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Mac\Home\Box Sync\Projects\Mfg_Ops_Excel_Models\"/>
    </mc:Choice>
  </mc:AlternateContent>
  <xr:revisionPtr revIDLastSave="0" documentId="13_ncr:1_{4049AF15-81C7-4FF1-922E-7B4B19268580}" xr6:coauthVersionLast="47" xr6:coauthVersionMax="47" xr10:uidLastSave="{00000000-0000-0000-0000-000000000000}"/>
  <bookViews>
    <workbookView xWindow="1778" yWindow="2932" windowWidth="24667" windowHeight="14318" xr2:uid="{FBD79F45-1D17-4A9E-BF5E-3A06823E0B36}"/>
  </bookViews>
  <sheets>
    <sheet name="mvess" sheetId="67" r:id="rId1"/>
    <sheet name="summ" sheetId="57" r:id="rId2"/>
    <sheet name="XLStepsSettings" sheetId="2" state="veryHidden" r:id="rId3"/>
    <sheet name="Units" sheetId="9" r:id="rId4"/>
    <sheet name="ExcelSteps" sheetId="3" state="hidden" r:id="rId5"/>
  </sheets>
  <definedNames>
    <definedName name="hr.day">Units!$I$4</definedName>
    <definedName name="min.hr">Units!$I$3</definedName>
    <definedName name="mvess">mvess!$A:$K</definedName>
    <definedName name="mvess_Dt">mvess!$K:$K</definedName>
    <definedName name="mvess_Header">mvess!$1:$1</definedName>
    <definedName name="mvess_r_tp_tb">mvess!$A:$A</definedName>
    <definedName name="mvess_t_finbatch">mvess!$F:$F</definedName>
    <definedName name="mvess_t_finpack">mvess!$I:$I</definedName>
    <definedName name="mvess_t_start">mvess!$E:$E</definedName>
    <definedName name="mvess_t_startpack">mvess!$H:$H</definedName>
    <definedName name="mvess_t_wait">mvess!$J:$J</definedName>
    <definedName name="mvess_tb">mvess!$B:$B</definedName>
    <definedName name="mvess_tp">mvess!$C:$C</definedName>
    <definedName name="mvess_Vessel">mvess!$D:$D</definedName>
    <definedName name="summ">summ!$A:$J</definedName>
    <definedName name="summ_DT">summ!$F:$F</definedName>
    <definedName name="summ_Header">summ!$1:$1</definedName>
    <definedName name="summ_IsPkg_Constr">summ!$E:$E</definedName>
    <definedName name="summ_n_vessels">summ!$B:$B</definedName>
    <definedName name="summ_OPR">summ!$J:$J</definedName>
    <definedName name="summ_Qb">summ!$H:$H</definedName>
    <definedName name="summ_Qb_th">summ!$I:$I</definedName>
    <definedName name="summ_r_tp_tb">summ!$A:$A</definedName>
    <definedName name="summ_t_wait">summ!$G:$G</definedName>
    <definedName name="summ_tb">summ!$C:$C</definedName>
    <definedName name="summ_tp">summ!$D:$D</definedName>
    <definedName name="Units">Units!$I:$I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7" l="1"/>
  <c r="F4" i="57"/>
  <c r="F5" i="57"/>
  <c r="F6" i="57"/>
  <c r="F7" i="57"/>
  <c r="F8" i="57"/>
  <c r="F9" i="57"/>
  <c r="F10" i="57"/>
  <c r="F11" i="57"/>
  <c r="F12" i="57"/>
  <c r="F13" i="57"/>
  <c r="F14" i="57"/>
  <c r="F15" i="57"/>
  <c r="F16" i="57"/>
  <c r="F17" i="57"/>
  <c r="F18" i="57"/>
  <c r="F19" i="57"/>
  <c r="F20" i="57"/>
  <c r="F2" i="57"/>
  <c r="E3" i="57"/>
  <c r="E4" i="57"/>
  <c r="G4" i="57" s="1"/>
  <c r="E5" i="57"/>
  <c r="G5" i="57" s="1"/>
  <c r="E6" i="57"/>
  <c r="E7" i="57"/>
  <c r="E8" i="57"/>
  <c r="G8" i="57" s="1"/>
  <c r="E9" i="57"/>
  <c r="G9" i="57" s="1"/>
  <c r="E10" i="57"/>
  <c r="E11" i="57"/>
  <c r="E12" i="57"/>
  <c r="G12" i="57" s="1"/>
  <c r="E13" i="57"/>
  <c r="G13" i="57" s="1"/>
  <c r="E14" i="57"/>
  <c r="E15" i="57"/>
  <c r="E16" i="57"/>
  <c r="G16" i="57" s="1"/>
  <c r="E17" i="57"/>
  <c r="G17" i="57" s="1"/>
  <c r="E18" i="57"/>
  <c r="E19" i="57"/>
  <c r="E20" i="57"/>
  <c r="G20" i="57" s="1"/>
  <c r="E2" i="57"/>
  <c r="G2" i="57" s="1"/>
  <c r="G3" i="57"/>
  <c r="G7" i="57"/>
  <c r="G11" i="57"/>
  <c r="G15" i="57"/>
  <c r="G19" i="57"/>
  <c r="A8" i="57"/>
  <c r="A9" i="57" s="1"/>
  <c r="C13" i="57"/>
  <c r="D13" i="57"/>
  <c r="I13" i="57"/>
  <c r="C14" i="57"/>
  <c r="I14" i="57" s="1"/>
  <c r="D14" i="57"/>
  <c r="C15" i="57"/>
  <c r="D15" i="57"/>
  <c r="I15" i="57"/>
  <c r="C16" i="57"/>
  <c r="D16" i="57"/>
  <c r="I16" i="57"/>
  <c r="C17" i="57"/>
  <c r="D17" i="57"/>
  <c r="I17" i="57"/>
  <c r="C18" i="57"/>
  <c r="D18" i="57" s="1"/>
  <c r="I18" i="57"/>
  <c r="C19" i="57"/>
  <c r="D19" i="57" s="1"/>
  <c r="C20" i="57"/>
  <c r="D20" i="57" s="1"/>
  <c r="C7" i="57"/>
  <c r="D7" i="57" s="1"/>
  <c r="C8" i="57"/>
  <c r="I8" i="57" s="1"/>
  <c r="D8" i="57"/>
  <c r="C9" i="57"/>
  <c r="I9" i="57"/>
  <c r="C10" i="57"/>
  <c r="I10" i="57"/>
  <c r="C11" i="57"/>
  <c r="D11" i="57" s="1"/>
  <c r="C12" i="57"/>
  <c r="D12" i="57"/>
  <c r="I12" i="57"/>
  <c r="K3" i="67"/>
  <c r="K2" i="67"/>
  <c r="J3" i="67"/>
  <c r="J2" i="67"/>
  <c r="F2" i="67"/>
  <c r="C2" i="67"/>
  <c r="B9" i="67"/>
  <c r="A9" i="67"/>
  <c r="B8" i="67"/>
  <c r="A8" i="67"/>
  <c r="B7" i="67"/>
  <c r="A7" i="67"/>
  <c r="C7" i="67" s="1"/>
  <c r="B6" i="67"/>
  <c r="A6" i="67"/>
  <c r="C6" i="67" s="1"/>
  <c r="B5" i="67"/>
  <c r="A5" i="67"/>
  <c r="B4" i="67"/>
  <c r="A4" i="67"/>
  <c r="B3" i="67"/>
  <c r="A3" i="67"/>
  <c r="H2" i="67"/>
  <c r="C4" i="57"/>
  <c r="C5" i="57"/>
  <c r="C6" i="57"/>
  <c r="C3" i="57"/>
  <c r="B3" i="57"/>
  <c r="G18" i="57" l="1"/>
  <c r="G14" i="57"/>
  <c r="G10" i="57"/>
  <c r="G6" i="57"/>
  <c r="A10" i="57"/>
  <c r="D10" i="57" s="1"/>
  <c r="D9" i="57"/>
  <c r="I11" i="57"/>
  <c r="I20" i="57"/>
  <c r="I19" i="57"/>
  <c r="I7" i="57"/>
  <c r="H13" i="57"/>
  <c r="J13" i="57" s="1"/>
  <c r="H19" i="57"/>
  <c r="J19" i="57" s="1"/>
  <c r="H18" i="57"/>
  <c r="J18" i="57" s="1"/>
  <c r="H17" i="57"/>
  <c r="J17" i="57" s="1"/>
  <c r="H16" i="57"/>
  <c r="J16" i="57" s="1"/>
  <c r="H15" i="57"/>
  <c r="J15" i="57" s="1"/>
  <c r="H14" i="57"/>
  <c r="J14" i="57" s="1"/>
  <c r="H12" i="57"/>
  <c r="J12" i="57" s="1"/>
  <c r="H11" i="57"/>
  <c r="J11" i="57" s="1"/>
  <c r="H9" i="57"/>
  <c r="J9" i="57" s="1"/>
  <c r="H10" i="57"/>
  <c r="J10" i="57" s="1"/>
  <c r="H8" i="57"/>
  <c r="J8" i="57" s="1"/>
  <c r="H7" i="57"/>
  <c r="J7" i="57" s="1"/>
  <c r="C8" i="67"/>
  <c r="I2" i="67"/>
  <c r="E4" i="67" s="1"/>
  <c r="F4" i="67" s="1"/>
  <c r="C5" i="67"/>
  <c r="C9" i="67"/>
  <c r="C3" i="67"/>
  <c r="E3" i="67" s="1"/>
  <c r="F3" i="67" s="1"/>
  <c r="C4" i="67"/>
  <c r="I6" i="57"/>
  <c r="D6" i="57"/>
  <c r="I5" i="57"/>
  <c r="D5" i="57"/>
  <c r="I4" i="57"/>
  <c r="D4" i="57"/>
  <c r="I3" i="57"/>
  <c r="D3" i="57"/>
  <c r="I2" i="57"/>
  <c r="D2" i="57"/>
  <c r="H3" i="67" l="1"/>
  <c r="I3" i="67" s="1"/>
  <c r="H20" i="57"/>
  <c r="J20" i="57" s="1"/>
  <c r="H2" i="57"/>
  <c r="J2" i="57" s="1"/>
  <c r="H4" i="57"/>
  <c r="J4" i="57" s="1"/>
  <c r="H6" i="57"/>
  <c r="J6" i="57" s="1"/>
  <c r="H5" i="57"/>
  <c r="J5" i="57" s="1"/>
  <c r="H3" i="57"/>
  <c r="J3" i="57" s="1"/>
  <c r="H4" i="67" l="1"/>
  <c r="J4" i="67" s="1"/>
  <c r="E5" i="67"/>
  <c r="F5" i="67" s="1"/>
  <c r="I4" i="67" l="1"/>
  <c r="E6" i="67" s="1"/>
  <c r="F6" i="67" s="1"/>
  <c r="H5" i="67" l="1"/>
  <c r="J5" i="67" s="1"/>
  <c r="K4" i="67"/>
  <c r="I5" i="67" l="1"/>
  <c r="K5" i="67" s="1"/>
  <c r="H6" i="67" l="1"/>
  <c r="J6" i="67" s="1"/>
  <c r="E7" i="67"/>
  <c r="F7" i="67" s="1"/>
  <c r="I6" i="67" l="1"/>
  <c r="H7" i="67" s="1"/>
  <c r="J7" i="67" s="1"/>
  <c r="E8" i="67" l="1"/>
  <c r="F8" i="67" s="1"/>
  <c r="K6" i="67"/>
  <c r="I7" i="67"/>
  <c r="H8" i="67" l="1"/>
  <c r="J8" i="67" s="1"/>
  <c r="K7" i="67"/>
  <c r="E9" i="67"/>
  <c r="F9" i="67" s="1"/>
  <c r="I8" i="67" l="1"/>
  <c r="K8" i="67" s="1"/>
  <c r="H9" i="67" l="1"/>
  <c r="J9" i="67" s="1"/>
  <c r="I9" i="67" l="1"/>
  <c r="K9" i="6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j.d.landgrebe</author>
  </authors>
  <commentList>
    <comment ref="A1" authorId="0" shapeId="0" xr:uid="{FA920531-02E0-4376-8C1A-EF3D6835EBD0}">
      <text>
        <r>
          <rPr>
            <sz val="9"/>
            <color indexed="81"/>
            <rFont val="Tahoma"/>
            <family val="2"/>
          </rPr>
          <t>tp to tb ratio</t>
        </r>
      </text>
    </comment>
    <comment ref="B1" authorId="0" shapeId="0" xr:uid="{ED62DD3B-F401-4214-A581-ADF739594D5D}">
      <text>
        <r>
          <rPr>
            <sz val="9"/>
            <color indexed="81"/>
            <rFont val="Tahoma"/>
            <family val="2"/>
          </rPr>
          <t>Batch Time (Minutes)</t>
        </r>
      </text>
    </comment>
    <comment ref="C1" authorId="0" shapeId="0" xr:uid="{0A2AE466-45B8-4EDF-BAA4-AB6925C6DDAD}">
      <text>
        <r>
          <rPr>
            <sz val="9"/>
            <color indexed="81"/>
            <rFont val="Tahoma"/>
            <family val="2"/>
          </rPr>
          <t>Packing Time (Minutes)</t>
        </r>
      </text>
    </comment>
    <comment ref="D1" authorId="0" shapeId="0" xr:uid="{DE82B062-5BFD-41FF-A62A-F639B5FEA9FA}">
      <text>
        <r>
          <rPr>
            <sz val="9"/>
            <color indexed="81"/>
            <rFont val="Tahoma"/>
            <family val="2"/>
          </rPr>
          <t>Batch making vessel name</t>
        </r>
      </text>
    </comment>
    <comment ref="E1" authorId="0" shapeId="0" xr:uid="{EA90B92A-8A75-454A-8891-6FFD50203B43}">
      <text>
        <r>
          <rPr>
            <sz val="9"/>
            <color indexed="81"/>
            <rFont val="Tahoma"/>
            <family val="2"/>
          </rPr>
          <t>Batch making start time (Minutes)</t>
        </r>
      </text>
    </comment>
    <comment ref="F1" authorId="0" shapeId="0" xr:uid="{9DF33DC1-6415-4FC5-BDC3-5ED6D23E18D2}">
      <text>
        <r>
          <rPr>
            <sz val="9"/>
            <color indexed="81"/>
            <rFont val="Tahoma"/>
            <family val="2"/>
          </rPr>
          <t>Batch making finish time (Minutes)</t>
        </r>
      </text>
    </comment>
    <comment ref="H1" authorId="0" shapeId="0" xr:uid="{BDDA9556-2768-46A2-A34F-202CCBE94162}">
      <text>
        <r>
          <rPr>
            <sz val="9"/>
            <color indexed="81"/>
            <rFont val="Tahoma"/>
            <family val="2"/>
          </rPr>
          <t>Packing start time (Minutes)</t>
        </r>
      </text>
    </comment>
    <comment ref="I1" authorId="0" shapeId="0" xr:uid="{B7B38078-33F0-45B5-9E43-3CFEA83F22F2}">
      <text>
        <r>
          <rPr>
            <sz val="9"/>
            <color indexed="81"/>
            <rFont val="Tahoma"/>
            <family val="2"/>
          </rPr>
          <t>Packing finish time (Minutes)</t>
        </r>
      </text>
    </comment>
    <comment ref="J1" authorId="0" shapeId="0" xr:uid="{BD45D1E5-BE7F-42C1-9A4D-4CA5AAF1A052}">
      <text>
        <r>
          <rPr>
            <sz val="9"/>
            <color indexed="81"/>
            <rFont val="Tahoma"/>
            <family val="2"/>
          </rPr>
          <t>Wait time incurred due to packing bottleneck (Minutes)</t>
        </r>
      </text>
    </comment>
    <comment ref="K1" authorId="0" shapeId="0" xr:uid="{7F82FA00-CDB3-4F79-ADCB-1F02E097C47A}">
      <text>
        <r>
          <rPr>
            <sz val="9"/>
            <color indexed="81"/>
            <rFont val="Tahoma"/>
            <family val="2"/>
          </rPr>
          <t>Time between consecutive batches (Minutes)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j.d.landgrebe</author>
  </authors>
  <commentList>
    <comment ref="A1" authorId="0" shapeId="0" xr:uid="{CFBC3535-D9CB-47FC-9F2E-9FA98C887A13}">
      <text>
        <r>
          <rPr>
            <sz val="9"/>
            <color indexed="81"/>
            <rFont val="Tahoma"/>
            <family val="2"/>
          </rPr>
          <t>tp to tb ratio</t>
        </r>
      </text>
    </comment>
    <comment ref="C1" authorId="0" shapeId="0" xr:uid="{80650C8C-EA1A-45FB-BA55-6E3F38D57A0D}">
      <text>
        <r>
          <rPr>
            <sz val="9"/>
            <color indexed="81"/>
            <rFont val="Tahoma"/>
            <family val="2"/>
          </rPr>
          <t>Batch Time (Minutes)</t>
        </r>
      </text>
    </comment>
    <comment ref="D1" authorId="0" shapeId="0" xr:uid="{390E7BC4-7B8C-4280-91B5-E2018261569B}">
      <text>
        <r>
          <rPr>
            <sz val="9"/>
            <color indexed="81"/>
            <rFont val="Tahoma"/>
            <family val="2"/>
          </rPr>
          <t>Packing Time (Minutes)</t>
        </r>
      </text>
    </comment>
    <comment ref="E1" authorId="0" shapeId="0" xr:uid="{4911F4C6-C9D4-4773-8BF1-6E874C363E2D}">
      <text>
        <r>
          <rPr>
            <b/>
            <sz val="9"/>
            <color indexed="81"/>
            <rFont val="Tahoma"/>
            <family val="2"/>
          </rPr>
          <t>TRUE if packing constrained/bottlenecked. FALSE if not</t>
        </r>
      </text>
    </comment>
    <comment ref="F1" authorId="0" shapeId="0" xr:uid="{2585C485-4798-4311-A762-F47985B0C6D2}">
      <text>
        <r>
          <rPr>
            <sz val="9"/>
            <color indexed="81"/>
            <rFont val="Tahoma"/>
            <family val="2"/>
          </rPr>
          <t>Time between consecutive batches (Minutes)</t>
        </r>
      </text>
    </comment>
    <comment ref="G1" authorId="0" shapeId="0" xr:uid="{464330F7-0454-4106-BF77-496E8CF4C348}">
      <text>
        <r>
          <rPr>
            <sz val="9"/>
            <color indexed="81"/>
            <rFont val="Tahoma"/>
            <family val="2"/>
          </rPr>
          <t>Wait time incurred due to packing bottleneck (Minutes)</t>
        </r>
      </text>
    </comment>
    <comment ref="H1" authorId="0" shapeId="0" xr:uid="{CDC6D157-7656-4ACF-8C76-EBB4CA993914}">
      <text>
        <r>
          <rPr>
            <sz val="9"/>
            <color indexed="81"/>
            <rFont val="Tahoma"/>
            <family val="2"/>
          </rPr>
          <t xml:space="preserve">Batch throughput per day (n_batches per 24 hours)
</t>
        </r>
      </text>
    </comment>
    <comment ref="I1" authorId="0" shapeId="0" xr:uid="{59628FE5-7121-498A-BF38-D964502B244C}">
      <text>
        <r>
          <rPr>
            <sz val="9"/>
            <color indexed="81"/>
            <rFont val="Tahoma"/>
            <family val="2"/>
          </rPr>
          <t xml:space="preserve">Theoretical Batch throughput per day without packing constraint (n_batches per 24 hours)
</t>
        </r>
      </text>
    </comment>
    <comment ref="J1" authorId="0" shapeId="0" xr:uid="{A83041A8-EA5F-46E0-BC2B-74784F0DD5AA}">
      <text>
        <r>
          <rPr>
            <b/>
            <sz val="9"/>
            <color indexed="81"/>
            <rFont val="Tahoma"/>
            <family val="2"/>
          </rPr>
          <t>Operation Productivity Ratio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<sst xmlns="http://schemas.openxmlformats.org/spreadsheetml/2006/main" count="110" uniqueCount="64">
  <si>
    <t>tb</t>
  </si>
  <si>
    <t>tp</t>
  </si>
  <si>
    <t>Type</t>
  </si>
  <si>
    <t>txtval</t>
  </si>
  <si>
    <t>bool1</t>
  </si>
  <si>
    <t>bool2</t>
  </si>
  <si>
    <t>bool3</t>
  </si>
  <si>
    <t>bool4</t>
  </si>
  <si>
    <t>bool5</t>
  </si>
  <si>
    <t>ShtNameFrm</t>
  </si>
  <si>
    <t>Sheet</t>
  </si>
  <si>
    <t>Column</t>
  </si>
  <si>
    <t>Step</t>
  </si>
  <si>
    <t>Formula/List Name/Sort-by</t>
  </si>
  <si>
    <t>After or End Column</t>
  </si>
  <si>
    <t>Keep Formulas</t>
  </si>
  <si>
    <t>Comment</t>
  </si>
  <si>
    <t>Number Format</t>
  </si>
  <si>
    <t>Width</t>
  </si>
  <si>
    <t/>
  </si>
  <si>
    <t>Col_Insert</t>
  </si>
  <si>
    <t>Units</t>
  </si>
  <si>
    <t>Calculator</t>
  </si>
  <si>
    <t>Grp</t>
  </si>
  <si>
    <t>Subgrp</t>
  </si>
  <si>
    <t>Description</t>
  </si>
  <si>
    <t>Variable Names</t>
  </si>
  <si>
    <t>Number Fmt</t>
  </si>
  <si>
    <t>Formula/Row Type</t>
  </si>
  <si>
    <t>min.hr</t>
  </si>
  <si>
    <t>hr.day</t>
  </si>
  <si>
    <t>Col_Format</t>
  </si>
  <si>
    <t>Packing Time (Minutes)</t>
  </si>
  <si>
    <t>0.00</t>
  </si>
  <si>
    <t>t_start</t>
  </si>
  <si>
    <t>t_finpack</t>
  </si>
  <si>
    <t>t_finbatch</t>
  </si>
  <si>
    <t>t_startpack</t>
  </si>
  <si>
    <t>Dt</t>
  </si>
  <si>
    <t>r_tp_tb</t>
  </si>
  <si>
    <t>n_vessels</t>
  </si>
  <si>
    <t>Qb</t>
  </si>
  <si>
    <t>Qb_th</t>
  </si>
  <si>
    <t>OPR</t>
  </si>
  <si>
    <t>t_wait</t>
  </si>
  <si>
    <t>IsPkg_Constr</t>
  </si>
  <si>
    <t>mvess</t>
  </si>
  <si>
    <t>summ</t>
  </si>
  <si>
    <t>=@mvess_r_tp_tb*@mvess_tb</t>
  </si>
  <si>
    <t>tp to tb ratio</t>
  </si>
  <si>
    <t>=@mvess_t_start +@mvess_tb</t>
  </si>
  <si>
    <t>0.0</t>
  </si>
  <si>
    <t>Vessel</t>
  </si>
  <si>
    <t>A</t>
  </si>
  <si>
    <t>B</t>
  </si>
  <si>
    <t>Batch making vessel name</t>
  </si>
  <si>
    <t>Batch making start time (Minutes)</t>
  </si>
  <si>
    <t>Batch making finish time (Minutes)</t>
  </si>
  <si>
    <t>Packing start time (Minutes)</t>
  </si>
  <si>
    <t>@</t>
  </si>
  <si>
    <t>Packing finish time (Minutes)</t>
  </si>
  <si>
    <t>Time between consecutive batches (Minutes)</t>
  </si>
  <si>
    <t>Wait time incurred due to packing bottleneck (Minutes)</t>
  </si>
  <si>
    <t>t_dummy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</si>
</sst>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5" fillId="6" borderId="0" xfId="5" applyFont="1" applyBorder="1" applyAlignment="1">
      <alignment wrapText="1"/>
    </xf>
    <xf numFmtId="49" fontId="5" fillId="6" borderId="0" xfId="5" applyNumberFormat="1" applyFont="1" applyBorder="1" applyAlignment="1">
      <alignment wrapText="1"/>
    </xf>
    <xf numFmtId="0" fontId="6" fillId="0" borderId="4" xfId="0" applyFont="1" applyBorder="1"/>
    <xf numFmtId="49" fontId="6" fillId="0" borderId="4" xfId="0" applyNumberFormat="1" applyFont="1" applyBorder="1"/>
    <xf numFmtId="49" fontId="6" fillId="0" borderId="4" xfId="0" applyNumberFormat="1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5" borderId="5" xfId="4" applyBorder="1" applyAlignment="1">
      <alignment wrapText="1"/>
    </xf>
    <xf numFmtId="0" fontId="4" fillId="5" borderId="0" xfId="4"/>
    <xf numFmtId="0" fontId="4" fillId="5" borderId="0" xfId="4" applyAlignment="1">
      <alignment wrapText="1"/>
    </xf>
    <xf numFmtId="0" fontId="0" fillId="0" borderId="0" xfId="0" applyAlignment="1">
      <alignment wrapText="1"/>
    </xf>
    <xf numFmtId="0" fontId="6" fillId="4" borderId="4" xfId="3" applyFont="1" applyBorder="1"/>
    <xf numFmtId="49" fontId="6" fillId="4" borderId="4" xfId="3" applyNumberFormat="1" applyFont="1" applyBorder="1"/>
    <xf numFmtId="0" fontId="6" fillId="4" borderId="5" xfId="3" applyFont="1" applyBorder="1"/>
    <xf numFmtId="49" fontId="6" fillId="4" borderId="5" xfId="3" applyNumberFormat="1" applyFont="1" applyBorder="1"/>
    <xf numFmtId="0" fontId="3" fillId="3" borderId="1" xfId="2"/>
    <xf numFmtId="0" fontId="8" fillId="2" borderId="4" xfId="1" applyFont="1" applyBorder="1"/>
    <xf numFmtId="164" fontId="3" fillId="3" borderId="1" xfId="2" applyNumberFormat="1"/>
    <xf numFmtId="164" fontId="0" fillId="0" borderId="4" xfId="0" applyNumberFormat="1" applyBorder="1"/>
    <xf numFmtId="0" fontId="5" fillId="6" borderId="4" xfId="5" applyFont="1" applyBorder="1" applyAlignment="1">
      <alignment wrapText="1"/>
    </xf>
    <xf numFmtId="49" fontId="5" fillId="6" borderId="4" xfId="5" applyNumberFormat="1" applyFont="1" applyBorder="1" applyAlignment="1">
      <alignment wrapText="1"/>
    </xf>
    <xf numFmtId="0" fontId="8" fillId="2" borderId="3" xfId="1" applyFont="1" applyBorder="1"/>
    <xf numFmtId="49" fontId="0" fillId="0" borderId="6" xfId="0" applyNumberFormat="1" applyBorder="1"/>
    <xf numFmtId="164" fontId="8" fillId="2" borderId="4" xfId="1" applyNumberFormat="1" applyFont="1" applyBorder="1"/>
    <xf numFmtId="164" fontId="9" fillId="0" borderId="3" xfId="0" applyNumberFormat="1" applyFont="1" applyBorder="1"/>
    <xf numFmtId="164" fontId="8" fillId="2" borderId="3" xfId="1" applyNumberFormat="1" applyFont="1" applyBorder="1"/>
    <xf numFmtId="164" fontId="8" fillId="2" borderId="6" xfId="1" applyNumberFormat="1" applyFont="1" applyBorder="1"/>
    <xf numFmtId="0" fontId="6" fillId="0" borderId="0" xfId="0" applyFont="1"/>
    <xf numFmtId="49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49" fontId="6" fillId="0" borderId="0" xfId="0" applyNumberFormat="1" applyFont="1"/>
    <xf numFmtId="2" fontId="0" fillId="0" borderId="4" xfId="0" applyNumberFormat="1" applyBorder="1"/>
    <xf numFmtId="2" fontId="8" fillId="2" borderId="4" xfId="1" applyNumberFormat="1" applyFont="1" applyBorder="1"/>
    <xf numFmtId="165" fontId="3" fillId="3" borderId="1" xfId="6" applyNumberFormat="1" applyFont="1" applyFill="1" applyBorder="1"/>
  </cellXfs>
  <cellStyles count="7">
    <cellStyle name="Accent1" xfId="4" builtinId="29"/>
    <cellStyle name="Accent2" xfId="5" builtinId="33"/>
    <cellStyle name="Calculation" xfId="2" builtinId="22"/>
    <cellStyle name="Neutral" xfId="1" builtinId="28"/>
    <cellStyle name="Normal" xfId="0" builtinId="0"/>
    <cellStyle name="Note" xfId="3" builtinId="10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877A-055A-47C8-9FE9-4B358B4C2E05}">
  <sheetPr>
    <outlinePr summaryBelow="0" summaryRight="0"/>
  </sheetPr>
  <dimension ref="A1:K9"/>
  <sheetViews>
    <sheetView showGridLines="0" tabSelected="1" zoomScale="140" zoomScaleNormal="140" workbookViewId="0">
      <selection activeCell="A3" sqref="A1:K9"/>
    </sheetView>
  </sheetViews>
  <sheetFormatPr defaultRowHeight="14.25" x14ac:dyDescent="0.45"/>
  <cols>
    <col min="1" max="1" width="12.59765625" customWidth="1"/>
    <col min="2" max="2" width="4.73046875" customWidth="1"/>
    <col min="3" max="11" width="12.59765625" customWidth="1"/>
  </cols>
  <sheetData>
    <row r="1" spans="1:11" x14ac:dyDescent="0.45">
      <c r="A1" s="11" t="s">
        <v>39</v>
      </c>
      <c r="B1" s="11" t="s">
        <v>0</v>
      </c>
      <c r="C1" s="12" t="s">
        <v>1</v>
      </c>
      <c r="D1" s="11" t="s">
        <v>52</v>
      </c>
      <c r="E1" s="11" t="s">
        <v>34</v>
      </c>
      <c r="F1" s="12" t="s">
        <v>36</v>
      </c>
      <c r="G1" s="12" t="s">
        <v>63</v>
      </c>
      <c r="H1" s="11" t="s">
        <v>37</v>
      </c>
      <c r="I1" s="11" t="s">
        <v>35</v>
      </c>
      <c r="J1" s="11" t="s">
        <v>44</v>
      </c>
      <c r="K1" s="11" t="s">
        <v>38</v>
      </c>
    </row>
    <row r="2" spans="1:11" x14ac:dyDescent="0.45">
      <c r="A2" s="35">
        <v>5</v>
      </c>
      <c r="B2" s="8">
        <v>90</v>
      </c>
      <c r="C2" s="21">
        <f t="shared" ref="C2:C9" si="0">mvess_r_tp_tb*mvess_tb</f>
        <v>450</v>
      </c>
      <c r="D2" s="26" t="s">
        <v>53</v>
      </c>
      <c r="E2" s="28">
        <v>0</v>
      </c>
      <c r="F2" s="21">
        <f t="shared" ref="F2:F9" si="1">mvess_t_start +mvess_tb</f>
        <v>90</v>
      </c>
      <c r="G2" s="21"/>
      <c r="H2" s="30">
        <f>mvess_t_finbatch</f>
        <v>90</v>
      </c>
      <c r="I2" s="27">
        <f t="shared" ref="I2" si="2">mvess_t_startpack +mvess_tp</f>
        <v>540</v>
      </c>
      <c r="J2" s="21" t="str">
        <f t="shared" ref="J2:J9" si="3">IF(ROW()&lt;4,"",mvess_t_startpack -mvess_t_finbatch)</f>
        <v/>
      </c>
      <c r="K2" s="21" t="str">
        <f>IF(ROW()&lt;4,"",I2-I1)</f>
        <v/>
      </c>
    </row>
    <row r="3" spans="1:11" x14ac:dyDescent="0.45">
      <c r="A3" s="36">
        <f t="shared" ref="A3:B9" si="4">A$2</f>
        <v>5</v>
      </c>
      <c r="B3" s="25">
        <f>B$2</f>
        <v>90</v>
      </c>
      <c r="C3" s="21">
        <f t="shared" si="0"/>
        <v>450</v>
      </c>
      <c r="D3" s="26" t="s">
        <v>54</v>
      </c>
      <c r="E3" s="28">
        <f>(mvess_tb+mvess_tp)/2</f>
        <v>270</v>
      </c>
      <c r="F3" s="21">
        <f t="shared" si="1"/>
        <v>360</v>
      </c>
      <c r="G3" s="21"/>
      <c r="H3" s="30">
        <f ca="1">MAX(F3,OFFSET(I3,-1,0))</f>
        <v>540</v>
      </c>
      <c r="I3" s="27">
        <f t="shared" ref="I3:I9" ca="1" si="5">mvess_t_startpack +mvess_tp</f>
        <v>990</v>
      </c>
      <c r="J3" s="21" t="str">
        <f t="shared" si="3"/>
        <v/>
      </c>
      <c r="K3" s="21" t="str">
        <f t="shared" ref="K3:K9" si="6">IF(ROW()&lt;4,"",I3-I2)</f>
        <v/>
      </c>
    </row>
    <row r="4" spans="1:11" x14ac:dyDescent="0.45">
      <c r="A4" s="36">
        <f t="shared" si="4"/>
        <v>5</v>
      </c>
      <c r="B4" s="25">
        <f t="shared" si="4"/>
        <v>90</v>
      </c>
      <c r="C4" s="21">
        <f t="shared" si="0"/>
        <v>450</v>
      </c>
      <c r="D4" s="26" t="s">
        <v>53</v>
      </c>
      <c r="E4" s="29">
        <f t="shared" ref="E4:E9" si="7">I2</f>
        <v>540</v>
      </c>
      <c r="F4" s="21">
        <f t="shared" si="1"/>
        <v>630</v>
      </c>
      <c r="G4" s="21"/>
      <c r="H4" s="30">
        <f t="shared" ref="H4:H9" ca="1" si="8">MAX(F4,OFFSET(I4,-1,0))</f>
        <v>990</v>
      </c>
      <c r="I4" s="27">
        <f t="shared" ca="1" si="5"/>
        <v>1440</v>
      </c>
      <c r="J4" s="21">
        <f t="shared" ca="1" si="3"/>
        <v>360</v>
      </c>
      <c r="K4" s="21">
        <f t="shared" ca="1" si="6"/>
        <v>450</v>
      </c>
    </row>
    <row r="5" spans="1:11" x14ac:dyDescent="0.45">
      <c r="A5" s="36">
        <f t="shared" si="4"/>
        <v>5</v>
      </c>
      <c r="B5" s="25">
        <f t="shared" si="4"/>
        <v>90</v>
      </c>
      <c r="C5" s="21">
        <f t="shared" si="0"/>
        <v>450</v>
      </c>
      <c r="D5" s="26" t="s">
        <v>54</v>
      </c>
      <c r="E5" s="29">
        <f t="shared" ca="1" si="7"/>
        <v>990</v>
      </c>
      <c r="F5" s="21">
        <f t="shared" ca="1" si="1"/>
        <v>1080</v>
      </c>
      <c r="G5" s="21"/>
      <c r="H5" s="30">
        <f t="shared" ca="1" si="8"/>
        <v>1440</v>
      </c>
      <c r="I5" s="27">
        <f t="shared" ca="1" si="5"/>
        <v>1890</v>
      </c>
      <c r="J5" s="21">
        <f t="shared" ca="1" si="3"/>
        <v>360</v>
      </c>
      <c r="K5" s="21">
        <f t="shared" ca="1" si="6"/>
        <v>450</v>
      </c>
    </row>
    <row r="6" spans="1:11" x14ac:dyDescent="0.45">
      <c r="A6" s="36">
        <f t="shared" si="4"/>
        <v>5</v>
      </c>
      <c r="B6" s="25">
        <f t="shared" si="4"/>
        <v>90</v>
      </c>
      <c r="C6" s="21">
        <f t="shared" si="0"/>
        <v>450</v>
      </c>
      <c r="D6" s="26" t="s">
        <v>53</v>
      </c>
      <c r="E6" s="29">
        <f t="shared" ca="1" si="7"/>
        <v>1440</v>
      </c>
      <c r="F6" s="21">
        <f t="shared" ca="1" si="1"/>
        <v>1530</v>
      </c>
      <c r="G6" s="21"/>
      <c r="H6" s="30">
        <f t="shared" ca="1" si="8"/>
        <v>1890</v>
      </c>
      <c r="I6" s="27">
        <f t="shared" ca="1" si="5"/>
        <v>2340</v>
      </c>
      <c r="J6" s="21">
        <f t="shared" ca="1" si="3"/>
        <v>360</v>
      </c>
      <c r="K6" s="21">
        <f t="shared" ca="1" si="6"/>
        <v>450</v>
      </c>
    </row>
    <row r="7" spans="1:11" x14ac:dyDescent="0.45">
      <c r="A7" s="36">
        <f t="shared" si="4"/>
        <v>5</v>
      </c>
      <c r="B7" s="25">
        <f t="shared" si="4"/>
        <v>90</v>
      </c>
      <c r="C7" s="21">
        <f t="shared" si="0"/>
        <v>450</v>
      </c>
      <c r="D7" s="26" t="s">
        <v>54</v>
      </c>
      <c r="E7" s="29">
        <f t="shared" ca="1" si="7"/>
        <v>1890</v>
      </c>
      <c r="F7" s="21">
        <f t="shared" ca="1" si="1"/>
        <v>1980</v>
      </c>
      <c r="G7" s="21"/>
      <c r="H7" s="30">
        <f t="shared" ca="1" si="8"/>
        <v>2340</v>
      </c>
      <c r="I7" s="27">
        <f t="shared" ca="1" si="5"/>
        <v>2790</v>
      </c>
      <c r="J7" s="21">
        <f t="shared" ca="1" si="3"/>
        <v>360</v>
      </c>
      <c r="K7" s="21">
        <f t="shared" ca="1" si="6"/>
        <v>450</v>
      </c>
    </row>
    <row r="8" spans="1:11" x14ac:dyDescent="0.45">
      <c r="A8" s="36">
        <f t="shared" si="4"/>
        <v>5</v>
      </c>
      <c r="B8" s="25">
        <f t="shared" si="4"/>
        <v>90</v>
      </c>
      <c r="C8" s="21">
        <f t="shared" si="0"/>
        <v>450</v>
      </c>
      <c r="D8" s="26" t="s">
        <v>53</v>
      </c>
      <c r="E8" s="29">
        <f t="shared" ca="1" si="7"/>
        <v>2340</v>
      </c>
      <c r="F8" s="21">
        <f t="shared" ca="1" si="1"/>
        <v>2430</v>
      </c>
      <c r="G8" s="21"/>
      <c r="H8" s="30">
        <f t="shared" ca="1" si="8"/>
        <v>2790</v>
      </c>
      <c r="I8" s="27">
        <f t="shared" ca="1" si="5"/>
        <v>3240</v>
      </c>
      <c r="J8" s="21">
        <f t="shared" ca="1" si="3"/>
        <v>360</v>
      </c>
      <c r="K8" s="21">
        <f t="shared" ca="1" si="6"/>
        <v>450</v>
      </c>
    </row>
    <row r="9" spans="1:11" x14ac:dyDescent="0.45">
      <c r="A9" s="36">
        <f t="shared" si="4"/>
        <v>5</v>
      </c>
      <c r="B9" s="25">
        <f t="shared" si="4"/>
        <v>90</v>
      </c>
      <c r="C9" s="21">
        <f t="shared" si="0"/>
        <v>450</v>
      </c>
      <c r="D9" s="26" t="s">
        <v>54</v>
      </c>
      <c r="E9" s="29">
        <f t="shared" ca="1" si="7"/>
        <v>2790</v>
      </c>
      <c r="F9" s="21">
        <f t="shared" ca="1" si="1"/>
        <v>2880</v>
      </c>
      <c r="G9" s="21"/>
      <c r="H9" s="30">
        <f t="shared" ca="1" si="8"/>
        <v>3240</v>
      </c>
      <c r="I9" s="27">
        <f t="shared" ca="1" si="5"/>
        <v>3690</v>
      </c>
      <c r="J9" s="21">
        <f t="shared" ca="1" si="3"/>
        <v>360</v>
      </c>
      <c r="K9" s="21">
        <f t="shared" ca="1" si="6"/>
        <v>450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17B9-A64B-48D4-A999-3C8CD5DAC81B}">
  <sheetPr codeName="Sheet3">
    <outlinePr summaryBelow="0" summaryRight="0"/>
  </sheetPr>
  <dimension ref="A1:J20"/>
  <sheetViews>
    <sheetView showGridLines="0" zoomScale="130" zoomScaleNormal="130" workbookViewId="0">
      <selection activeCell="H27" sqref="H27"/>
    </sheetView>
  </sheetViews>
  <sheetFormatPr defaultRowHeight="14.25" x14ac:dyDescent="0.45"/>
  <cols>
    <col min="1" max="1" width="8.59765625" customWidth="1"/>
    <col min="2" max="2" width="10.06640625" customWidth="1"/>
    <col min="3" max="3" width="4.73046875" customWidth="1"/>
    <col min="4" max="4" width="9.53125" customWidth="1"/>
    <col min="5" max="5" width="12.73046875" customWidth="1"/>
    <col min="6" max="10" width="9.53125" customWidth="1"/>
  </cols>
  <sheetData>
    <row r="1" spans="1:10" x14ac:dyDescent="0.45">
      <c r="A1" s="11" t="s">
        <v>39</v>
      </c>
      <c r="B1" s="11" t="s">
        <v>40</v>
      </c>
      <c r="C1" s="11" t="s">
        <v>0</v>
      </c>
      <c r="D1" s="11" t="s">
        <v>1</v>
      </c>
      <c r="E1" s="11" t="s">
        <v>45</v>
      </c>
      <c r="F1" s="11" t="s">
        <v>38</v>
      </c>
      <c r="G1" s="11" t="s">
        <v>44</v>
      </c>
      <c r="H1" s="11" t="s">
        <v>41</v>
      </c>
      <c r="I1" s="11" t="s">
        <v>42</v>
      </c>
      <c r="J1" s="11" t="s">
        <v>43</v>
      </c>
    </row>
    <row r="2" spans="1:10" x14ac:dyDescent="0.45">
      <c r="A2" s="22">
        <v>0.1</v>
      </c>
      <c r="B2" s="9">
        <v>2</v>
      </c>
      <c r="C2" s="9">
        <v>90</v>
      </c>
      <c r="D2" s="21">
        <f t="shared" ref="D2:D20" si="0">summ_tb*summ_r_tp_tb</f>
        <v>9</v>
      </c>
      <c r="E2" s="19" t="b">
        <f t="shared" ref="E2:E20" si="1">summ_tb &lt;summ_tp</f>
        <v>0</v>
      </c>
      <c r="F2" s="21">
        <f t="shared" ref="F2:F20" si="2">IF(summ_IsPkg_Constr,summ_tp, (summ_tb+summ_tp)/summ_n_vessels)</f>
        <v>49.5</v>
      </c>
      <c r="G2" s="21">
        <f t="shared" ref="G2:G20" si="3">IF(summ_IsPkg_Constr,summ_tp -summ_tb, 0)</f>
        <v>0</v>
      </c>
      <c r="H2" s="21">
        <f t="shared" ref="H2:H20" si="4">(1/summ_DT)*min.hr*hr.day</f>
        <v>29.090909090909093</v>
      </c>
      <c r="I2" s="21">
        <f t="shared" ref="I2:I20" si="5">(summ_n_vessels/summ_tb)*min.hr*hr.day</f>
        <v>32</v>
      </c>
      <c r="J2" s="37">
        <f t="shared" ref="J2:J20" si="6">summ_Qb/summ_Qb_th</f>
        <v>0.90909090909090917</v>
      </c>
    </row>
    <row r="3" spans="1:10" x14ac:dyDescent="0.45">
      <c r="A3" s="22">
        <v>0.5</v>
      </c>
      <c r="B3" s="20">
        <f>B$2</f>
        <v>2</v>
      </c>
      <c r="C3" s="20">
        <f>C$2</f>
        <v>90</v>
      </c>
      <c r="D3" s="21">
        <f t="shared" si="0"/>
        <v>45</v>
      </c>
      <c r="E3" s="19" t="b">
        <f t="shared" si="1"/>
        <v>0</v>
      </c>
      <c r="F3" s="21">
        <f t="shared" si="2"/>
        <v>67.5</v>
      </c>
      <c r="G3" s="21">
        <f t="shared" si="3"/>
        <v>0</v>
      </c>
      <c r="H3" s="21">
        <f t="shared" si="4"/>
        <v>21.333333333333336</v>
      </c>
      <c r="I3" s="21">
        <f t="shared" si="5"/>
        <v>32</v>
      </c>
      <c r="J3" s="37">
        <f t="shared" si="6"/>
        <v>0.66666666666666674</v>
      </c>
    </row>
    <row r="4" spans="1:10" x14ac:dyDescent="0.45">
      <c r="A4" s="22">
        <v>1</v>
      </c>
      <c r="B4" s="20">
        <v>2</v>
      </c>
      <c r="C4" s="20">
        <f t="shared" ref="C4:C20" si="7">C$2</f>
        <v>90</v>
      </c>
      <c r="D4" s="21">
        <f t="shared" si="0"/>
        <v>90</v>
      </c>
      <c r="E4" s="19" t="b">
        <f t="shared" si="1"/>
        <v>0</v>
      </c>
      <c r="F4" s="21">
        <f t="shared" si="2"/>
        <v>90</v>
      </c>
      <c r="G4" s="21">
        <f t="shared" si="3"/>
        <v>0</v>
      </c>
      <c r="H4" s="21">
        <f t="shared" si="4"/>
        <v>16</v>
      </c>
      <c r="I4" s="21">
        <f t="shared" si="5"/>
        <v>32</v>
      </c>
      <c r="J4" s="37">
        <f t="shared" si="6"/>
        <v>0.5</v>
      </c>
    </row>
    <row r="5" spans="1:10" x14ac:dyDescent="0.45">
      <c r="A5" s="22">
        <v>1.5</v>
      </c>
      <c r="B5" s="20">
        <v>2</v>
      </c>
      <c r="C5" s="20">
        <f t="shared" si="7"/>
        <v>90</v>
      </c>
      <c r="D5" s="21">
        <f t="shared" si="0"/>
        <v>135</v>
      </c>
      <c r="E5" s="19" t="b">
        <f t="shared" si="1"/>
        <v>1</v>
      </c>
      <c r="F5" s="21">
        <f t="shared" si="2"/>
        <v>135</v>
      </c>
      <c r="G5" s="21">
        <f t="shared" si="3"/>
        <v>45</v>
      </c>
      <c r="H5" s="21">
        <f t="shared" si="4"/>
        <v>10.666666666666668</v>
      </c>
      <c r="I5" s="21">
        <f t="shared" si="5"/>
        <v>32</v>
      </c>
      <c r="J5" s="37">
        <f t="shared" si="6"/>
        <v>0.33333333333333337</v>
      </c>
    </row>
    <row r="6" spans="1:10" x14ac:dyDescent="0.45">
      <c r="A6" s="22">
        <v>2</v>
      </c>
      <c r="B6" s="20">
        <v>2</v>
      </c>
      <c r="C6" s="20">
        <f t="shared" si="7"/>
        <v>90</v>
      </c>
      <c r="D6" s="21">
        <f t="shared" si="0"/>
        <v>180</v>
      </c>
      <c r="E6" s="19" t="b">
        <f t="shared" si="1"/>
        <v>1</v>
      </c>
      <c r="F6" s="21">
        <f t="shared" si="2"/>
        <v>180</v>
      </c>
      <c r="G6" s="21">
        <f t="shared" si="3"/>
        <v>90</v>
      </c>
      <c r="H6" s="21">
        <f t="shared" si="4"/>
        <v>8</v>
      </c>
      <c r="I6" s="21">
        <f t="shared" si="5"/>
        <v>32</v>
      </c>
      <c r="J6" s="37">
        <f t="shared" si="6"/>
        <v>0.25</v>
      </c>
    </row>
    <row r="7" spans="1:10" x14ac:dyDescent="0.45">
      <c r="A7" s="22">
        <v>0.2</v>
      </c>
      <c r="B7" s="20">
        <v>2</v>
      </c>
      <c r="C7" s="20">
        <f t="shared" si="7"/>
        <v>90</v>
      </c>
      <c r="D7" s="21">
        <f t="shared" si="0"/>
        <v>18</v>
      </c>
      <c r="E7" s="19" t="b">
        <f t="shared" si="1"/>
        <v>0</v>
      </c>
      <c r="F7" s="21">
        <f t="shared" si="2"/>
        <v>54</v>
      </c>
      <c r="G7" s="21">
        <f t="shared" si="3"/>
        <v>0</v>
      </c>
      <c r="H7" s="21">
        <f t="shared" si="4"/>
        <v>26.666666666666668</v>
      </c>
      <c r="I7" s="21">
        <f t="shared" si="5"/>
        <v>32</v>
      </c>
      <c r="J7" s="37">
        <f t="shared" si="6"/>
        <v>0.83333333333333337</v>
      </c>
    </row>
    <row r="8" spans="1:10" x14ac:dyDescent="0.45">
      <c r="A8" s="22">
        <f>0.2+A7</f>
        <v>0.4</v>
      </c>
      <c r="B8" s="20">
        <v>2</v>
      </c>
      <c r="C8" s="20">
        <f t="shared" si="7"/>
        <v>90</v>
      </c>
      <c r="D8" s="21">
        <f t="shared" si="0"/>
        <v>36</v>
      </c>
      <c r="E8" s="19" t="b">
        <f t="shared" si="1"/>
        <v>0</v>
      </c>
      <c r="F8" s="21">
        <f t="shared" si="2"/>
        <v>63</v>
      </c>
      <c r="G8" s="21">
        <f t="shared" si="3"/>
        <v>0</v>
      </c>
      <c r="H8" s="21">
        <f t="shared" si="4"/>
        <v>22.857142857142854</v>
      </c>
      <c r="I8" s="21">
        <f t="shared" si="5"/>
        <v>32</v>
      </c>
      <c r="J8" s="37">
        <f t="shared" si="6"/>
        <v>0.71428571428571419</v>
      </c>
    </row>
    <row r="9" spans="1:10" x14ac:dyDescent="0.45">
      <c r="A9" s="22">
        <f t="shared" ref="A9:A10" si="8">0.2+A8</f>
        <v>0.60000000000000009</v>
      </c>
      <c r="B9" s="20">
        <v>2</v>
      </c>
      <c r="C9" s="20">
        <f t="shared" si="7"/>
        <v>90</v>
      </c>
      <c r="D9" s="21">
        <f t="shared" si="0"/>
        <v>54.000000000000007</v>
      </c>
      <c r="E9" s="19" t="b">
        <f t="shared" si="1"/>
        <v>0</v>
      </c>
      <c r="F9" s="21">
        <f t="shared" si="2"/>
        <v>72</v>
      </c>
      <c r="G9" s="21">
        <f t="shared" si="3"/>
        <v>0</v>
      </c>
      <c r="H9" s="21">
        <f t="shared" si="4"/>
        <v>20</v>
      </c>
      <c r="I9" s="21">
        <f t="shared" si="5"/>
        <v>32</v>
      </c>
      <c r="J9" s="37">
        <f t="shared" si="6"/>
        <v>0.625</v>
      </c>
    </row>
    <row r="10" spans="1:10" x14ac:dyDescent="0.45">
      <c r="A10" s="22">
        <f t="shared" si="8"/>
        <v>0.8</v>
      </c>
      <c r="B10" s="20">
        <v>2</v>
      </c>
      <c r="C10" s="20">
        <f t="shared" si="7"/>
        <v>90</v>
      </c>
      <c r="D10" s="21">
        <f t="shared" si="0"/>
        <v>72</v>
      </c>
      <c r="E10" s="19" t="b">
        <f t="shared" si="1"/>
        <v>0</v>
      </c>
      <c r="F10" s="21">
        <f t="shared" si="2"/>
        <v>81</v>
      </c>
      <c r="G10" s="21">
        <f t="shared" si="3"/>
        <v>0</v>
      </c>
      <c r="H10" s="21">
        <f t="shared" si="4"/>
        <v>17.777777777777779</v>
      </c>
      <c r="I10" s="21">
        <f t="shared" si="5"/>
        <v>32</v>
      </c>
      <c r="J10" s="37">
        <f t="shared" si="6"/>
        <v>0.55555555555555558</v>
      </c>
    </row>
    <row r="11" spans="1:10" x14ac:dyDescent="0.45">
      <c r="A11" s="22">
        <v>1.2</v>
      </c>
      <c r="B11" s="20">
        <v>2</v>
      </c>
      <c r="C11" s="20">
        <f t="shared" si="7"/>
        <v>90</v>
      </c>
      <c r="D11" s="21">
        <f t="shared" si="0"/>
        <v>108</v>
      </c>
      <c r="E11" s="19" t="b">
        <f t="shared" si="1"/>
        <v>1</v>
      </c>
      <c r="F11" s="21">
        <f t="shared" si="2"/>
        <v>108</v>
      </c>
      <c r="G11" s="21">
        <f t="shared" si="3"/>
        <v>18</v>
      </c>
      <c r="H11" s="21">
        <f t="shared" si="4"/>
        <v>13.333333333333334</v>
      </c>
      <c r="I11" s="21">
        <f t="shared" si="5"/>
        <v>32</v>
      </c>
      <c r="J11" s="37">
        <f t="shared" si="6"/>
        <v>0.41666666666666669</v>
      </c>
    </row>
    <row r="12" spans="1:10" x14ac:dyDescent="0.45">
      <c r="A12" s="22">
        <v>1.4</v>
      </c>
      <c r="B12" s="20">
        <v>2</v>
      </c>
      <c r="C12" s="20">
        <f t="shared" si="7"/>
        <v>90</v>
      </c>
      <c r="D12" s="21">
        <f t="shared" si="0"/>
        <v>125.99999999999999</v>
      </c>
      <c r="E12" s="19" t="b">
        <f t="shared" si="1"/>
        <v>1</v>
      </c>
      <c r="F12" s="21">
        <f t="shared" si="2"/>
        <v>125.99999999999999</v>
      </c>
      <c r="G12" s="21">
        <f t="shared" si="3"/>
        <v>35.999999999999986</v>
      </c>
      <c r="H12" s="21">
        <f t="shared" si="4"/>
        <v>11.428571428571431</v>
      </c>
      <c r="I12" s="21">
        <f t="shared" si="5"/>
        <v>32</v>
      </c>
      <c r="J12" s="37">
        <f t="shared" si="6"/>
        <v>0.35714285714285721</v>
      </c>
    </row>
    <row r="13" spans="1:10" x14ac:dyDescent="0.45">
      <c r="A13" s="22">
        <v>1.6</v>
      </c>
      <c r="B13" s="20">
        <v>2</v>
      </c>
      <c r="C13" s="20">
        <f t="shared" si="7"/>
        <v>90</v>
      </c>
      <c r="D13" s="21">
        <f t="shared" si="0"/>
        <v>144</v>
      </c>
      <c r="E13" s="19" t="b">
        <f t="shared" si="1"/>
        <v>1</v>
      </c>
      <c r="F13" s="21">
        <f t="shared" si="2"/>
        <v>144</v>
      </c>
      <c r="G13" s="21">
        <f t="shared" si="3"/>
        <v>54</v>
      </c>
      <c r="H13" s="21">
        <f t="shared" si="4"/>
        <v>10</v>
      </c>
      <c r="I13" s="21">
        <f t="shared" si="5"/>
        <v>32</v>
      </c>
      <c r="J13" s="37">
        <f t="shared" si="6"/>
        <v>0.3125</v>
      </c>
    </row>
    <row r="14" spans="1:10" x14ac:dyDescent="0.45">
      <c r="A14" s="22">
        <v>1.8</v>
      </c>
      <c r="B14" s="20">
        <v>2</v>
      </c>
      <c r="C14" s="20">
        <f t="shared" si="7"/>
        <v>90</v>
      </c>
      <c r="D14" s="21">
        <f t="shared" si="0"/>
        <v>162</v>
      </c>
      <c r="E14" s="19" t="b">
        <f t="shared" si="1"/>
        <v>1</v>
      </c>
      <c r="F14" s="21">
        <f t="shared" si="2"/>
        <v>162</v>
      </c>
      <c r="G14" s="21">
        <f t="shared" si="3"/>
        <v>72</v>
      </c>
      <c r="H14" s="21">
        <f t="shared" si="4"/>
        <v>8.8888888888888893</v>
      </c>
      <c r="I14" s="21">
        <f t="shared" si="5"/>
        <v>32</v>
      </c>
      <c r="J14" s="37">
        <f t="shared" si="6"/>
        <v>0.27777777777777779</v>
      </c>
    </row>
    <row r="15" spans="1:10" x14ac:dyDescent="0.45">
      <c r="A15" s="22">
        <v>3</v>
      </c>
      <c r="B15" s="20">
        <v>2</v>
      </c>
      <c r="C15" s="20">
        <f t="shared" si="7"/>
        <v>90</v>
      </c>
      <c r="D15" s="21">
        <f t="shared" si="0"/>
        <v>270</v>
      </c>
      <c r="E15" s="19" t="b">
        <f t="shared" si="1"/>
        <v>1</v>
      </c>
      <c r="F15" s="21">
        <f t="shared" si="2"/>
        <v>270</v>
      </c>
      <c r="G15" s="21">
        <f t="shared" si="3"/>
        <v>180</v>
      </c>
      <c r="H15" s="21">
        <f t="shared" si="4"/>
        <v>5.3333333333333339</v>
      </c>
      <c r="I15" s="21">
        <f t="shared" si="5"/>
        <v>32</v>
      </c>
      <c r="J15" s="37">
        <f t="shared" si="6"/>
        <v>0.16666666666666669</v>
      </c>
    </row>
    <row r="16" spans="1:10" x14ac:dyDescent="0.45">
      <c r="A16" s="22">
        <v>4</v>
      </c>
      <c r="B16" s="20">
        <v>2</v>
      </c>
      <c r="C16" s="20">
        <f t="shared" si="7"/>
        <v>90</v>
      </c>
      <c r="D16" s="21">
        <f t="shared" si="0"/>
        <v>360</v>
      </c>
      <c r="E16" s="19" t="b">
        <f t="shared" si="1"/>
        <v>1</v>
      </c>
      <c r="F16" s="21">
        <f t="shared" si="2"/>
        <v>360</v>
      </c>
      <c r="G16" s="21">
        <f t="shared" si="3"/>
        <v>270</v>
      </c>
      <c r="H16" s="21">
        <f t="shared" si="4"/>
        <v>4</v>
      </c>
      <c r="I16" s="21">
        <f t="shared" si="5"/>
        <v>32</v>
      </c>
      <c r="J16" s="37">
        <f t="shared" si="6"/>
        <v>0.125</v>
      </c>
    </row>
    <row r="17" spans="1:10" x14ac:dyDescent="0.45">
      <c r="A17" s="22">
        <v>5</v>
      </c>
      <c r="B17" s="20">
        <v>2</v>
      </c>
      <c r="C17" s="20">
        <f t="shared" si="7"/>
        <v>90</v>
      </c>
      <c r="D17" s="21">
        <f t="shared" si="0"/>
        <v>450</v>
      </c>
      <c r="E17" s="19" t="b">
        <f t="shared" si="1"/>
        <v>1</v>
      </c>
      <c r="F17" s="21">
        <f t="shared" si="2"/>
        <v>450</v>
      </c>
      <c r="G17" s="21">
        <f t="shared" si="3"/>
        <v>360</v>
      </c>
      <c r="H17" s="21">
        <f t="shared" si="4"/>
        <v>3.2</v>
      </c>
      <c r="I17" s="21">
        <f t="shared" si="5"/>
        <v>32</v>
      </c>
      <c r="J17" s="37">
        <f t="shared" si="6"/>
        <v>0.1</v>
      </c>
    </row>
    <row r="18" spans="1:10" x14ac:dyDescent="0.45">
      <c r="A18" s="22">
        <v>6</v>
      </c>
      <c r="B18" s="20">
        <v>2</v>
      </c>
      <c r="C18" s="20">
        <f t="shared" si="7"/>
        <v>90</v>
      </c>
      <c r="D18" s="21">
        <f t="shared" si="0"/>
        <v>540</v>
      </c>
      <c r="E18" s="19" t="b">
        <f t="shared" si="1"/>
        <v>1</v>
      </c>
      <c r="F18" s="21">
        <f t="shared" si="2"/>
        <v>540</v>
      </c>
      <c r="G18" s="21">
        <f t="shared" si="3"/>
        <v>450</v>
      </c>
      <c r="H18" s="21">
        <f t="shared" si="4"/>
        <v>2.666666666666667</v>
      </c>
      <c r="I18" s="21">
        <f t="shared" si="5"/>
        <v>32</v>
      </c>
      <c r="J18" s="37">
        <f t="shared" si="6"/>
        <v>8.3333333333333343E-2</v>
      </c>
    </row>
    <row r="19" spans="1:10" x14ac:dyDescent="0.45">
      <c r="A19" s="22">
        <v>8</v>
      </c>
      <c r="B19" s="20">
        <v>2</v>
      </c>
      <c r="C19" s="20">
        <f t="shared" si="7"/>
        <v>90</v>
      </c>
      <c r="D19" s="21">
        <f t="shared" si="0"/>
        <v>720</v>
      </c>
      <c r="E19" s="19" t="b">
        <f t="shared" si="1"/>
        <v>1</v>
      </c>
      <c r="F19" s="21">
        <f t="shared" si="2"/>
        <v>720</v>
      </c>
      <c r="G19" s="21">
        <f t="shared" si="3"/>
        <v>630</v>
      </c>
      <c r="H19" s="21">
        <f t="shared" si="4"/>
        <v>2</v>
      </c>
      <c r="I19" s="21">
        <f t="shared" si="5"/>
        <v>32</v>
      </c>
      <c r="J19" s="37">
        <f t="shared" si="6"/>
        <v>6.25E-2</v>
      </c>
    </row>
    <row r="20" spans="1:10" x14ac:dyDescent="0.45">
      <c r="A20" s="22">
        <v>10</v>
      </c>
      <c r="B20" s="20">
        <v>2</v>
      </c>
      <c r="C20" s="20">
        <f t="shared" si="7"/>
        <v>90</v>
      </c>
      <c r="D20" s="21">
        <f t="shared" si="0"/>
        <v>900</v>
      </c>
      <c r="E20" s="19" t="b">
        <f t="shared" si="1"/>
        <v>1</v>
      </c>
      <c r="F20" s="21">
        <f t="shared" si="2"/>
        <v>900</v>
      </c>
      <c r="G20" s="21">
        <f t="shared" si="3"/>
        <v>810</v>
      </c>
      <c r="H20" s="21">
        <f t="shared" si="4"/>
        <v>1.6</v>
      </c>
      <c r="I20" s="21">
        <f t="shared" si="5"/>
        <v>32</v>
      </c>
      <c r="J20" s="37">
        <f t="shared" si="6"/>
        <v>0.05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3B2F-04FD-4C5B-81C5-8A28609F4B7C}">
  <sheetPr codeName="Sheet4"/>
  <dimension ref="A1:G5"/>
  <sheetViews>
    <sheetView workbookViewId="0"/>
  </sheetViews>
  <sheetFormatPr defaultRowHeight="14.25" x14ac:dyDescent="0.45"/>
  <sheetData>
    <row r="1" spans="1:7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45">
      <c r="A2" t="s">
        <v>9</v>
      </c>
      <c r="C2" t="b">
        <v>0</v>
      </c>
      <c r="D2" t="b">
        <v>0</v>
      </c>
      <c r="E2" t="b">
        <v>0</v>
      </c>
      <c r="F2" t="b">
        <v>0</v>
      </c>
      <c r="G2" t="b">
        <v>0</v>
      </c>
    </row>
    <row r="3" spans="1:7" x14ac:dyDescent="0.45">
      <c r="A3" t="s">
        <v>9</v>
      </c>
      <c r="B3" t="s">
        <v>21</v>
      </c>
      <c r="C3" t="b">
        <v>0</v>
      </c>
      <c r="D3" t="b">
        <v>0</v>
      </c>
      <c r="E3" t="b">
        <v>1</v>
      </c>
      <c r="F3" t="b">
        <v>1</v>
      </c>
      <c r="G3" t="b">
        <v>0</v>
      </c>
    </row>
    <row r="4" spans="1:7" x14ac:dyDescent="0.45">
      <c r="A4" t="s">
        <v>9</v>
      </c>
      <c r="B4" t="s">
        <v>46</v>
      </c>
      <c r="C4" t="b">
        <v>0</v>
      </c>
      <c r="D4" t="b">
        <v>0</v>
      </c>
      <c r="E4" t="b">
        <v>0</v>
      </c>
      <c r="F4" t="b">
        <v>0</v>
      </c>
      <c r="G4" t="b">
        <v>0</v>
      </c>
    </row>
    <row r="5" spans="1:7" x14ac:dyDescent="0.45">
      <c r="A5" t="s">
        <v>9</v>
      </c>
      <c r="B5" t="s">
        <v>47</v>
      </c>
      <c r="C5" t="b">
        <v>0</v>
      </c>
      <c r="D5" t="b">
        <v>0</v>
      </c>
      <c r="E5" t="b">
        <v>0</v>
      </c>
      <c r="F5" t="b">
        <v>0</v>
      </c>
      <c r="G5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DD40-19A8-4DB8-85D0-05A6B92873CD}">
  <sheetPr codeName="Sheet5"/>
  <dimension ref="A1:I4"/>
  <sheetViews>
    <sheetView zoomScale="130" zoomScaleNormal="130" workbookViewId="0">
      <selection activeCell="I4" sqref="I4"/>
    </sheetView>
  </sheetViews>
  <sheetFormatPr defaultRowHeight="14.25" outlineLevelCol="1" x14ac:dyDescent="0.45"/>
  <cols>
    <col min="1" max="1" width="4.59765625" customWidth="1"/>
    <col min="2" max="2" width="7.59765625" customWidth="1"/>
    <col min="3" max="3" width="11.6640625" style="14" customWidth="1"/>
    <col min="4" max="4" width="15.1328125" customWidth="1"/>
    <col min="5" max="5" width="6.86328125" customWidth="1"/>
    <col min="6" max="6" width="12.6640625" customWidth="1" outlineLevel="1"/>
    <col min="7" max="7" width="17.6640625" customWidth="1" outlineLevel="1"/>
    <col min="8" max="8" width="4.59765625" customWidth="1"/>
    <col min="9" max="9" width="10.6640625" customWidth="1"/>
  </cols>
  <sheetData>
    <row r="1" spans="1:9" x14ac:dyDescent="0.45">
      <c r="A1" s="12" t="s">
        <v>23</v>
      </c>
      <c r="B1" s="12" t="s">
        <v>24</v>
      </c>
      <c r="C1" s="13" t="s">
        <v>25</v>
      </c>
      <c r="D1" s="12" t="s">
        <v>26</v>
      </c>
      <c r="E1" s="12" t="s">
        <v>21</v>
      </c>
      <c r="F1" s="12" t="s">
        <v>27</v>
      </c>
      <c r="G1" s="12" t="s">
        <v>28</v>
      </c>
      <c r="I1" s="12"/>
    </row>
    <row r="2" spans="1:9" x14ac:dyDescent="0.45">
      <c r="F2" s="1"/>
      <c r="G2" s="1"/>
      <c r="I2" t="s">
        <v>22</v>
      </c>
    </row>
    <row r="3" spans="1:9" x14ac:dyDescent="0.45">
      <c r="D3" s="17" t="s">
        <v>29</v>
      </c>
      <c r="E3" s="17"/>
      <c r="F3" s="18"/>
      <c r="G3" s="18"/>
      <c r="I3" s="10">
        <v>60</v>
      </c>
    </row>
    <row r="4" spans="1:9" x14ac:dyDescent="0.45">
      <c r="D4" s="15" t="s">
        <v>30</v>
      </c>
      <c r="E4" s="15"/>
      <c r="F4" s="16"/>
      <c r="G4" s="16"/>
      <c r="I4" s="9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7DC9-90C3-4228-B9F3-02E84428D12E}">
  <sheetPr codeName="Sheet6"/>
  <dimension ref="A1:I11"/>
  <sheetViews>
    <sheetView zoomScale="130" zoomScaleNormal="130" workbookViewId="0">
      <pane ySplit="1" topLeftCell="A2" activePane="bottomLeft" state="frozenSplit"/>
      <selection pane="bottomLeft" activeCell="A3" sqref="A3"/>
    </sheetView>
  </sheetViews>
  <sheetFormatPr defaultRowHeight="14.25" x14ac:dyDescent="0.45"/>
  <cols>
    <col min="1" max="1" width="12.59765625" style="31" customWidth="1"/>
    <col min="2" max="2" width="13.19921875" style="31" bestFit="1" customWidth="1"/>
    <col min="3" max="3" width="12.59765625" style="31" customWidth="1"/>
    <col min="4" max="4" width="41" style="32" customWidth="1"/>
    <col min="5" max="5" width="13.19921875" style="31" bestFit="1" customWidth="1"/>
    <col min="6" max="6" width="7.59765625" style="31" customWidth="1"/>
    <col min="7" max="7" width="27.1328125" style="33" customWidth="1"/>
    <col min="8" max="8" width="7.59765625" style="34" customWidth="1"/>
    <col min="9" max="9" width="7.59765625" style="31" customWidth="1"/>
  </cols>
  <sheetData>
    <row r="1" spans="1:9" ht="24" x14ac:dyDescent="0.45">
      <c r="A1" s="2" t="s">
        <v>10</v>
      </c>
      <c r="B1" s="2" t="s">
        <v>11</v>
      </c>
      <c r="C1" s="2" t="s">
        <v>12</v>
      </c>
      <c r="D1" s="3" t="s">
        <v>13</v>
      </c>
      <c r="E1" s="2" t="s">
        <v>14</v>
      </c>
      <c r="F1" s="2" t="s">
        <v>15</v>
      </c>
      <c r="G1" s="2" t="s">
        <v>16</v>
      </c>
      <c r="H1" s="3" t="s">
        <v>17</v>
      </c>
      <c r="I1" s="2" t="s">
        <v>18</v>
      </c>
    </row>
    <row r="2" spans="1:9" x14ac:dyDescent="0.45">
      <c r="A2" s="23"/>
      <c r="B2" s="23"/>
      <c r="C2" s="23"/>
      <c r="D2" s="24" t="s">
        <v>19</v>
      </c>
      <c r="E2" s="23"/>
      <c r="F2" s="23"/>
      <c r="G2" s="23"/>
      <c r="H2" s="24"/>
      <c r="I2" s="23"/>
    </row>
    <row r="3" spans="1:9" x14ac:dyDescent="0.45">
      <c r="A3" s="4"/>
      <c r="B3" s="4" t="s">
        <v>39</v>
      </c>
      <c r="C3" s="4" t="s">
        <v>31</v>
      </c>
      <c r="D3" s="6" t="s">
        <v>19</v>
      </c>
      <c r="E3" s="4"/>
      <c r="F3" s="4"/>
      <c r="G3" s="7" t="s">
        <v>49</v>
      </c>
      <c r="H3" s="5" t="s">
        <v>33</v>
      </c>
      <c r="I3" s="4">
        <v>12</v>
      </c>
    </row>
    <row r="4" spans="1:9" x14ac:dyDescent="0.45">
      <c r="A4" s="4"/>
      <c r="B4" s="4" t="s">
        <v>1</v>
      </c>
      <c r="C4" s="4" t="s">
        <v>20</v>
      </c>
      <c r="D4" s="6" t="s">
        <v>48</v>
      </c>
      <c r="E4" s="4" t="s">
        <v>0</v>
      </c>
      <c r="F4" s="4" t="b">
        <v>1</v>
      </c>
      <c r="G4" s="7" t="s">
        <v>32</v>
      </c>
      <c r="H4" s="5" t="s">
        <v>51</v>
      </c>
      <c r="I4" s="4">
        <v>12</v>
      </c>
    </row>
    <row r="5" spans="1:9" x14ac:dyDescent="0.45">
      <c r="A5" s="4"/>
      <c r="B5" s="4" t="s">
        <v>52</v>
      </c>
      <c r="C5" s="4" t="s">
        <v>31</v>
      </c>
      <c r="D5" s="6" t="s">
        <v>19</v>
      </c>
      <c r="E5" s="4"/>
      <c r="F5" s="4"/>
      <c r="G5" s="7" t="s">
        <v>55</v>
      </c>
      <c r="H5" s="5" t="s">
        <v>59</v>
      </c>
      <c r="I5" s="4">
        <v>12</v>
      </c>
    </row>
    <row r="6" spans="1:9" x14ac:dyDescent="0.45">
      <c r="A6" s="4"/>
      <c r="B6" s="4" t="s">
        <v>34</v>
      </c>
      <c r="C6" s="4" t="s">
        <v>31</v>
      </c>
      <c r="D6" s="6" t="s">
        <v>19</v>
      </c>
      <c r="E6" s="4"/>
      <c r="F6" s="4" t="b">
        <v>1</v>
      </c>
      <c r="G6" s="7" t="s">
        <v>56</v>
      </c>
      <c r="H6" s="5" t="s">
        <v>51</v>
      </c>
      <c r="I6" s="4">
        <v>12</v>
      </c>
    </row>
    <row r="7" spans="1:9" x14ac:dyDescent="0.45">
      <c r="A7" s="4"/>
      <c r="B7" s="4" t="s">
        <v>36</v>
      </c>
      <c r="C7" s="4" t="s">
        <v>20</v>
      </c>
      <c r="D7" s="6" t="s">
        <v>50</v>
      </c>
      <c r="E7" s="4" t="s">
        <v>34</v>
      </c>
      <c r="F7" s="4" t="b">
        <v>1</v>
      </c>
      <c r="G7" s="7" t="s">
        <v>57</v>
      </c>
      <c r="H7" s="5" t="s">
        <v>51</v>
      </c>
      <c r="I7" s="4">
        <v>12</v>
      </c>
    </row>
    <row r="8" spans="1:9" x14ac:dyDescent="0.45">
      <c r="A8" s="4"/>
      <c r="B8" s="4" t="s">
        <v>37</v>
      </c>
      <c r="C8" s="4" t="s">
        <v>31</v>
      </c>
      <c r="D8" s="6" t="s">
        <v>19</v>
      </c>
      <c r="E8" s="4"/>
      <c r="F8" s="4"/>
      <c r="G8" s="7" t="s">
        <v>58</v>
      </c>
      <c r="H8" s="5" t="s">
        <v>51</v>
      </c>
      <c r="I8" s="4">
        <v>12</v>
      </c>
    </row>
    <row r="9" spans="1:9" x14ac:dyDescent="0.45">
      <c r="A9" s="4"/>
      <c r="B9" s="4" t="s">
        <v>35</v>
      </c>
      <c r="C9" s="4" t="s">
        <v>31</v>
      </c>
      <c r="D9" s="6" t="s">
        <v>19</v>
      </c>
      <c r="E9" s="4"/>
      <c r="F9" s="4"/>
      <c r="G9" s="7" t="s">
        <v>60</v>
      </c>
      <c r="H9" s="5" t="s">
        <v>51</v>
      </c>
      <c r="I9" s="4">
        <v>12</v>
      </c>
    </row>
    <row r="10" spans="1:9" ht="24" x14ac:dyDescent="0.45">
      <c r="A10" s="4"/>
      <c r="B10" s="4" t="s">
        <v>38</v>
      </c>
      <c r="C10" s="4" t="s">
        <v>31</v>
      </c>
      <c r="D10" s="6" t="s">
        <v>19</v>
      </c>
      <c r="E10" s="4"/>
      <c r="F10" s="4"/>
      <c r="G10" s="7" t="s">
        <v>61</v>
      </c>
      <c r="H10" s="5" t="s">
        <v>51</v>
      </c>
      <c r="I10" s="4">
        <v>12</v>
      </c>
    </row>
    <row r="11" spans="1:9" ht="24" x14ac:dyDescent="0.45">
      <c r="A11" s="4"/>
      <c r="B11" s="4" t="s">
        <v>44</v>
      </c>
      <c r="C11" s="4" t="s">
        <v>31</v>
      </c>
      <c r="D11" s="6" t="s">
        <v>19</v>
      </c>
      <c r="E11" s="4"/>
      <c r="F11" s="4"/>
      <c r="G11" s="7" t="s">
        <v>62</v>
      </c>
      <c r="H11" s="5" t="s">
        <v>51</v>
      </c>
      <c r="I11" s="4">
        <v>12</v>
      </c>
    </row>
  </sheetData>
  <dataValidations count="1">
    <dataValidation type="list" allowBlank="1" showInputMessage="1" showErrorMessage="1" sqref="C2:C11" xr:uid="{078DA5E6-6A7A-40B9-9F8F-BF593A3EBD0C}">
      <formula1>"Col_Format,Col_Insert,Col_Delete,Col_AddGroup,Col_CondFormat,Col_Dropdown,Tbl_FreezeRow1,Tbl_Sort,Tbl_SplitCols"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27</vt:i4>
      </vt:variant>
    </vt:vector>
  </HeadingPairs>
  <TitlesOfParts>
    <vt:vector size="31" baseType="lpstr">
      <vt:lpstr>mvess</vt:lpstr>
      <vt:lpstr>summ</vt:lpstr>
      <vt:lpstr>Units</vt:lpstr>
      <vt:lpstr>ExcelSteps</vt:lpstr>
      <vt:lpstr>hr.day</vt:lpstr>
      <vt:lpstr>min.hr</vt:lpstr>
      <vt:lpstr>mvess</vt:lpstr>
      <vt:lpstr>mvess_Dt</vt:lpstr>
      <vt:lpstr>mvess_Header</vt:lpstr>
      <vt:lpstr>mvess_r_tp_tb</vt:lpstr>
      <vt:lpstr>mvess_t_finbatch</vt:lpstr>
      <vt:lpstr>mvess_t_finpack</vt:lpstr>
      <vt:lpstr>mvess_t_start</vt:lpstr>
      <vt:lpstr>mvess_t_startpack</vt:lpstr>
      <vt:lpstr>mvess_t_wait</vt:lpstr>
      <vt:lpstr>mvess_tb</vt:lpstr>
      <vt:lpstr>mvess_tp</vt:lpstr>
      <vt:lpstr>mvess_Vessel</vt:lpstr>
      <vt:lpstr>summ</vt:lpstr>
      <vt:lpstr>summ_DT</vt:lpstr>
      <vt:lpstr>summ_Header</vt:lpstr>
      <vt:lpstr>summ_IsPkg_Constr</vt:lpstr>
      <vt:lpstr>summ_n_vessels</vt:lpstr>
      <vt:lpstr>summ_OPR</vt:lpstr>
      <vt:lpstr>summ_Qb</vt:lpstr>
      <vt:lpstr>summ_Qb_th</vt:lpstr>
      <vt:lpstr>summ_r_tp_tb</vt:lpstr>
      <vt:lpstr>summ_t_wait</vt:lpstr>
      <vt:lpstr>summ_tb</vt:lpstr>
      <vt:lpstr>summ_tp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j.d.landgrebe</dc:creator>
  <cp:lastModifiedBy>j.d.landgrebe</cp:lastModifiedBy>
  <dcterms:created xsi:type="dcterms:W3CDTF">2022-10-03T13:55:26Z</dcterms:created>
  <dcterms:modified xsi:type="dcterms:W3CDTF">2022-10-04T21:08:07Z</dcterms:modified>
</cp:coreProperties>
</file>