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Mfg_Ops_Excel_Models\"/>
    </mc:Choice>
  </mc:AlternateContent>
  <xr:revisionPtr revIDLastSave="0" documentId="13_ncr:1_{4E0B1323-DD81-47EC-B1AC-9E4F5D779C0A}" xr6:coauthVersionLast="47" xr6:coauthVersionMax="47" xr10:uidLastSave="{00000000-0000-0000-0000-000000000000}"/>
  <bookViews>
    <workbookView xWindow="1470" yWindow="1470" windowWidth="28800" windowHeight="11333" activeTab="1" xr2:uid="{FBD79F45-1D17-4A9E-BF5E-3A06823E0B36}"/>
  </bookViews>
  <sheets>
    <sheet name="mvess" sheetId="81" r:id="rId1"/>
    <sheet name="summ" sheetId="82" r:id="rId2"/>
    <sheet name="XLStepsSettings" sheetId="2" state="veryHidden" r:id="rId3"/>
    <sheet name="Units" sheetId="9" r:id="rId4"/>
    <sheet name="ExcelSteps" sheetId="3" r:id="rId5"/>
  </sheets>
  <externalReferences>
    <externalReference r:id="rId6"/>
  </externalReferences>
  <definedNames>
    <definedName name="hr.day">Units!$I$4</definedName>
    <definedName name="min.hr">Units!$I$3</definedName>
    <definedName name="mvess">mvess!$A:$P</definedName>
    <definedName name="mvess_Dt">mvess!$M:$M</definedName>
    <definedName name="mvess_Dt_UDF">mvess!$P:$P</definedName>
    <definedName name="mvess_Header">mvess!$1:$1</definedName>
    <definedName name="mvess_IsInitRow">mvess!$G:$G</definedName>
    <definedName name="mvess_r_tp_tb">mvess!$A:$A</definedName>
    <definedName name="mvess_t_dummy">mvess!$H:$H</definedName>
    <definedName name="mvess_t_make_fin">mvess!$I:$I</definedName>
    <definedName name="mvess_t_make_init">mvess!$F:$F</definedName>
    <definedName name="mvess_t_make_start">mvess!$E:$E</definedName>
    <definedName name="mvess_t_make_start_UDF">mvess!$N:$N</definedName>
    <definedName name="mvess_t_pack_fin">mvess!$K:$K</definedName>
    <definedName name="mvess_t_pack_start">mvess!$J:$J</definedName>
    <definedName name="mvess_t_pack_start_UDF">mvess!$O:$O</definedName>
    <definedName name="mvess_t_wait">mvess!$L:$L</definedName>
    <definedName name="mvess_tb">mvess!$B:$B</definedName>
    <definedName name="mvess_tp">mvess!$C:$C</definedName>
    <definedName name="mvess_Vessel">mvess!$D:$D</definedName>
    <definedName name="summ">summ!$A:$J</definedName>
    <definedName name="summ_Dt">summ!$F:$F</definedName>
    <definedName name="summ_Header">summ!$1:$1</definedName>
    <definedName name="summ_IsPkg_Constr">summ!$E:$E</definedName>
    <definedName name="summ_n_vessels">summ!$B:$B</definedName>
    <definedName name="summ_OPR">summ!$J:$J</definedName>
    <definedName name="summ_Qb">summ!$H:$H</definedName>
    <definedName name="summ_Qb_th">summ!$I:$I</definedName>
    <definedName name="summ_r_tp_tb">summ!$A:$A</definedName>
    <definedName name="summ_t_wait">summ!$G:$G</definedName>
    <definedName name="summ_tb">summ!$C:$C</definedName>
    <definedName name="summ_tp">summ!$D:$D</definedName>
    <definedName name="Units">Units!$I:$I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82" l="1"/>
  <c r="D2" i="82"/>
  <c r="E2" i="82" s="1"/>
  <c r="G2" i="82" s="1"/>
  <c r="C20" i="82"/>
  <c r="I20" i="82" s="1"/>
  <c r="C19" i="82"/>
  <c r="D19" i="82" s="1"/>
  <c r="C18" i="82"/>
  <c r="D18" i="82" s="1"/>
  <c r="C17" i="82"/>
  <c r="I17" i="82" s="1"/>
  <c r="C16" i="82"/>
  <c r="I16" i="82" s="1"/>
  <c r="C15" i="82"/>
  <c r="D15" i="82" s="1"/>
  <c r="C14" i="82"/>
  <c r="D14" i="82" s="1"/>
  <c r="C13" i="82"/>
  <c r="I13" i="82" s="1"/>
  <c r="C12" i="82"/>
  <c r="I12" i="82" s="1"/>
  <c r="C11" i="82"/>
  <c r="D11" i="82" s="1"/>
  <c r="C10" i="82"/>
  <c r="D10" i="82" s="1"/>
  <c r="C9" i="82"/>
  <c r="D9" i="82" s="1"/>
  <c r="C8" i="82"/>
  <c r="I8" i="82" s="1"/>
  <c r="C7" i="82"/>
  <c r="I7" i="82" s="1"/>
  <c r="C6" i="82"/>
  <c r="I6" i="82" s="1"/>
  <c r="A6" i="82"/>
  <c r="A7" i="82" s="1"/>
  <c r="C5" i="82"/>
  <c r="D5" i="82" s="1"/>
  <c r="B5" i="82"/>
  <c r="C4" i="82"/>
  <c r="I4" i="82" s="1"/>
  <c r="A4" i="82"/>
  <c r="C3" i="82"/>
  <c r="D3" i="82" s="1"/>
  <c r="M2" i="81"/>
  <c r="M3" i="81"/>
  <c r="L2" i="81"/>
  <c r="L3" i="81"/>
  <c r="E2" i="81"/>
  <c r="I2" i="81" s="1"/>
  <c r="C2" i="81"/>
  <c r="B9" i="81"/>
  <c r="A9" i="81"/>
  <c r="B8" i="81"/>
  <c r="A8" i="81"/>
  <c r="B7" i="81"/>
  <c r="A7" i="81"/>
  <c r="B6" i="81"/>
  <c r="A6" i="81"/>
  <c r="C6" i="81" s="1"/>
  <c r="B5" i="81"/>
  <c r="A5" i="81"/>
  <c r="B4" i="81"/>
  <c r="A4" i="81"/>
  <c r="C4" i="81" s="1"/>
  <c r="P3" i="81" a="1"/>
  <c r="P3" i="81" s="1"/>
  <c r="B3" i="81"/>
  <c r="A3" i="81"/>
  <c r="P2" i="81" a="1"/>
  <c r="P2" i="81" s="1"/>
  <c r="N2" i="81" a="1"/>
  <c r="N2" i="81" s="1"/>
  <c r="J2" i="81"/>
  <c r="O2" i="81"/>
  <c r="I18" i="82" l="1"/>
  <c r="I5" i="82"/>
  <c r="I14" i="82"/>
  <c r="I10" i="82"/>
  <c r="I3" i="82"/>
  <c r="I19" i="82"/>
  <c r="I9" i="82"/>
  <c r="I15" i="82"/>
  <c r="I11" i="82"/>
  <c r="H2" i="82"/>
  <c r="J2" i="82" s="1"/>
  <c r="E5" i="82"/>
  <c r="H5" i="82" s="1"/>
  <c r="F2" i="82"/>
  <c r="E9" i="82"/>
  <c r="H9" i="82" s="1"/>
  <c r="D4" i="82"/>
  <c r="E4" i="82" s="1"/>
  <c r="H4" i="82" s="1"/>
  <c r="J4" i="82" s="1"/>
  <c r="D7" i="82"/>
  <c r="E7" i="82" s="1"/>
  <c r="H7" i="82" s="1"/>
  <c r="J7" i="82" s="1"/>
  <c r="E19" i="82"/>
  <c r="H19" i="82" s="1"/>
  <c r="E15" i="82"/>
  <c r="H15" i="82" s="1"/>
  <c r="E11" i="82"/>
  <c r="H11" i="82" s="1"/>
  <c r="E3" i="82"/>
  <c r="H3" i="82" s="1"/>
  <c r="D6" i="82"/>
  <c r="E18" i="82"/>
  <c r="H18" i="82" s="1"/>
  <c r="J18" i="82" s="1"/>
  <c r="E14" i="82"/>
  <c r="E10" i="82"/>
  <c r="H10" i="82" s="1"/>
  <c r="E6" i="82"/>
  <c r="H6" i="82" s="1"/>
  <c r="J6" i="82" s="1"/>
  <c r="D17" i="82"/>
  <c r="E17" i="82" s="1"/>
  <c r="H17" i="82" s="1"/>
  <c r="J17" i="82" s="1"/>
  <c r="D13" i="82"/>
  <c r="E13" i="82" s="1"/>
  <c r="H13" i="82" s="1"/>
  <c r="J13" i="82" s="1"/>
  <c r="D20" i="82"/>
  <c r="E20" i="82" s="1"/>
  <c r="H20" i="82" s="1"/>
  <c r="J20" i="82" s="1"/>
  <c r="D16" i="82"/>
  <c r="E16" i="82" s="1"/>
  <c r="H16" i="82" s="1"/>
  <c r="J16" i="82" s="1"/>
  <c r="D12" i="82"/>
  <c r="E12" i="82" s="1"/>
  <c r="H12" i="82" s="1"/>
  <c r="J12" i="82" s="1"/>
  <c r="D8" i="82"/>
  <c r="E8" i="82" s="1"/>
  <c r="H8" i="82" s="1"/>
  <c r="J8" i="82" s="1"/>
  <c r="K2" i="81"/>
  <c r="C3" i="81"/>
  <c r="F3" i="81" s="1"/>
  <c r="E3" i="81" s="1"/>
  <c r="I3" i="81" s="1"/>
  <c r="C5" i="81"/>
  <c r="C9" i="81"/>
  <c r="C7" i="81"/>
  <c r="C8" i="81"/>
  <c r="J3" i="81"/>
  <c r="E4" i="81"/>
  <c r="N4" i="81" a="1"/>
  <c r="O3" i="81"/>
  <c r="J10" i="82" l="1"/>
  <c r="J15" i="82"/>
  <c r="J9" i="82"/>
  <c r="J3" i="82"/>
  <c r="J5" i="82"/>
  <c r="J11" i="82"/>
  <c r="J19" i="82"/>
  <c r="G14" i="82"/>
  <c r="H14" i="82"/>
  <c r="J14" i="82" s="1"/>
  <c r="F3" i="82"/>
  <c r="G3" i="82"/>
  <c r="F9" i="82"/>
  <c r="G9" i="82"/>
  <c r="F11" i="82"/>
  <c r="G11" i="82"/>
  <c r="F8" i="82"/>
  <c r="G8" i="82"/>
  <c r="F13" i="82"/>
  <c r="G13" i="82"/>
  <c r="F6" i="82"/>
  <c r="G6" i="82"/>
  <c r="F15" i="82"/>
  <c r="G15" i="82"/>
  <c r="F12" i="82"/>
  <c r="G12" i="82"/>
  <c r="F17" i="82"/>
  <c r="G17" i="82"/>
  <c r="F10" i="82"/>
  <c r="G10" i="82"/>
  <c r="F19" i="82"/>
  <c r="G19" i="82"/>
  <c r="F4" i="82"/>
  <c r="G4" i="82"/>
  <c r="F5" i="82"/>
  <c r="G5" i="82"/>
  <c r="F16" i="82"/>
  <c r="G16" i="82"/>
  <c r="F7" i="82"/>
  <c r="G7" i="82"/>
  <c r="F20" i="82"/>
  <c r="G20" i="82"/>
  <c r="G18" i="82"/>
  <c r="F14" i="82"/>
  <c r="F18" i="82"/>
  <c r="K3" i="81"/>
  <c r="I4" i="81"/>
  <c r="N3" i="81" a="1"/>
  <c r="N3" i="81" s="1"/>
  <c r="N4" i="81"/>
  <c r="J4" i="81"/>
  <c r="E5" i="81"/>
  <c r="O4" i="81"/>
  <c r="N5" i="81" a="1"/>
  <c r="L4" i="81" l="1"/>
  <c r="K4" i="81"/>
  <c r="I5" i="81"/>
  <c r="N5" i="81"/>
  <c r="M4" i="81"/>
  <c r="J5" i="81"/>
  <c r="E6" i="81"/>
  <c r="O5" i="81"/>
  <c r="N6" i="81" a="1"/>
  <c r="L5" i="81" l="1"/>
  <c r="K5" i="81"/>
  <c r="I6" i="81"/>
  <c r="N6" i="81"/>
  <c r="M5" i="81"/>
  <c r="J6" i="81"/>
  <c r="E7" i="81"/>
  <c r="N7" i="81" a="1"/>
  <c r="O6" i="81"/>
  <c r="P4" i="81" a="1"/>
  <c r="L6" i="81" l="1"/>
  <c r="K6" i="81"/>
  <c r="I7" i="81"/>
  <c r="P4" i="81"/>
  <c r="N7" i="81"/>
  <c r="M6" i="81"/>
  <c r="J7" i="81"/>
  <c r="E8" i="81"/>
  <c r="N8" i="81" a="1"/>
  <c r="O7" i="81"/>
  <c r="P5" i="81" a="1"/>
  <c r="L7" i="81" l="1"/>
  <c r="K7" i="81"/>
  <c r="I8" i="81"/>
  <c r="P5" i="81"/>
  <c r="N8" i="81"/>
  <c r="M7" i="81"/>
  <c r="J8" i="81"/>
  <c r="E9" i="81"/>
  <c r="O8" i="81"/>
  <c r="N9" i="81" a="1"/>
  <c r="P6" i="81" a="1"/>
  <c r="L8" i="81" l="1"/>
  <c r="K8" i="81"/>
  <c r="I9" i="81"/>
  <c r="P6" i="81"/>
  <c r="N9" i="81"/>
  <c r="M8" i="81"/>
  <c r="J9" i="81"/>
  <c r="O9" i="81"/>
  <c r="P7" i="81" a="1"/>
  <c r="L9" i="81" l="1"/>
  <c r="K9" i="81"/>
  <c r="P7" i="81"/>
  <c r="M9" i="81"/>
  <c r="P8" i="81" a="1"/>
  <c r="P8" i="81" l="1"/>
  <c r="P9" i="81" a="1"/>
  <c r="P9" i="8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A1" authorId="0" shapeId="0" xr:uid="{B99F6599-45B7-4440-A569-B95ABC33CAC8}">
      <text>
        <r>
          <rPr>
            <sz val="9"/>
            <color indexed="81"/>
            <rFont val="Tahoma"/>
            <family val="2"/>
          </rPr>
          <t>tp to tb ratio</t>
        </r>
      </text>
    </comment>
    <comment ref="B1" authorId="0" shapeId="0" xr:uid="{E2ABCA87-A262-4670-846E-2D09FBE6716A}">
      <text>
        <r>
          <rPr>
            <sz val="9"/>
            <color indexed="81"/>
            <rFont val="Tahoma"/>
            <family val="2"/>
          </rPr>
          <t>Making Time (Minutes)</t>
        </r>
      </text>
    </comment>
    <comment ref="C1" authorId="0" shapeId="0" xr:uid="{9C18FCDB-6B15-4021-A0C5-6188F3ABA9EF}">
      <text>
        <r>
          <rPr>
            <sz val="9"/>
            <color indexed="81"/>
            <rFont val="Tahoma"/>
            <family val="2"/>
          </rPr>
          <t>Packing Time (Minutes)</t>
        </r>
      </text>
    </comment>
    <comment ref="D1" authorId="0" shapeId="0" xr:uid="{A2DABCC9-D0DB-42CF-ADC5-3BBCC5F91C1A}">
      <text>
        <r>
          <rPr>
            <sz val="9"/>
            <color indexed="81"/>
            <rFont val="Tahoma"/>
            <family val="2"/>
          </rPr>
          <t>Batch making vessel name</t>
        </r>
      </text>
    </comment>
    <comment ref="E1" authorId="0" shapeId="0" xr:uid="{AF7CCA74-CF17-462F-AFEF-2E7485B8625C}">
      <text>
        <r>
          <rPr>
            <sz val="9"/>
            <color indexed="81"/>
            <rFont val="Tahoma"/>
            <family val="2"/>
          </rPr>
          <t>Batch making start time (Minutes)</t>
        </r>
      </text>
    </comment>
    <comment ref="F1" authorId="0" shapeId="0" xr:uid="{F3B37188-2ACB-408E-A165-A230A99F4DF2}">
      <text>
        <r>
          <rPr>
            <sz val="9"/>
            <color indexed="81"/>
            <rFont val="Tahoma"/>
            <family val="2"/>
          </rPr>
          <t>Enter start time for each vessel's initial row (to override t_make_start formula)</t>
        </r>
      </text>
    </comment>
    <comment ref="G1" authorId="0" shapeId="0" xr:uid="{E5619C6F-43B1-4495-AC20-1E570541E70D}">
      <text>
        <r>
          <rPr>
            <sz val="9"/>
            <color indexed="81"/>
            <rFont val="Tahoma"/>
            <family val="2"/>
          </rPr>
          <t>input TRUE for each vessel's initial row and enter a start time in t_make_init column</t>
        </r>
      </text>
    </comment>
    <comment ref="H1" authorId="0" shapeId="0" xr:uid="{60BF4FB4-47F4-4F2B-AE9D-BC16978D9356}">
      <text>
        <r>
          <rPr>
            <sz val="9"/>
            <color indexed="81"/>
            <rFont val="Tahoma"/>
            <family val="2"/>
          </rPr>
          <t>Blank column - helper column for JMP graphing</t>
        </r>
      </text>
    </comment>
    <comment ref="I1" authorId="0" shapeId="0" xr:uid="{095604A2-B748-4987-9397-A838A1FCE12D}">
      <text>
        <r>
          <rPr>
            <sz val="9"/>
            <color indexed="81"/>
            <rFont val="Tahoma"/>
            <family val="2"/>
          </rPr>
          <t>Batch making finish time (Minutes)</t>
        </r>
      </text>
    </comment>
    <comment ref="J1" authorId="0" shapeId="0" xr:uid="{D9C21614-5BC1-4AA6-AB85-B7C5186CB6EF}">
      <text>
        <r>
          <rPr>
            <sz val="9"/>
            <color indexed="81"/>
            <rFont val="Tahoma"/>
            <family val="2"/>
          </rPr>
          <t>Packing start time (Minutes)</t>
        </r>
      </text>
    </comment>
    <comment ref="K1" authorId="0" shapeId="0" xr:uid="{18244B22-BEEF-4B4C-901C-FAC7BFF31D62}">
      <text>
        <r>
          <rPr>
            <sz val="9"/>
            <color indexed="81"/>
            <rFont val="Tahoma"/>
            <family val="2"/>
          </rPr>
          <t>Packing finish time (Minutes)</t>
        </r>
      </text>
    </comment>
    <comment ref="L1" authorId="0" shapeId="0" xr:uid="{7A068300-D2C4-4624-8870-9A96B6DA15D3}">
      <text>
        <r>
          <rPr>
            <sz val="9"/>
            <color indexed="81"/>
            <rFont val="Tahoma"/>
            <family val="2"/>
          </rPr>
          <t>Delay/wait time due to packing constraint if any</t>
        </r>
      </text>
    </comment>
    <comment ref="M1" authorId="0" shapeId="0" xr:uid="{0C990C49-D01C-49CF-B558-2A93AC5A1478}">
      <text>
        <r>
          <rPr>
            <sz val="9"/>
            <color indexed="81"/>
            <rFont val="Tahoma"/>
            <family val="2"/>
          </rPr>
          <t>Time between consecutive batches (Minutes)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A1" authorId="0" shapeId="0" xr:uid="{3D3E44C2-3D0D-4CA8-8342-B176C665A929}">
      <text>
        <r>
          <rPr>
            <sz val="9"/>
            <color indexed="81"/>
            <rFont val="Tahoma"/>
            <family val="2"/>
          </rPr>
          <t>tp to tb ratio</t>
        </r>
      </text>
    </comment>
    <comment ref="B1" authorId="0" shapeId="0" xr:uid="{1FA98433-2FC3-449B-AF06-86933EE383B5}">
      <text>
        <r>
          <rPr>
            <sz val="9"/>
            <color indexed="81"/>
            <rFont val="Tahoma"/>
            <family val="2"/>
          </rPr>
          <t>Number of Vessels</t>
        </r>
      </text>
    </comment>
    <comment ref="C1" authorId="0" shapeId="0" xr:uid="{70765530-059B-417D-80EF-4D3A22021524}">
      <text>
        <r>
          <rPr>
            <sz val="9"/>
            <color indexed="81"/>
            <rFont val="Tahoma"/>
            <family val="2"/>
          </rPr>
          <t>Making Time (Minutes)</t>
        </r>
      </text>
    </comment>
    <comment ref="D1" authorId="0" shapeId="0" xr:uid="{A80E742D-2695-47AF-8768-B109F0339096}">
      <text>
        <r>
          <rPr>
            <sz val="9"/>
            <color indexed="81"/>
            <rFont val="Tahoma"/>
            <family val="2"/>
          </rPr>
          <t>Packing Time (Minutes)</t>
        </r>
      </text>
    </comment>
    <comment ref="E1" authorId="0" shapeId="0" xr:uid="{637E00CD-F161-4521-B3D3-A63D12AEB77D}">
      <text>
        <r>
          <rPr>
            <sz val="9"/>
            <color indexed="81"/>
            <rFont val="Tahoma"/>
            <family val="2"/>
          </rPr>
          <t>TRUE if Packing Bottlenecked; FALSE if Making Bottlenecked</t>
        </r>
      </text>
    </comment>
    <comment ref="F1" authorId="0" shapeId="0" xr:uid="{E19A5CE7-EAB0-4210-95EE-FF0D3F3AF1A7}">
      <text>
        <r>
          <rPr>
            <sz val="9"/>
            <color indexed="81"/>
            <rFont val="Tahoma"/>
            <family val="2"/>
          </rPr>
          <t>Time between consecutive batches (Minutes)</t>
        </r>
      </text>
    </comment>
    <comment ref="G1" authorId="0" shapeId="0" xr:uid="{35E9DFEE-9548-455D-8EC0-80BFDD23E984}">
      <text>
        <r>
          <rPr>
            <sz val="9"/>
            <color indexed="81"/>
            <rFont val="Tahoma"/>
            <family val="2"/>
          </rPr>
          <t>Delay/wait time due to packing constraint if any</t>
        </r>
      </text>
    </comment>
    <comment ref="H1" authorId="0" shapeId="0" xr:uid="{28D8763E-24CE-4747-B992-2392AABD9AD0}">
      <text>
        <r>
          <rPr>
            <sz val="9"/>
            <color indexed="81"/>
            <rFont val="Tahoma"/>
            <family val="2"/>
          </rPr>
          <t>Batch throughput per day (n_batches per 24 hours)</t>
        </r>
      </text>
    </comment>
    <comment ref="I1" authorId="0" shapeId="0" xr:uid="{813C3064-A14C-49FE-B41E-B1508F9D1A44}">
      <text>
        <r>
          <rPr>
            <sz val="9"/>
            <color indexed="81"/>
            <rFont val="Tahoma"/>
            <family val="2"/>
          </rPr>
          <t>Theoretical Batch throughput per day without packing constraint (n_batches per 24 hours)</t>
        </r>
      </text>
    </comment>
    <comment ref="J1" authorId="0" shapeId="0" xr:uid="{9F6A3FF5-9538-495B-A14C-2F4A46C01040}">
      <text>
        <r>
          <rPr>
            <sz val="9"/>
            <color indexed="81"/>
            <rFont val="Tahoma"/>
            <family val="2"/>
          </rPr>
          <t>Operation Productivity Ratio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<sst xmlns="http://schemas.openxmlformats.org/spreadsheetml/2006/main" count="246" uniqueCount="95">
  <si>
    <t>tb</t>
  </si>
  <si>
    <t>tp</t>
  </si>
  <si>
    <t>Type</t>
  </si>
  <si>
    <t>txtval</t>
  </si>
  <si>
    <t>bool1</t>
  </si>
  <si>
    <t>bool2</t>
  </si>
  <si>
    <t>bool3</t>
  </si>
  <si>
    <t>bool4</t>
  </si>
  <si>
    <t>bool5</t>
  </si>
  <si>
    <t>ShtNameFrm</t>
  </si>
  <si>
    <t>Sheet</t>
  </si>
  <si>
    <t>Column</t>
  </si>
  <si>
    <t>Step</t>
  </si>
  <si>
    <t>Formula/List Name/Sort-by</t>
  </si>
  <si>
    <t>After or End Column</t>
  </si>
  <si>
    <t>Keep Formulas</t>
  </si>
  <si>
    <t>Comment</t>
  </si>
  <si>
    <t>Number Format</t>
  </si>
  <si>
    <t>Width</t>
  </si>
  <si>
    <t/>
  </si>
  <si>
    <t>Col_Insert</t>
  </si>
  <si>
    <t>Units</t>
  </si>
  <si>
    <t>Calculator</t>
  </si>
  <si>
    <t>Grp</t>
  </si>
  <si>
    <t>Subgrp</t>
  </si>
  <si>
    <t>Description</t>
  </si>
  <si>
    <t>Variable Names</t>
  </si>
  <si>
    <t>Number Fmt</t>
  </si>
  <si>
    <t>Formula/Row Type</t>
  </si>
  <si>
    <t>min.hr</t>
  </si>
  <si>
    <t>hr.day</t>
  </si>
  <si>
    <t>Col_Format</t>
  </si>
  <si>
    <t>Packing Time (Minutes)</t>
  </si>
  <si>
    <t>0.00</t>
  </si>
  <si>
    <t>Dt</t>
  </si>
  <si>
    <t>r_tp_tb</t>
  </si>
  <si>
    <t>n_vessels</t>
  </si>
  <si>
    <t>Qb</t>
  </si>
  <si>
    <t>Qb_th</t>
  </si>
  <si>
    <t>OPR</t>
  </si>
  <si>
    <t>t_wait</t>
  </si>
  <si>
    <t>IsPkg_Constr</t>
  </si>
  <si>
    <t>mvess</t>
  </si>
  <si>
    <t>summ</t>
  </si>
  <si>
    <t>=@mvess_r_tp_tb*@mvess_tb</t>
  </si>
  <si>
    <t>tp to tb ratio</t>
  </si>
  <si>
    <t>0.0</t>
  </si>
  <si>
    <t>Vessel</t>
  </si>
  <si>
    <t>A</t>
  </si>
  <si>
    <t>B</t>
  </si>
  <si>
    <t>Batch making vessel name</t>
  </si>
  <si>
    <t>Batch making start time (Minutes)</t>
  </si>
  <si>
    <t>Batch making finish time (Minutes)</t>
  </si>
  <si>
    <t>Packing start time (Minutes)</t>
  </si>
  <si>
    <t>@</t>
  </si>
  <si>
    <t>Packing finish time (Minutes)</t>
  </si>
  <si>
    <t>Time between consecutive batches (Minutes)</t>
  </si>
  <si>
    <t>t_dummy</t>
  </si>
  <si>
    <t>t_make_start</t>
  </si>
  <si>
    <t>t_make_fin</t>
  </si>
  <si>
    <t>t_pack_start</t>
  </si>
  <si>
    <t>t_pack_fin</t>
  </si>
  <si>
    <t>t_make_init</t>
  </si>
  <si>
    <t>Making Time (Minutes)</t>
  </si>
  <si>
    <t>=MAX(@mvess_t_make_fin, INDIRECT(ADDRESS(ROW() - 1, MATCH("t_pack_fin", mvess_Header, 0))))</t>
  </si>
  <si>
    <t>=@mvess_t_pack_start +@mvess_tp</t>
  </si>
  <si>
    <t>IsInitRow</t>
  </si>
  <si>
    <t>=IF(@mvess_IsInitRow, @mvess_t_make_init, INDIRECT(ADDRESS( ROW() - 2, MATCH("t_pack_fin", mvess_Header,0))))</t>
  </si>
  <si>
    <t>=IF(@mvess_IsInitRow, "", @mvess_t_pack_start -@mvess_t_make_fin)</t>
  </si>
  <si>
    <t>=IF(@mvess_IsInitRow, "", @mvess_t_pack_fin - INDIRECT(ADDRESS(ROW() - 1, MATCH("t_pack_fin", mvess_Header, 0))))</t>
  </si>
  <si>
    <t>input TRUE for each vessel's initial row and enter a start time in t_make_init column</t>
  </si>
  <si>
    <t>Enter start time for each vessel's initial row (to override t_make_start formula)</t>
  </si>
  <si>
    <t>Col_AddGroup</t>
  </si>
  <si>
    <t>Tbl_FreezeRow1</t>
  </si>
  <si>
    <t>Blank column - helper column for JMP graphing</t>
  </si>
  <si>
    <t>Delay/wait time due to packing constraint if any</t>
  </si>
  <si>
    <t>=@mvess_t_make_start +@mvess_tb</t>
  </si>
  <si>
    <t>t_pack_start_UDF</t>
  </si>
  <si>
    <t>Dt_UDF</t>
  </si>
  <si>
    <t>t_make_start_UDF</t>
  </si>
  <si>
    <t>=@summ_tb*@summ_r_tp_tb</t>
  </si>
  <si>
    <t>Number of Vessels</t>
  </si>
  <si>
    <t>TRUE if Packing Bottlenecked; FALSE if Making Bottlenecked</t>
  </si>
  <si>
    <t>Batch throughput per day (n_batches per 24 hours)</t>
  </si>
  <si>
    <t>Theoretical Batch throughput per day without packing constraint (n_batches per 24 hours)</t>
  </si>
  <si>
    <t>Operation Productivity Ratio</t>
  </si>
  <si>
    <t>0.0%</t>
  </si>
  <si>
    <t>=@summ_tb &lt;@summ_tp</t>
  </si>
  <si>
    <t>=IF(@summ_IsPkg_Constr, @summ_tp, (@summ_tb+@summ_tp)/@summ_n_vessels)</t>
  </si>
  <si>
    <t>=IF(@summ_IsPkg_Constr,@summ_tp -@summ_tb, 0)</t>
  </si>
  <si>
    <t>=IF(@summ_IsPkg_Constr, 1/@summ_tp, @summ_n_vessels/(@summ_tb+@summ_tp))*min.hr*hr.day</t>
  </si>
  <si>
    <t>=(@summ_n_vessels/@summ_tb)*min.hr*hr.day</t>
  </si>
  <si>
    <t>=@summ_Qb/@summ_Qb_th</t>
  </si>
  <si>
    <t>summ_t</t>
  </si>
  <si>
    <t>Alternative formula using user-defined ROWSHIFTVAL function (in ExcelSteps VBA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</si>
</sst>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5" fillId="6" borderId="0" xfId="5" applyFont="1" applyBorder="1" applyAlignment="1">
      <alignment wrapText="1"/>
    </xf>
    <xf numFmtId="49" fontId="5" fillId="6" borderId="0" xfId="5" applyNumberFormat="1" applyFont="1" applyBorder="1" applyAlignment="1">
      <alignment wrapText="1"/>
    </xf>
    <xf numFmtId="0" fontId="6" fillId="0" borderId="4" xfId="0" applyFont="1" applyBorder="1"/>
    <xf numFmtId="49" fontId="6" fillId="0" borderId="4" xfId="0" applyNumberFormat="1" applyFont="1" applyBorder="1"/>
    <xf numFmtId="4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5" borderId="5" xfId="4" applyBorder="1" applyAlignment="1">
      <alignment wrapText="1"/>
    </xf>
    <xf numFmtId="0" fontId="4" fillId="5" borderId="0" xfId="4"/>
    <xf numFmtId="0" fontId="4" fillId="5" borderId="0" xfId="4" applyAlignment="1">
      <alignment wrapText="1"/>
    </xf>
    <xf numFmtId="0" fontId="0" fillId="0" borderId="0" xfId="0" applyAlignment="1">
      <alignment wrapText="1"/>
    </xf>
    <xf numFmtId="0" fontId="6" fillId="4" borderId="4" xfId="3" applyFont="1" applyBorder="1"/>
    <xf numFmtId="49" fontId="6" fillId="4" borderId="4" xfId="3" applyNumberFormat="1" applyFont="1" applyBorder="1"/>
    <xf numFmtId="0" fontId="6" fillId="4" borderId="5" xfId="3" applyFont="1" applyBorder="1"/>
    <xf numFmtId="49" fontId="6" fillId="4" borderId="5" xfId="3" applyNumberFormat="1" applyFont="1" applyBorder="1"/>
    <xf numFmtId="0" fontId="8" fillId="2" borderId="4" xfId="1" applyFont="1" applyBorder="1"/>
    <xf numFmtId="164" fontId="3" fillId="3" borderId="1" xfId="2" applyNumberFormat="1"/>
    <xf numFmtId="164" fontId="0" fillId="0" borderId="4" xfId="0" applyNumberFormat="1" applyBorder="1"/>
    <xf numFmtId="0" fontId="8" fillId="2" borderId="3" xfId="1" applyFont="1" applyBorder="1"/>
    <xf numFmtId="164" fontId="8" fillId="2" borderId="3" xfId="1" applyNumberFormat="1" applyFont="1" applyBorder="1"/>
    <xf numFmtId="2" fontId="0" fillId="0" borderId="4" xfId="0" applyNumberFormat="1" applyBorder="1"/>
    <xf numFmtId="2" fontId="8" fillId="2" borderId="4" xfId="1" applyNumberFormat="1" applyFont="1" applyBorder="1"/>
    <xf numFmtId="49" fontId="0" fillId="0" borderId="7" xfId="0" applyNumberFormat="1" applyBorder="1"/>
    <xf numFmtId="164" fontId="9" fillId="0" borderId="4" xfId="0" applyNumberFormat="1" applyFont="1" applyBorder="1"/>
    <xf numFmtId="164" fontId="0" fillId="0" borderId="6" xfId="0" applyNumberFormat="1" applyBorder="1"/>
    <xf numFmtId="0" fontId="4" fillId="7" borderId="0" xfId="4" applyFill="1"/>
    <xf numFmtId="0" fontId="4" fillId="7" borderId="5" xfId="4" applyFill="1" applyBorder="1" applyAlignment="1">
      <alignment wrapText="1"/>
    </xf>
    <xf numFmtId="164" fontId="9" fillId="0" borderId="6" xfId="0" applyNumberFormat="1" applyFont="1" applyBorder="1"/>
    <xf numFmtId="164" fontId="3" fillId="3" borderId="8" xfId="2" applyNumberFormat="1" applyBorder="1"/>
    <xf numFmtId="164" fontId="0" fillId="0" borderId="3" xfId="0" applyNumberFormat="1" applyBorder="1"/>
    <xf numFmtId="0" fontId="0" fillId="0" borderId="0" xfId="0" applyBorder="1"/>
    <xf numFmtId="0" fontId="6" fillId="0" borderId="0" xfId="0" applyFont="1" applyBorder="1"/>
    <xf numFmtId="49" fontId="6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wrapText="1"/>
    </xf>
    <xf numFmtId="49" fontId="6" fillId="0" borderId="0" xfId="0" applyNumberFormat="1" applyFont="1" applyBorder="1"/>
    <xf numFmtId="0" fontId="2" fillId="2" borderId="4" xfId="1" applyBorder="1"/>
    <xf numFmtId="0" fontId="2" fillId="2" borderId="6" xfId="1" applyBorder="1"/>
    <xf numFmtId="0" fontId="3" fillId="3" borderId="8" xfId="2" applyBorder="1"/>
    <xf numFmtId="165" fontId="3" fillId="3" borderId="1" xfId="2" applyNumberFormat="1"/>
  </cellXfs>
  <cellStyles count="6">
    <cellStyle name="Accent1" xfId="4" builtinId="29"/>
    <cellStyle name="Accent2" xfId="5" builtinId="33"/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ox%20Sync\Projects\Excel_Steps\XLStep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s"/>
      <sheetName val="Settings"/>
      <sheetName val="XLStepsSettings"/>
    </sheetNames>
    <definedNames>
      <definedName name="ROWSHIFTVA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C028-49DC-4BF0-B0F9-7E781010AF9F}">
  <sheetPr codeName="Sheet11">
    <outlinePr summaryBelow="0" summaryRight="0"/>
  </sheetPr>
  <dimension ref="A1:P9"/>
  <sheetViews>
    <sheetView showGridLines="0" workbookViewId="0">
      <pane ySplit="1" topLeftCell="A2" activePane="bottomLeft" state="frozenSplit"/>
      <selection pane="bottomLeft" activeCell="N2" sqref="N2"/>
    </sheetView>
  </sheetViews>
  <sheetFormatPr defaultRowHeight="14.25" outlineLevelCol="1" x14ac:dyDescent="0.45"/>
  <cols>
    <col min="1" max="1" width="10.59765625" style="34" customWidth="1"/>
    <col min="2" max="2" width="8.59765625" style="34" customWidth="1"/>
    <col min="3" max="3" width="8.59765625" customWidth="1"/>
    <col min="4" max="4" width="8.59765625" style="34" customWidth="1"/>
    <col min="5" max="5" width="12.59765625" customWidth="1" collapsed="1"/>
    <col min="6" max="6" width="12.59765625" style="34" hidden="1" customWidth="1" outlineLevel="1"/>
    <col min="7" max="7" width="11.59765625" style="34" hidden="1" customWidth="1" outlineLevel="1"/>
    <col min="8" max="8" width="9.59765625" style="34" hidden="1" customWidth="1" outlineLevel="1"/>
    <col min="9" max="11" width="11.59765625" customWidth="1"/>
    <col min="12" max="13" width="7.59765625" customWidth="1"/>
    <col min="14" max="14" width="17.53125" style="34" customWidth="1" outlineLevel="1"/>
    <col min="15" max="15" width="16.86328125" style="34" customWidth="1" outlineLevel="1"/>
    <col min="16" max="16" width="8.86328125" style="34" customWidth="1" outlineLevel="1"/>
    <col min="17" max="16384" width="9.06640625" style="34"/>
  </cols>
  <sheetData>
    <row r="1" spans="1:16" x14ac:dyDescent="0.45">
      <c r="A1" s="11" t="s">
        <v>35</v>
      </c>
      <c r="B1" s="11" t="s">
        <v>0</v>
      </c>
      <c r="C1" s="12" t="s">
        <v>1</v>
      </c>
      <c r="D1" s="11" t="s">
        <v>47</v>
      </c>
      <c r="E1" s="29" t="s">
        <v>58</v>
      </c>
      <c r="F1" s="30" t="s">
        <v>62</v>
      </c>
      <c r="G1" s="30" t="s">
        <v>66</v>
      </c>
      <c r="H1" s="30" t="s">
        <v>57</v>
      </c>
      <c r="I1" s="12" t="s">
        <v>59</v>
      </c>
      <c r="J1" s="12" t="s">
        <v>60</v>
      </c>
      <c r="K1" s="12" t="s">
        <v>61</v>
      </c>
      <c r="L1" s="12" t="s">
        <v>40</v>
      </c>
      <c r="M1" s="29" t="s">
        <v>34</v>
      </c>
      <c r="N1" s="30" t="s">
        <v>79</v>
      </c>
      <c r="O1" s="30" t="s">
        <v>77</v>
      </c>
      <c r="P1" s="30" t="s">
        <v>78</v>
      </c>
    </row>
    <row r="2" spans="1:16" x14ac:dyDescent="0.45">
      <c r="A2" s="24">
        <v>1</v>
      </c>
      <c r="B2" s="33">
        <v>90</v>
      </c>
      <c r="C2" s="20">
        <f>mvess_r_tp_tb*mvess_tb</f>
        <v>90</v>
      </c>
      <c r="D2" s="26" t="s">
        <v>48</v>
      </c>
      <c r="E2" s="20">
        <f ca="1">_xlfn.SINGLE(IF(_xlfn.SINGLE(mvess_IsInitRow), _xlfn.SINGLE(mvess_t_make_init), INDIRECT(ADDRESS( ROW() - 2, MATCH("t_pack_fin", mvess_Header,0)))))</f>
        <v>0</v>
      </c>
      <c r="F2" s="31">
        <v>0</v>
      </c>
      <c r="G2" s="27" t="b">
        <v>1</v>
      </c>
      <c r="H2" s="8"/>
      <c r="I2" s="32">
        <f ca="1">mvess_t_make_start +mvess_tb</f>
        <v>90</v>
      </c>
      <c r="J2" s="32">
        <f ca="1">MAX(_xlfn.SINGLE(mvess_t_make_fin), INDIRECT(ADDRESS(ROW() - 1, MATCH("t_pack_fin", mvess_Header, 0))))</f>
        <v>90</v>
      </c>
      <c r="K2" s="32">
        <f ca="1">mvess_t_pack_start +mvess_tp</f>
        <v>180</v>
      </c>
      <c r="L2" s="32" t="str">
        <f>IF(_xlfn.SINGLE(mvess_IsInitRow), "", _xlfn.SINGLE(mvess_t_pack_start) -_xlfn.SINGLE(mvess_t_make_fin))</f>
        <v/>
      </c>
      <c r="M2" s="20" t="str">
        <f ca="1">IF(_xlfn.SINGLE(mvess_IsInitRow), "", _xlfn.SINGLE(mvess_t_pack_fin) -_xlfn.SINGLE( INDIRECT(ADDRESS(ROW() - 1, MATCH("t_pack_fin", mvess_Header, 0)))))</f>
        <v/>
      </c>
      <c r="N2" s="40" cm="1">
        <f t="array" ref="N2">IF(_xlfn.SINGLE(mvess_IsInitRow), _xlfn.SINGLE(mvess_t_make_init), [1]!ROWSHIFTVAL(-2, "t_pack_fin"))</f>
        <v>0</v>
      </c>
      <c r="O2" s="39">
        <f ca="1">IFERROR(MAX(_xlfn.SINGLE(mvess_t_make_fin), [1]!ROWSHIFTVAL(-1,"t_pack_fin")), _xlfn.SINGLE(mvess_t_make_fin))</f>
        <v>90</v>
      </c>
      <c r="P2" s="39" t="str" cm="1">
        <f t="array" ref="P2">IF(_xlfn.SINGLE(mvess_IsInitRow),"", _xlfn.SINGLE(mvess_t_pack_fin) - [1]!ROWSHIFTVAL(-1,"t_pack_fin"))</f>
        <v/>
      </c>
    </row>
    <row r="3" spans="1:16" x14ac:dyDescent="0.45">
      <c r="A3" s="25">
        <f t="shared" ref="A3:B9" si="0">A$2</f>
        <v>1</v>
      </c>
      <c r="B3" s="23">
        <f>B$2</f>
        <v>90</v>
      </c>
      <c r="C3" s="20">
        <f>mvess_r_tp_tb*mvess_tb</f>
        <v>90</v>
      </c>
      <c r="D3" s="26" t="s">
        <v>49</v>
      </c>
      <c r="E3" s="20">
        <f ca="1">_xlfn.SINGLE(IF(_xlfn.SINGLE(mvess_IsInitRow), _xlfn.SINGLE(mvess_t_make_init), INDIRECT(ADDRESS( ROW() - 2, MATCH("t_pack_fin", mvess_Header,0)))))</f>
        <v>90</v>
      </c>
      <c r="F3" s="31">
        <f>(mvess_tb+mvess_tp)/2</f>
        <v>90</v>
      </c>
      <c r="G3" s="27" t="b">
        <v>1</v>
      </c>
      <c r="H3" s="8"/>
      <c r="I3" s="32">
        <f ca="1">mvess_t_make_start +mvess_tb</f>
        <v>180</v>
      </c>
      <c r="J3" s="32">
        <f ca="1">MAX(_xlfn.SINGLE(mvess_t_make_fin), INDIRECT(ADDRESS(ROW() - 1, MATCH("t_pack_fin", mvess_Header, 0))))</f>
        <v>180</v>
      </c>
      <c r="K3" s="32">
        <f ca="1">mvess_t_pack_start +mvess_tp</f>
        <v>270</v>
      </c>
      <c r="L3" s="32" t="str">
        <f>IF(_xlfn.SINGLE(mvess_IsInitRow), "", _xlfn.SINGLE(mvess_t_pack_start) -_xlfn.SINGLE(mvess_t_make_fin))</f>
        <v/>
      </c>
      <c r="M3" s="20" t="str">
        <f ca="1">IF(_xlfn.SINGLE(mvess_IsInitRow), "", _xlfn.SINGLE(mvess_t_pack_fin) -_xlfn.SINGLE( INDIRECT(ADDRESS(ROW() - 1, MATCH("t_pack_fin", mvess_Header, 0)))))</f>
        <v/>
      </c>
      <c r="N3" s="40" cm="1">
        <f t="array" ref="N3">IF(_xlfn.SINGLE(mvess_IsInitRow), _xlfn.SINGLE(mvess_t_make_init), [1]!ROWSHIFTVAL(-2, "t_pack_fin"))</f>
        <v>90</v>
      </c>
      <c r="O3" s="39">
        <f ca="1">IFERROR(MAX(_xlfn.SINGLE(mvess_t_make_fin), [1]!ROWSHIFTVAL(-1,"t_pack_fin")), _xlfn.SINGLE(mvess_t_make_fin))</f>
        <v>180</v>
      </c>
      <c r="P3" s="39" t="str" cm="1">
        <f t="array" ref="P3">IF(_xlfn.SINGLE(mvess_IsInitRow), "", _xlfn.SINGLE(mvess_t_pack_fin) - [1]!ROWSHIFTVAL(-1,"t_pack_fin"))</f>
        <v/>
      </c>
    </row>
    <row r="4" spans="1:16" x14ac:dyDescent="0.45">
      <c r="A4" s="25">
        <f t="shared" si="0"/>
        <v>1</v>
      </c>
      <c r="B4" s="23">
        <f t="shared" si="0"/>
        <v>90</v>
      </c>
      <c r="C4" s="20">
        <f>mvess_r_tp_tb*mvess_tb</f>
        <v>90</v>
      </c>
      <c r="D4" s="26" t="s">
        <v>48</v>
      </c>
      <c r="E4" s="20">
        <f ca="1">_xlfn.SINGLE(IF(_xlfn.SINGLE(mvess_IsInitRow), _xlfn.SINGLE(mvess_t_make_init), INDIRECT(ADDRESS( ROW() - 2, MATCH("t_pack_fin", mvess_Header,0)))))</f>
        <v>180</v>
      </c>
      <c r="F4" s="28"/>
      <c r="G4" s="9" t="b">
        <v>0</v>
      </c>
      <c r="H4" s="8"/>
      <c r="I4" s="32">
        <f ca="1">mvess_t_make_start +mvess_tb</f>
        <v>270</v>
      </c>
      <c r="J4" s="32">
        <f ca="1">MAX(_xlfn.SINGLE(mvess_t_make_fin), INDIRECT(ADDRESS(ROW() - 1, MATCH("t_pack_fin", mvess_Header, 0))))</f>
        <v>270</v>
      </c>
      <c r="K4" s="32">
        <f ca="1">mvess_t_pack_start +mvess_tp</f>
        <v>360</v>
      </c>
      <c r="L4" s="32">
        <f ca="1">IF(_xlfn.SINGLE(mvess_IsInitRow), "", _xlfn.SINGLE(mvess_t_pack_start) -_xlfn.SINGLE(mvess_t_make_fin))</f>
        <v>0</v>
      </c>
      <c r="M4" s="20">
        <f ca="1">IF(_xlfn.SINGLE(mvess_IsInitRow), "", _xlfn.SINGLE(mvess_t_pack_fin) -_xlfn.SINGLE( INDIRECT(ADDRESS(ROW() - 1, MATCH("t_pack_fin", mvess_Header, 0)))))</f>
        <v>90</v>
      </c>
      <c r="N4" s="40" cm="1">
        <f t="array" aca="1" ref="N4" ca="1">IF(_xlfn.SINGLE(mvess_IsInitRow), _xlfn.SINGLE(mvess_t_make_init), [1]!ROWSHIFTVAL(-2, "t_pack_fin"))</f>
        <v>180</v>
      </c>
      <c r="O4" s="39">
        <f ca="1">IFERROR(MAX(_xlfn.SINGLE(mvess_t_make_fin), [1]!ROWSHIFTVAL(-1,"t_pack_fin")), _xlfn.SINGLE(mvess_t_make_fin))</f>
        <v>270</v>
      </c>
      <c r="P4" s="39" cm="1">
        <f t="array" aca="1" ref="P4" ca="1">IF(_xlfn.SINGLE(mvess_IsInitRow), "", _xlfn.SINGLE(mvess_t_pack_fin) - [1]!ROWSHIFTVAL(-1,"t_pack_fin"))</f>
        <v>90</v>
      </c>
    </row>
    <row r="5" spans="1:16" x14ac:dyDescent="0.45">
      <c r="A5" s="25">
        <f t="shared" si="0"/>
        <v>1</v>
      </c>
      <c r="B5" s="23">
        <f t="shared" si="0"/>
        <v>90</v>
      </c>
      <c r="C5" s="20">
        <f>mvess_r_tp_tb*mvess_tb</f>
        <v>90</v>
      </c>
      <c r="D5" s="26" t="s">
        <v>49</v>
      </c>
      <c r="E5" s="20">
        <f ca="1">_xlfn.SINGLE(IF(_xlfn.SINGLE(mvess_IsInitRow), _xlfn.SINGLE(mvess_t_make_init), INDIRECT(ADDRESS( ROW() - 2, MATCH("t_pack_fin", mvess_Header,0)))))</f>
        <v>270</v>
      </c>
      <c r="F5" s="28"/>
      <c r="G5" s="9" t="b">
        <v>0</v>
      </c>
      <c r="H5" s="8"/>
      <c r="I5" s="32">
        <f ca="1">mvess_t_make_start +mvess_tb</f>
        <v>360</v>
      </c>
      <c r="J5" s="32">
        <f ca="1">MAX(_xlfn.SINGLE(mvess_t_make_fin), INDIRECT(ADDRESS(ROW() - 1, MATCH("t_pack_fin", mvess_Header, 0))))</f>
        <v>360</v>
      </c>
      <c r="K5" s="32">
        <f ca="1">mvess_t_pack_start +mvess_tp</f>
        <v>450</v>
      </c>
      <c r="L5" s="32">
        <f ca="1">IF(_xlfn.SINGLE(mvess_IsInitRow), "", _xlfn.SINGLE(mvess_t_pack_start) -_xlfn.SINGLE(mvess_t_make_fin))</f>
        <v>0</v>
      </c>
      <c r="M5" s="20">
        <f ca="1">IF(_xlfn.SINGLE(mvess_IsInitRow), "", _xlfn.SINGLE(mvess_t_pack_fin) -_xlfn.SINGLE( INDIRECT(ADDRESS(ROW() - 1, MATCH("t_pack_fin", mvess_Header, 0)))))</f>
        <v>90</v>
      </c>
      <c r="N5" s="40" cm="1">
        <f t="array" aca="1" ref="N5" ca="1">IF(_xlfn.SINGLE(mvess_IsInitRow), _xlfn.SINGLE(mvess_t_make_init), [1]!ROWSHIFTVAL(-2, "t_pack_fin"))</f>
        <v>270</v>
      </c>
      <c r="O5" s="39">
        <f ca="1">IFERROR(MAX(_xlfn.SINGLE(mvess_t_make_fin), [1]!ROWSHIFTVAL(-1,"t_pack_fin")), _xlfn.SINGLE(mvess_t_make_fin))</f>
        <v>360</v>
      </c>
      <c r="P5" s="39" cm="1">
        <f t="array" aca="1" ref="P5" ca="1">IF(_xlfn.SINGLE(mvess_IsInitRow), "", _xlfn.SINGLE(mvess_t_pack_fin) - [1]!ROWSHIFTVAL(-1,"t_pack_fin"))</f>
        <v>90</v>
      </c>
    </row>
    <row r="6" spans="1:16" x14ac:dyDescent="0.45">
      <c r="A6" s="25">
        <f t="shared" si="0"/>
        <v>1</v>
      </c>
      <c r="B6" s="23">
        <f t="shared" si="0"/>
        <v>90</v>
      </c>
      <c r="C6" s="20">
        <f>mvess_r_tp_tb*mvess_tb</f>
        <v>90</v>
      </c>
      <c r="D6" s="26" t="s">
        <v>48</v>
      </c>
      <c r="E6" s="20">
        <f ca="1">_xlfn.SINGLE(IF(_xlfn.SINGLE(mvess_IsInitRow), _xlfn.SINGLE(mvess_t_make_init), INDIRECT(ADDRESS( ROW() - 2, MATCH("t_pack_fin", mvess_Header,0)))))</f>
        <v>360</v>
      </c>
      <c r="F6" s="28"/>
      <c r="G6" s="9" t="b">
        <v>0</v>
      </c>
      <c r="H6" s="8"/>
      <c r="I6" s="32">
        <f ca="1">mvess_t_make_start +mvess_tb</f>
        <v>450</v>
      </c>
      <c r="J6" s="32">
        <f ca="1">MAX(_xlfn.SINGLE(mvess_t_make_fin), INDIRECT(ADDRESS(ROW() - 1, MATCH("t_pack_fin", mvess_Header, 0))))</f>
        <v>450</v>
      </c>
      <c r="K6" s="32">
        <f ca="1">mvess_t_pack_start +mvess_tp</f>
        <v>540</v>
      </c>
      <c r="L6" s="32">
        <f ca="1">IF(_xlfn.SINGLE(mvess_IsInitRow), "", _xlfn.SINGLE(mvess_t_pack_start) -_xlfn.SINGLE(mvess_t_make_fin))</f>
        <v>0</v>
      </c>
      <c r="M6" s="20">
        <f ca="1">IF(_xlfn.SINGLE(mvess_IsInitRow), "", _xlfn.SINGLE(mvess_t_pack_fin) -_xlfn.SINGLE( INDIRECT(ADDRESS(ROW() - 1, MATCH("t_pack_fin", mvess_Header, 0)))))</f>
        <v>90</v>
      </c>
      <c r="N6" s="40" cm="1">
        <f t="array" aca="1" ref="N6" ca="1">IF(_xlfn.SINGLE(mvess_IsInitRow), _xlfn.SINGLE(mvess_t_make_init), [1]!ROWSHIFTVAL(-2, "t_pack_fin"))</f>
        <v>360</v>
      </c>
      <c r="O6" s="39">
        <f ca="1">IFERROR(MAX(_xlfn.SINGLE(mvess_t_make_fin), [1]!ROWSHIFTVAL(-1,"t_pack_fin")), _xlfn.SINGLE(mvess_t_make_fin))</f>
        <v>450</v>
      </c>
      <c r="P6" s="39" cm="1">
        <f t="array" aca="1" ref="P6" ca="1">IF(_xlfn.SINGLE(mvess_IsInitRow), "", _xlfn.SINGLE(mvess_t_pack_fin) - [1]!ROWSHIFTVAL(-1,"t_pack_fin"))</f>
        <v>90</v>
      </c>
    </row>
    <row r="7" spans="1:16" x14ac:dyDescent="0.45">
      <c r="A7" s="25">
        <f t="shared" si="0"/>
        <v>1</v>
      </c>
      <c r="B7" s="23">
        <f t="shared" si="0"/>
        <v>90</v>
      </c>
      <c r="C7" s="20">
        <f>mvess_r_tp_tb*mvess_tb</f>
        <v>90</v>
      </c>
      <c r="D7" s="26" t="s">
        <v>49</v>
      </c>
      <c r="E7" s="20">
        <f ca="1">_xlfn.SINGLE(IF(_xlfn.SINGLE(mvess_IsInitRow), _xlfn.SINGLE(mvess_t_make_init), INDIRECT(ADDRESS( ROW() - 2, MATCH("t_pack_fin", mvess_Header,0)))))</f>
        <v>450</v>
      </c>
      <c r="F7" s="28"/>
      <c r="G7" s="9" t="b">
        <v>0</v>
      </c>
      <c r="H7" s="8"/>
      <c r="I7" s="32">
        <f ca="1">mvess_t_make_start +mvess_tb</f>
        <v>540</v>
      </c>
      <c r="J7" s="32">
        <f ca="1">MAX(_xlfn.SINGLE(mvess_t_make_fin), INDIRECT(ADDRESS(ROW() - 1, MATCH("t_pack_fin", mvess_Header, 0))))</f>
        <v>540</v>
      </c>
      <c r="K7" s="32">
        <f ca="1">mvess_t_pack_start +mvess_tp</f>
        <v>630</v>
      </c>
      <c r="L7" s="32">
        <f ca="1">IF(_xlfn.SINGLE(mvess_IsInitRow), "", _xlfn.SINGLE(mvess_t_pack_start) -_xlfn.SINGLE(mvess_t_make_fin))</f>
        <v>0</v>
      </c>
      <c r="M7" s="20">
        <f ca="1">IF(_xlfn.SINGLE(mvess_IsInitRow), "", _xlfn.SINGLE(mvess_t_pack_fin) -_xlfn.SINGLE( INDIRECT(ADDRESS(ROW() - 1, MATCH("t_pack_fin", mvess_Header, 0)))))</f>
        <v>90</v>
      </c>
      <c r="N7" s="40" cm="1">
        <f t="array" aca="1" ref="N7" ca="1">IF(_xlfn.SINGLE(mvess_IsInitRow), _xlfn.SINGLE(mvess_t_make_init), [1]!ROWSHIFTVAL(-2, "t_pack_fin"))</f>
        <v>450</v>
      </c>
      <c r="O7" s="39">
        <f ca="1">IFERROR(MAX(_xlfn.SINGLE(mvess_t_make_fin), [1]!ROWSHIFTVAL(-1,"t_pack_fin")), _xlfn.SINGLE(mvess_t_make_fin))</f>
        <v>540</v>
      </c>
      <c r="P7" s="39" cm="1">
        <f t="array" aca="1" ref="P7" ca="1">IF(_xlfn.SINGLE(mvess_IsInitRow), "", _xlfn.SINGLE(mvess_t_pack_fin) - [1]!ROWSHIFTVAL(-1,"t_pack_fin"))</f>
        <v>90</v>
      </c>
    </row>
    <row r="8" spans="1:16" x14ac:dyDescent="0.45">
      <c r="A8" s="25">
        <f t="shared" si="0"/>
        <v>1</v>
      </c>
      <c r="B8" s="23">
        <f t="shared" si="0"/>
        <v>90</v>
      </c>
      <c r="C8" s="20">
        <f>mvess_r_tp_tb*mvess_tb</f>
        <v>90</v>
      </c>
      <c r="D8" s="26" t="s">
        <v>48</v>
      </c>
      <c r="E8" s="20">
        <f ca="1">_xlfn.SINGLE(IF(_xlfn.SINGLE(mvess_IsInitRow), _xlfn.SINGLE(mvess_t_make_init), INDIRECT(ADDRESS( ROW() - 2, MATCH("t_pack_fin", mvess_Header,0)))))</f>
        <v>540</v>
      </c>
      <c r="F8" s="28"/>
      <c r="G8" s="9" t="b">
        <v>0</v>
      </c>
      <c r="H8" s="8"/>
      <c r="I8" s="32">
        <f ca="1">mvess_t_make_start +mvess_tb</f>
        <v>630</v>
      </c>
      <c r="J8" s="32">
        <f ca="1">MAX(_xlfn.SINGLE(mvess_t_make_fin), INDIRECT(ADDRESS(ROW() - 1, MATCH("t_pack_fin", mvess_Header, 0))))</f>
        <v>630</v>
      </c>
      <c r="K8" s="32">
        <f ca="1">mvess_t_pack_start +mvess_tp</f>
        <v>720</v>
      </c>
      <c r="L8" s="32">
        <f ca="1">IF(_xlfn.SINGLE(mvess_IsInitRow), "", _xlfn.SINGLE(mvess_t_pack_start) -_xlfn.SINGLE(mvess_t_make_fin))</f>
        <v>0</v>
      </c>
      <c r="M8" s="20">
        <f ca="1">IF(_xlfn.SINGLE(mvess_IsInitRow), "", _xlfn.SINGLE(mvess_t_pack_fin) -_xlfn.SINGLE( INDIRECT(ADDRESS(ROW() - 1, MATCH("t_pack_fin", mvess_Header, 0)))))</f>
        <v>90</v>
      </c>
      <c r="N8" s="40" cm="1">
        <f t="array" aca="1" ref="N8" ca="1">IF(_xlfn.SINGLE(mvess_IsInitRow), _xlfn.SINGLE(mvess_t_make_init), [1]!ROWSHIFTVAL(-2, "t_pack_fin"))</f>
        <v>540</v>
      </c>
      <c r="O8" s="39">
        <f ca="1">IFERROR(MAX(_xlfn.SINGLE(mvess_t_make_fin), [1]!ROWSHIFTVAL(-1,"t_pack_fin")), _xlfn.SINGLE(mvess_t_make_fin))</f>
        <v>630</v>
      </c>
      <c r="P8" s="39" cm="1">
        <f t="array" aca="1" ref="P8" ca="1">IF(_xlfn.SINGLE(mvess_IsInitRow), "", _xlfn.SINGLE(mvess_t_pack_fin) - [1]!ROWSHIFTVAL(-1,"t_pack_fin"))</f>
        <v>90</v>
      </c>
    </row>
    <row r="9" spans="1:16" x14ac:dyDescent="0.45">
      <c r="A9" s="25">
        <f t="shared" si="0"/>
        <v>1</v>
      </c>
      <c r="B9" s="23">
        <f t="shared" si="0"/>
        <v>90</v>
      </c>
      <c r="C9" s="20">
        <f>mvess_r_tp_tb*mvess_tb</f>
        <v>90</v>
      </c>
      <c r="D9" s="26" t="s">
        <v>49</v>
      </c>
      <c r="E9" s="20">
        <f ca="1">_xlfn.SINGLE(IF(_xlfn.SINGLE(mvess_IsInitRow), _xlfn.SINGLE(mvess_t_make_init), INDIRECT(ADDRESS( ROW() - 2, MATCH("t_pack_fin", mvess_Header,0)))))</f>
        <v>630</v>
      </c>
      <c r="F9" s="28"/>
      <c r="G9" s="9" t="b">
        <v>0</v>
      </c>
      <c r="H9" s="8"/>
      <c r="I9" s="32">
        <f ca="1">mvess_t_make_start +mvess_tb</f>
        <v>720</v>
      </c>
      <c r="J9" s="32">
        <f ca="1">MAX(_xlfn.SINGLE(mvess_t_make_fin), INDIRECT(ADDRESS(ROW() - 1, MATCH("t_pack_fin", mvess_Header, 0))))</f>
        <v>720</v>
      </c>
      <c r="K9" s="32">
        <f ca="1">mvess_t_pack_start +mvess_tp</f>
        <v>810</v>
      </c>
      <c r="L9" s="32">
        <f ca="1">IF(_xlfn.SINGLE(mvess_IsInitRow), "", _xlfn.SINGLE(mvess_t_pack_start) -_xlfn.SINGLE(mvess_t_make_fin))</f>
        <v>0</v>
      </c>
      <c r="M9" s="20">
        <f ca="1">IF(_xlfn.SINGLE(mvess_IsInitRow), "", _xlfn.SINGLE(mvess_t_pack_fin) -_xlfn.SINGLE( INDIRECT(ADDRESS(ROW() - 1, MATCH("t_pack_fin", mvess_Header, 0)))))</f>
        <v>90</v>
      </c>
      <c r="N9" s="40" cm="1">
        <f t="array" aca="1" ref="N9" ca="1">IF(_xlfn.SINGLE(mvess_IsInitRow), _xlfn.SINGLE(mvess_t_make_init), [1]!ROWSHIFTVAL(-2, "t_pack_fin"))</f>
        <v>630</v>
      </c>
      <c r="O9" s="39">
        <f ca="1">IFERROR(MAX(_xlfn.SINGLE(mvess_t_make_fin), [1]!ROWSHIFTVAL(-1,"t_pack_fin")), _xlfn.SINGLE(mvess_t_make_fin))</f>
        <v>720</v>
      </c>
      <c r="P9" s="39" cm="1">
        <f t="array" aca="1" ref="P9" ca="1">IF(_xlfn.SINGLE(mvess_IsInitRow), "", _xlfn.SINGLE(mvess_t_pack_fin) - [1]!ROWSHIFTVAL(-1,"t_pack_fin"))</f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C472-5B42-44AB-B363-7B2879216866}">
  <sheetPr codeName="Sheet12">
    <outlinePr summaryBelow="0" summaryRight="0"/>
  </sheetPr>
  <dimension ref="A1:J20"/>
  <sheetViews>
    <sheetView showGridLines="0" tabSelected="1" zoomScale="120" zoomScaleNormal="120" workbookViewId="0">
      <pane ySplit="1" topLeftCell="A2" activePane="bottomLeft" state="frozenSplit"/>
      <selection pane="bottomLeft" activeCell="A2" sqref="A2"/>
    </sheetView>
  </sheetViews>
  <sheetFormatPr defaultRowHeight="14.25" x14ac:dyDescent="0.45"/>
  <cols>
    <col min="1" max="2" width="8.59765625" style="34" customWidth="1"/>
    <col min="3" max="3" width="6.59765625" style="34" customWidth="1"/>
    <col min="4" max="4" width="6.59765625" customWidth="1"/>
    <col min="5" max="5" width="12.59765625" customWidth="1"/>
    <col min="6" max="10" width="7.59765625" customWidth="1"/>
    <col min="11" max="16384" width="9.06640625" style="34"/>
  </cols>
  <sheetData>
    <row r="1" spans="1:10" x14ac:dyDescent="0.45">
      <c r="A1" s="11" t="s">
        <v>35</v>
      </c>
      <c r="B1" s="11" t="s">
        <v>36</v>
      </c>
      <c r="C1" s="11" t="s">
        <v>0</v>
      </c>
      <c r="D1" s="12" t="s">
        <v>1</v>
      </c>
      <c r="E1" s="12" t="s">
        <v>41</v>
      </c>
      <c r="F1" s="12" t="s">
        <v>34</v>
      </c>
      <c r="G1" s="12" t="s">
        <v>40</v>
      </c>
      <c r="H1" s="12" t="s">
        <v>37</v>
      </c>
      <c r="I1" s="12" t="s">
        <v>38</v>
      </c>
      <c r="J1" s="12" t="s">
        <v>39</v>
      </c>
    </row>
    <row r="2" spans="1:10" x14ac:dyDescent="0.45">
      <c r="A2" s="21">
        <v>0.1</v>
      </c>
      <c r="B2" s="9">
        <v>2</v>
      </c>
      <c r="C2" s="8">
        <v>90</v>
      </c>
      <c r="D2" s="32">
        <f>summ_tb*summ_r_tp_tb</f>
        <v>9</v>
      </c>
      <c r="E2" s="41" t="b">
        <f>summ_tb &lt;summ_tp</f>
        <v>0</v>
      </c>
      <c r="F2" s="32">
        <f>IF(_xlfn.SINGLE(summ_IsPkg_Constr), _xlfn.SINGLE(summ_tp), (_xlfn.SINGLE(summ_tb)+_xlfn.SINGLE(summ_tp))/_xlfn.SINGLE(summ_n_vessels))</f>
        <v>49.5</v>
      </c>
      <c r="G2" s="32">
        <f>IF(summ_IsPkg_Constr,summ_tp -summ_tb, 0)</f>
        <v>0</v>
      </c>
      <c r="H2" s="32">
        <f>IF(_xlfn.SINGLE(summ_IsPkg_Constr), 1/_xlfn.SINGLE(summ_tp), _xlfn.SINGLE(summ_n_vessels)/(_xlfn.SINGLE(summ_tb)+_xlfn.SINGLE(summ_tp)))*min.hr*hr.day</f>
        <v>29.090909090909093</v>
      </c>
      <c r="I2" s="32">
        <f>(summ_n_vessels/summ_tb)*min.hr*hr.day</f>
        <v>32</v>
      </c>
      <c r="J2" s="42">
        <f>summ_Qb/summ_Qb_th</f>
        <v>0.90909090909090917</v>
      </c>
    </row>
    <row r="3" spans="1:10" x14ac:dyDescent="0.45">
      <c r="A3" s="21">
        <v>0.2</v>
      </c>
      <c r="B3" s="19">
        <v>2</v>
      </c>
      <c r="C3" s="22">
        <f>C$2</f>
        <v>90</v>
      </c>
      <c r="D3" s="32">
        <f>summ_tb*summ_r_tp_tb</f>
        <v>18</v>
      </c>
      <c r="E3" s="41" t="b">
        <f>summ_tb &lt;summ_tp</f>
        <v>0</v>
      </c>
      <c r="F3" s="32">
        <f>IF(_xlfn.SINGLE(summ_IsPkg_Constr), _xlfn.SINGLE(summ_tp), (_xlfn.SINGLE(summ_tb)+_xlfn.SINGLE(summ_tp))/_xlfn.SINGLE(summ_n_vessels))</f>
        <v>54</v>
      </c>
      <c r="G3" s="32">
        <f>IF(summ_IsPkg_Constr,summ_tp -summ_tb, 0)</f>
        <v>0</v>
      </c>
      <c r="H3" s="32">
        <f>IF(_xlfn.SINGLE(summ_IsPkg_Constr), 1/_xlfn.SINGLE(summ_tp), _xlfn.SINGLE(summ_n_vessels)/(_xlfn.SINGLE(summ_tb)+_xlfn.SINGLE(summ_tp)))*min.hr*hr.day</f>
        <v>26.666666666666668</v>
      </c>
      <c r="I3" s="32">
        <f>(summ_n_vessels/summ_tb)*min.hr*hr.day</f>
        <v>32</v>
      </c>
      <c r="J3" s="42">
        <f>summ_Qb/summ_Qb_th</f>
        <v>0.83333333333333337</v>
      </c>
    </row>
    <row r="4" spans="1:10" x14ac:dyDescent="0.45">
      <c r="A4" s="21">
        <f>0.2+A3</f>
        <v>0.4</v>
      </c>
      <c r="B4" s="19">
        <v>2</v>
      </c>
      <c r="C4" s="22">
        <f>C$2</f>
        <v>90</v>
      </c>
      <c r="D4" s="32">
        <f>summ_tb*summ_r_tp_tb</f>
        <v>36</v>
      </c>
      <c r="E4" s="41" t="b">
        <f>summ_tb &lt;summ_tp</f>
        <v>0</v>
      </c>
      <c r="F4" s="32">
        <f>IF(_xlfn.SINGLE(summ_IsPkg_Constr), _xlfn.SINGLE(summ_tp), (_xlfn.SINGLE(summ_tb)+_xlfn.SINGLE(summ_tp))/_xlfn.SINGLE(summ_n_vessels))</f>
        <v>63</v>
      </c>
      <c r="G4" s="32">
        <f>IF(summ_IsPkg_Constr,summ_tp -summ_tb, 0)</f>
        <v>0</v>
      </c>
      <c r="H4" s="32">
        <f>IF(_xlfn.SINGLE(summ_IsPkg_Constr), 1/_xlfn.SINGLE(summ_tp), _xlfn.SINGLE(summ_n_vessels)/(_xlfn.SINGLE(summ_tb)+_xlfn.SINGLE(summ_tp)))*min.hr*hr.day</f>
        <v>22.857142857142854</v>
      </c>
      <c r="I4" s="32">
        <f>(summ_n_vessels/summ_tb)*min.hr*hr.day</f>
        <v>32</v>
      </c>
      <c r="J4" s="42">
        <f>summ_Qb/summ_Qb_th</f>
        <v>0.71428571428571419</v>
      </c>
    </row>
    <row r="5" spans="1:10" x14ac:dyDescent="0.45">
      <c r="A5" s="21">
        <v>0.5</v>
      </c>
      <c r="B5" s="19">
        <f>B$2</f>
        <v>2</v>
      </c>
      <c r="C5" s="22">
        <f>C$2</f>
        <v>90</v>
      </c>
      <c r="D5" s="32">
        <f>summ_tb*summ_r_tp_tb</f>
        <v>45</v>
      </c>
      <c r="E5" s="41" t="b">
        <f>summ_tb &lt;summ_tp</f>
        <v>0</v>
      </c>
      <c r="F5" s="32">
        <f>IF(_xlfn.SINGLE(summ_IsPkg_Constr), _xlfn.SINGLE(summ_tp), (_xlfn.SINGLE(summ_tb)+_xlfn.SINGLE(summ_tp))/_xlfn.SINGLE(summ_n_vessels))</f>
        <v>67.5</v>
      </c>
      <c r="G5" s="32">
        <f>IF(summ_IsPkg_Constr,summ_tp -summ_tb, 0)</f>
        <v>0</v>
      </c>
      <c r="H5" s="32">
        <f>IF(_xlfn.SINGLE(summ_IsPkg_Constr), 1/_xlfn.SINGLE(summ_tp), _xlfn.SINGLE(summ_n_vessels)/(_xlfn.SINGLE(summ_tb)+_xlfn.SINGLE(summ_tp)))*min.hr*hr.day</f>
        <v>21.333333333333336</v>
      </c>
      <c r="I5" s="32">
        <f>(summ_n_vessels/summ_tb)*min.hr*hr.day</f>
        <v>32</v>
      </c>
      <c r="J5" s="42">
        <f>summ_Qb/summ_Qb_th</f>
        <v>0.66666666666666674</v>
      </c>
    </row>
    <row r="6" spans="1:10" x14ac:dyDescent="0.45">
      <c r="A6" s="21">
        <f>0.2+A5</f>
        <v>0.7</v>
      </c>
      <c r="B6" s="19">
        <v>2</v>
      </c>
      <c r="C6" s="22">
        <f>C$2</f>
        <v>90</v>
      </c>
      <c r="D6" s="32">
        <f>summ_tb*summ_r_tp_tb</f>
        <v>62.999999999999993</v>
      </c>
      <c r="E6" s="41" t="b">
        <f>summ_tb &lt;summ_tp</f>
        <v>0</v>
      </c>
      <c r="F6" s="32">
        <f>IF(_xlfn.SINGLE(summ_IsPkg_Constr), _xlfn.SINGLE(summ_tp), (_xlfn.SINGLE(summ_tb)+_xlfn.SINGLE(summ_tp))/_xlfn.SINGLE(summ_n_vessels))</f>
        <v>76.5</v>
      </c>
      <c r="G6" s="32">
        <f>IF(summ_IsPkg_Constr,summ_tp -summ_tb, 0)</f>
        <v>0</v>
      </c>
      <c r="H6" s="32">
        <f>IF(_xlfn.SINGLE(summ_IsPkg_Constr), 1/_xlfn.SINGLE(summ_tp), _xlfn.SINGLE(summ_n_vessels)/(_xlfn.SINGLE(summ_tb)+_xlfn.SINGLE(summ_tp)))*min.hr*hr.day</f>
        <v>18.823529411764707</v>
      </c>
      <c r="I6" s="32">
        <f>(summ_n_vessels/summ_tb)*min.hr*hr.day</f>
        <v>32</v>
      </c>
      <c r="J6" s="42">
        <f>summ_Qb/summ_Qb_th</f>
        <v>0.58823529411764708</v>
      </c>
    </row>
    <row r="7" spans="1:10" x14ac:dyDescent="0.45">
      <c r="A7" s="21">
        <f>0.2+A6</f>
        <v>0.89999999999999991</v>
      </c>
      <c r="B7" s="19">
        <v>2</v>
      </c>
      <c r="C7" s="22">
        <f>C$2</f>
        <v>90</v>
      </c>
      <c r="D7" s="32">
        <f>summ_tb*summ_r_tp_tb</f>
        <v>80.999999999999986</v>
      </c>
      <c r="E7" s="41" t="b">
        <f>summ_tb &lt;summ_tp</f>
        <v>0</v>
      </c>
      <c r="F7" s="32">
        <f>IF(_xlfn.SINGLE(summ_IsPkg_Constr), _xlfn.SINGLE(summ_tp), (_xlfn.SINGLE(summ_tb)+_xlfn.SINGLE(summ_tp))/_xlfn.SINGLE(summ_n_vessels))</f>
        <v>85.5</v>
      </c>
      <c r="G7" s="32">
        <f>IF(summ_IsPkg_Constr,summ_tp -summ_tb, 0)</f>
        <v>0</v>
      </c>
      <c r="H7" s="32">
        <f>IF(_xlfn.SINGLE(summ_IsPkg_Constr), 1/_xlfn.SINGLE(summ_tp), _xlfn.SINGLE(summ_n_vessels)/(_xlfn.SINGLE(summ_tb)+_xlfn.SINGLE(summ_tp)))*min.hr*hr.day</f>
        <v>16.842105263157894</v>
      </c>
      <c r="I7" s="32">
        <f>(summ_n_vessels/summ_tb)*min.hr*hr.day</f>
        <v>32</v>
      </c>
      <c r="J7" s="42">
        <f>summ_Qb/summ_Qb_th</f>
        <v>0.52631578947368418</v>
      </c>
    </row>
    <row r="8" spans="1:10" x14ac:dyDescent="0.45">
      <c r="A8" s="21">
        <v>1</v>
      </c>
      <c r="B8" s="19">
        <v>2</v>
      </c>
      <c r="C8" s="22">
        <f>C$2</f>
        <v>90</v>
      </c>
      <c r="D8" s="32">
        <f>summ_tb*summ_r_tp_tb</f>
        <v>90</v>
      </c>
      <c r="E8" s="41" t="b">
        <f>summ_tb &lt;summ_tp</f>
        <v>0</v>
      </c>
      <c r="F8" s="32">
        <f>IF(_xlfn.SINGLE(summ_IsPkg_Constr), _xlfn.SINGLE(summ_tp), (_xlfn.SINGLE(summ_tb)+_xlfn.SINGLE(summ_tp))/_xlfn.SINGLE(summ_n_vessels))</f>
        <v>90</v>
      </c>
      <c r="G8" s="32">
        <f>IF(summ_IsPkg_Constr,summ_tp -summ_tb, 0)</f>
        <v>0</v>
      </c>
      <c r="H8" s="32">
        <f>IF(_xlfn.SINGLE(summ_IsPkg_Constr), 1/_xlfn.SINGLE(summ_tp), _xlfn.SINGLE(summ_n_vessels)/(_xlfn.SINGLE(summ_tb)+_xlfn.SINGLE(summ_tp)))*min.hr*hr.day</f>
        <v>16</v>
      </c>
      <c r="I8" s="32">
        <f>(summ_n_vessels/summ_tb)*min.hr*hr.day</f>
        <v>32</v>
      </c>
      <c r="J8" s="42">
        <f>summ_Qb/summ_Qb_th</f>
        <v>0.5</v>
      </c>
    </row>
    <row r="9" spans="1:10" x14ac:dyDescent="0.45">
      <c r="A9" s="21">
        <v>1.2</v>
      </c>
      <c r="B9" s="19">
        <v>2</v>
      </c>
      <c r="C9" s="22">
        <f>C$2</f>
        <v>90</v>
      </c>
      <c r="D9" s="32">
        <f>summ_tb*summ_r_tp_tb</f>
        <v>108</v>
      </c>
      <c r="E9" s="41" t="b">
        <f>summ_tb &lt;summ_tp</f>
        <v>1</v>
      </c>
      <c r="F9" s="32">
        <f>IF(_xlfn.SINGLE(summ_IsPkg_Constr), _xlfn.SINGLE(summ_tp), (_xlfn.SINGLE(summ_tb)+_xlfn.SINGLE(summ_tp))/_xlfn.SINGLE(summ_n_vessels))</f>
        <v>108</v>
      </c>
      <c r="G9" s="32">
        <f>IF(summ_IsPkg_Constr,summ_tp -summ_tb, 0)</f>
        <v>18</v>
      </c>
      <c r="H9" s="32">
        <f>IF(_xlfn.SINGLE(summ_IsPkg_Constr), 1/_xlfn.SINGLE(summ_tp), _xlfn.SINGLE(summ_n_vessels)/(_xlfn.SINGLE(summ_tb)+_xlfn.SINGLE(summ_tp)))*min.hr*hr.day</f>
        <v>13.333333333333334</v>
      </c>
      <c r="I9" s="32">
        <f>(summ_n_vessels/summ_tb)*min.hr*hr.day</f>
        <v>32</v>
      </c>
      <c r="J9" s="42">
        <f>summ_Qb/summ_Qb_th</f>
        <v>0.41666666666666669</v>
      </c>
    </row>
    <row r="10" spans="1:10" x14ac:dyDescent="0.45">
      <c r="A10" s="21">
        <v>1.4</v>
      </c>
      <c r="B10" s="19">
        <v>2</v>
      </c>
      <c r="C10" s="22">
        <f>C$2</f>
        <v>90</v>
      </c>
      <c r="D10" s="32">
        <f>summ_tb*summ_r_tp_tb</f>
        <v>125.99999999999999</v>
      </c>
      <c r="E10" s="41" t="b">
        <f>summ_tb &lt;summ_tp</f>
        <v>1</v>
      </c>
      <c r="F10" s="32">
        <f>IF(_xlfn.SINGLE(summ_IsPkg_Constr), _xlfn.SINGLE(summ_tp), (_xlfn.SINGLE(summ_tb)+_xlfn.SINGLE(summ_tp))/_xlfn.SINGLE(summ_n_vessels))</f>
        <v>125.99999999999999</v>
      </c>
      <c r="G10" s="32">
        <f>IF(summ_IsPkg_Constr,summ_tp -summ_tb, 0)</f>
        <v>35.999999999999986</v>
      </c>
      <c r="H10" s="32">
        <f>IF(_xlfn.SINGLE(summ_IsPkg_Constr), 1/_xlfn.SINGLE(summ_tp), _xlfn.SINGLE(summ_n_vessels)/(_xlfn.SINGLE(summ_tb)+_xlfn.SINGLE(summ_tp)))*min.hr*hr.day</f>
        <v>11.428571428571431</v>
      </c>
      <c r="I10" s="32">
        <f>(summ_n_vessels/summ_tb)*min.hr*hr.day</f>
        <v>32</v>
      </c>
      <c r="J10" s="42">
        <f>summ_Qb/summ_Qb_th</f>
        <v>0.35714285714285721</v>
      </c>
    </row>
    <row r="11" spans="1:10" x14ac:dyDescent="0.45">
      <c r="A11" s="21">
        <v>1.5</v>
      </c>
      <c r="B11" s="19">
        <v>2</v>
      </c>
      <c r="C11" s="22">
        <f>C$2</f>
        <v>90</v>
      </c>
      <c r="D11" s="32">
        <f>summ_tb*summ_r_tp_tb</f>
        <v>135</v>
      </c>
      <c r="E11" s="41" t="b">
        <f>summ_tb &lt;summ_tp</f>
        <v>1</v>
      </c>
      <c r="F11" s="32">
        <f>IF(_xlfn.SINGLE(summ_IsPkg_Constr), _xlfn.SINGLE(summ_tp), (_xlfn.SINGLE(summ_tb)+_xlfn.SINGLE(summ_tp))/_xlfn.SINGLE(summ_n_vessels))</f>
        <v>135</v>
      </c>
      <c r="G11" s="32">
        <f>IF(summ_IsPkg_Constr,summ_tp -summ_tb, 0)</f>
        <v>45</v>
      </c>
      <c r="H11" s="32">
        <f>IF(_xlfn.SINGLE(summ_IsPkg_Constr), 1/_xlfn.SINGLE(summ_tp), _xlfn.SINGLE(summ_n_vessels)/(_xlfn.SINGLE(summ_tb)+_xlfn.SINGLE(summ_tp)))*min.hr*hr.day</f>
        <v>10.666666666666668</v>
      </c>
      <c r="I11" s="32">
        <f>(summ_n_vessels/summ_tb)*min.hr*hr.day</f>
        <v>32</v>
      </c>
      <c r="J11" s="42">
        <f>summ_Qb/summ_Qb_th</f>
        <v>0.33333333333333337</v>
      </c>
    </row>
    <row r="12" spans="1:10" x14ac:dyDescent="0.45">
      <c r="A12" s="21">
        <v>1.6</v>
      </c>
      <c r="B12" s="19">
        <v>2</v>
      </c>
      <c r="C12" s="22">
        <f>C$2</f>
        <v>90</v>
      </c>
      <c r="D12" s="32">
        <f>summ_tb*summ_r_tp_tb</f>
        <v>144</v>
      </c>
      <c r="E12" s="41" t="b">
        <f>summ_tb &lt;summ_tp</f>
        <v>1</v>
      </c>
      <c r="F12" s="32">
        <f>IF(_xlfn.SINGLE(summ_IsPkg_Constr), _xlfn.SINGLE(summ_tp), (_xlfn.SINGLE(summ_tb)+_xlfn.SINGLE(summ_tp))/_xlfn.SINGLE(summ_n_vessels))</f>
        <v>144</v>
      </c>
      <c r="G12" s="32">
        <f>IF(summ_IsPkg_Constr,summ_tp -summ_tb, 0)</f>
        <v>54</v>
      </c>
      <c r="H12" s="32">
        <f>IF(_xlfn.SINGLE(summ_IsPkg_Constr), 1/_xlfn.SINGLE(summ_tp), _xlfn.SINGLE(summ_n_vessels)/(_xlfn.SINGLE(summ_tb)+_xlfn.SINGLE(summ_tp)))*min.hr*hr.day</f>
        <v>10</v>
      </c>
      <c r="I12" s="32">
        <f>(summ_n_vessels/summ_tb)*min.hr*hr.day</f>
        <v>32</v>
      </c>
      <c r="J12" s="42">
        <f>summ_Qb/summ_Qb_th</f>
        <v>0.3125</v>
      </c>
    </row>
    <row r="13" spans="1:10" x14ac:dyDescent="0.45">
      <c r="A13" s="21">
        <v>1.8</v>
      </c>
      <c r="B13" s="19">
        <v>2</v>
      </c>
      <c r="C13" s="22">
        <f>C$2</f>
        <v>90</v>
      </c>
      <c r="D13" s="32">
        <f>summ_tb*summ_r_tp_tb</f>
        <v>162</v>
      </c>
      <c r="E13" s="41" t="b">
        <f>summ_tb &lt;summ_tp</f>
        <v>1</v>
      </c>
      <c r="F13" s="32">
        <f>IF(_xlfn.SINGLE(summ_IsPkg_Constr), _xlfn.SINGLE(summ_tp), (_xlfn.SINGLE(summ_tb)+_xlfn.SINGLE(summ_tp))/_xlfn.SINGLE(summ_n_vessels))</f>
        <v>162</v>
      </c>
      <c r="G13" s="32">
        <f>IF(summ_IsPkg_Constr,summ_tp -summ_tb, 0)</f>
        <v>72</v>
      </c>
      <c r="H13" s="32">
        <f>IF(_xlfn.SINGLE(summ_IsPkg_Constr), 1/_xlfn.SINGLE(summ_tp), _xlfn.SINGLE(summ_n_vessels)/(_xlfn.SINGLE(summ_tb)+_xlfn.SINGLE(summ_tp)))*min.hr*hr.day</f>
        <v>8.8888888888888893</v>
      </c>
      <c r="I13" s="32">
        <f>(summ_n_vessels/summ_tb)*min.hr*hr.day</f>
        <v>32</v>
      </c>
      <c r="J13" s="42">
        <f>summ_Qb/summ_Qb_th</f>
        <v>0.27777777777777779</v>
      </c>
    </row>
    <row r="14" spans="1:10" x14ac:dyDescent="0.45">
      <c r="A14" s="21">
        <v>2</v>
      </c>
      <c r="B14" s="19">
        <v>2</v>
      </c>
      <c r="C14" s="22">
        <f>C$2</f>
        <v>90</v>
      </c>
      <c r="D14" s="32">
        <f>summ_tb*summ_r_tp_tb</f>
        <v>180</v>
      </c>
      <c r="E14" s="41" t="b">
        <f>summ_tb &lt;summ_tp</f>
        <v>1</v>
      </c>
      <c r="F14" s="32">
        <f>IF(_xlfn.SINGLE(summ_IsPkg_Constr), _xlfn.SINGLE(summ_tp), (_xlfn.SINGLE(summ_tb)+_xlfn.SINGLE(summ_tp))/_xlfn.SINGLE(summ_n_vessels))</f>
        <v>180</v>
      </c>
      <c r="G14" s="32">
        <f>IF(summ_IsPkg_Constr,summ_tp -summ_tb, 0)</f>
        <v>90</v>
      </c>
      <c r="H14" s="32">
        <f>IF(_xlfn.SINGLE(summ_IsPkg_Constr), 1/_xlfn.SINGLE(summ_tp), _xlfn.SINGLE(summ_n_vessels)/(_xlfn.SINGLE(summ_tb)+_xlfn.SINGLE(summ_tp)))*min.hr*hr.day</f>
        <v>8</v>
      </c>
      <c r="I14" s="32">
        <f>(summ_n_vessels/summ_tb)*min.hr*hr.day</f>
        <v>32</v>
      </c>
      <c r="J14" s="42">
        <f>summ_Qb/summ_Qb_th</f>
        <v>0.25</v>
      </c>
    </row>
    <row r="15" spans="1:10" x14ac:dyDescent="0.45">
      <c r="A15" s="21">
        <v>3</v>
      </c>
      <c r="B15" s="19">
        <v>2</v>
      </c>
      <c r="C15" s="22">
        <f>C$2</f>
        <v>90</v>
      </c>
      <c r="D15" s="32">
        <f>summ_tb*summ_r_tp_tb</f>
        <v>270</v>
      </c>
      <c r="E15" s="41" t="b">
        <f>summ_tb &lt;summ_tp</f>
        <v>1</v>
      </c>
      <c r="F15" s="32">
        <f>IF(_xlfn.SINGLE(summ_IsPkg_Constr), _xlfn.SINGLE(summ_tp), (_xlfn.SINGLE(summ_tb)+_xlfn.SINGLE(summ_tp))/_xlfn.SINGLE(summ_n_vessels))</f>
        <v>270</v>
      </c>
      <c r="G15" s="32">
        <f>IF(summ_IsPkg_Constr,summ_tp -summ_tb, 0)</f>
        <v>180</v>
      </c>
      <c r="H15" s="32">
        <f>IF(_xlfn.SINGLE(summ_IsPkg_Constr), 1/_xlfn.SINGLE(summ_tp), _xlfn.SINGLE(summ_n_vessels)/(_xlfn.SINGLE(summ_tb)+_xlfn.SINGLE(summ_tp)))*min.hr*hr.day</f>
        <v>5.3333333333333339</v>
      </c>
      <c r="I15" s="32">
        <f>(summ_n_vessels/summ_tb)*min.hr*hr.day</f>
        <v>32</v>
      </c>
      <c r="J15" s="42">
        <f>summ_Qb/summ_Qb_th</f>
        <v>0.16666666666666669</v>
      </c>
    </row>
    <row r="16" spans="1:10" x14ac:dyDescent="0.45">
      <c r="A16" s="21">
        <v>4</v>
      </c>
      <c r="B16" s="19">
        <v>2</v>
      </c>
      <c r="C16" s="22">
        <f>C$2</f>
        <v>90</v>
      </c>
      <c r="D16" s="32">
        <f>summ_tb*summ_r_tp_tb</f>
        <v>360</v>
      </c>
      <c r="E16" s="41" t="b">
        <f>summ_tb &lt;summ_tp</f>
        <v>1</v>
      </c>
      <c r="F16" s="32">
        <f>IF(_xlfn.SINGLE(summ_IsPkg_Constr), _xlfn.SINGLE(summ_tp), (_xlfn.SINGLE(summ_tb)+_xlfn.SINGLE(summ_tp))/_xlfn.SINGLE(summ_n_vessels))</f>
        <v>360</v>
      </c>
      <c r="G16" s="32">
        <f>IF(summ_IsPkg_Constr,summ_tp -summ_tb, 0)</f>
        <v>270</v>
      </c>
      <c r="H16" s="32">
        <f>IF(_xlfn.SINGLE(summ_IsPkg_Constr), 1/_xlfn.SINGLE(summ_tp), _xlfn.SINGLE(summ_n_vessels)/(_xlfn.SINGLE(summ_tb)+_xlfn.SINGLE(summ_tp)))*min.hr*hr.day</f>
        <v>4</v>
      </c>
      <c r="I16" s="32">
        <f>(summ_n_vessels/summ_tb)*min.hr*hr.day</f>
        <v>32</v>
      </c>
      <c r="J16" s="42">
        <f>summ_Qb/summ_Qb_th</f>
        <v>0.125</v>
      </c>
    </row>
    <row r="17" spans="1:10" x14ac:dyDescent="0.45">
      <c r="A17" s="21">
        <v>5</v>
      </c>
      <c r="B17" s="19">
        <v>2</v>
      </c>
      <c r="C17" s="22">
        <f>C$2</f>
        <v>90</v>
      </c>
      <c r="D17" s="32">
        <f>summ_tb*summ_r_tp_tb</f>
        <v>450</v>
      </c>
      <c r="E17" s="41" t="b">
        <f>summ_tb &lt;summ_tp</f>
        <v>1</v>
      </c>
      <c r="F17" s="32">
        <f>IF(_xlfn.SINGLE(summ_IsPkg_Constr), _xlfn.SINGLE(summ_tp), (_xlfn.SINGLE(summ_tb)+_xlfn.SINGLE(summ_tp))/_xlfn.SINGLE(summ_n_vessels))</f>
        <v>450</v>
      </c>
      <c r="G17" s="32">
        <f>IF(summ_IsPkg_Constr,summ_tp -summ_tb, 0)</f>
        <v>360</v>
      </c>
      <c r="H17" s="32">
        <f>IF(_xlfn.SINGLE(summ_IsPkg_Constr), 1/_xlfn.SINGLE(summ_tp), _xlfn.SINGLE(summ_n_vessels)/(_xlfn.SINGLE(summ_tb)+_xlfn.SINGLE(summ_tp)))*min.hr*hr.day</f>
        <v>3.2</v>
      </c>
      <c r="I17" s="32">
        <f>(summ_n_vessels/summ_tb)*min.hr*hr.day</f>
        <v>32</v>
      </c>
      <c r="J17" s="42">
        <f>summ_Qb/summ_Qb_th</f>
        <v>0.1</v>
      </c>
    </row>
    <row r="18" spans="1:10" x14ac:dyDescent="0.45">
      <c r="A18" s="21">
        <v>6</v>
      </c>
      <c r="B18" s="19">
        <v>2</v>
      </c>
      <c r="C18" s="22">
        <f>C$2</f>
        <v>90</v>
      </c>
      <c r="D18" s="32">
        <f>summ_tb*summ_r_tp_tb</f>
        <v>540</v>
      </c>
      <c r="E18" s="41" t="b">
        <f>summ_tb &lt;summ_tp</f>
        <v>1</v>
      </c>
      <c r="F18" s="32">
        <f>IF(_xlfn.SINGLE(summ_IsPkg_Constr), _xlfn.SINGLE(summ_tp), (_xlfn.SINGLE(summ_tb)+_xlfn.SINGLE(summ_tp))/_xlfn.SINGLE(summ_n_vessels))</f>
        <v>540</v>
      </c>
      <c r="G18" s="32">
        <f>IF(summ_IsPkg_Constr,summ_tp -summ_tb, 0)</f>
        <v>450</v>
      </c>
      <c r="H18" s="32">
        <f>IF(_xlfn.SINGLE(summ_IsPkg_Constr), 1/_xlfn.SINGLE(summ_tp), _xlfn.SINGLE(summ_n_vessels)/(_xlfn.SINGLE(summ_tb)+_xlfn.SINGLE(summ_tp)))*min.hr*hr.day</f>
        <v>2.666666666666667</v>
      </c>
      <c r="I18" s="32">
        <f>(summ_n_vessels/summ_tb)*min.hr*hr.day</f>
        <v>32</v>
      </c>
      <c r="J18" s="42">
        <f>summ_Qb/summ_Qb_th</f>
        <v>8.3333333333333343E-2</v>
      </c>
    </row>
    <row r="19" spans="1:10" x14ac:dyDescent="0.45">
      <c r="A19" s="21">
        <v>8</v>
      </c>
      <c r="B19" s="19">
        <v>2</v>
      </c>
      <c r="C19" s="22">
        <f>C$2</f>
        <v>90</v>
      </c>
      <c r="D19" s="32">
        <f>summ_tb*summ_r_tp_tb</f>
        <v>720</v>
      </c>
      <c r="E19" s="41" t="b">
        <f>summ_tb &lt;summ_tp</f>
        <v>1</v>
      </c>
      <c r="F19" s="32">
        <f>IF(_xlfn.SINGLE(summ_IsPkg_Constr), _xlfn.SINGLE(summ_tp), (_xlfn.SINGLE(summ_tb)+_xlfn.SINGLE(summ_tp))/_xlfn.SINGLE(summ_n_vessels))</f>
        <v>720</v>
      </c>
      <c r="G19" s="32">
        <f>IF(summ_IsPkg_Constr,summ_tp -summ_tb, 0)</f>
        <v>630</v>
      </c>
      <c r="H19" s="32">
        <f>IF(_xlfn.SINGLE(summ_IsPkg_Constr), 1/_xlfn.SINGLE(summ_tp), _xlfn.SINGLE(summ_n_vessels)/(_xlfn.SINGLE(summ_tb)+_xlfn.SINGLE(summ_tp)))*min.hr*hr.day</f>
        <v>2</v>
      </c>
      <c r="I19" s="32">
        <f>(summ_n_vessels/summ_tb)*min.hr*hr.day</f>
        <v>32</v>
      </c>
      <c r="J19" s="42">
        <f>summ_Qb/summ_Qb_th</f>
        <v>6.25E-2</v>
      </c>
    </row>
    <row r="20" spans="1:10" x14ac:dyDescent="0.45">
      <c r="A20" s="21">
        <v>10</v>
      </c>
      <c r="B20" s="19">
        <v>2</v>
      </c>
      <c r="C20" s="22">
        <f>C$2</f>
        <v>90</v>
      </c>
      <c r="D20" s="32">
        <f>summ_tb*summ_r_tp_tb</f>
        <v>900</v>
      </c>
      <c r="E20" s="41" t="b">
        <f>summ_tb &lt;summ_tp</f>
        <v>1</v>
      </c>
      <c r="F20" s="32">
        <f>IF(_xlfn.SINGLE(summ_IsPkg_Constr), _xlfn.SINGLE(summ_tp), (_xlfn.SINGLE(summ_tb)+_xlfn.SINGLE(summ_tp))/_xlfn.SINGLE(summ_n_vessels))</f>
        <v>900</v>
      </c>
      <c r="G20" s="32">
        <f>IF(summ_IsPkg_Constr,summ_tp -summ_tb, 0)</f>
        <v>810</v>
      </c>
      <c r="H20" s="32">
        <f>IF(_xlfn.SINGLE(summ_IsPkg_Constr), 1/_xlfn.SINGLE(summ_tp), _xlfn.SINGLE(summ_n_vessels)/(_xlfn.SINGLE(summ_tb)+_xlfn.SINGLE(summ_tp)))*min.hr*hr.day</f>
        <v>1.6</v>
      </c>
      <c r="I20" s="32">
        <f>(summ_n_vessels/summ_tb)*min.hr*hr.day</f>
        <v>32</v>
      </c>
      <c r="J20" s="42">
        <f>summ_Qb/summ_Qb_th</f>
        <v>0.05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B2F-04FD-4C5B-81C5-8A28609F4B7C}">
  <sheetPr codeName="Sheet4"/>
  <dimension ref="A1:G6"/>
  <sheetViews>
    <sheetView workbookViewId="0"/>
  </sheetViews>
  <sheetFormatPr defaultRowHeight="14.25" x14ac:dyDescent="0.45"/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t="s">
        <v>9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 x14ac:dyDescent="0.45">
      <c r="A3" t="s">
        <v>9</v>
      </c>
      <c r="B3" t="s">
        <v>21</v>
      </c>
      <c r="C3" t="b">
        <v>0</v>
      </c>
      <c r="D3" t="b">
        <v>0</v>
      </c>
      <c r="E3" t="b">
        <v>1</v>
      </c>
      <c r="F3" t="b">
        <v>1</v>
      </c>
      <c r="G3" t="b">
        <v>0</v>
      </c>
    </row>
    <row r="4" spans="1:7" x14ac:dyDescent="0.45">
      <c r="A4" t="s">
        <v>9</v>
      </c>
      <c r="B4" t="s">
        <v>42</v>
      </c>
      <c r="C4" t="b">
        <v>1</v>
      </c>
      <c r="D4" t="b">
        <v>1</v>
      </c>
      <c r="E4" t="b">
        <v>0</v>
      </c>
      <c r="F4" t="b">
        <v>0</v>
      </c>
      <c r="G4" t="b">
        <v>1</v>
      </c>
    </row>
    <row r="5" spans="1:7" x14ac:dyDescent="0.45">
      <c r="A5" t="s">
        <v>9</v>
      </c>
      <c r="B5" t="s">
        <v>43</v>
      </c>
      <c r="C5" t="b">
        <v>1</v>
      </c>
      <c r="D5" t="b">
        <v>1</v>
      </c>
      <c r="E5" t="b">
        <v>0</v>
      </c>
      <c r="F5" t="b">
        <v>0</v>
      </c>
      <c r="G5" t="b">
        <v>1</v>
      </c>
    </row>
    <row r="6" spans="1:7" x14ac:dyDescent="0.45">
      <c r="A6" t="s">
        <v>9</v>
      </c>
      <c r="B6" t="s">
        <v>93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DD40-19A8-4DB8-85D0-05A6B92873CD}">
  <sheetPr codeName="Sheet5"/>
  <dimension ref="A1:I4"/>
  <sheetViews>
    <sheetView zoomScale="130" zoomScaleNormal="130" workbookViewId="0">
      <selection activeCell="F1" sqref="F1:F1048576"/>
    </sheetView>
  </sheetViews>
  <sheetFormatPr defaultRowHeight="14.25" outlineLevelCol="1" x14ac:dyDescent="0.45"/>
  <cols>
    <col min="1" max="1" width="4.59765625" customWidth="1"/>
    <col min="2" max="2" width="7.59765625" customWidth="1"/>
    <col min="3" max="3" width="11.73046875" style="14" customWidth="1"/>
    <col min="4" max="4" width="15.265625" customWidth="1"/>
    <col min="5" max="5" width="6.86328125" customWidth="1"/>
    <col min="6" max="6" width="12.73046875" customWidth="1" outlineLevel="1"/>
    <col min="7" max="7" width="17.796875" customWidth="1" outlineLevel="1"/>
    <col min="8" max="8" width="4.59765625" customWidth="1"/>
    <col min="9" max="9" width="10.6640625" customWidth="1"/>
  </cols>
  <sheetData>
    <row r="1" spans="1:9" x14ac:dyDescent="0.45">
      <c r="A1" s="12" t="s">
        <v>23</v>
      </c>
      <c r="B1" s="12" t="s">
        <v>24</v>
      </c>
      <c r="C1" s="13" t="s">
        <v>25</v>
      </c>
      <c r="D1" s="12" t="s">
        <v>26</v>
      </c>
      <c r="E1" s="12" t="s">
        <v>21</v>
      </c>
      <c r="F1" s="12" t="s">
        <v>27</v>
      </c>
      <c r="G1" s="12" t="s">
        <v>28</v>
      </c>
      <c r="I1" s="12"/>
    </row>
    <row r="2" spans="1:9" x14ac:dyDescent="0.45">
      <c r="F2" s="1"/>
      <c r="G2" s="1"/>
      <c r="I2" t="s">
        <v>22</v>
      </c>
    </row>
    <row r="3" spans="1:9" x14ac:dyDescent="0.45">
      <c r="D3" s="17" t="s">
        <v>29</v>
      </c>
      <c r="E3" s="17"/>
      <c r="F3" s="18"/>
      <c r="G3" s="18"/>
      <c r="I3" s="10">
        <v>60</v>
      </c>
    </row>
    <row r="4" spans="1:9" x14ac:dyDescent="0.45">
      <c r="D4" s="15" t="s">
        <v>30</v>
      </c>
      <c r="E4" s="15"/>
      <c r="F4" s="16"/>
      <c r="G4" s="16"/>
      <c r="I4" s="9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DC9-90C3-4228-B9F3-02E84428D12E}">
  <sheetPr codeName="Sheet6"/>
  <dimension ref="A1:I34"/>
  <sheetViews>
    <sheetView zoomScale="130" zoomScaleNormal="130" workbookViewId="0">
      <pane ySplit="1" topLeftCell="A2" activePane="bottomLeft" state="frozenSplit"/>
      <selection pane="bottomLeft"/>
    </sheetView>
  </sheetViews>
  <sheetFormatPr defaultRowHeight="14.25" x14ac:dyDescent="0.45"/>
  <cols>
    <col min="1" max="1" width="12.59765625" style="35" customWidth="1"/>
    <col min="2" max="2" width="13.19921875" style="35" bestFit="1" customWidth="1"/>
    <col min="3" max="3" width="12.59765625" style="35" customWidth="1"/>
    <col min="4" max="4" width="56.33203125" style="36" customWidth="1"/>
    <col min="5" max="5" width="13.19921875" style="35" bestFit="1" customWidth="1"/>
    <col min="6" max="6" width="7.59765625" style="35" customWidth="1"/>
    <col min="7" max="7" width="27.1328125" style="37" customWidth="1"/>
    <col min="8" max="8" width="7.59765625" style="38" customWidth="1"/>
    <col min="9" max="9" width="7.59765625" style="35" customWidth="1"/>
    <col min="10" max="16384" width="9.06640625" style="34"/>
  </cols>
  <sheetData>
    <row r="1" spans="1:9" ht="24" x14ac:dyDescent="0.45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15</v>
      </c>
      <c r="G1" s="2" t="s">
        <v>16</v>
      </c>
      <c r="H1" s="3" t="s">
        <v>17</v>
      </c>
      <c r="I1" s="2" t="s">
        <v>18</v>
      </c>
    </row>
    <row r="2" spans="1:9" x14ac:dyDescent="0.45">
      <c r="A2" s="4" t="s">
        <v>42</v>
      </c>
      <c r="B2" s="4" t="s">
        <v>35</v>
      </c>
      <c r="C2" s="4" t="s">
        <v>31</v>
      </c>
      <c r="D2" s="6" t="s">
        <v>19</v>
      </c>
      <c r="E2" s="4"/>
      <c r="F2" s="4"/>
      <c r="G2" s="7" t="s">
        <v>45</v>
      </c>
      <c r="H2" s="5" t="s">
        <v>33</v>
      </c>
      <c r="I2" s="4">
        <v>10</v>
      </c>
    </row>
    <row r="3" spans="1:9" x14ac:dyDescent="0.45">
      <c r="A3" s="4" t="s">
        <v>42</v>
      </c>
      <c r="B3" s="4" t="s">
        <v>0</v>
      </c>
      <c r="C3" s="4" t="s">
        <v>31</v>
      </c>
      <c r="D3" s="6" t="s">
        <v>19</v>
      </c>
      <c r="E3" s="4"/>
      <c r="F3" s="4"/>
      <c r="G3" s="7" t="s">
        <v>63</v>
      </c>
      <c r="H3" s="5" t="s">
        <v>46</v>
      </c>
      <c r="I3" s="4">
        <v>8</v>
      </c>
    </row>
    <row r="4" spans="1:9" x14ac:dyDescent="0.45">
      <c r="A4" s="4" t="s">
        <v>42</v>
      </c>
      <c r="B4" s="4" t="s">
        <v>1</v>
      </c>
      <c r="C4" s="4" t="s">
        <v>20</v>
      </c>
      <c r="D4" s="6" t="s">
        <v>44</v>
      </c>
      <c r="E4" s="4" t="s">
        <v>0</v>
      </c>
      <c r="F4" s="4" t="b">
        <v>1</v>
      </c>
      <c r="G4" s="7" t="s">
        <v>32</v>
      </c>
      <c r="H4" s="5" t="s">
        <v>46</v>
      </c>
      <c r="I4" s="4">
        <v>8</v>
      </c>
    </row>
    <row r="5" spans="1:9" x14ac:dyDescent="0.45">
      <c r="A5" s="4" t="s">
        <v>42</v>
      </c>
      <c r="B5" s="4" t="s">
        <v>47</v>
      </c>
      <c r="C5" s="4" t="s">
        <v>31</v>
      </c>
      <c r="D5" s="6" t="s">
        <v>19</v>
      </c>
      <c r="E5" s="4"/>
      <c r="F5" s="4"/>
      <c r="G5" s="7" t="s">
        <v>50</v>
      </c>
      <c r="H5" s="5" t="s">
        <v>54</v>
      </c>
      <c r="I5" s="4">
        <v>8</v>
      </c>
    </row>
    <row r="6" spans="1:9" ht="24" x14ac:dyDescent="0.45">
      <c r="A6" s="4" t="s">
        <v>42</v>
      </c>
      <c r="B6" s="4" t="s">
        <v>58</v>
      </c>
      <c r="C6" s="4" t="s">
        <v>20</v>
      </c>
      <c r="D6" s="6" t="s">
        <v>67</v>
      </c>
      <c r="E6" s="4" t="s">
        <v>47</v>
      </c>
      <c r="F6" s="4" t="b">
        <v>1</v>
      </c>
      <c r="G6" s="7" t="s">
        <v>51</v>
      </c>
      <c r="H6" s="5" t="s">
        <v>46</v>
      </c>
      <c r="I6" s="4">
        <v>12</v>
      </c>
    </row>
    <row r="7" spans="1:9" ht="24" x14ac:dyDescent="0.45">
      <c r="A7" s="4" t="s">
        <v>42</v>
      </c>
      <c r="B7" s="4" t="s">
        <v>62</v>
      </c>
      <c r="C7" s="4" t="s">
        <v>31</v>
      </c>
      <c r="D7" s="6" t="s">
        <v>19</v>
      </c>
      <c r="E7" s="4"/>
      <c r="F7" s="4"/>
      <c r="G7" s="7" t="s">
        <v>71</v>
      </c>
      <c r="H7" s="5" t="s">
        <v>46</v>
      </c>
      <c r="I7" s="4">
        <v>12</v>
      </c>
    </row>
    <row r="8" spans="1:9" ht="35.65" x14ac:dyDescent="0.45">
      <c r="A8" s="4" t="s">
        <v>42</v>
      </c>
      <c r="B8" s="4" t="s">
        <v>66</v>
      </c>
      <c r="C8" s="4" t="s">
        <v>31</v>
      </c>
      <c r="D8" s="6" t="s">
        <v>19</v>
      </c>
      <c r="E8" s="4"/>
      <c r="F8" s="4"/>
      <c r="G8" s="7" t="s">
        <v>70</v>
      </c>
      <c r="H8" s="5"/>
      <c r="I8" s="4">
        <v>11</v>
      </c>
    </row>
    <row r="9" spans="1:9" ht="24" x14ac:dyDescent="0.45">
      <c r="A9" s="4" t="s">
        <v>42</v>
      </c>
      <c r="B9" s="4" t="s">
        <v>57</v>
      </c>
      <c r="C9" s="4" t="s">
        <v>31</v>
      </c>
      <c r="D9" s="6" t="s">
        <v>19</v>
      </c>
      <c r="E9" s="4"/>
      <c r="F9" s="4"/>
      <c r="G9" s="7" t="s">
        <v>74</v>
      </c>
      <c r="H9" s="5"/>
      <c r="I9" s="4">
        <v>9</v>
      </c>
    </row>
    <row r="10" spans="1:9" x14ac:dyDescent="0.45">
      <c r="A10" s="4" t="s">
        <v>42</v>
      </c>
      <c r="B10" s="4" t="s">
        <v>59</v>
      </c>
      <c r="C10" s="4" t="s">
        <v>20</v>
      </c>
      <c r="D10" s="6" t="s">
        <v>76</v>
      </c>
      <c r="E10" s="4" t="s">
        <v>57</v>
      </c>
      <c r="F10" s="4" t="b">
        <v>1</v>
      </c>
      <c r="G10" s="7" t="s">
        <v>52</v>
      </c>
      <c r="H10" s="5" t="s">
        <v>46</v>
      </c>
      <c r="I10" s="4">
        <v>11</v>
      </c>
    </row>
    <row r="11" spans="1:9" ht="24" x14ac:dyDescent="0.45">
      <c r="A11" s="4" t="s">
        <v>42</v>
      </c>
      <c r="B11" s="4" t="s">
        <v>60</v>
      </c>
      <c r="C11" s="4" t="s">
        <v>20</v>
      </c>
      <c r="D11" s="6" t="s">
        <v>64</v>
      </c>
      <c r="E11" s="4" t="s">
        <v>59</v>
      </c>
      <c r="F11" s="4" t="b">
        <v>1</v>
      </c>
      <c r="G11" s="7" t="s">
        <v>53</v>
      </c>
      <c r="H11" s="5" t="s">
        <v>46</v>
      </c>
      <c r="I11" s="4">
        <v>11</v>
      </c>
    </row>
    <row r="12" spans="1:9" x14ac:dyDescent="0.45">
      <c r="A12" s="4" t="s">
        <v>42</v>
      </c>
      <c r="B12" s="4" t="s">
        <v>61</v>
      </c>
      <c r="C12" s="4" t="s">
        <v>20</v>
      </c>
      <c r="D12" s="6" t="s">
        <v>65</v>
      </c>
      <c r="E12" s="4" t="s">
        <v>60</v>
      </c>
      <c r="F12" s="4" t="b">
        <v>1</v>
      </c>
      <c r="G12" s="7" t="s">
        <v>55</v>
      </c>
      <c r="H12" s="5" t="s">
        <v>46</v>
      </c>
      <c r="I12" s="4">
        <v>11</v>
      </c>
    </row>
    <row r="13" spans="1:9" ht="24" x14ac:dyDescent="0.45">
      <c r="A13" s="4" t="s">
        <v>42</v>
      </c>
      <c r="B13" s="4" t="s">
        <v>40</v>
      </c>
      <c r="C13" s="4" t="s">
        <v>20</v>
      </c>
      <c r="D13" s="6" t="s">
        <v>68</v>
      </c>
      <c r="E13" s="4" t="s">
        <v>61</v>
      </c>
      <c r="F13" s="4" t="b">
        <v>1</v>
      </c>
      <c r="G13" s="7" t="s">
        <v>75</v>
      </c>
      <c r="H13" s="5" t="s">
        <v>46</v>
      </c>
      <c r="I13" s="4">
        <v>7</v>
      </c>
    </row>
    <row r="14" spans="1:9" ht="24" x14ac:dyDescent="0.45">
      <c r="A14" s="4" t="s">
        <v>42</v>
      </c>
      <c r="B14" s="4" t="s">
        <v>34</v>
      </c>
      <c r="C14" s="4" t="s">
        <v>20</v>
      </c>
      <c r="D14" s="6" t="s">
        <v>69</v>
      </c>
      <c r="E14" s="4" t="s">
        <v>40</v>
      </c>
      <c r="F14" s="4" t="b">
        <v>1</v>
      </c>
      <c r="G14" s="7" t="s">
        <v>56</v>
      </c>
      <c r="H14" s="5" t="s">
        <v>46</v>
      </c>
      <c r="I14" s="4">
        <v>7</v>
      </c>
    </row>
    <row r="15" spans="1:9" ht="35.65" x14ac:dyDescent="0.45">
      <c r="A15" s="4" t="s">
        <v>42</v>
      </c>
      <c r="B15" s="4" t="s">
        <v>79</v>
      </c>
      <c r="C15" s="4" t="s">
        <v>31</v>
      </c>
      <c r="D15" s="6"/>
      <c r="E15" s="4"/>
      <c r="F15" s="4"/>
      <c r="G15" s="7" t="s">
        <v>94</v>
      </c>
      <c r="H15" s="5"/>
      <c r="I15" s="4"/>
    </row>
    <row r="16" spans="1:9" ht="35.65" x14ac:dyDescent="0.45">
      <c r="A16" s="4" t="s">
        <v>42</v>
      </c>
      <c r="B16" s="4" t="s">
        <v>77</v>
      </c>
      <c r="C16" s="4" t="s">
        <v>31</v>
      </c>
      <c r="D16" s="6"/>
      <c r="E16" s="4"/>
      <c r="F16" s="4"/>
      <c r="G16" s="7" t="s">
        <v>94</v>
      </c>
      <c r="H16" s="5"/>
      <c r="I16" s="4"/>
    </row>
    <row r="17" spans="1:9" ht="35.65" x14ac:dyDescent="0.45">
      <c r="A17" s="4" t="s">
        <v>42</v>
      </c>
      <c r="B17" s="4" t="s">
        <v>78</v>
      </c>
      <c r="C17" s="4" t="s">
        <v>31</v>
      </c>
      <c r="D17" s="6"/>
      <c r="E17" s="4"/>
      <c r="F17" s="4"/>
      <c r="G17" s="7" t="s">
        <v>94</v>
      </c>
      <c r="H17" s="5"/>
      <c r="I17" s="4"/>
    </row>
    <row r="18" spans="1:9" x14ac:dyDescent="0.45">
      <c r="A18" s="4"/>
      <c r="B18" s="4"/>
      <c r="C18" s="4"/>
      <c r="D18" s="6" t="s">
        <v>19</v>
      </c>
      <c r="E18" s="4"/>
      <c r="F18" s="4"/>
      <c r="G18" s="7"/>
      <c r="H18" s="5"/>
      <c r="I18" s="4"/>
    </row>
    <row r="19" spans="1:9" x14ac:dyDescent="0.45">
      <c r="A19" s="4" t="s">
        <v>42</v>
      </c>
      <c r="B19" s="4" t="s">
        <v>58</v>
      </c>
      <c r="C19" s="4" t="s">
        <v>72</v>
      </c>
      <c r="D19" s="6" t="s">
        <v>19</v>
      </c>
      <c r="E19" s="4" t="s">
        <v>57</v>
      </c>
      <c r="F19" s="4"/>
      <c r="G19" s="7"/>
      <c r="H19" s="5"/>
      <c r="I19" s="4"/>
    </row>
    <row r="20" spans="1:9" x14ac:dyDescent="0.45">
      <c r="A20" s="4" t="s">
        <v>42</v>
      </c>
      <c r="B20" s="4" t="s">
        <v>34</v>
      </c>
      <c r="C20" s="4" t="s">
        <v>72</v>
      </c>
      <c r="D20" s="6" t="s">
        <v>19</v>
      </c>
      <c r="E20" s="4" t="s">
        <v>78</v>
      </c>
      <c r="F20" s="4"/>
      <c r="G20" s="7"/>
      <c r="H20" s="5"/>
      <c r="I20" s="4"/>
    </row>
    <row r="21" spans="1:9" x14ac:dyDescent="0.45">
      <c r="A21" s="4" t="s">
        <v>42</v>
      </c>
      <c r="B21" s="4"/>
      <c r="C21" s="4" t="s">
        <v>73</v>
      </c>
      <c r="D21" s="6" t="s">
        <v>19</v>
      </c>
      <c r="E21" s="4"/>
      <c r="F21" s="4"/>
      <c r="G21" s="7"/>
      <c r="H21" s="5"/>
      <c r="I21" s="4"/>
    </row>
    <row r="22" spans="1:9" x14ac:dyDescent="0.45">
      <c r="A22" s="4"/>
      <c r="B22" s="4"/>
      <c r="C22" s="4"/>
      <c r="D22" s="6" t="s">
        <v>19</v>
      </c>
      <c r="E22" s="4"/>
      <c r="F22" s="4"/>
      <c r="G22" s="7"/>
      <c r="H22" s="5"/>
      <c r="I22" s="4"/>
    </row>
    <row r="23" spans="1:9" x14ac:dyDescent="0.45">
      <c r="A23" s="4" t="s">
        <v>43</v>
      </c>
      <c r="B23" s="4" t="s">
        <v>35</v>
      </c>
      <c r="C23" s="4" t="s">
        <v>31</v>
      </c>
      <c r="D23" s="6" t="s">
        <v>19</v>
      </c>
      <c r="E23" s="4"/>
      <c r="F23" s="4"/>
      <c r="G23" s="7" t="s">
        <v>45</v>
      </c>
      <c r="H23" s="5"/>
      <c r="I23" s="4">
        <v>8</v>
      </c>
    </row>
    <row r="24" spans="1:9" x14ac:dyDescent="0.45">
      <c r="A24" s="4" t="s">
        <v>43</v>
      </c>
      <c r="B24" s="4" t="s">
        <v>36</v>
      </c>
      <c r="C24" s="4" t="s">
        <v>31</v>
      </c>
      <c r="D24" s="6" t="s">
        <v>19</v>
      </c>
      <c r="E24" s="4"/>
      <c r="F24" s="4"/>
      <c r="G24" s="7" t="s">
        <v>81</v>
      </c>
      <c r="H24" s="5"/>
      <c r="I24" s="4">
        <v>8</v>
      </c>
    </row>
    <row r="25" spans="1:9" x14ac:dyDescent="0.45">
      <c r="A25" s="4" t="s">
        <v>43</v>
      </c>
      <c r="B25" s="4" t="s">
        <v>0</v>
      </c>
      <c r="C25" s="4" t="s">
        <v>31</v>
      </c>
      <c r="D25" s="6" t="s">
        <v>19</v>
      </c>
      <c r="E25" s="4"/>
      <c r="F25" s="4"/>
      <c r="G25" s="7" t="s">
        <v>63</v>
      </c>
      <c r="H25" s="5"/>
      <c r="I25" s="4">
        <v>6</v>
      </c>
    </row>
    <row r="26" spans="1:9" x14ac:dyDescent="0.45">
      <c r="A26" s="4" t="s">
        <v>43</v>
      </c>
      <c r="B26" s="4" t="s">
        <v>1</v>
      </c>
      <c r="C26" s="4" t="s">
        <v>20</v>
      </c>
      <c r="D26" s="6" t="s">
        <v>80</v>
      </c>
      <c r="E26" s="4" t="s">
        <v>0</v>
      </c>
      <c r="F26" s="4" t="b">
        <v>1</v>
      </c>
      <c r="G26" s="7" t="s">
        <v>32</v>
      </c>
      <c r="H26" s="5" t="s">
        <v>46</v>
      </c>
      <c r="I26" s="4">
        <v>6</v>
      </c>
    </row>
    <row r="27" spans="1:9" ht="24" x14ac:dyDescent="0.45">
      <c r="A27" s="4" t="s">
        <v>43</v>
      </c>
      <c r="B27" s="4" t="s">
        <v>41</v>
      </c>
      <c r="C27" s="4" t="s">
        <v>20</v>
      </c>
      <c r="D27" s="6" t="s">
        <v>87</v>
      </c>
      <c r="E27" s="4" t="s">
        <v>1</v>
      </c>
      <c r="F27" s="4" t="b">
        <v>1</v>
      </c>
      <c r="G27" s="7" t="s">
        <v>82</v>
      </c>
      <c r="H27" s="5"/>
      <c r="I27" s="4">
        <v>12</v>
      </c>
    </row>
    <row r="28" spans="1:9" ht="24" x14ac:dyDescent="0.45">
      <c r="A28" s="4" t="s">
        <v>43</v>
      </c>
      <c r="B28" s="4" t="s">
        <v>34</v>
      </c>
      <c r="C28" s="4" t="s">
        <v>20</v>
      </c>
      <c r="D28" s="6" t="s">
        <v>88</v>
      </c>
      <c r="E28" s="4" t="s">
        <v>41</v>
      </c>
      <c r="F28" s="4" t="b">
        <v>1</v>
      </c>
      <c r="G28" s="7" t="s">
        <v>56</v>
      </c>
      <c r="H28" s="5" t="s">
        <v>46</v>
      </c>
      <c r="I28" s="4">
        <v>7</v>
      </c>
    </row>
    <row r="29" spans="1:9" ht="24" x14ac:dyDescent="0.45">
      <c r="A29" s="4" t="s">
        <v>43</v>
      </c>
      <c r="B29" s="4" t="s">
        <v>40</v>
      </c>
      <c r="C29" s="4" t="s">
        <v>20</v>
      </c>
      <c r="D29" s="6" t="s">
        <v>89</v>
      </c>
      <c r="E29" s="4" t="s">
        <v>34</v>
      </c>
      <c r="F29" s="4" t="b">
        <v>1</v>
      </c>
      <c r="G29" s="7" t="s">
        <v>75</v>
      </c>
      <c r="H29" s="5" t="s">
        <v>46</v>
      </c>
      <c r="I29" s="4">
        <v>7</v>
      </c>
    </row>
    <row r="30" spans="1:9" ht="24" x14ac:dyDescent="0.45">
      <c r="A30" s="4" t="s">
        <v>43</v>
      </c>
      <c r="B30" s="4" t="s">
        <v>37</v>
      </c>
      <c r="C30" s="4" t="s">
        <v>20</v>
      </c>
      <c r="D30" s="6" t="s">
        <v>90</v>
      </c>
      <c r="E30" s="4" t="s">
        <v>40</v>
      </c>
      <c r="F30" s="4" t="b">
        <v>1</v>
      </c>
      <c r="G30" s="7" t="s">
        <v>83</v>
      </c>
      <c r="H30" s="5" t="s">
        <v>46</v>
      </c>
      <c r="I30" s="4">
        <v>7</v>
      </c>
    </row>
    <row r="31" spans="1:9" ht="35.65" x14ac:dyDescent="0.45">
      <c r="A31" s="4" t="s">
        <v>43</v>
      </c>
      <c r="B31" s="4" t="s">
        <v>38</v>
      </c>
      <c r="C31" s="4" t="s">
        <v>20</v>
      </c>
      <c r="D31" s="6" t="s">
        <v>91</v>
      </c>
      <c r="E31" s="4" t="s">
        <v>37</v>
      </c>
      <c r="F31" s="4" t="b">
        <v>1</v>
      </c>
      <c r="G31" s="7" t="s">
        <v>84</v>
      </c>
      <c r="H31" s="5" t="s">
        <v>46</v>
      </c>
      <c r="I31" s="4">
        <v>7</v>
      </c>
    </row>
    <row r="32" spans="1:9" x14ac:dyDescent="0.45">
      <c r="A32" s="4" t="s">
        <v>43</v>
      </c>
      <c r="B32" s="4" t="s">
        <v>39</v>
      </c>
      <c r="C32" s="4" t="s">
        <v>20</v>
      </c>
      <c r="D32" s="6" t="s">
        <v>92</v>
      </c>
      <c r="E32" s="4" t="s">
        <v>38</v>
      </c>
      <c r="F32" s="4" t="b">
        <v>1</v>
      </c>
      <c r="G32" s="7" t="s">
        <v>85</v>
      </c>
      <c r="H32" s="5" t="s">
        <v>86</v>
      </c>
      <c r="I32" s="4">
        <v>7</v>
      </c>
    </row>
    <row r="33" spans="1:9" x14ac:dyDescent="0.45">
      <c r="A33" s="4"/>
      <c r="B33" s="4"/>
      <c r="C33" s="4"/>
      <c r="D33" s="6" t="s">
        <v>19</v>
      </c>
      <c r="E33" s="4"/>
      <c r="F33" s="4"/>
      <c r="G33" s="7"/>
      <c r="H33" s="5"/>
      <c r="I33" s="4"/>
    </row>
    <row r="34" spans="1:9" x14ac:dyDescent="0.45">
      <c r="A34" s="4" t="s">
        <v>43</v>
      </c>
      <c r="B34" s="4"/>
      <c r="C34" s="4" t="s">
        <v>73</v>
      </c>
      <c r="D34" s="6" t="s">
        <v>19</v>
      </c>
      <c r="E34" s="4"/>
      <c r="F34" s="4"/>
      <c r="G34" s="7"/>
      <c r="H34" s="5"/>
      <c r="I34" s="4"/>
    </row>
  </sheetData>
  <dataValidations count="1">
    <dataValidation type="list" allowBlank="1" showInputMessage="1" showErrorMessage="1" sqref="C2:C61" xr:uid="{078DA5E6-6A7A-40B9-9F8F-BF593A3EBD0C}">
      <formula1>"Col_Format,Col_Insert,Col_Delete,Col_AddGroup,Col_CondFormat,Col_Dropdown,Tbl_FreezeRow1,Tbl_Sort,Tbl_SplitCols"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mvess</vt:lpstr>
      <vt:lpstr>summ</vt:lpstr>
      <vt:lpstr>Units</vt:lpstr>
      <vt:lpstr>ExcelSteps</vt:lpstr>
      <vt:lpstr>hr.day</vt:lpstr>
      <vt:lpstr>min.hr</vt:lpstr>
      <vt:lpstr>mvess</vt:lpstr>
      <vt:lpstr>mvess_Dt</vt:lpstr>
      <vt:lpstr>mvess_Dt_UDF</vt:lpstr>
      <vt:lpstr>mvess_Header</vt:lpstr>
      <vt:lpstr>mvess_IsInitRow</vt:lpstr>
      <vt:lpstr>mvess_r_tp_tb</vt:lpstr>
      <vt:lpstr>mvess_t_dummy</vt:lpstr>
      <vt:lpstr>mvess_t_make_fin</vt:lpstr>
      <vt:lpstr>mvess_t_make_init</vt:lpstr>
      <vt:lpstr>mvess_t_make_start</vt:lpstr>
      <vt:lpstr>mvess_t_make_start_UDF</vt:lpstr>
      <vt:lpstr>mvess_t_pack_fin</vt:lpstr>
      <vt:lpstr>mvess_t_pack_start</vt:lpstr>
      <vt:lpstr>mvess_t_pack_start_UDF</vt:lpstr>
      <vt:lpstr>mvess_t_wait</vt:lpstr>
      <vt:lpstr>mvess_tb</vt:lpstr>
      <vt:lpstr>mvess_tp</vt:lpstr>
      <vt:lpstr>mvess_Vessel</vt:lpstr>
      <vt:lpstr>summ</vt:lpstr>
      <vt:lpstr>summ_Dt</vt:lpstr>
      <vt:lpstr>summ_Header</vt:lpstr>
      <vt:lpstr>summ_IsPkg_Constr</vt:lpstr>
      <vt:lpstr>summ_n_vessels</vt:lpstr>
      <vt:lpstr>summ_OPR</vt:lpstr>
      <vt:lpstr>summ_Qb</vt:lpstr>
      <vt:lpstr>summ_Qb_th</vt:lpstr>
      <vt:lpstr>summ_r_tp_tb</vt:lpstr>
      <vt:lpstr>summ_t_wait</vt:lpstr>
      <vt:lpstr>summ_tb</vt:lpstr>
      <vt:lpstr>summ_tp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2022-10-03T13:55:26Z</dcterms:created>
  <dcterms:modified xsi:type="dcterms:W3CDTF">2022-10-05T20:14:44Z</dcterms:modified>
</cp:coreProperties>
</file>