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Scenario Model Time Simulator\"/>
    </mc:Choice>
  </mc:AlternateContent>
  <xr:revisionPtr revIDLastSave="0" documentId="13_ncr:1_{A9BDC7FA-47CA-4DA8-A18E-239A3D279E47}" xr6:coauthVersionLast="47" xr6:coauthVersionMax="47" xr10:uidLastSave="{00000000-0000-0000-0000-000000000000}"/>
  <bookViews>
    <workbookView xWindow="2280" yWindow="1650" windowWidth="28447" windowHeight="13898" xr2:uid="{471DF7BE-B4D0-49C9-8308-76727E22F59C}"/>
  </bookViews>
  <sheets>
    <sheet name="Business" sheetId="1" r:id="rId1"/>
    <sheet name="Supply" sheetId="53" r:id="rId2"/>
    <sheet name="Materials" sheetId="54" r:id="rId3"/>
    <sheet name="Qualn" sheetId="5" r:id="rId4"/>
    <sheet name="XLStepsSettings" sheetId="2" state="veryHidden" r:id="rId5"/>
    <sheet name="ExcelSteps" sheetId="3" r:id="rId6"/>
  </sheets>
  <definedNames>
    <definedName name="Cost_Suppl_A">Business!$18:$18</definedName>
    <definedName name="Cost_Suppl_B">Business!$19:$19</definedName>
    <definedName name="Cost_Total">Business!$21:$21</definedName>
    <definedName name="Cost_Total_Cum">Business!$22:$22</definedName>
    <definedName name="Date">Business!$3:$3</definedName>
    <definedName name="Date_Start_SupplB">Business!$8:$8</definedName>
    <definedName name="M_01">Business!$I:$I</definedName>
    <definedName name="M_02">Business!$J:$J</definedName>
    <definedName name="M_03">Business!$K:$K</definedName>
    <definedName name="M_04">Business!$L:$L</definedName>
    <definedName name="M_05">Business!$M:$M</definedName>
    <definedName name="M_06">Business!$N:$N</definedName>
    <definedName name="M_07">Business!$O:$O</definedName>
    <definedName name="M_08">Business!$P:$P</definedName>
    <definedName name="M_09">Business!$Q:$Q</definedName>
    <definedName name="M_10">Business!$R:$R</definedName>
    <definedName name="M_11">Business!$S:$S</definedName>
    <definedName name="M_12">Business!$T:$T</definedName>
    <definedName name="M_13">Business!$U:$U</definedName>
    <definedName name="M_14">Business!$V:$V</definedName>
    <definedName name="M_15">Business!$W:$W</definedName>
    <definedName name="M_16">Business!$X:$X</definedName>
    <definedName name="M_17">Business!$Y:$Y</definedName>
    <definedName name="M_18">Business!$Z:$Z</definedName>
    <definedName name="M_19">Business!$AA:$AA</definedName>
    <definedName name="M_20">Business!$AB:$AB</definedName>
    <definedName name="M_21">Business!$AC:$AC</definedName>
    <definedName name="M_22">Business!$AD:$AD</definedName>
    <definedName name="M_23">Business!$AE:$AE</definedName>
    <definedName name="M_24">Business!$AF:$AF</definedName>
    <definedName name="Materials">Materials!$A:$B</definedName>
    <definedName name="Materials_Cost.kg">Materials!$B:$B</definedName>
    <definedName name="Materials_Header">Materials!$1:$1</definedName>
    <definedName name="Materials_Name">Materials!$A:$A</definedName>
    <definedName name="Qualn">Qualn!$I:$I</definedName>
    <definedName name="Qualn_Capacity_SupplA">Qualn!$I$7</definedName>
    <definedName name="Qualn_Capacity_SupplB">Qualn!$I$5</definedName>
    <definedName name="Qualn_Scenario">Qualn!$I$2</definedName>
    <definedName name="Qualn_Start_SupplB">Qualn!$I$4</definedName>
    <definedName name="Scenario">Business!$2:$2</definedName>
    <definedName name="Sim_Name">Business!$5:$5</definedName>
    <definedName name="Supply">Supply!$A:$C</definedName>
    <definedName name="Supply_A_Avail">Supply!$C:$C</definedName>
    <definedName name="Supply_B_Avail">Supply!$B:$B</definedName>
    <definedName name="Supply_Date">Supply!$A:$A</definedName>
    <definedName name="Supply_Header">Supply!$1:$1</definedName>
    <definedName name="Supply_NewCol">Supply!#REF!</definedName>
    <definedName name="Vol_Suppl_A_Avail">Business!$12:$12</definedName>
    <definedName name="Vol_Suppl_A_Purch">Business!$15:$15</definedName>
    <definedName name="Vol_Suppl_B_Avail">Business!$13:$13</definedName>
    <definedName name="Vol_Suppl_B_Purch">Business!$16:$16</definedName>
    <definedName name="Vol_Total">Business!$10:$10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3" l="1"/>
  <c r="C3" i="53"/>
  <c r="J12" i="1" s="1"/>
  <c r="C4" i="53"/>
  <c r="K12" i="1" s="1"/>
  <c r="C5" i="53"/>
  <c r="L12" i="1" s="1"/>
  <c r="C6" i="53"/>
  <c r="C7" i="53"/>
  <c r="C8" i="53"/>
  <c r="O12" i="1" s="1"/>
  <c r="C9" i="53"/>
  <c r="P12" i="1" s="1"/>
  <c r="C10" i="53"/>
  <c r="C11" i="53"/>
  <c r="C12" i="53"/>
  <c r="C13" i="53"/>
  <c r="T12" i="1" s="1"/>
  <c r="C14" i="53"/>
  <c r="C15" i="53"/>
  <c r="C16" i="53"/>
  <c r="C17" i="53"/>
  <c r="X12" i="1" s="1"/>
  <c r="C18" i="53"/>
  <c r="C19" i="53"/>
  <c r="Z12" i="1" s="1"/>
  <c r="C20" i="53"/>
  <c r="AA12" i="1" s="1"/>
  <c r="C21" i="53"/>
  <c r="AB12" i="1" s="1"/>
  <c r="C22" i="53"/>
  <c r="C23" i="53"/>
  <c r="C24" i="53"/>
  <c r="AE12" i="1" s="1"/>
  <c r="C25" i="53"/>
  <c r="AF12" i="1" s="1"/>
  <c r="B2" i="53"/>
  <c r="I13" i="1" s="1"/>
  <c r="I16" i="1" s="1"/>
  <c r="B3" i="53"/>
  <c r="J13" i="1" s="1"/>
  <c r="B4" i="53"/>
  <c r="K13" i="1" s="1"/>
  <c r="B5" i="53"/>
  <c r="L13" i="1" s="1"/>
  <c r="B6" i="53"/>
  <c r="B7" i="53"/>
  <c r="B8" i="53"/>
  <c r="O13" i="1" s="1"/>
  <c r="B9" i="53"/>
  <c r="P13" i="1" s="1"/>
  <c r="B10" i="53"/>
  <c r="Q13" i="1" s="1"/>
  <c r="B11" i="53"/>
  <c r="B12" i="53"/>
  <c r="B13" i="53"/>
  <c r="T13" i="1" s="1"/>
  <c r="B14" i="53"/>
  <c r="B15" i="53"/>
  <c r="V13" i="1" s="1"/>
  <c r="B16" i="53"/>
  <c r="W13" i="1" s="1"/>
  <c r="B17" i="53"/>
  <c r="X13" i="1" s="1"/>
  <c r="B18" i="53"/>
  <c r="B19" i="53"/>
  <c r="B20" i="53"/>
  <c r="B21" i="53"/>
  <c r="AB13" i="1" s="1"/>
  <c r="B22" i="53"/>
  <c r="B23" i="53"/>
  <c r="B24" i="53"/>
  <c r="B25" i="53"/>
  <c r="AF13" i="1" s="1"/>
  <c r="M13" i="1"/>
  <c r="N13" i="1"/>
  <c r="R13" i="1"/>
  <c r="S13" i="1"/>
  <c r="U13" i="1"/>
  <c r="Y13" i="1"/>
  <c r="Z13" i="1"/>
  <c r="AA13" i="1"/>
  <c r="AC13" i="1"/>
  <c r="AD13" i="1"/>
  <c r="AE13" i="1"/>
  <c r="I12" i="1"/>
  <c r="M12" i="1"/>
  <c r="N12" i="1"/>
  <c r="Q12" i="1"/>
  <c r="R12" i="1"/>
  <c r="S12" i="1"/>
  <c r="U12" i="1"/>
  <c r="V12" i="1"/>
  <c r="W12" i="1"/>
  <c r="Y12" i="1"/>
  <c r="AC12" i="1"/>
  <c r="AD12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J5" i="1" a="1"/>
  <c r="J5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AC10" i="1" a="1"/>
  <c r="AC10" i="1" s="1"/>
  <c r="AD10" i="1" a="1"/>
  <c r="AD10" i="1" s="1"/>
  <c r="AE10" i="1" a="1"/>
  <c r="AE10" i="1" s="1"/>
  <c r="AF10" i="1" a="1"/>
  <c r="AF10" i="1" s="1"/>
  <c r="J10" i="1" a="1"/>
  <c r="J10" i="1" s="1"/>
  <c r="J16" i="1" l="1"/>
  <c r="J19" i="1" s="1"/>
  <c r="AE16" i="1"/>
  <c r="AE19" i="1" s="1"/>
  <c r="AA16" i="1"/>
  <c r="AA19" i="1" s="1"/>
  <c r="W16" i="1"/>
  <c r="W19" i="1" s="1"/>
  <c r="S16" i="1"/>
  <c r="S19" i="1" s="1"/>
  <c r="O16" i="1"/>
  <c r="O19" i="1" s="1"/>
  <c r="K16" i="1"/>
  <c r="K19" i="1" s="1"/>
  <c r="AD16" i="1"/>
  <c r="AD19" i="1" s="1"/>
  <c r="Z16" i="1"/>
  <c r="Z19" i="1" s="1"/>
  <c r="V16" i="1"/>
  <c r="V19" i="1" s="1"/>
  <c r="R16" i="1"/>
  <c r="R19" i="1" s="1"/>
  <c r="N16" i="1"/>
  <c r="N19" i="1" s="1"/>
  <c r="AC16" i="1"/>
  <c r="AC19" i="1" s="1"/>
  <c r="Y16" i="1"/>
  <c r="Y15" i="1" s="1"/>
  <c r="Y18" i="1" s="1"/>
  <c r="U16" i="1"/>
  <c r="U15" i="1" s="1"/>
  <c r="U18" i="1" s="1"/>
  <c r="Q16" i="1"/>
  <c r="Q15" i="1" s="1"/>
  <c r="Q18" i="1" s="1"/>
  <c r="M16" i="1"/>
  <c r="M19" i="1" s="1"/>
  <c r="AF16" i="1"/>
  <c r="AF19" i="1" s="1"/>
  <c r="AB16" i="1"/>
  <c r="AB19" i="1" s="1"/>
  <c r="X16" i="1"/>
  <c r="X19" i="1" s="1"/>
  <c r="T16" i="1"/>
  <c r="T19" i="1" s="1"/>
  <c r="P16" i="1"/>
  <c r="P19" i="1" s="1"/>
  <c r="L16" i="1"/>
  <c r="L19" i="1" s="1"/>
  <c r="I19" i="1"/>
  <c r="I15" i="1"/>
  <c r="I18" i="1" s="1"/>
  <c r="AF15" i="1"/>
  <c r="AF18" i="1" s="1"/>
  <c r="AF21" i="1" s="1"/>
  <c r="AB15" i="1"/>
  <c r="AB18" i="1" s="1"/>
  <c r="AB21" i="1" s="1"/>
  <c r="X15" i="1"/>
  <c r="X18" i="1" s="1"/>
  <c r="X21" i="1" s="1"/>
  <c r="L15" i="1"/>
  <c r="L18" i="1" s="1"/>
  <c r="L21" i="1" s="1"/>
  <c r="AA15" i="1"/>
  <c r="AA18" i="1" s="1"/>
  <c r="AA21" i="1" s="1"/>
  <c r="W15" i="1"/>
  <c r="W18" i="1" s="1"/>
  <c r="W21" i="1" s="1"/>
  <c r="S15" i="1"/>
  <c r="S18" i="1" s="1"/>
  <c r="S21" i="1" s="1"/>
  <c r="K15" i="1"/>
  <c r="K18" i="1" s="1"/>
  <c r="K21" i="1" s="1"/>
  <c r="R15" i="1"/>
  <c r="R18" i="1" s="1"/>
  <c r="R21" i="1" s="1"/>
  <c r="J15" i="1"/>
  <c r="J18" i="1" s="1"/>
  <c r="Z15" i="1" l="1"/>
  <c r="Z18" i="1" s="1"/>
  <c r="Z21" i="1" s="1"/>
  <c r="J21" i="1"/>
  <c r="AD15" i="1"/>
  <c r="AD18" i="1" s="1"/>
  <c r="AD21" i="1" s="1"/>
  <c r="Q21" i="1"/>
  <c r="N15" i="1"/>
  <c r="N18" i="1" s="1"/>
  <c r="N21" i="1" s="1"/>
  <c r="Q19" i="1"/>
  <c r="Y21" i="1"/>
  <c r="P15" i="1"/>
  <c r="P18" i="1" s="1"/>
  <c r="P21" i="1" s="1"/>
  <c r="Y19" i="1"/>
  <c r="M15" i="1"/>
  <c r="M18" i="1" s="1"/>
  <c r="V15" i="1"/>
  <c r="V18" i="1" s="1"/>
  <c r="V21" i="1" s="1"/>
  <c r="O15" i="1"/>
  <c r="O18" i="1" s="1"/>
  <c r="O21" i="1" s="1"/>
  <c r="AE15" i="1"/>
  <c r="AE18" i="1" s="1"/>
  <c r="AE21" i="1" s="1"/>
  <c r="T15" i="1"/>
  <c r="T18" i="1" s="1"/>
  <c r="T21" i="1" s="1"/>
  <c r="U19" i="1"/>
  <c r="U21" i="1" s="1"/>
  <c r="AC15" i="1"/>
  <c r="AC18" i="1" s="1"/>
  <c r="AC21" i="1" s="1"/>
  <c r="I21" i="1"/>
  <c r="K22" i="1" s="1"/>
  <c r="M21" i="1"/>
  <c r="M22" i="1" s="1"/>
  <c r="I22" i="1"/>
  <c r="O22" i="1" l="1"/>
  <c r="V22" i="1"/>
  <c r="L22" i="1"/>
  <c r="N22" i="1"/>
  <c r="Q22" i="1"/>
  <c r="R22" i="1"/>
  <c r="P22" i="1"/>
  <c r="S22" i="1"/>
  <c r="T22" i="1"/>
  <c r="J22" i="1"/>
  <c r="W22" i="1"/>
  <c r="X22" i="1"/>
  <c r="AA22" i="1"/>
  <c r="AB22" i="1"/>
  <c r="AC22" i="1"/>
  <c r="Z22" i="1"/>
  <c r="U22" i="1"/>
  <c r="AF22" i="1"/>
  <c r="AD22" i="1"/>
  <c r="Y22" i="1"/>
  <c r="AE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<sst xmlns="http://schemas.openxmlformats.org/spreadsheetml/2006/main" count="167" uniqueCount="124">
  <si>
    <t>Type</t>
  </si>
  <si>
    <t>txtval</t>
  </si>
  <si>
    <t>bool1</t>
  </si>
  <si>
    <t>bool2</t>
  </si>
  <si>
    <t>bool3</t>
  </si>
  <si>
    <t>bool4</t>
  </si>
  <si>
    <t>bool5</t>
  </si>
  <si>
    <t>ShtNameFrm</t>
  </si>
  <si>
    <t>Business</t>
  </si>
  <si>
    <t>Sheet</t>
  </si>
  <si>
    <t>Column</t>
  </si>
  <si>
    <t>Step</t>
  </si>
  <si>
    <t>Formula/List Name/Sort-by</t>
  </si>
  <si>
    <t>After or End Column</t>
  </si>
  <si>
    <t>Keep Formulas</t>
  </si>
  <si>
    <t>Comment</t>
  </si>
  <si>
    <t>Number Format</t>
  </si>
  <si>
    <t>Width</t>
  </si>
  <si>
    <t/>
  </si>
  <si>
    <t>Scenario Names</t>
  </si>
  <si>
    <t>Scenario</t>
  </si>
  <si>
    <t>Grp</t>
  </si>
  <si>
    <t>Subgrp</t>
  </si>
  <si>
    <t>Description</t>
  </si>
  <si>
    <t>Variable Names</t>
  </si>
  <si>
    <t>Units</t>
  </si>
  <si>
    <t>Number Fmt</t>
  </si>
  <si>
    <t>Formula/Row Type</t>
  </si>
  <si>
    <t>Jan_22</t>
  </si>
  <si>
    <t>Feb_22</t>
  </si>
  <si>
    <t>Jan_23</t>
  </si>
  <si>
    <t>Feb_23</t>
  </si>
  <si>
    <t>Mar_22</t>
  </si>
  <si>
    <t>Apr_22</t>
  </si>
  <si>
    <t>May_22</t>
  </si>
  <si>
    <t>Jun_22</t>
  </si>
  <si>
    <t>Jul_22</t>
  </si>
  <si>
    <t>Aug_22</t>
  </si>
  <si>
    <t>Sep_22</t>
  </si>
  <si>
    <t>Oct_22</t>
  </si>
  <si>
    <t>Nov_22</t>
  </si>
  <si>
    <t>Dec_22</t>
  </si>
  <si>
    <t>Mar_23</t>
  </si>
  <si>
    <t>Apr_23</t>
  </si>
  <si>
    <t>May_23</t>
  </si>
  <si>
    <t>Jun_23</t>
  </si>
  <si>
    <t>Jul_23</t>
  </si>
  <si>
    <t>Aug_23</t>
  </si>
  <si>
    <t>Sep_23</t>
  </si>
  <si>
    <t>Oct_23</t>
  </si>
  <si>
    <t>Nov_23</t>
  </si>
  <si>
    <t>Dec_23</t>
  </si>
  <si>
    <t>M_01</t>
  </si>
  <si>
    <t>M_02</t>
  </si>
  <si>
    <t>M_03</t>
  </si>
  <si>
    <t>M_04</t>
  </si>
  <si>
    <t>M_05</t>
  </si>
  <si>
    <t>M_06</t>
  </si>
  <si>
    <t>M_07</t>
  </si>
  <si>
    <t>M_08</t>
  </si>
  <si>
    <t>M_09</t>
  </si>
  <si>
    <t>M_10</t>
  </si>
  <si>
    <t>M_11</t>
  </si>
  <si>
    <t>M_12</t>
  </si>
  <si>
    <t>M_13</t>
  </si>
  <si>
    <t>M_14</t>
  </si>
  <si>
    <t>M_15</t>
  </si>
  <si>
    <t>M_16</t>
  </si>
  <si>
    <t>M_17</t>
  </si>
  <si>
    <t>M_18</t>
  </si>
  <si>
    <t>M_19</t>
  </si>
  <si>
    <t>M_20</t>
  </si>
  <si>
    <t>M_21</t>
  </si>
  <si>
    <t>M_22</t>
  </si>
  <si>
    <t>M_23</t>
  </si>
  <si>
    <t>M_24</t>
  </si>
  <si>
    <t>Business 1</t>
  </si>
  <si>
    <t>Total Volume</t>
  </si>
  <si>
    <t>Vol_Total</t>
  </si>
  <si>
    <t>kg</t>
  </si>
  <si>
    <t>Supply</t>
  </si>
  <si>
    <t>Sim_Name</t>
  </si>
  <si>
    <t>Base</t>
  </si>
  <si>
    <t>m/d/y</t>
  </si>
  <si>
    <t>SimSettings</t>
  </si>
  <si>
    <t>Date</t>
  </si>
  <si>
    <t>B_Avail</t>
  </si>
  <si>
    <t>Capacity_SupplB</t>
  </si>
  <si>
    <t>kg.mo</t>
  </si>
  <si>
    <t>0.0</t>
  </si>
  <si>
    <t>Col_Insert</t>
  </si>
  <si>
    <t>Qualn</t>
  </si>
  <si>
    <t>Start_SupplB</t>
  </si>
  <si>
    <t>=IF(@Supply_Date &gt;= Qualn_Start_SupplB, ROUND(MIN(((@Supply_Date -Qualn_Start_SupplB)/30)*0.2, 1)*Qualn_Capacity_SupplB, 1), 0)</t>
  </si>
  <si>
    <t>Capacity_SupplA</t>
  </si>
  <si>
    <t>A_Avail</t>
  </si>
  <si>
    <t>=Qualn_Capacity_SupplA</t>
  </si>
  <si>
    <t>Matl_A</t>
  </si>
  <si>
    <t>Matl_B</t>
  </si>
  <si>
    <t>Cost.kg</t>
  </si>
  <si>
    <t>Name</t>
  </si>
  <si>
    <t>Materials</t>
  </si>
  <si>
    <t>=XLOOKUP(@Date, Supply_Date, Supply_A_Avail)</t>
  </si>
  <si>
    <t>=XLOOKUP(@Date, Supply_Date, Supply_B_Avail)</t>
  </si>
  <si>
    <t>Date_Start_SupplB</t>
  </si>
  <si>
    <t>=Qualn_Start_SupplB</t>
  </si>
  <si>
    <t>Vol_Suppl_A_Avail</t>
  </si>
  <si>
    <t>Vol_Suppl_B_Avail</t>
  </si>
  <si>
    <t>Purchased Amounts</t>
  </si>
  <si>
    <t>Vol_Suppl_B_Purch</t>
  </si>
  <si>
    <t>Vol_Suppl_A_Purch</t>
  </si>
  <si>
    <t>=@Vol_Total-@Vol_Suppl_B_Purch</t>
  </si>
  <si>
    <t>=MIN(@Vol_Total, @Vol_Suppl_B_Avail)</t>
  </si>
  <si>
    <t>Cost_Suppl_A</t>
  </si>
  <si>
    <t>$</t>
  </si>
  <si>
    <t>Cost_Suppl_B</t>
  </si>
  <si>
    <t>=XLOOKUP("Matl_A", Materials_Name, Materials_Cost.kg) * @Vol_Suppl_A_Purch</t>
  </si>
  <si>
    <t>=XLOOKUP("Matl_B", Materials_Name, Materials_Cost.kg) * @Vol_Suppl_B_Purch</t>
  </si>
  <si>
    <t>$###,##0</t>
  </si>
  <si>
    <t>Cost_Total</t>
  </si>
  <si>
    <t>=@Cost_Suppl_A + @Cost_Suppl_B</t>
  </si>
  <si>
    <t>Cost</t>
  </si>
  <si>
    <t>Cost_Total_Cum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</si>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</sst>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.0"/>
    <numFmt numFmtId="166" formatCode="&quot;$&quot;##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40">
    <xf numFmtId="0" fontId="0" fillId="0" borderId="0" xfId="0"/>
    <xf numFmtId="49" fontId="0" fillId="0" borderId="0" xfId="0" applyNumberFormat="1"/>
    <xf numFmtId="0" fontId="5" fillId="6" borderId="0" xfId="5" applyFont="1" applyBorder="1" applyAlignment="1">
      <alignment wrapText="1"/>
    </xf>
    <xf numFmtId="49" fontId="5" fillId="6" borderId="0" xfId="5" applyNumberFormat="1" applyFont="1" applyBorder="1" applyAlignment="1">
      <alignment wrapText="1"/>
    </xf>
    <xf numFmtId="0" fontId="6" fillId="0" borderId="4" xfId="0" applyFont="1" applyBorder="1"/>
    <xf numFmtId="49" fontId="6" fillId="0" borderId="4" xfId="0" applyNumberFormat="1" applyFont="1" applyBorder="1"/>
    <xf numFmtId="49" fontId="6" fillId="0" borderId="4" xfId="0" applyNumberFormat="1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4" borderId="2" xfId="3" applyFont="1"/>
    <xf numFmtId="0" fontId="6" fillId="4" borderId="4" xfId="3" applyFont="1" applyBorder="1"/>
    <xf numFmtId="49" fontId="6" fillId="4" borderId="4" xfId="3" applyNumberFormat="1" applyFont="1" applyBorder="1"/>
    <xf numFmtId="0" fontId="4" fillId="5" borderId="0" xfId="4"/>
    <xf numFmtId="0" fontId="4" fillId="5" borderId="0" xfId="4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6" fillId="4" borderId="5" xfId="3" applyFont="1" applyBorder="1"/>
    <xf numFmtId="49" fontId="6" fillId="4" borderId="5" xfId="3" applyNumberFormat="1" applyFont="1" applyBorder="1"/>
    <xf numFmtId="14" fontId="6" fillId="0" borderId="4" xfId="3" applyNumberFormat="1" applyFont="1" applyFill="1" applyBorder="1"/>
    <xf numFmtId="164" fontId="0" fillId="0" borderId="5" xfId="0" applyNumberFormat="1" applyBorder="1"/>
    <xf numFmtId="165" fontId="0" fillId="0" borderId="4" xfId="0" applyNumberFormat="1" applyBorder="1"/>
    <xf numFmtId="0" fontId="4" fillId="5" borderId="5" xfId="4" applyBorder="1" applyAlignment="1">
      <alignment wrapText="1"/>
    </xf>
    <xf numFmtId="14" fontId="0" fillId="0" borderId="3" xfId="0" applyNumberFormat="1" applyBorder="1"/>
    <xf numFmtId="0" fontId="3" fillId="3" borderId="6" xfId="2" applyBorder="1"/>
    <xf numFmtId="164" fontId="3" fillId="3" borderId="1" xfId="2" applyNumberFormat="1"/>
    <xf numFmtId="0" fontId="8" fillId="2" borderId="4" xfId="1" applyFont="1" applyBorder="1"/>
    <xf numFmtId="166" fontId="3" fillId="3" borderId="7" xfId="2" applyNumberFormat="1" applyBorder="1"/>
    <xf numFmtId="166" fontId="3" fillId="3" borderId="1" xfId="2" applyNumberFormat="1"/>
    <xf numFmtId="0" fontId="4" fillId="7" borderId="0" xfId="0" applyFont="1" applyFill="1"/>
    <xf numFmtId="0" fontId="4" fillId="7" borderId="0" xfId="0" applyFont="1" applyFill="1" applyAlignment="1">
      <alignment wrapText="1"/>
    </xf>
    <xf numFmtId="166" fontId="8" fillId="2" borderId="4" xfId="1" applyNumberFormat="1" applyFont="1" applyBorder="1"/>
    <xf numFmtId="0" fontId="0" fillId="8" borderId="0" xfId="0" applyFill="1"/>
    <xf numFmtId="0" fontId="0" fillId="8" borderId="0" xfId="0" applyFill="1" applyAlignment="1">
      <alignment wrapText="1"/>
    </xf>
    <xf numFmtId="0" fontId="6" fillId="0" borderId="0" xfId="0" applyFont="1"/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49" fontId="6" fillId="0" borderId="0" xfId="0" applyNumberFormat="1" applyFont="1"/>
    <xf numFmtId="1" fontId="0" fillId="0" borderId="4" xfId="0" applyNumberFormat="1" applyBorder="1"/>
    <xf numFmtId="1" fontId="8" fillId="2" borderId="4" xfId="1" applyNumberFormat="1" applyFont="1" applyBorder="1"/>
    <xf numFmtId="1" fontId="3" fillId="3" borderId="7" xfId="2" applyNumberFormat="1" applyBorder="1"/>
    <xf numFmtId="1" fontId="3" fillId="3" borderId="1" xfId="2" applyNumberFormat="1"/>
  </cellXfs>
  <cellStyles count="6">
    <cellStyle name="Accent1" xfId="4" builtinId="29"/>
    <cellStyle name="Accent2" xfId="5" builtinId="33"/>
    <cellStyle name="Calculation" xfId="2" builtinId="22"/>
    <cellStyle name="Neutral" xfId="1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A930-9938-4DD6-B93B-2F62BAD81C19}">
  <sheetPr codeName="Sheet1"/>
  <dimension ref="A1:AF22"/>
  <sheetViews>
    <sheetView tabSelected="1" zoomScaleNormal="100" workbookViewId="0"/>
  </sheetViews>
  <sheetFormatPr defaultRowHeight="14.25" outlineLevelCol="1" x14ac:dyDescent="0.45"/>
  <cols>
    <col min="1" max="1" width="4.59765625" customWidth="1"/>
    <col min="2" max="2" width="7.59765625" customWidth="1"/>
    <col min="3" max="3" width="18.3984375" style="13" customWidth="1"/>
    <col min="4" max="4" width="15.6640625" customWidth="1"/>
    <col min="5" max="5" width="6.86328125" customWidth="1"/>
    <col min="6" max="6" width="12.6640625" customWidth="1" outlineLevel="1"/>
    <col min="7" max="7" width="57.59765625" customWidth="1" outlineLevel="1"/>
    <col min="8" max="8" width="4.59765625" customWidth="1"/>
    <col min="9" max="9" width="9.19921875" customWidth="1"/>
    <col min="10" max="32" width="10.19921875" customWidth="1"/>
  </cols>
  <sheetData>
    <row r="1" spans="1:32" x14ac:dyDescent="0.45">
      <c r="A1" s="11" t="s">
        <v>21</v>
      </c>
      <c r="B1" s="11" t="s">
        <v>22</v>
      </c>
      <c r="C1" s="12" t="s">
        <v>23</v>
      </c>
      <c r="D1" s="11" t="s">
        <v>24</v>
      </c>
      <c r="E1" s="11" t="s">
        <v>25</v>
      </c>
      <c r="F1" s="11" t="s">
        <v>26</v>
      </c>
      <c r="G1" s="11" t="s">
        <v>27</v>
      </c>
      <c r="I1" s="11" t="s">
        <v>28</v>
      </c>
      <c r="J1" s="11" t="s">
        <v>29</v>
      </c>
      <c r="K1" s="11" t="s">
        <v>32</v>
      </c>
      <c r="L1" s="11" t="s">
        <v>33</v>
      </c>
      <c r="M1" s="11" t="s">
        <v>34</v>
      </c>
      <c r="N1" s="11" t="s">
        <v>35</v>
      </c>
      <c r="O1" s="11" t="s">
        <v>36</v>
      </c>
      <c r="P1" s="11" t="s">
        <v>37</v>
      </c>
      <c r="Q1" s="11" t="s">
        <v>38</v>
      </c>
      <c r="R1" s="11" t="s">
        <v>39</v>
      </c>
      <c r="S1" s="11" t="s">
        <v>40</v>
      </c>
      <c r="T1" s="11" t="s">
        <v>41</v>
      </c>
      <c r="U1" s="11" t="s">
        <v>30</v>
      </c>
      <c r="V1" s="11" t="s">
        <v>31</v>
      </c>
      <c r="W1" s="11" t="s">
        <v>42</v>
      </c>
      <c r="X1" s="11" t="s">
        <v>43</v>
      </c>
      <c r="Y1" s="11" t="s">
        <v>44</v>
      </c>
      <c r="Z1" s="11" t="s">
        <v>45</v>
      </c>
      <c r="AA1" s="11" t="s">
        <v>46</v>
      </c>
      <c r="AB1" s="11" t="s">
        <v>47</v>
      </c>
      <c r="AC1" s="11" t="s">
        <v>48</v>
      </c>
      <c r="AD1" s="11" t="s">
        <v>49</v>
      </c>
      <c r="AE1" s="11" t="s">
        <v>50</v>
      </c>
      <c r="AF1" s="11" t="s">
        <v>51</v>
      </c>
    </row>
    <row r="2" spans="1:32" x14ac:dyDescent="0.45">
      <c r="A2" s="30"/>
      <c r="B2" s="30"/>
      <c r="C2" s="31" t="s">
        <v>19</v>
      </c>
      <c r="D2" s="15" t="s">
        <v>20</v>
      </c>
      <c r="E2" s="15"/>
      <c r="F2" s="16"/>
      <c r="G2" s="16"/>
      <c r="I2" s="8" t="s">
        <v>52</v>
      </c>
      <c r="J2" s="8" t="s">
        <v>53</v>
      </c>
      <c r="K2" s="8" t="s">
        <v>54</v>
      </c>
      <c r="L2" s="8" t="s">
        <v>55</v>
      </c>
      <c r="M2" s="8" t="s">
        <v>56</v>
      </c>
      <c r="N2" s="8" t="s">
        <v>57</v>
      </c>
      <c r="O2" s="8" t="s">
        <v>58</v>
      </c>
      <c r="P2" s="8" t="s">
        <v>59</v>
      </c>
      <c r="Q2" s="8" t="s">
        <v>60</v>
      </c>
      <c r="R2" s="8" t="s">
        <v>61</v>
      </c>
      <c r="S2" s="8" t="s">
        <v>62</v>
      </c>
      <c r="T2" s="8" t="s">
        <v>63</v>
      </c>
      <c r="U2" s="8" t="s">
        <v>64</v>
      </c>
      <c r="V2" s="8" t="s">
        <v>65</v>
      </c>
      <c r="W2" s="8" t="s">
        <v>66</v>
      </c>
      <c r="X2" s="8" t="s">
        <v>67</v>
      </c>
      <c r="Y2" s="8" t="s">
        <v>68</v>
      </c>
      <c r="Z2" s="8" t="s">
        <v>69</v>
      </c>
      <c r="AA2" s="8" t="s">
        <v>70</v>
      </c>
      <c r="AB2" s="8" t="s">
        <v>71</v>
      </c>
      <c r="AC2" s="8" t="s">
        <v>72</v>
      </c>
      <c r="AD2" s="8" t="s">
        <v>73</v>
      </c>
      <c r="AE2" s="8" t="s">
        <v>74</v>
      </c>
      <c r="AF2" s="8" t="s">
        <v>75</v>
      </c>
    </row>
    <row r="3" spans="1:32" x14ac:dyDescent="0.45">
      <c r="A3" s="30"/>
      <c r="B3" s="30"/>
      <c r="C3" s="31"/>
      <c r="D3" s="9" t="s">
        <v>85</v>
      </c>
      <c r="E3" s="9"/>
      <c r="F3" s="10"/>
      <c r="G3" s="10"/>
      <c r="I3" s="17">
        <v>44562</v>
      </c>
      <c r="J3" s="17">
        <v>44593</v>
      </c>
      <c r="K3" s="17">
        <v>44621</v>
      </c>
      <c r="L3" s="17">
        <v>44652</v>
      </c>
      <c r="M3" s="17">
        <v>44682</v>
      </c>
      <c r="N3" s="17">
        <v>44713</v>
      </c>
      <c r="O3" s="17">
        <v>44743</v>
      </c>
      <c r="P3" s="17">
        <v>44774</v>
      </c>
      <c r="Q3" s="17">
        <v>44805</v>
      </c>
      <c r="R3" s="17">
        <v>44835</v>
      </c>
      <c r="S3" s="17">
        <v>44866</v>
      </c>
      <c r="T3" s="17">
        <v>44896</v>
      </c>
      <c r="U3" s="17">
        <v>44927</v>
      </c>
      <c r="V3" s="17">
        <v>44958</v>
      </c>
      <c r="W3" s="17">
        <v>44986</v>
      </c>
      <c r="X3" s="17">
        <v>45017</v>
      </c>
      <c r="Y3" s="17">
        <v>45047</v>
      </c>
      <c r="Z3" s="17">
        <v>45078</v>
      </c>
      <c r="AA3" s="17">
        <v>45108</v>
      </c>
      <c r="AB3" s="17">
        <v>45139</v>
      </c>
      <c r="AC3" s="17">
        <v>45170</v>
      </c>
      <c r="AD3" s="17">
        <v>45200</v>
      </c>
      <c r="AE3" s="17">
        <v>45231</v>
      </c>
      <c r="AF3" s="17">
        <v>45261</v>
      </c>
    </row>
    <row r="4" spans="1:32" x14ac:dyDescent="0.45">
      <c r="A4" s="30"/>
      <c r="B4" s="30"/>
      <c r="C4" s="31"/>
      <c r="F4" s="1"/>
      <c r="G4" s="1"/>
    </row>
    <row r="5" spans="1:32" x14ac:dyDescent="0.45">
      <c r="A5" s="30"/>
      <c r="B5" s="30"/>
      <c r="C5" s="31"/>
      <c r="D5" s="9" t="s">
        <v>81</v>
      </c>
      <c r="E5" s="9"/>
      <c r="F5" s="10"/>
      <c r="G5" s="10"/>
      <c r="I5" s="14" t="s">
        <v>82</v>
      </c>
      <c r="J5" s="24" t="str" cm="1">
        <f t="array" ref="J5">(Sim_Name M_01)</f>
        <v>Base</v>
      </c>
      <c r="K5" s="24" t="str" cm="1">
        <f t="array" ref="K5">(Sim_Name M_01)</f>
        <v>Base</v>
      </c>
      <c r="L5" s="24" t="str" cm="1">
        <f t="array" ref="L5">(Sim_Name M_01)</f>
        <v>Base</v>
      </c>
      <c r="M5" s="24" t="str" cm="1">
        <f t="array" ref="M5">(Sim_Name M_01)</f>
        <v>Base</v>
      </c>
      <c r="N5" s="24" t="str" cm="1">
        <f t="array" ref="N5">(Sim_Name M_01)</f>
        <v>Base</v>
      </c>
      <c r="O5" s="24" t="str" cm="1">
        <f t="array" ref="O5">(Sim_Name M_01)</f>
        <v>Base</v>
      </c>
      <c r="P5" s="24" t="str" cm="1">
        <f t="array" ref="P5">(Sim_Name M_01)</f>
        <v>Base</v>
      </c>
      <c r="Q5" s="24" t="str" cm="1">
        <f t="array" ref="Q5">(Sim_Name M_01)</f>
        <v>Base</v>
      </c>
      <c r="R5" s="24" t="str" cm="1">
        <f t="array" ref="R5">(Sim_Name M_01)</f>
        <v>Base</v>
      </c>
      <c r="S5" s="24" t="str" cm="1">
        <f t="array" ref="S5">(Sim_Name M_01)</f>
        <v>Base</v>
      </c>
      <c r="T5" s="24" t="str" cm="1">
        <f t="array" ref="T5">(Sim_Name M_01)</f>
        <v>Base</v>
      </c>
      <c r="U5" s="24" t="str" cm="1">
        <f t="array" ref="U5">(Sim_Name M_01)</f>
        <v>Base</v>
      </c>
      <c r="V5" s="24" t="str" cm="1">
        <f t="array" ref="V5">(Sim_Name M_01)</f>
        <v>Base</v>
      </c>
      <c r="W5" s="24" t="str" cm="1">
        <f t="array" ref="W5">(Sim_Name M_01)</f>
        <v>Base</v>
      </c>
      <c r="X5" s="24" t="str" cm="1">
        <f t="array" ref="X5">(Sim_Name M_01)</f>
        <v>Base</v>
      </c>
      <c r="Y5" s="24" t="str" cm="1">
        <f t="array" ref="Y5">(Sim_Name M_01)</f>
        <v>Base</v>
      </c>
      <c r="Z5" s="24" t="str" cm="1">
        <f t="array" ref="Z5">(Sim_Name M_01)</f>
        <v>Base</v>
      </c>
      <c r="AA5" s="24" t="str" cm="1">
        <f t="array" ref="AA5">(Sim_Name M_01)</f>
        <v>Base</v>
      </c>
      <c r="AB5" s="24" t="str" cm="1">
        <f t="array" ref="AB5">(Sim_Name M_01)</f>
        <v>Base</v>
      </c>
      <c r="AC5" s="24" t="str" cm="1">
        <f t="array" ref="AC5">(Sim_Name M_01)</f>
        <v>Base</v>
      </c>
      <c r="AD5" s="24" t="str" cm="1">
        <f t="array" ref="AD5">(Sim_Name M_01)</f>
        <v>Base</v>
      </c>
      <c r="AE5" s="24" t="str" cm="1">
        <f t="array" ref="AE5">(Sim_Name M_01)</f>
        <v>Base</v>
      </c>
      <c r="AF5" s="24" t="str" cm="1">
        <f t="array" ref="AF5">(Sim_Name M_01)</f>
        <v>Base</v>
      </c>
    </row>
    <row r="6" spans="1:32" x14ac:dyDescent="0.45">
      <c r="A6" s="30"/>
      <c r="B6" s="30"/>
      <c r="C6" s="31"/>
      <c r="F6" s="1"/>
      <c r="G6" s="1"/>
    </row>
    <row r="7" spans="1:32" x14ac:dyDescent="0.45">
      <c r="A7" s="27" t="s">
        <v>76</v>
      </c>
      <c r="B7" s="27"/>
      <c r="C7" s="28"/>
      <c r="F7" s="1"/>
      <c r="G7" s="1"/>
    </row>
    <row r="8" spans="1:32" x14ac:dyDescent="0.45">
      <c r="A8" s="27"/>
      <c r="B8" s="27"/>
      <c r="C8" s="28"/>
      <c r="D8" s="9" t="s">
        <v>104</v>
      </c>
      <c r="E8" s="9"/>
      <c r="F8" s="10" t="s">
        <v>83</v>
      </c>
      <c r="G8" s="10" t="s">
        <v>105</v>
      </c>
      <c r="I8" s="23">
        <f t="shared" ref="I8:AF8" si="0">Qualn_Start_SupplB</f>
        <v>44652</v>
      </c>
      <c r="J8" s="23">
        <f t="shared" si="0"/>
        <v>44652</v>
      </c>
      <c r="K8" s="23">
        <f t="shared" si="0"/>
        <v>44652</v>
      </c>
      <c r="L8" s="23">
        <f t="shared" si="0"/>
        <v>44652</v>
      </c>
      <c r="M8" s="23">
        <f t="shared" si="0"/>
        <v>44652</v>
      </c>
      <c r="N8" s="23">
        <f t="shared" si="0"/>
        <v>44652</v>
      </c>
      <c r="O8" s="23">
        <f t="shared" si="0"/>
        <v>44652</v>
      </c>
      <c r="P8" s="23">
        <f t="shared" si="0"/>
        <v>44652</v>
      </c>
      <c r="Q8" s="23">
        <f t="shared" si="0"/>
        <v>44652</v>
      </c>
      <c r="R8" s="23">
        <f t="shared" si="0"/>
        <v>44652</v>
      </c>
      <c r="S8" s="23">
        <f t="shared" si="0"/>
        <v>44652</v>
      </c>
      <c r="T8" s="23">
        <f t="shared" si="0"/>
        <v>44652</v>
      </c>
      <c r="U8" s="23">
        <f t="shared" si="0"/>
        <v>44652</v>
      </c>
      <c r="V8" s="23">
        <f t="shared" si="0"/>
        <v>44652</v>
      </c>
      <c r="W8" s="23">
        <f t="shared" si="0"/>
        <v>44652</v>
      </c>
      <c r="X8" s="23">
        <f t="shared" si="0"/>
        <v>44652</v>
      </c>
      <c r="Y8" s="23">
        <f t="shared" si="0"/>
        <v>44652</v>
      </c>
      <c r="Z8" s="23">
        <f t="shared" si="0"/>
        <v>44652</v>
      </c>
      <c r="AA8" s="23">
        <f t="shared" si="0"/>
        <v>44652</v>
      </c>
      <c r="AB8" s="23">
        <f t="shared" si="0"/>
        <v>44652</v>
      </c>
      <c r="AC8" s="23">
        <f t="shared" si="0"/>
        <v>44652</v>
      </c>
      <c r="AD8" s="23">
        <f t="shared" si="0"/>
        <v>44652</v>
      </c>
      <c r="AE8" s="23">
        <f t="shared" si="0"/>
        <v>44652</v>
      </c>
      <c r="AF8" s="23">
        <f t="shared" si="0"/>
        <v>44652</v>
      </c>
    </row>
    <row r="9" spans="1:32" x14ac:dyDescent="0.45">
      <c r="A9" s="27"/>
      <c r="B9" s="27"/>
      <c r="C9" s="28"/>
      <c r="F9" s="1"/>
      <c r="G9" s="1"/>
    </row>
    <row r="10" spans="1:32" x14ac:dyDescent="0.45">
      <c r="A10" s="27"/>
      <c r="B10" s="27"/>
      <c r="C10" s="28" t="s">
        <v>77</v>
      </c>
      <c r="D10" s="9" t="s">
        <v>78</v>
      </c>
      <c r="E10" s="9" t="s">
        <v>79</v>
      </c>
      <c r="F10" s="10" t="s">
        <v>123</v>
      </c>
      <c r="G10" s="10"/>
      <c r="I10" s="36">
        <v>11400</v>
      </c>
      <c r="J10" s="37" cm="1">
        <f t="array" ref="J10">(Vol_Total M_01)</f>
        <v>11400</v>
      </c>
      <c r="K10" s="37" cm="1">
        <f t="array" ref="K10">(Vol_Total M_01)</f>
        <v>11400</v>
      </c>
      <c r="L10" s="37" cm="1">
        <f t="array" ref="L10">(Vol_Total M_01)</f>
        <v>11400</v>
      </c>
      <c r="M10" s="37" cm="1">
        <f t="array" ref="M10">(Vol_Total M_01)</f>
        <v>11400</v>
      </c>
      <c r="N10" s="37" cm="1">
        <f t="array" ref="N10">(Vol_Total M_01)</f>
        <v>11400</v>
      </c>
      <c r="O10" s="37" cm="1">
        <f t="array" ref="O10">(Vol_Total M_01)</f>
        <v>11400</v>
      </c>
      <c r="P10" s="37" cm="1">
        <f t="array" ref="P10">(Vol_Total M_01)</f>
        <v>11400</v>
      </c>
      <c r="Q10" s="37" cm="1">
        <f t="array" ref="Q10">(Vol_Total M_01)</f>
        <v>11400</v>
      </c>
      <c r="R10" s="37" cm="1">
        <f t="array" ref="R10">(Vol_Total M_01)</f>
        <v>11400</v>
      </c>
      <c r="S10" s="37" cm="1">
        <f t="array" ref="S10">(Vol_Total M_01)</f>
        <v>11400</v>
      </c>
      <c r="T10" s="37" cm="1">
        <f t="array" ref="T10">(Vol_Total M_01)</f>
        <v>11400</v>
      </c>
      <c r="U10" s="37" cm="1">
        <f t="array" ref="U10">(Vol_Total M_01)</f>
        <v>11400</v>
      </c>
      <c r="V10" s="37" cm="1">
        <f t="array" ref="V10">(Vol_Total M_01)</f>
        <v>11400</v>
      </c>
      <c r="W10" s="37" cm="1">
        <f t="array" ref="W10">(Vol_Total M_01)</f>
        <v>11400</v>
      </c>
      <c r="X10" s="37" cm="1">
        <f t="array" ref="X10">(Vol_Total M_01)</f>
        <v>11400</v>
      </c>
      <c r="Y10" s="37" cm="1">
        <f t="array" ref="Y10">(Vol_Total M_01)</f>
        <v>11400</v>
      </c>
      <c r="Z10" s="37" cm="1">
        <f t="array" ref="Z10">(Vol_Total M_01)</f>
        <v>11400</v>
      </c>
      <c r="AA10" s="37" cm="1">
        <f t="array" ref="AA10">(Vol_Total M_01)</f>
        <v>11400</v>
      </c>
      <c r="AB10" s="37" cm="1">
        <f t="array" ref="AB10">(Vol_Total M_01)</f>
        <v>11400</v>
      </c>
      <c r="AC10" s="37" cm="1">
        <f t="array" ref="AC10">(Vol_Total M_01)</f>
        <v>11400</v>
      </c>
      <c r="AD10" s="37" cm="1">
        <f t="array" ref="AD10">(Vol_Total M_01)</f>
        <v>11400</v>
      </c>
      <c r="AE10" s="37" cm="1">
        <f t="array" ref="AE10">(Vol_Total M_01)</f>
        <v>11400</v>
      </c>
      <c r="AF10" s="37" cm="1">
        <f t="array" ref="AF10">(Vol_Total M_01)</f>
        <v>11400</v>
      </c>
    </row>
    <row r="11" spans="1:32" x14ac:dyDescent="0.45">
      <c r="A11" s="27"/>
      <c r="B11" s="27"/>
      <c r="C11" s="28"/>
      <c r="F11" s="1"/>
      <c r="G11" s="1"/>
    </row>
    <row r="12" spans="1:32" x14ac:dyDescent="0.45">
      <c r="A12" s="27"/>
      <c r="B12" s="27"/>
      <c r="C12" s="28"/>
      <c r="D12" s="15" t="s">
        <v>106</v>
      </c>
      <c r="E12" s="15" t="s">
        <v>79</v>
      </c>
      <c r="F12" s="16" t="s">
        <v>123</v>
      </c>
      <c r="G12" s="16" t="s">
        <v>102</v>
      </c>
      <c r="I12" s="38">
        <f t="shared" ref="I12:AF12" si="1">_xlfn.XLOOKUP(Date, Supply_Date, Supply_A_Avail)</f>
        <v>12000</v>
      </c>
      <c r="J12" s="38">
        <f t="shared" si="1"/>
        <v>12000</v>
      </c>
      <c r="K12" s="38">
        <f t="shared" si="1"/>
        <v>12000</v>
      </c>
      <c r="L12" s="38">
        <f t="shared" si="1"/>
        <v>12000</v>
      </c>
      <c r="M12" s="38">
        <f t="shared" si="1"/>
        <v>12000</v>
      </c>
      <c r="N12" s="38">
        <f t="shared" si="1"/>
        <v>12000</v>
      </c>
      <c r="O12" s="38">
        <f t="shared" si="1"/>
        <v>12000</v>
      </c>
      <c r="P12" s="38">
        <f t="shared" si="1"/>
        <v>12000</v>
      </c>
      <c r="Q12" s="38">
        <f t="shared" si="1"/>
        <v>12000</v>
      </c>
      <c r="R12" s="38">
        <f t="shared" si="1"/>
        <v>12000</v>
      </c>
      <c r="S12" s="38">
        <f t="shared" si="1"/>
        <v>12000</v>
      </c>
      <c r="T12" s="38">
        <f t="shared" si="1"/>
        <v>12000</v>
      </c>
      <c r="U12" s="38">
        <f t="shared" si="1"/>
        <v>12000</v>
      </c>
      <c r="V12" s="38">
        <f t="shared" si="1"/>
        <v>12000</v>
      </c>
      <c r="W12" s="38">
        <f t="shared" si="1"/>
        <v>12000</v>
      </c>
      <c r="X12" s="38">
        <f t="shared" si="1"/>
        <v>12000</v>
      </c>
      <c r="Y12" s="38">
        <f t="shared" si="1"/>
        <v>12000</v>
      </c>
      <c r="Z12" s="38">
        <f t="shared" si="1"/>
        <v>12000</v>
      </c>
      <c r="AA12" s="38">
        <f t="shared" si="1"/>
        <v>12000</v>
      </c>
      <c r="AB12" s="38">
        <f t="shared" si="1"/>
        <v>12000</v>
      </c>
      <c r="AC12" s="38">
        <f t="shared" si="1"/>
        <v>12000</v>
      </c>
      <c r="AD12" s="38">
        <f t="shared" si="1"/>
        <v>12000</v>
      </c>
      <c r="AE12" s="38">
        <f t="shared" si="1"/>
        <v>12000</v>
      </c>
      <c r="AF12" s="38">
        <f t="shared" si="1"/>
        <v>12000</v>
      </c>
    </row>
    <row r="13" spans="1:32" x14ac:dyDescent="0.45">
      <c r="A13" s="27"/>
      <c r="B13" s="27"/>
      <c r="C13" s="28"/>
      <c r="D13" s="9" t="s">
        <v>107</v>
      </c>
      <c r="E13" s="9" t="s">
        <v>79</v>
      </c>
      <c r="F13" s="10" t="s">
        <v>123</v>
      </c>
      <c r="G13" s="10" t="s">
        <v>103</v>
      </c>
      <c r="I13" s="39">
        <f t="shared" ref="I13:AF13" si="2">_xlfn.XLOOKUP(Date, Supply_Date, Supply_B_Avail)</f>
        <v>0</v>
      </c>
      <c r="J13" s="39">
        <f t="shared" si="2"/>
        <v>0</v>
      </c>
      <c r="K13" s="39">
        <f t="shared" si="2"/>
        <v>0</v>
      </c>
      <c r="L13" s="39">
        <f t="shared" si="2"/>
        <v>0</v>
      </c>
      <c r="M13" s="39">
        <f t="shared" si="2"/>
        <v>2000</v>
      </c>
      <c r="N13" s="39">
        <f t="shared" si="2"/>
        <v>4066.7</v>
      </c>
      <c r="O13" s="39">
        <f t="shared" si="2"/>
        <v>6066.7</v>
      </c>
      <c r="P13" s="39">
        <f t="shared" si="2"/>
        <v>8133.3</v>
      </c>
      <c r="Q13" s="39">
        <f t="shared" si="2"/>
        <v>10000</v>
      </c>
      <c r="R13" s="39">
        <f t="shared" si="2"/>
        <v>10000</v>
      </c>
      <c r="S13" s="39">
        <f t="shared" si="2"/>
        <v>10000</v>
      </c>
      <c r="T13" s="39">
        <f t="shared" si="2"/>
        <v>10000</v>
      </c>
      <c r="U13" s="39">
        <f t="shared" si="2"/>
        <v>10000</v>
      </c>
      <c r="V13" s="39">
        <f t="shared" si="2"/>
        <v>10000</v>
      </c>
      <c r="W13" s="39">
        <f t="shared" si="2"/>
        <v>10000</v>
      </c>
      <c r="X13" s="39">
        <f t="shared" si="2"/>
        <v>10000</v>
      </c>
      <c r="Y13" s="39">
        <f t="shared" si="2"/>
        <v>10000</v>
      </c>
      <c r="Z13" s="39">
        <f t="shared" si="2"/>
        <v>10000</v>
      </c>
      <c r="AA13" s="39">
        <f t="shared" si="2"/>
        <v>10000</v>
      </c>
      <c r="AB13" s="39">
        <f t="shared" si="2"/>
        <v>10000</v>
      </c>
      <c r="AC13" s="39">
        <f t="shared" si="2"/>
        <v>10000</v>
      </c>
      <c r="AD13" s="39">
        <f t="shared" si="2"/>
        <v>10000</v>
      </c>
      <c r="AE13" s="39">
        <f t="shared" si="2"/>
        <v>10000</v>
      </c>
      <c r="AF13" s="39">
        <f t="shared" si="2"/>
        <v>10000</v>
      </c>
    </row>
    <row r="14" spans="1:32" x14ac:dyDescent="0.45">
      <c r="A14" s="27"/>
      <c r="B14" s="27"/>
      <c r="C14" s="28" t="s">
        <v>108</v>
      </c>
      <c r="F14" s="1"/>
      <c r="G14" s="1"/>
    </row>
    <row r="15" spans="1:32" x14ac:dyDescent="0.45">
      <c r="A15" s="27"/>
      <c r="B15" s="27"/>
      <c r="C15" s="28"/>
      <c r="D15" s="15" t="s">
        <v>110</v>
      </c>
      <c r="E15" s="15" t="s">
        <v>79</v>
      </c>
      <c r="F15" s="16" t="s">
        <v>123</v>
      </c>
      <c r="G15" s="16" t="s">
        <v>111</v>
      </c>
      <c r="I15" s="38">
        <f t="shared" ref="I15:AF15" si="3">Vol_Total-Vol_Suppl_B_Purch</f>
        <v>11400</v>
      </c>
      <c r="J15" s="38">
        <f t="shared" si="3"/>
        <v>11400</v>
      </c>
      <c r="K15" s="38">
        <f t="shared" si="3"/>
        <v>11400</v>
      </c>
      <c r="L15" s="38">
        <f t="shared" si="3"/>
        <v>11400</v>
      </c>
      <c r="M15" s="38">
        <f t="shared" si="3"/>
        <v>9400</v>
      </c>
      <c r="N15" s="38">
        <f t="shared" si="3"/>
        <v>7333.3</v>
      </c>
      <c r="O15" s="38">
        <f t="shared" si="3"/>
        <v>5333.3</v>
      </c>
      <c r="P15" s="38">
        <f t="shared" si="3"/>
        <v>3266.7</v>
      </c>
      <c r="Q15" s="38">
        <f t="shared" si="3"/>
        <v>1400</v>
      </c>
      <c r="R15" s="38">
        <f t="shared" si="3"/>
        <v>1400</v>
      </c>
      <c r="S15" s="38">
        <f t="shared" si="3"/>
        <v>1400</v>
      </c>
      <c r="T15" s="38">
        <f t="shared" si="3"/>
        <v>1400</v>
      </c>
      <c r="U15" s="38">
        <f t="shared" si="3"/>
        <v>1400</v>
      </c>
      <c r="V15" s="38">
        <f t="shared" si="3"/>
        <v>1400</v>
      </c>
      <c r="W15" s="38">
        <f t="shared" si="3"/>
        <v>1400</v>
      </c>
      <c r="X15" s="38">
        <f t="shared" si="3"/>
        <v>1400</v>
      </c>
      <c r="Y15" s="38">
        <f t="shared" si="3"/>
        <v>1400</v>
      </c>
      <c r="Z15" s="38">
        <f t="shared" si="3"/>
        <v>1400</v>
      </c>
      <c r="AA15" s="38">
        <f t="shared" si="3"/>
        <v>1400</v>
      </c>
      <c r="AB15" s="38">
        <f t="shared" si="3"/>
        <v>1400</v>
      </c>
      <c r="AC15" s="38">
        <f t="shared" si="3"/>
        <v>1400</v>
      </c>
      <c r="AD15" s="38">
        <f t="shared" si="3"/>
        <v>1400</v>
      </c>
      <c r="AE15" s="38">
        <f t="shared" si="3"/>
        <v>1400</v>
      </c>
      <c r="AF15" s="38">
        <f t="shared" si="3"/>
        <v>1400</v>
      </c>
    </row>
    <row r="16" spans="1:32" x14ac:dyDescent="0.45">
      <c r="A16" s="27"/>
      <c r="B16" s="27"/>
      <c r="C16" s="28"/>
      <c r="D16" s="9" t="s">
        <v>109</v>
      </c>
      <c r="E16" s="9" t="s">
        <v>79</v>
      </c>
      <c r="F16" s="10" t="s">
        <v>123</v>
      </c>
      <c r="G16" s="10" t="s">
        <v>112</v>
      </c>
      <c r="I16" s="39">
        <f t="shared" ref="I16:AF16" si="4">MIN(_xlfn.SINGLE(Vol_Total), _xlfn.SINGLE(Vol_Suppl_B_Avail))</f>
        <v>0</v>
      </c>
      <c r="J16" s="39">
        <f t="shared" si="4"/>
        <v>0</v>
      </c>
      <c r="K16" s="39">
        <f t="shared" si="4"/>
        <v>0</v>
      </c>
      <c r="L16" s="39">
        <f t="shared" si="4"/>
        <v>0</v>
      </c>
      <c r="M16" s="39">
        <f t="shared" si="4"/>
        <v>2000</v>
      </c>
      <c r="N16" s="39">
        <f t="shared" si="4"/>
        <v>4066.7</v>
      </c>
      <c r="O16" s="39">
        <f t="shared" si="4"/>
        <v>6066.7</v>
      </c>
      <c r="P16" s="39">
        <f t="shared" si="4"/>
        <v>8133.3</v>
      </c>
      <c r="Q16" s="39">
        <f t="shared" si="4"/>
        <v>10000</v>
      </c>
      <c r="R16" s="39">
        <f t="shared" si="4"/>
        <v>10000</v>
      </c>
      <c r="S16" s="39">
        <f t="shared" si="4"/>
        <v>10000</v>
      </c>
      <c r="T16" s="39">
        <f t="shared" si="4"/>
        <v>10000</v>
      </c>
      <c r="U16" s="39">
        <f t="shared" si="4"/>
        <v>10000</v>
      </c>
      <c r="V16" s="39">
        <f t="shared" si="4"/>
        <v>10000</v>
      </c>
      <c r="W16" s="39">
        <f t="shared" si="4"/>
        <v>10000</v>
      </c>
      <c r="X16" s="39">
        <f t="shared" si="4"/>
        <v>10000</v>
      </c>
      <c r="Y16" s="39">
        <f t="shared" si="4"/>
        <v>10000</v>
      </c>
      <c r="Z16" s="39">
        <f t="shared" si="4"/>
        <v>10000</v>
      </c>
      <c r="AA16" s="39">
        <f t="shared" si="4"/>
        <v>10000</v>
      </c>
      <c r="AB16" s="39">
        <f t="shared" si="4"/>
        <v>10000</v>
      </c>
      <c r="AC16" s="39">
        <f t="shared" si="4"/>
        <v>10000</v>
      </c>
      <c r="AD16" s="39">
        <f t="shared" si="4"/>
        <v>10000</v>
      </c>
      <c r="AE16" s="39">
        <f t="shared" si="4"/>
        <v>10000</v>
      </c>
      <c r="AF16" s="39">
        <f t="shared" si="4"/>
        <v>10000</v>
      </c>
    </row>
    <row r="17" spans="1:32" x14ac:dyDescent="0.45">
      <c r="A17" s="27"/>
      <c r="B17" s="27"/>
      <c r="C17" s="28" t="s">
        <v>121</v>
      </c>
      <c r="F17" s="1"/>
      <c r="G17" s="1"/>
    </row>
    <row r="18" spans="1:32" x14ac:dyDescent="0.45">
      <c r="A18" s="27"/>
      <c r="B18" s="27"/>
      <c r="C18" s="28"/>
      <c r="D18" s="15" t="s">
        <v>113</v>
      </c>
      <c r="E18" s="15" t="s">
        <v>114</v>
      </c>
      <c r="F18" s="16" t="s">
        <v>118</v>
      </c>
      <c r="G18" s="16" t="s">
        <v>116</v>
      </c>
      <c r="I18" s="25">
        <f t="shared" ref="I18:AF18" si="5">_xlfn.XLOOKUP("Matl_A", Materials_Name, Materials_Cost.kg) * _xlfn.SINGLE(Vol_Suppl_A_Purch)</f>
        <v>52439.999999999993</v>
      </c>
      <c r="J18" s="25">
        <f t="shared" si="5"/>
        <v>52439.999999999993</v>
      </c>
      <c r="K18" s="25">
        <f t="shared" si="5"/>
        <v>52439.999999999993</v>
      </c>
      <c r="L18" s="25">
        <f t="shared" si="5"/>
        <v>52439.999999999993</v>
      </c>
      <c r="M18" s="25">
        <f t="shared" si="5"/>
        <v>43240</v>
      </c>
      <c r="N18" s="25">
        <f t="shared" si="5"/>
        <v>33733.18</v>
      </c>
      <c r="O18" s="25">
        <f t="shared" si="5"/>
        <v>24533.18</v>
      </c>
      <c r="P18" s="25">
        <f t="shared" si="5"/>
        <v>15026.819999999998</v>
      </c>
      <c r="Q18" s="25">
        <f t="shared" si="5"/>
        <v>6439.9999999999991</v>
      </c>
      <c r="R18" s="25">
        <f t="shared" si="5"/>
        <v>6439.9999999999991</v>
      </c>
      <c r="S18" s="25">
        <f t="shared" si="5"/>
        <v>6439.9999999999991</v>
      </c>
      <c r="T18" s="25">
        <f t="shared" si="5"/>
        <v>6439.9999999999991</v>
      </c>
      <c r="U18" s="25">
        <f t="shared" si="5"/>
        <v>6439.9999999999991</v>
      </c>
      <c r="V18" s="25">
        <f t="shared" si="5"/>
        <v>6439.9999999999991</v>
      </c>
      <c r="W18" s="25">
        <f t="shared" si="5"/>
        <v>6439.9999999999991</v>
      </c>
      <c r="X18" s="25">
        <f t="shared" si="5"/>
        <v>6439.9999999999991</v>
      </c>
      <c r="Y18" s="25">
        <f t="shared" si="5"/>
        <v>6439.9999999999991</v>
      </c>
      <c r="Z18" s="25">
        <f t="shared" si="5"/>
        <v>6439.9999999999991</v>
      </c>
      <c r="AA18" s="25">
        <f t="shared" si="5"/>
        <v>6439.9999999999991</v>
      </c>
      <c r="AB18" s="25">
        <f t="shared" si="5"/>
        <v>6439.9999999999991</v>
      </c>
      <c r="AC18" s="25">
        <f t="shared" si="5"/>
        <v>6439.9999999999991</v>
      </c>
      <c r="AD18" s="25">
        <f t="shared" si="5"/>
        <v>6439.9999999999991</v>
      </c>
      <c r="AE18" s="25">
        <f t="shared" si="5"/>
        <v>6439.9999999999991</v>
      </c>
      <c r="AF18" s="25">
        <f t="shared" si="5"/>
        <v>6439.9999999999991</v>
      </c>
    </row>
    <row r="19" spans="1:32" x14ac:dyDescent="0.45">
      <c r="A19" s="27"/>
      <c r="B19" s="27"/>
      <c r="C19" s="28"/>
      <c r="D19" s="9" t="s">
        <v>115</v>
      </c>
      <c r="E19" s="9" t="s">
        <v>114</v>
      </c>
      <c r="F19" s="10" t="s">
        <v>118</v>
      </c>
      <c r="G19" s="10" t="s">
        <v>117</v>
      </c>
      <c r="I19" s="26">
        <f t="shared" ref="I19:AF19" si="6">_xlfn.XLOOKUP("Matl_B", Materials_Name, Materials_Cost.kg) * _xlfn.SINGLE(Vol_Suppl_B_Purch)</f>
        <v>0</v>
      </c>
      <c r="J19" s="26">
        <f t="shared" si="6"/>
        <v>0</v>
      </c>
      <c r="K19" s="26">
        <f t="shared" si="6"/>
        <v>0</v>
      </c>
      <c r="L19" s="26">
        <f t="shared" si="6"/>
        <v>0</v>
      </c>
      <c r="M19" s="26">
        <f t="shared" si="6"/>
        <v>2400</v>
      </c>
      <c r="N19" s="26">
        <f t="shared" si="6"/>
        <v>4880.04</v>
      </c>
      <c r="O19" s="26">
        <f t="shared" si="6"/>
        <v>7280.04</v>
      </c>
      <c r="P19" s="26">
        <f t="shared" si="6"/>
        <v>9759.9599999999991</v>
      </c>
      <c r="Q19" s="26">
        <f t="shared" si="6"/>
        <v>12000</v>
      </c>
      <c r="R19" s="26">
        <f t="shared" si="6"/>
        <v>12000</v>
      </c>
      <c r="S19" s="26">
        <f t="shared" si="6"/>
        <v>12000</v>
      </c>
      <c r="T19" s="26">
        <f t="shared" si="6"/>
        <v>12000</v>
      </c>
      <c r="U19" s="26">
        <f t="shared" si="6"/>
        <v>12000</v>
      </c>
      <c r="V19" s="26">
        <f t="shared" si="6"/>
        <v>12000</v>
      </c>
      <c r="W19" s="26">
        <f t="shared" si="6"/>
        <v>12000</v>
      </c>
      <c r="X19" s="26">
        <f t="shared" si="6"/>
        <v>12000</v>
      </c>
      <c r="Y19" s="26">
        <f t="shared" si="6"/>
        <v>12000</v>
      </c>
      <c r="Z19" s="26">
        <f t="shared" si="6"/>
        <v>12000</v>
      </c>
      <c r="AA19" s="26">
        <f t="shared" si="6"/>
        <v>12000</v>
      </c>
      <c r="AB19" s="26">
        <f t="shared" si="6"/>
        <v>12000</v>
      </c>
      <c r="AC19" s="26">
        <f t="shared" si="6"/>
        <v>12000</v>
      </c>
      <c r="AD19" s="26">
        <f t="shared" si="6"/>
        <v>12000</v>
      </c>
      <c r="AE19" s="26">
        <f t="shared" si="6"/>
        <v>12000</v>
      </c>
      <c r="AF19" s="26">
        <f t="shared" si="6"/>
        <v>12000</v>
      </c>
    </row>
    <row r="20" spans="1:32" x14ac:dyDescent="0.45">
      <c r="A20" s="27"/>
      <c r="B20" s="27"/>
      <c r="C20" s="28"/>
      <c r="F20" s="1"/>
      <c r="G20" s="1"/>
    </row>
    <row r="21" spans="1:32" x14ac:dyDescent="0.45">
      <c r="A21" s="27"/>
      <c r="B21" s="27"/>
      <c r="C21" s="28"/>
      <c r="D21" s="15" t="s">
        <v>119</v>
      </c>
      <c r="E21" s="15" t="s">
        <v>114</v>
      </c>
      <c r="F21" s="16" t="s">
        <v>118</v>
      </c>
      <c r="G21" s="16" t="s">
        <v>120</v>
      </c>
      <c r="I21" s="25">
        <f t="shared" ref="I21:AF21" si="7">_xlfn.SINGLE(Cost_Suppl_A) + _xlfn.SINGLE(Cost_Suppl_B)</f>
        <v>52439.999999999993</v>
      </c>
      <c r="J21" s="25">
        <f t="shared" si="7"/>
        <v>52439.999999999993</v>
      </c>
      <c r="K21" s="25">
        <f t="shared" si="7"/>
        <v>52439.999999999993</v>
      </c>
      <c r="L21" s="25">
        <f t="shared" si="7"/>
        <v>52439.999999999993</v>
      </c>
      <c r="M21" s="25">
        <f t="shared" si="7"/>
        <v>45640</v>
      </c>
      <c r="N21" s="25">
        <f t="shared" si="7"/>
        <v>38613.22</v>
      </c>
      <c r="O21" s="25">
        <f t="shared" si="7"/>
        <v>31813.22</v>
      </c>
      <c r="P21" s="25">
        <f t="shared" si="7"/>
        <v>24786.78</v>
      </c>
      <c r="Q21" s="25">
        <f t="shared" si="7"/>
        <v>18440</v>
      </c>
      <c r="R21" s="25">
        <f t="shared" si="7"/>
        <v>18440</v>
      </c>
      <c r="S21" s="25">
        <f t="shared" si="7"/>
        <v>18440</v>
      </c>
      <c r="T21" s="25">
        <f t="shared" si="7"/>
        <v>18440</v>
      </c>
      <c r="U21" s="25">
        <f t="shared" si="7"/>
        <v>18440</v>
      </c>
      <c r="V21" s="25">
        <f t="shared" si="7"/>
        <v>18440</v>
      </c>
      <c r="W21" s="25">
        <f t="shared" si="7"/>
        <v>18440</v>
      </c>
      <c r="X21" s="25">
        <f t="shared" si="7"/>
        <v>18440</v>
      </c>
      <c r="Y21" s="25">
        <f t="shared" si="7"/>
        <v>18440</v>
      </c>
      <c r="Z21" s="25">
        <f t="shared" si="7"/>
        <v>18440</v>
      </c>
      <c r="AA21" s="25">
        <f t="shared" si="7"/>
        <v>18440</v>
      </c>
      <c r="AB21" s="25">
        <f t="shared" si="7"/>
        <v>18440</v>
      </c>
      <c r="AC21" s="25">
        <f t="shared" si="7"/>
        <v>18440</v>
      </c>
      <c r="AD21" s="25">
        <f t="shared" si="7"/>
        <v>18440</v>
      </c>
      <c r="AE21" s="25">
        <f t="shared" si="7"/>
        <v>18440</v>
      </c>
      <c r="AF21" s="25">
        <f t="shared" si="7"/>
        <v>18440</v>
      </c>
    </row>
    <row r="22" spans="1:32" x14ac:dyDescent="0.45">
      <c r="A22" s="27"/>
      <c r="B22" s="27"/>
      <c r="C22" s="28"/>
      <c r="D22" s="9" t="s">
        <v>122</v>
      </c>
      <c r="E22" s="9" t="s">
        <v>114</v>
      </c>
      <c r="F22" s="10" t="s">
        <v>118</v>
      </c>
      <c r="G22" s="10"/>
      <c r="I22" s="29">
        <f>SUM((M_01 Cost_Total):I21)</f>
        <v>52439.999999999993</v>
      </c>
      <c r="J22" s="29">
        <f>SUM((M_01 Cost_Total):J21)</f>
        <v>104879.99999999999</v>
      </c>
      <c r="K22" s="29">
        <f>SUM((M_01 Cost_Total):K21)</f>
        <v>157319.99999999997</v>
      </c>
      <c r="L22" s="29">
        <f>SUM((M_01 Cost_Total):L21)</f>
        <v>209759.99999999997</v>
      </c>
      <c r="M22" s="29">
        <f>SUM((M_01 Cost_Total):M21)</f>
        <v>255399.99999999997</v>
      </c>
      <c r="N22" s="29">
        <f>SUM((M_01 Cost_Total):N21)</f>
        <v>294013.21999999997</v>
      </c>
      <c r="O22" s="29">
        <f>SUM((M_01 Cost_Total):O21)</f>
        <v>325826.43999999994</v>
      </c>
      <c r="P22" s="29">
        <f>SUM((M_01 Cost_Total):P21)</f>
        <v>350613.22</v>
      </c>
      <c r="Q22" s="29">
        <f>SUM((M_01 Cost_Total):Q21)</f>
        <v>369053.22</v>
      </c>
      <c r="R22" s="29">
        <f>SUM((M_01 Cost_Total):R21)</f>
        <v>387493.22</v>
      </c>
      <c r="S22" s="29">
        <f>SUM((M_01 Cost_Total):S21)</f>
        <v>405933.22</v>
      </c>
      <c r="T22" s="29">
        <f>SUM((M_01 Cost_Total):T21)</f>
        <v>424373.22</v>
      </c>
      <c r="U22" s="29">
        <f>SUM((M_01 Cost_Total):U21)</f>
        <v>442813.22</v>
      </c>
      <c r="V22" s="29">
        <f>SUM((M_01 Cost_Total):V21)</f>
        <v>461253.22</v>
      </c>
      <c r="W22" s="29">
        <f>SUM((M_01 Cost_Total):W21)</f>
        <v>479693.22</v>
      </c>
      <c r="X22" s="29">
        <f>SUM((M_01 Cost_Total):X21)</f>
        <v>498133.22</v>
      </c>
      <c r="Y22" s="29">
        <f>SUM((M_01 Cost_Total):Y21)</f>
        <v>516573.22</v>
      </c>
      <c r="Z22" s="29">
        <f>SUM((M_01 Cost_Total):Z21)</f>
        <v>535013.22</v>
      </c>
      <c r="AA22" s="29">
        <f>SUM((M_01 Cost_Total):AA21)</f>
        <v>553453.22</v>
      </c>
      <c r="AB22" s="29">
        <f>SUM((M_01 Cost_Total):AB21)</f>
        <v>571893.22</v>
      </c>
      <c r="AC22" s="29">
        <f>SUM((M_01 Cost_Total):AC21)</f>
        <v>590333.22</v>
      </c>
      <c r="AD22" s="29">
        <f>SUM((M_01 Cost_Total):AD21)</f>
        <v>608773.22</v>
      </c>
      <c r="AE22" s="29">
        <f>SUM((M_01 Cost_Total):AE21)</f>
        <v>627213.22</v>
      </c>
      <c r="AF22" s="29">
        <f>SUM((M_01 Cost_Total):AF21)</f>
        <v>645653.22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E3D5-2DC0-4E2E-8AC9-997F53F74944}">
  <sheetPr>
    <outlinePr summaryBelow="0" summaryRight="0"/>
  </sheetPr>
  <dimension ref="A1:C25"/>
  <sheetViews>
    <sheetView showGridLines="0" workbookViewId="0"/>
  </sheetViews>
  <sheetFormatPr defaultRowHeight="14.25" x14ac:dyDescent="0.45"/>
  <cols>
    <col min="1" max="1" width="11.19921875" customWidth="1"/>
    <col min="2" max="2" width="8.73046875" customWidth="1"/>
    <col min="3" max="3" width="8.6640625" customWidth="1"/>
  </cols>
  <sheetData>
    <row r="1" spans="1:3" x14ac:dyDescent="0.45">
      <c r="A1" s="20" t="s">
        <v>85</v>
      </c>
      <c r="B1" s="11" t="s">
        <v>86</v>
      </c>
      <c r="C1" s="11" t="s">
        <v>95</v>
      </c>
    </row>
    <row r="2" spans="1:3" x14ac:dyDescent="0.45">
      <c r="A2" s="21">
        <v>44562</v>
      </c>
      <c r="B2" s="22">
        <f t="shared" ref="B2:B25" si="0">IF(Supply_Date &gt;= Qualn_Start_SupplB, ROUND(MIN(((Supply_Date -Qualn_Start_SupplB)/30)*0.2, 1)*Qualn_Capacity_SupplB, 1), 0)</f>
        <v>0</v>
      </c>
      <c r="C2" s="22">
        <f t="shared" ref="C2:C25" si="1">Qualn_Capacity_SupplA</f>
        <v>12000</v>
      </c>
    </row>
    <row r="3" spans="1:3" x14ac:dyDescent="0.45">
      <c r="A3" s="21">
        <v>44593</v>
      </c>
      <c r="B3" s="22">
        <f t="shared" si="0"/>
        <v>0</v>
      </c>
      <c r="C3" s="22">
        <f t="shared" si="1"/>
        <v>12000</v>
      </c>
    </row>
    <row r="4" spans="1:3" x14ac:dyDescent="0.45">
      <c r="A4" s="21">
        <v>44621</v>
      </c>
      <c r="B4" s="22">
        <f t="shared" si="0"/>
        <v>0</v>
      </c>
      <c r="C4" s="22">
        <f t="shared" si="1"/>
        <v>12000</v>
      </c>
    </row>
    <row r="5" spans="1:3" x14ac:dyDescent="0.45">
      <c r="A5" s="21">
        <v>44652</v>
      </c>
      <c r="B5" s="22">
        <f t="shared" si="0"/>
        <v>0</v>
      </c>
      <c r="C5" s="22">
        <f t="shared" si="1"/>
        <v>12000</v>
      </c>
    </row>
    <row r="6" spans="1:3" x14ac:dyDescent="0.45">
      <c r="A6" s="21">
        <v>44682</v>
      </c>
      <c r="B6" s="22">
        <f t="shared" si="0"/>
        <v>2000</v>
      </c>
      <c r="C6" s="22">
        <f t="shared" si="1"/>
        <v>12000</v>
      </c>
    </row>
    <row r="7" spans="1:3" x14ac:dyDescent="0.45">
      <c r="A7" s="21">
        <v>44713</v>
      </c>
      <c r="B7" s="22">
        <f t="shared" si="0"/>
        <v>4066.7</v>
      </c>
      <c r="C7" s="22">
        <f t="shared" si="1"/>
        <v>12000</v>
      </c>
    </row>
    <row r="8" spans="1:3" x14ac:dyDescent="0.45">
      <c r="A8" s="21">
        <v>44743</v>
      </c>
      <c r="B8" s="22">
        <f t="shared" si="0"/>
        <v>6066.7</v>
      </c>
      <c r="C8" s="22">
        <f t="shared" si="1"/>
        <v>12000</v>
      </c>
    </row>
    <row r="9" spans="1:3" x14ac:dyDescent="0.45">
      <c r="A9" s="21">
        <v>44774</v>
      </c>
      <c r="B9" s="22">
        <f t="shared" si="0"/>
        <v>8133.3</v>
      </c>
      <c r="C9" s="22">
        <f t="shared" si="1"/>
        <v>12000</v>
      </c>
    </row>
    <row r="10" spans="1:3" x14ac:dyDescent="0.45">
      <c r="A10" s="21">
        <v>44805</v>
      </c>
      <c r="B10" s="22">
        <f t="shared" si="0"/>
        <v>10000</v>
      </c>
      <c r="C10" s="22">
        <f t="shared" si="1"/>
        <v>12000</v>
      </c>
    </row>
    <row r="11" spans="1:3" x14ac:dyDescent="0.45">
      <c r="A11" s="21">
        <v>44835</v>
      </c>
      <c r="B11" s="22">
        <f t="shared" si="0"/>
        <v>10000</v>
      </c>
      <c r="C11" s="22">
        <f t="shared" si="1"/>
        <v>12000</v>
      </c>
    </row>
    <row r="12" spans="1:3" x14ac:dyDescent="0.45">
      <c r="A12" s="21">
        <v>44866</v>
      </c>
      <c r="B12" s="22">
        <f t="shared" si="0"/>
        <v>10000</v>
      </c>
      <c r="C12" s="22">
        <f t="shared" si="1"/>
        <v>12000</v>
      </c>
    </row>
    <row r="13" spans="1:3" x14ac:dyDescent="0.45">
      <c r="A13" s="21">
        <v>44896</v>
      </c>
      <c r="B13" s="22">
        <f t="shared" si="0"/>
        <v>10000</v>
      </c>
      <c r="C13" s="22">
        <f t="shared" si="1"/>
        <v>12000</v>
      </c>
    </row>
    <row r="14" spans="1:3" x14ac:dyDescent="0.45">
      <c r="A14" s="21">
        <v>44927</v>
      </c>
      <c r="B14" s="22">
        <f t="shared" si="0"/>
        <v>10000</v>
      </c>
      <c r="C14" s="22">
        <f t="shared" si="1"/>
        <v>12000</v>
      </c>
    </row>
    <row r="15" spans="1:3" x14ac:dyDescent="0.45">
      <c r="A15" s="21">
        <v>44958</v>
      </c>
      <c r="B15" s="22">
        <f t="shared" si="0"/>
        <v>10000</v>
      </c>
      <c r="C15" s="22">
        <f t="shared" si="1"/>
        <v>12000</v>
      </c>
    </row>
    <row r="16" spans="1:3" x14ac:dyDescent="0.45">
      <c r="A16" s="21">
        <v>44986</v>
      </c>
      <c r="B16" s="22">
        <f t="shared" si="0"/>
        <v>10000</v>
      </c>
      <c r="C16" s="22">
        <f t="shared" si="1"/>
        <v>12000</v>
      </c>
    </row>
    <row r="17" spans="1:3" x14ac:dyDescent="0.45">
      <c r="A17" s="21">
        <v>45017</v>
      </c>
      <c r="B17" s="22">
        <f t="shared" si="0"/>
        <v>10000</v>
      </c>
      <c r="C17" s="22">
        <f t="shared" si="1"/>
        <v>12000</v>
      </c>
    </row>
    <row r="18" spans="1:3" x14ac:dyDescent="0.45">
      <c r="A18" s="21">
        <v>45047</v>
      </c>
      <c r="B18" s="22">
        <f t="shared" si="0"/>
        <v>10000</v>
      </c>
      <c r="C18" s="22">
        <f t="shared" si="1"/>
        <v>12000</v>
      </c>
    </row>
    <row r="19" spans="1:3" x14ac:dyDescent="0.45">
      <c r="A19" s="21">
        <v>45078</v>
      </c>
      <c r="B19" s="22">
        <f t="shared" si="0"/>
        <v>10000</v>
      </c>
      <c r="C19" s="22">
        <f t="shared" si="1"/>
        <v>12000</v>
      </c>
    </row>
    <row r="20" spans="1:3" x14ac:dyDescent="0.45">
      <c r="A20" s="21">
        <v>45108</v>
      </c>
      <c r="B20" s="22">
        <f t="shared" si="0"/>
        <v>10000</v>
      </c>
      <c r="C20" s="22">
        <f t="shared" si="1"/>
        <v>12000</v>
      </c>
    </row>
    <row r="21" spans="1:3" x14ac:dyDescent="0.45">
      <c r="A21" s="21">
        <v>45139</v>
      </c>
      <c r="B21" s="22">
        <f t="shared" si="0"/>
        <v>10000</v>
      </c>
      <c r="C21" s="22">
        <f t="shared" si="1"/>
        <v>12000</v>
      </c>
    </row>
    <row r="22" spans="1:3" x14ac:dyDescent="0.45">
      <c r="A22" s="21">
        <v>45170</v>
      </c>
      <c r="B22" s="22">
        <f t="shared" si="0"/>
        <v>10000</v>
      </c>
      <c r="C22" s="22">
        <f t="shared" si="1"/>
        <v>12000</v>
      </c>
    </row>
    <row r="23" spans="1:3" x14ac:dyDescent="0.45">
      <c r="A23" s="21">
        <v>45200</v>
      </c>
      <c r="B23" s="22">
        <f t="shared" si="0"/>
        <v>10000</v>
      </c>
      <c r="C23" s="22">
        <f t="shared" si="1"/>
        <v>12000</v>
      </c>
    </row>
    <row r="24" spans="1:3" x14ac:dyDescent="0.45">
      <c r="A24" s="21">
        <v>45231</v>
      </c>
      <c r="B24" s="22">
        <f t="shared" si="0"/>
        <v>10000</v>
      </c>
      <c r="C24" s="22">
        <f t="shared" si="1"/>
        <v>12000</v>
      </c>
    </row>
    <row r="25" spans="1:3" x14ac:dyDescent="0.45">
      <c r="A25" s="21">
        <v>45261</v>
      </c>
      <c r="B25" s="22">
        <f t="shared" si="0"/>
        <v>10000</v>
      </c>
      <c r="C25" s="22">
        <f t="shared" si="1"/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3DA7-2ED9-44D3-A2AE-BD4994641D1D}">
  <sheetPr>
    <outlinePr summaryBelow="0" summaryRight="0"/>
  </sheetPr>
  <dimension ref="A1:B3"/>
  <sheetViews>
    <sheetView showGridLines="0" workbookViewId="0"/>
  </sheetViews>
  <sheetFormatPr defaultRowHeight="14.25" x14ac:dyDescent="0.45"/>
  <cols>
    <col min="1" max="1" width="8.53125" customWidth="1"/>
    <col min="2" max="2" width="8.3984375" customWidth="1"/>
  </cols>
  <sheetData>
    <row r="1" spans="1:2" x14ac:dyDescent="0.45">
      <c r="A1" s="20" t="s">
        <v>100</v>
      </c>
      <c r="B1" s="20" t="s">
        <v>99</v>
      </c>
    </row>
    <row r="2" spans="1:2" x14ac:dyDescent="0.45">
      <c r="A2" s="14" t="s">
        <v>97</v>
      </c>
      <c r="B2" s="14">
        <v>4.5999999999999996</v>
      </c>
    </row>
    <row r="3" spans="1:2" x14ac:dyDescent="0.45">
      <c r="A3" s="14" t="s">
        <v>98</v>
      </c>
      <c r="B3" s="14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FB1-2EB0-497A-9EC6-7668BAB40738}">
  <dimension ref="A1:I7"/>
  <sheetViews>
    <sheetView zoomScaleNormal="100" workbookViewId="0">
      <selection activeCell="D26" sqref="D26"/>
    </sheetView>
  </sheetViews>
  <sheetFormatPr defaultRowHeight="14.25" outlineLevelCol="1" x14ac:dyDescent="0.45"/>
  <cols>
    <col min="1" max="1" width="4.59765625" customWidth="1"/>
    <col min="2" max="2" width="7.59765625" customWidth="1"/>
    <col min="3" max="3" width="15.33203125" style="13" customWidth="1"/>
    <col min="4" max="4" width="15.1328125" customWidth="1"/>
    <col min="5" max="5" width="6.86328125" customWidth="1"/>
    <col min="6" max="6" width="12.6640625" customWidth="1" outlineLevel="1"/>
    <col min="7" max="7" width="17.6640625" customWidth="1" outlineLevel="1"/>
    <col min="8" max="8" width="4.59765625" customWidth="1"/>
    <col min="9" max="9" width="11.86328125" customWidth="1"/>
  </cols>
  <sheetData>
    <row r="1" spans="1:9" x14ac:dyDescent="0.45">
      <c r="A1" s="11" t="s">
        <v>21</v>
      </c>
      <c r="B1" s="11" t="s">
        <v>22</v>
      </c>
      <c r="C1" s="12" t="s">
        <v>23</v>
      </c>
      <c r="D1" s="11" t="s">
        <v>24</v>
      </c>
      <c r="E1" s="11" t="s">
        <v>25</v>
      </c>
      <c r="F1" s="11" t="s">
        <v>26</v>
      </c>
      <c r="G1" s="11" t="s">
        <v>27</v>
      </c>
      <c r="I1" s="11"/>
    </row>
    <row r="2" spans="1:9" x14ac:dyDescent="0.45">
      <c r="C2" s="13" t="s">
        <v>19</v>
      </c>
      <c r="D2" s="9" t="s">
        <v>20</v>
      </c>
      <c r="E2" s="9"/>
      <c r="F2" s="10"/>
      <c r="G2" s="10"/>
      <c r="I2" s="14" t="s">
        <v>84</v>
      </c>
    </row>
    <row r="3" spans="1:9" x14ac:dyDescent="0.45">
      <c r="F3" s="1"/>
      <c r="G3" s="1"/>
    </row>
    <row r="4" spans="1:9" x14ac:dyDescent="0.45">
      <c r="D4" s="15" t="s">
        <v>92</v>
      </c>
      <c r="E4" s="15"/>
      <c r="F4" s="16" t="s">
        <v>83</v>
      </c>
      <c r="G4" s="16"/>
      <c r="I4" s="18">
        <v>44652</v>
      </c>
    </row>
    <row r="5" spans="1:9" x14ac:dyDescent="0.45">
      <c r="D5" s="9" t="s">
        <v>87</v>
      </c>
      <c r="E5" s="9" t="s">
        <v>88</v>
      </c>
      <c r="F5" s="10" t="s">
        <v>89</v>
      </c>
      <c r="G5" s="10"/>
      <c r="I5" s="19">
        <v>10000</v>
      </c>
    </row>
    <row r="6" spans="1:9" x14ac:dyDescent="0.45">
      <c r="F6" s="1"/>
      <c r="G6" s="1"/>
    </row>
    <row r="7" spans="1:9" x14ac:dyDescent="0.45">
      <c r="D7" s="9" t="s">
        <v>94</v>
      </c>
      <c r="E7" s="9" t="s">
        <v>88</v>
      </c>
      <c r="F7" s="10" t="s">
        <v>89</v>
      </c>
      <c r="G7" s="10"/>
      <c r="I7" s="19">
        <v>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26ED-57CC-4C24-8BFA-22DE8458320E}">
  <sheetPr codeName="Sheet2"/>
  <dimension ref="A1:G6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b">
        <v>0</v>
      </c>
      <c r="D2" t="b">
        <v>0</v>
      </c>
      <c r="E2" t="b">
        <v>1</v>
      </c>
      <c r="F2" t="b">
        <v>0</v>
      </c>
      <c r="G2" t="b">
        <v>0</v>
      </c>
    </row>
    <row r="3" spans="1:7" x14ac:dyDescent="0.45">
      <c r="A3" t="s">
        <v>7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 spans="1:7" x14ac:dyDescent="0.45">
      <c r="A4" t="s">
        <v>7</v>
      </c>
      <c r="B4" t="s">
        <v>80</v>
      </c>
      <c r="C4" t="b">
        <v>1</v>
      </c>
      <c r="D4" t="b">
        <v>1</v>
      </c>
      <c r="E4" t="b">
        <v>0</v>
      </c>
      <c r="F4" t="b">
        <v>0</v>
      </c>
      <c r="G4" t="b">
        <v>1</v>
      </c>
    </row>
    <row r="5" spans="1:7" x14ac:dyDescent="0.45">
      <c r="A5" t="s">
        <v>7</v>
      </c>
      <c r="B5" t="s">
        <v>91</v>
      </c>
      <c r="C5" t="b">
        <v>0</v>
      </c>
      <c r="D5" t="b">
        <v>0</v>
      </c>
      <c r="E5" t="b">
        <v>1</v>
      </c>
      <c r="F5" t="b">
        <v>1</v>
      </c>
      <c r="G5" t="b">
        <v>1</v>
      </c>
    </row>
    <row r="6" spans="1:7" x14ac:dyDescent="0.45">
      <c r="A6" t="s">
        <v>7</v>
      </c>
      <c r="B6" t="s">
        <v>101</v>
      </c>
      <c r="C6" t="b">
        <v>1</v>
      </c>
      <c r="D6" t="b">
        <v>1</v>
      </c>
      <c r="E6" t="b">
        <v>0</v>
      </c>
      <c r="F6" t="b">
        <v>0</v>
      </c>
      <c r="G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D2EDA-4C12-4635-BB97-014A0A29D477}">
  <sheetPr codeName="Sheet3"/>
  <dimension ref="A1:I10"/>
  <sheetViews>
    <sheetView zoomScaleNormal="100" workbookViewId="0">
      <pane ySplit="1" topLeftCell="A2" activePane="bottomLeft" state="frozenSplit"/>
      <selection activeCell="O27" sqref="O27"/>
      <selection pane="bottomLeft"/>
    </sheetView>
  </sheetViews>
  <sheetFormatPr defaultRowHeight="14.25" x14ac:dyDescent="0.45"/>
  <cols>
    <col min="1" max="3" width="12.59765625" style="32" customWidth="1"/>
    <col min="4" max="4" width="79.3984375" style="33" customWidth="1"/>
    <col min="5" max="5" width="12.59765625" style="32" customWidth="1"/>
    <col min="6" max="6" width="7.59765625" style="32" customWidth="1"/>
    <col min="7" max="7" width="12.59765625" style="34" customWidth="1"/>
    <col min="8" max="8" width="7.59765625" style="35" customWidth="1"/>
    <col min="9" max="9" width="7.59765625" style="32" customWidth="1"/>
  </cols>
  <sheetData>
    <row r="1" spans="1:9" ht="24" x14ac:dyDescent="0.45">
      <c r="A1" s="2" t="s">
        <v>9</v>
      </c>
      <c r="B1" s="2" t="s">
        <v>10</v>
      </c>
      <c r="C1" s="2" t="s">
        <v>11</v>
      </c>
      <c r="D1" s="3" t="s">
        <v>12</v>
      </c>
      <c r="E1" s="2" t="s">
        <v>13</v>
      </c>
      <c r="F1" s="2" t="s">
        <v>14</v>
      </c>
      <c r="G1" s="2" t="s">
        <v>15</v>
      </c>
      <c r="H1" s="3" t="s">
        <v>16</v>
      </c>
      <c r="I1" s="2" t="s">
        <v>17</v>
      </c>
    </row>
    <row r="2" spans="1:9" ht="24" x14ac:dyDescent="0.45">
      <c r="A2" s="4" t="s">
        <v>80</v>
      </c>
      <c r="B2" s="4" t="s">
        <v>86</v>
      </c>
      <c r="C2" s="4" t="s">
        <v>90</v>
      </c>
      <c r="D2" s="6" t="s">
        <v>93</v>
      </c>
      <c r="E2" s="4" t="s">
        <v>85</v>
      </c>
      <c r="F2" s="4" t="b">
        <v>1</v>
      </c>
      <c r="G2" s="7"/>
      <c r="H2" s="5"/>
      <c r="I2" s="4"/>
    </row>
    <row r="3" spans="1:9" x14ac:dyDescent="0.45">
      <c r="A3" s="4" t="s">
        <v>80</v>
      </c>
      <c r="B3" s="4" t="s">
        <v>95</v>
      </c>
      <c r="C3" s="4" t="s">
        <v>90</v>
      </c>
      <c r="D3" s="6" t="s">
        <v>96</v>
      </c>
      <c r="E3" s="4" t="s">
        <v>86</v>
      </c>
      <c r="F3" s="4" t="b">
        <v>1</v>
      </c>
      <c r="G3" s="7"/>
      <c r="H3" s="5"/>
      <c r="I3" s="4"/>
    </row>
    <row r="4" spans="1:9" x14ac:dyDescent="0.45">
      <c r="A4" s="4"/>
      <c r="B4" s="4"/>
      <c r="C4" s="4"/>
      <c r="D4" s="6"/>
      <c r="E4" s="4"/>
      <c r="F4" s="4"/>
      <c r="G4" s="7"/>
      <c r="H4" s="5"/>
      <c r="I4" s="4"/>
    </row>
    <row r="5" spans="1:9" x14ac:dyDescent="0.45">
      <c r="A5" s="4"/>
      <c r="B5" s="4"/>
      <c r="C5" s="4"/>
      <c r="D5" s="6" t="s">
        <v>18</v>
      </c>
      <c r="E5" s="4"/>
      <c r="F5" s="4"/>
      <c r="G5" s="7"/>
      <c r="H5" s="5"/>
      <c r="I5" s="4"/>
    </row>
    <row r="6" spans="1:9" x14ac:dyDescent="0.45">
      <c r="A6" s="4"/>
      <c r="B6" s="4"/>
      <c r="C6" s="4"/>
      <c r="D6" s="6" t="s">
        <v>18</v>
      </c>
      <c r="E6" s="4"/>
      <c r="F6" s="4"/>
      <c r="G6" s="7"/>
      <c r="H6" s="5"/>
      <c r="I6" s="4"/>
    </row>
    <row r="7" spans="1:9" x14ac:dyDescent="0.45">
      <c r="A7" s="4"/>
      <c r="B7" s="4"/>
      <c r="C7" s="4"/>
      <c r="D7" s="6" t="s">
        <v>18</v>
      </c>
      <c r="E7" s="4"/>
      <c r="F7" s="4"/>
      <c r="G7" s="7"/>
      <c r="H7" s="5"/>
      <c r="I7" s="4"/>
    </row>
    <row r="8" spans="1:9" x14ac:dyDescent="0.45">
      <c r="A8" s="4"/>
      <c r="B8" s="4"/>
      <c r="C8" s="4"/>
      <c r="D8" s="6" t="s">
        <v>18</v>
      </c>
      <c r="E8" s="4"/>
      <c r="F8" s="4"/>
      <c r="G8" s="7"/>
      <c r="H8" s="5"/>
      <c r="I8" s="4"/>
    </row>
    <row r="9" spans="1:9" x14ac:dyDescent="0.45">
      <c r="A9" s="4"/>
      <c r="B9" s="4"/>
      <c r="C9" s="4"/>
      <c r="D9" s="6" t="s">
        <v>18</v>
      </c>
      <c r="E9" s="4"/>
      <c r="F9" s="4"/>
      <c r="G9" s="7"/>
      <c r="H9" s="5"/>
      <c r="I9" s="4"/>
    </row>
    <row r="10" spans="1:9" x14ac:dyDescent="0.45">
      <c r="A10" s="4"/>
      <c r="B10" s="4"/>
      <c r="C10" s="4"/>
      <c r="D10" s="6" t="s">
        <v>18</v>
      </c>
      <c r="E10" s="4"/>
      <c r="F10" s="4"/>
      <c r="G10" s="7"/>
      <c r="H10" s="5"/>
      <c r="I10" s="4"/>
    </row>
  </sheetData>
  <dataValidations count="1">
    <dataValidation type="list" allowBlank="1" showInputMessage="1" showErrorMessage="1" sqref="C2:C10" xr:uid="{31D7D6A4-DA02-42EC-9B51-897030996951}">
      <formula1>"Col_Format,Col_Insert,Col_Delete,Col_AddGroup,Col_CondFormat,Col_Dropdown,Tbl_FreezeRow1,Tbl_Sort,Tbl_SplitCols"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51</vt:i4>
      </vt:variant>
    </vt:vector>
  </HeadingPairs>
  <TitlesOfParts>
    <vt:vector size="56" baseType="lpstr">
      <vt:lpstr>Business</vt:lpstr>
      <vt:lpstr>Supply</vt:lpstr>
      <vt:lpstr>Materials</vt:lpstr>
      <vt:lpstr>Qualn</vt:lpstr>
      <vt:lpstr>ExcelSteps</vt:lpstr>
      <vt:lpstr>Cost_Suppl_A</vt:lpstr>
      <vt:lpstr>Cost_Suppl_B</vt:lpstr>
      <vt:lpstr>Cost_Total</vt:lpstr>
      <vt:lpstr>Cost_Total_Cum</vt:lpstr>
      <vt:lpstr>Date</vt:lpstr>
      <vt:lpstr>Date_Start_SupplB</vt:lpstr>
      <vt:lpstr>M_01</vt:lpstr>
      <vt:lpstr>M_02</vt:lpstr>
      <vt:lpstr>M_03</vt:lpstr>
      <vt:lpstr>M_04</vt:lpstr>
      <vt:lpstr>M_05</vt:lpstr>
      <vt:lpstr>M_06</vt:lpstr>
      <vt:lpstr>M_07</vt:lpstr>
      <vt:lpstr>M_08</vt:lpstr>
      <vt:lpstr>M_09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M_20</vt:lpstr>
      <vt:lpstr>M_21</vt:lpstr>
      <vt:lpstr>M_22</vt:lpstr>
      <vt:lpstr>M_23</vt:lpstr>
      <vt:lpstr>M_24</vt:lpstr>
      <vt:lpstr>Materials</vt:lpstr>
      <vt:lpstr>Materials_Cost.kg</vt:lpstr>
      <vt:lpstr>Materials_Header</vt:lpstr>
      <vt:lpstr>Materials_Name</vt:lpstr>
      <vt:lpstr>Qualn</vt:lpstr>
      <vt:lpstr>Qualn_Capacity_SupplA</vt:lpstr>
      <vt:lpstr>Qualn_Capacity_SupplB</vt:lpstr>
      <vt:lpstr>Qualn_Scenario</vt:lpstr>
      <vt:lpstr>Qualn_Start_SupplB</vt:lpstr>
      <vt:lpstr>Scenario</vt:lpstr>
      <vt:lpstr>Sim_Name</vt:lpstr>
      <vt:lpstr>Supply</vt:lpstr>
      <vt:lpstr>Supply_A_Avail</vt:lpstr>
      <vt:lpstr>Supply_B_Avail</vt:lpstr>
      <vt:lpstr>Supply_Date</vt:lpstr>
      <vt:lpstr>Supply_Header</vt:lpstr>
      <vt:lpstr>Vol_Suppl_A_Avail</vt:lpstr>
      <vt:lpstr>Vol_Suppl_A_Purch</vt:lpstr>
      <vt:lpstr>Vol_Suppl_B_Avail</vt:lpstr>
      <vt:lpstr>Vol_Suppl_B_Purch</vt:lpstr>
      <vt:lpstr>Vol_Total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j.d.landgrebe</dc:creator>
  <cp:lastModifiedBy>j.d.landgrebe</cp:lastModifiedBy>
  <dcterms:created xsi:type="dcterms:W3CDTF">2022-09-06T18:12:35Z</dcterms:created>
  <dcterms:modified xsi:type="dcterms:W3CDTF">2022-09-08T13:19:31Z</dcterms:modified>
</cp:coreProperties>
</file>