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Practical_Python_For_Modeling\"/>
    </mc:Choice>
  </mc:AlternateContent>
  <xr:revisionPtr revIDLastSave="0" documentId="13_ncr:1_{BE6066F7-1C9D-4D28-B988-1474FF48D3EA}" xr6:coauthVersionLast="47" xr6:coauthVersionMax="47" xr10:uidLastSave="{00000000-0000-0000-0000-000000000000}"/>
  <bookViews>
    <workbookView xWindow="1680" yWindow="510" windowWidth="35617" windowHeight="14707" xr2:uid="{4FDF0578-8281-4B11-9B5F-4602E6B37CDC}"/>
  </bookViews>
  <sheets>
    <sheet name="Model" sheetId="1" r:id="rId1"/>
    <sheet name="Raw Data" sheetId="2" r:id="rId2"/>
    <sheet name="XLStepsSettings" sheetId="3" state="veryHidden" r:id="rId3"/>
    <sheet name="ExcelSteps" sheetId="4" state="hidden" r:id="rId4"/>
    <sheet name="Settings_" sheetId="5" state="veryHidden" r:id="rId5"/>
  </sheets>
  <definedNames>
    <definedName name="Caliper">Model!$I$7</definedName>
    <definedName name="Diam_Core">Model!$I$6</definedName>
    <definedName name="Diam_Roll">Model!$I$5</definedName>
    <definedName name="Length_Roll">Model!$I$9</definedName>
    <definedName name="Length_Unit">Model!$I$12</definedName>
    <definedName name="m_used_per_day">Model!$I$16</definedName>
    <definedName name="Model">Model!$I:$I</definedName>
    <definedName name="n_People">Model!$I$13</definedName>
    <definedName name="rate_line">Model!$I$20</definedName>
    <definedName name="ScenarioName">Model!$I$2</definedName>
    <definedName name="sq_usage">Model!$I$14</definedName>
    <definedName name="t_run">Model!$I$21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21" i="1" s="1"/>
  <c r="I16" i="1"/>
  <c r="P9" i="2"/>
  <c r="I12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P4" i="2"/>
  <c r="P7" i="2" s="1"/>
  <c r="P5" i="2"/>
  <c r="B3" i="2"/>
  <c r="B4" i="2" l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I7" authorId="0" shapeId="0" xr:uid="{B29C32C7-3425-4C16-957A-F6B824BCB1D6}">
      <text>
        <r>
          <rPr>
            <b/>
            <sz val="9"/>
            <color indexed="81"/>
            <rFont val="Tahoma"/>
            <family val="2"/>
          </rPr>
          <t>Calculated from slope on Raw Data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4C30374B-5158-4B1C-9B6F-A08A198D961A}">
      <text>
        <r>
          <rPr>
            <b/>
            <sz val="9"/>
            <color indexed="81"/>
            <rFont val="Tahoma"/>
            <family val="2"/>
          </rPr>
          <t>Length (incremental) inches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577A896A-1947-4A40-90A5-F0F8C24ECFCA}">
      <text>
        <r>
          <rPr>
            <b/>
            <sz val="9"/>
            <color indexed="81"/>
            <rFont val="Tahoma"/>
            <family val="2"/>
          </rPr>
          <t>Length Cumulative, inches</t>
        </r>
      </text>
    </comment>
    <comment ref="C1" authorId="0" shapeId="0" xr:uid="{9E6A2CA7-A00A-404E-A346-A348BD2995A7}">
      <text>
        <r>
          <rPr>
            <b/>
            <sz val="9"/>
            <color indexed="81"/>
            <rFont val="Tahoma"/>
            <family val="2"/>
          </rPr>
          <t>Length Cumulative, mm</t>
        </r>
      </text>
    </comment>
    <comment ref="D1" authorId="0" shapeId="0" xr:uid="{15034897-4910-46AC-AB41-C46445ADADC2}">
      <text>
        <r>
          <rPr>
            <b/>
            <sz val="9"/>
            <color indexed="81"/>
            <rFont val="Tahoma"/>
            <family val="2"/>
          </rPr>
          <t>Roll Diameter (radial position 1)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D2A7D0C3-BCFA-4464-8BF8-EC99F32F5F11}">
      <text>
        <r>
          <rPr>
            <b/>
            <sz val="9"/>
            <color indexed="81"/>
            <rFont val="Tahoma"/>
            <family val="2"/>
          </rPr>
          <t>Roll Diameter (radial position 2)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88DA28EE-38C6-4951-AE42-1D2514885AAF}">
      <text>
        <r>
          <rPr>
            <b/>
            <sz val="9"/>
            <color indexed="81"/>
            <rFont val="Tahoma"/>
            <family val="2"/>
          </rPr>
          <t>Roll Diameter (radial position 3)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C03732D-E271-4907-8487-51AF997F5C49}">
      <text>
        <r>
          <rPr>
            <b/>
            <sz val="9"/>
            <color indexed="81"/>
            <rFont val="Tahoma"/>
            <family val="2"/>
          </rPr>
          <t>Diameter (Avg of radial positions) 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<sst xmlns="http://schemas.openxmlformats.org/spreadsheetml/2006/main" count="125" uniqueCount="86">
  <si>
    <t>Grp</t>
  </si>
  <si>
    <t>Subgrp</t>
  </si>
  <si>
    <t>Description</t>
  </si>
  <si>
    <t>Variable Names</t>
  </si>
  <si>
    <t>Units</t>
  </si>
  <si>
    <t>Number Fmt</t>
  </si>
  <si>
    <t>Formula/Row Type</t>
  </si>
  <si>
    <t>mm</t>
  </si>
  <si>
    <t>0</t>
  </si>
  <si>
    <t>0.00</t>
  </si>
  <si>
    <t>Roll Diameter</t>
  </si>
  <si>
    <t>Roll Length</t>
  </si>
  <si>
    <t>Core Diameter</t>
  </si>
  <si>
    <t>Diam_Roll</t>
  </si>
  <si>
    <t>Diam_Core</t>
  </si>
  <si>
    <t>m</t>
  </si>
  <si>
    <t>Square Length</t>
  </si>
  <si>
    <t>D_avg</t>
  </si>
  <si>
    <t>L_inc</t>
  </si>
  <si>
    <t>L_cum</t>
  </si>
  <si>
    <t>L_cum_in</t>
  </si>
  <si>
    <t>D_1</t>
  </si>
  <si>
    <t>D_2</t>
  </si>
  <si>
    <t>D_3</t>
  </si>
  <si>
    <t>From Data fit:</t>
  </si>
  <si>
    <t>Caliper</t>
  </si>
  <si>
    <t>Slope-based caliper</t>
  </si>
  <si>
    <t>The slope-based caliper is more reliable since it depends on all data</t>
  </si>
  <si>
    <t>Material Caliper (Thickness)</t>
  </si>
  <si>
    <t>Home Consumption</t>
  </si>
  <si>
    <t>Input</t>
  </si>
  <si>
    <t>n_People</t>
  </si>
  <si>
    <t>Squares.day.person</t>
  </si>
  <si>
    <t>sq.day.person</t>
  </si>
  <si>
    <t>sq_usage</t>
  </si>
  <si>
    <t>0.0</t>
  </si>
  <si>
    <t>Household Usage</t>
  </si>
  <si>
    <t>m_used_per_day</t>
  </si>
  <si>
    <t>m.day</t>
  </si>
  <si>
    <t>Days to use a roll</t>
  </si>
  <si>
    <t>People living in House</t>
  </si>
  <si>
    <t>All samples (except 27.5 inch final) were n=15 "squares".  Average length:</t>
  </si>
  <si>
    <t>Roll Length Model</t>
  </si>
  <si>
    <t>Length_Roll</t>
  </si>
  <si>
    <t>Length_Unit</t>
  </si>
  <si>
    <t>ScenarioName</t>
  </si>
  <si>
    <t>Type</t>
  </si>
  <si>
    <t>txtval</t>
  </si>
  <si>
    <t>boolean1</t>
  </si>
  <si>
    <t>boolean2</t>
  </si>
  <si>
    <t>ShtNameFrm</t>
  </si>
  <si>
    <t>Model</t>
  </si>
  <si>
    <t>Raw Data</t>
  </si>
  <si>
    <t>cBoxAppShtName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</si>
  <si>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</si>
  <si>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</si>
  <si>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</si>
  <si>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</si>
  <si>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</si>
  <si>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</si>
  <si>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</si>
  <si>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</si>
  <si>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</si>
  <si>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/>
  </si>
  <si>
    <t>Cushiony TP</t>
  </si>
  <si>
    <t>JMP Plots and Regression Fit</t>
  </si>
  <si>
    <r>
      <t xml:space="preserve">Caliper based on Slope of L versus D^2  is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</si>
  <si>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r>
      <t xml:space="preserve">Caliper based on Intcpt of L versus D^2 is (Dc^2) *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</si>
  <si>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t>Model assumes incompressible</t>
  </si>
  <si>
    <t>material (e.g. Caliper is constant</t>
  </si>
  <si>
    <t>throughout roll)</t>
  </si>
  <si>
    <t>Cushiony_TP</t>
  </si>
  <si>
    <t>Industrial Consumption</t>
  </si>
  <si>
    <t>Line Speed</t>
  </si>
  <si>
    <t>rate_line</t>
  </si>
  <si>
    <t>m.min</t>
  </si>
  <si>
    <t>Run Time</t>
  </si>
  <si>
    <t>t_run</t>
  </si>
  <si>
    <t>minutes</t>
  </si>
  <si>
    <t>=ROUND(Length_Roll/rate_line,2)</t>
  </si>
  <si>
    <t>bool1</t>
  </si>
  <si>
    <t>bool2</t>
  </si>
  <si>
    <t>bool3</t>
  </si>
  <si>
    <t>bool4</t>
  </si>
  <si>
    <t>bool5</t>
  </si>
  <si>
    <t>=PI()*(Diam_Roll^2 - Diam_Core^2)/(4*Caliper)/1000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</si>
</sst>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42">
    <xf numFmtId="0" fontId="0" fillId="0" borderId="0" xfId="0"/>
    <xf numFmtId="0" fontId="5" fillId="5" borderId="0" xfId="4"/>
    <xf numFmtId="49" fontId="0" fillId="0" borderId="0" xfId="0" applyNumberFormat="1"/>
    <xf numFmtId="0" fontId="6" fillId="4" borderId="3" xfId="3" applyFont="1" applyBorder="1"/>
    <xf numFmtId="49" fontId="6" fillId="4" borderId="3" xfId="3" applyNumberFormat="1" applyFont="1" applyBorder="1"/>
    <xf numFmtId="0" fontId="6" fillId="4" borderId="4" xfId="3" applyFont="1" applyBorder="1"/>
    <xf numFmtId="49" fontId="6" fillId="4" borderId="4" xfId="3" applyNumberFormat="1" applyFont="1" applyBorder="1"/>
    <xf numFmtId="0" fontId="3" fillId="3" borderId="1" xfId="2"/>
    <xf numFmtId="0" fontId="0" fillId="0" borderId="0" xfId="0" applyAlignment="1">
      <alignment horizontal="right"/>
    </xf>
    <xf numFmtId="164" fontId="0" fillId="0" borderId="0" xfId="0" applyNumberFormat="1"/>
    <xf numFmtId="164" fontId="3" fillId="3" borderId="1" xfId="2" applyNumberFormat="1"/>
    <xf numFmtId="0" fontId="1" fillId="7" borderId="0" xfId="6"/>
    <xf numFmtId="0" fontId="5" fillId="6" borderId="0" xfId="5"/>
    <xf numFmtId="164" fontId="2" fillId="2" borderId="1" xfId="1" applyNumberForma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10" fillId="0" borderId="0" xfId="0" applyFont="1"/>
    <xf numFmtId="0" fontId="11" fillId="0" borderId="0" xfId="0" applyFont="1"/>
    <xf numFmtId="0" fontId="12" fillId="6" borderId="0" xfId="5" applyFont="1" applyBorder="1" applyAlignment="1">
      <alignment wrapText="1"/>
    </xf>
    <xf numFmtId="49" fontId="12" fillId="6" borderId="0" xfId="5" applyNumberFormat="1" applyFont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6" fillId="0" borderId="4" xfId="0" applyFont="1" applyBorder="1"/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4" borderId="8" xfId="3" applyFont="1" applyBorder="1"/>
    <xf numFmtId="49" fontId="6" fillId="4" borderId="8" xfId="3" applyNumberFormat="1" applyFont="1" applyBorder="1"/>
    <xf numFmtId="164" fontId="0" fillId="0" borderId="3" xfId="0" applyNumberFormat="1" applyBorder="1"/>
    <xf numFmtId="2" fontId="0" fillId="0" borderId="4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64" fontId="3" fillId="3" borderId="9" xfId="2" applyNumberFormat="1" applyBorder="1"/>
    <xf numFmtId="164" fontId="3" fillId="3" borderId="4" xfId="2" applyNumberFormat="1" applyBorder="1"/>
    <xf numFmtId="2" fontId="3" fillId="3" borderId="1" xfId="2" applyNumberFormat="1"/>
    <xf numFmtId="0" fontId="5" fillId="5" borderId="0" xfId="4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7">
    <cellStyle name="60% - Accent2" xfId="6" builtinId="36"/>
    <cellStyle name="Accent1" xfId="4" builtinId="29"/>
    <cellStyle name="Accent2" xfId="5" builtinId="33"/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13</xdr:row>
      <xdr:rowOff>2</xdr:rowOff>
    </xdr:from>
    <xdr:to>
      <xdr:col>20</xdr:col>
      <xdr:colOff>45279</xdr:colOff>
      <xdr:row>45</xdr:row>
      <xdr:rowOff>174299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884AF-6039-4496-97A2-DF50D2A3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381252"/>
          <a:ext cx="3769554" cy="596549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13</xdr:row>
      <xdr:rowOff>4762</xdr:rowOff>
    </xdr:from>
    <xdr:to>
      <xdr:col>13</xdr:col>
      <xdr:colOff>647264</xdr:colOff>
      <xdr:row>29</xdr:row>
      <xdr:rowOff>140808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5F32CD-5076-4516-8836-B182EF0F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386012"/>
          <a:ext cx="3876239" cy="303164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533400</xdr:colOff>
      <xdr:row>11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52AFFD-FDEB-47B1-81C9-970FEDAC1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361950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23</xdr:col>
      <xdr:colOff>533400</xdr:colOff>
      <xdr:row>11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103BB1-1B41-4AFE-9E36-D9A9C71FB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36195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99EA-EA34-48DB-8F62-7D65D9CC8745}">
  <sheetPr codeName="Sheet1"/>
  <dimension ref="A1:K21"/>
  <sheetViews>
    <sheetView tabSelected="1" zoomScale="140" zoomScaleNormal="140" workbookViewId="0">
      <selection sqref="A1:B1048576"/>
    </sheetView>
  </sheetViews>
  <sheetFormatPr defaultRowHeight="14.25" outlineLevelCol="1" x14ac:dyDescent="0.45"/>
  <cols>
    <col min="1" max="2" width="2.3984375" customWidth="1"/>
    <col min="3" max="3" width="22.796875" style="41" bestFit="1" customWidth="1"/>
    <col min="4" max="4" width="15.19921875" customWidth="1"/>
    <col min="5" max="5" width="11.86328125" customWidth="1"/>
    <col min="6" max="6" width="10.796875" bestFit="1" customWidth="1" outlineLevel="1"/>
    <col min="7" max="7" width="35.9296875" bestFit="1" customWidth="1" outlineLevel="1"/>
    <col min="8" max="8" width="4.59765625" customWidth="1"/>
    <col min="9" max="9" width="12.46484375" customWidth="1"/>
  </cols>
  <sheetData>
    <row r="1" spans="1:11" x14ac:dyDescent="0.45">
      <c r="A1" s="1" t="s">
        <v>0</v>
      </c>
      <c r="B1" s="1" t="s">
        <v>1</v>
      </c>
      <c r="C1" s="39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64</v>
      </c>
    </row>
    <row r="2" spans="1:11" x14ac:dyDescent="0.45">
      <c r="C2" s="40"/>
      <c r="D2" s="5" t="s">
        <v>45</v>
      </c>
      <c r="E2" s="5"/>
      <c r="F2" s="6"/>
      <c r="G2" s="6"/>
      <c r="I2" s="5" t="s">
        <v>71</v>
      </c>
    </row>
    <row r="3" spans="1:11" x14ac:dyDescent="0.45">
      <c r="C3" s="40"/>
      <c r="F3" s="2"/>
      <c r="G3" s="2"/>
    </row>
    <row r="4" spans="1:11" x14ac:dyDescent="0.45">
      <c r="A4" s="19" t="s">
        <v>42</v>
      </c>
      <c r="F4" s="2"/>
      <c r="G4" s="2"/>
    </row>
    <row r="5" spans="1:11" x14ac:dyDescent="0.45">
      <c r="C5" s="41" t="s">
        <v>10</v>
      </c>
      <c r="D5" s="3" t="s">
        <v>13</v>
      </c>
      <c r="E5" s="3" t="s">
        <v>7</v>
      </c>
      <c r="F5" s="4" t="s">
        <v>35</v>
      </c>
      <c r="G5" s="4" t="s">
        <v>30</v>
      </c>
      <c r="I5" s="32">
        <v>120.5</v>
      </c>
    </row>
    <row r="6" spans="1:11" x14ac:dyDescent="0.45">
      <c r="C6" s="41" t="s">
        <v>12</v>
      </c>
      <c r="D6" s="3" t="s">
        <v>14</v>
      </c>
      <c r="E6" s="3" t="s">
        <v>7</v>
      </c>
      <c r="F6" s="4" t="s">
        <v>35</v>
      </c>
      <c r="G6" s="4" t="s">
        <v>30</v>
      </c>
      <c r="I6" s="32">
        <v>43.2</v>
      </c>
    </row>
    <row r="7" spans="1:11" x14ac:dyDescent="0.45">
      <c r="C7" s="41" t="s">
        <v>28</v>
      </c>
      <c r="D7" s="5" t="s">
        <v>25</v>
      </c>
      <c r="E7" s="5" t="s">
        <v>7</v>
      </c>
      <c r="F7" s="6" t="s">
        <v>9</v>
      </c>
      <c r="G7" s="6" t="s">
        <v>30</v>
      </c>
      <c r="I7" s="33">
        <v>0.47</v>
      </c>
    </row>
    <row r="8" spans="1:11" x14ac:dyDescent="0.45">
      <c r="F8" s="2"/>
      <c r="G8" s="2"/>
      <c r="J8" s="18"/>
      <c r="K8" s="18"/>
    </row>
    <row r="9" spans="1:11" x14ac:dyDescent="0.45">
      <c r="C9" s="41" t="s">
        <v>11</v>
      </c>
      <c r="D9" s="5" t="s">
        <v>43</v>
      </c>
      <c r="E9" s="5" t="s">
        <v>15</v>
      </c>
      <c r="F9" s="6" t="s">
        <v>35</v>
      </c>
      <c r="G9" s="6" t="s">
        <v>85</v>
      </c>
      <c r="I9" s="10">
        <f>PI()*(Diam_Roll^2 - Diam_Core^2)/(4*Caliper)/1000</f>
        <v>21.145608965133924</v>
      </c>
      <c r="J9" s="18"/>
      <c r="K9" s="18"/>
    </row>
    <row r="10" spans="1:11" x14ac:dyDescent="0.45">
      <c r="F10" s="2"/>
      <c r="G10" s="2"/>
      <c r="J10" s="18"/>
      <c r="K10" s="18"/>
    </row>
    <row r="11" spans="1:11" x14ac:dyDescent="0.45">
      <c r="A11" s="19" t="s">
        <v>29</v>
      </c>
      <c r="F11" s="2"/>
      <c r="G11" s="2"/>
      <c r="J11" s="18"/>
      <c r="K11" s="18"/>
    </row>
    <row r="12" spans="1:11" x14ac:dyDescent="0.45">
      <c r="C12" s="41" t="s">
        <v>16</v>
      </c>
      <c r="D12" s="3" t="s">
        <v>44</v>
      </c>
      <c r="E12" s="3" t="s">
        <v>7</v>
      </c>
      <c r="F12" s="4" t="s">
        <v>35</v>
      </c>
      <c r="G12" s="4" t="s">
        <v>30</v>
      </c>
      <c r="I12" s="32">
        <f>'Raw Data'!P9</f>
        <v>102.2</v>
      </c>
      <c r="J12" s="18"/>
      <c r="K12" s="18"/>
    </row>
    <row r="13" spans="1:11" x14ac:dyDescent="0.45">
      <c r="C13" s="41" t="s">
        <v>40</v>
      </c>
      <c r="D13" s="3" t="s">
        <v>31</v>
      </c>
      <c r="E13" s="3"/>
      <c r="F13" s="4" t="s">
        <v>8</v>
      </c>
      <c r="G13" s="4" t="s">
        <v>30</v>
      </c>
      <c r="I13" s="35">
        <v>3</v>
      </c>
      <c r="J13" s="18"/>
      <c r="K13" s="18"/>
    </row>
    <row r="14" spans="1:11" x14ac:dyDescent="0.45">
      <c r="C14" s="41" t="s">
        <v>32</v>
      </c>
      <c r="D14" s="5" t="s">
        <v>34</v>
      </c>
      <c r="E14" s="5" t="s">
        <v>33</v>
      </c>
      <c r="F14" s="6" t="s">
        <v>8</v>
      </c>
      <c r="G14" s="6" t="s">
        <v>30</v>
      </c>
      <c r="I14" s="34">
        <v>20</v>
      </c>
      <c r="J14" s="18"/>
      <c r="K14" s="18"/>
    </row>
    <row r="15" spans="1:11" x14ac:dyDescent="0.45">
      <c r="F15" s="2"/>
      <c r="G15" s="2"/>
      <c r="J15" s="18"/>
      <c r="K15" s="18"/>
    </row>
    <row r="16" spans="1:11" x14ac:dyDescent="0.45">
      <c r="C16" s="41" t="s">
        <v>36</v>
      </c>
      <c r="D16" s="5" t="s">
        <v>37</v>
      </c>
      <c r="E16" s="5" t="s">
        <v>38</v>
      </c>
      <c r="F16" s="6" t="s">
        <v>35</v>
      </c>
      <c r="G16" s="6"/>
      <c r="I16" s="37">
        <f>(Length_Unit*n_People*sq_usage/1000)</f>
        <v>6.1319999999999997</v>
      </c>
      <c r="J16" s="18"/>
      <c r="K16" s="18"/>
    </row>
    <row r="17" spans="1:11" x14ac:dyDescent="0.45">
      <c r="C17" s="41" t="s">
        <v>39</v>
      </c>
      <c r="D17" s="30"/>
      <c r="E17" s="30"/>
      <c r="F17" s="31"/>
      <c r="G17" s="31"/>
      <c r="I17" s="36"/>
      <c r="J17" s="18"/>
      <c r="K17" s="18"/>
    </row>
    <row r="18" spans="1:11" x14ac:dyDescent="0.45">
      <c r="F18" s="2"/>
      <c r="G18" s="2"/>
    </row>
    <row r="19" spans="1:11" x14ac:dyDescent="0.45">
      <c r="A19" s="19" t="s">
        <v>72</v>
      </c>
      <c r="F19" s="2"/>
      <c r="G19" s="2"/>
      <c r="J19" s="18"/>
      <c r="K19" s="18"/>
    </row>
    <row r="20" spans="1:11" x14ac:dyDescent="0.45">
      <c r="C20" s="41" t="s">
        <v>73</v>
      </c>
      <c r="D20" s="3" t="s">
        <v>74</v>
      </c>
      <c r="E20" s="3" t="s">
        <v>75</v>
      </c>
      <c r="F20" s="4" t="s">
        <v>35</v>
      </c>
      <c r="G20" s="4" t="s">
        <v>30</v>
      </c>
      <c r="I20" s="32">
        <v>20</v>
      </c>
      <c r="J20" s="18"/>
      <c r="K20" s="18"/>
    </row>
    <row r="21" spans="1:11" x14ac:dyDescent="0.45">
      <c r="C21" s="41" t="s">
        <v>76</v>
      </c>
      <c r="D21" s="5" t="s">
        <v>77</v>
      </c>
      <c r="E21" s="5" t="s">
        <v>78</v>
      </c>
      <c r="F21" s="6" t="s">
        <v>9</v>
      </c>
      <c r="G21" s="6" t="s">
        <v>79</v>
      </c>
      <c r="I21" s="38">
        <f>ROUND(Length_Roll/rate_line,2)</f>
        <v>1.06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76B-6205-4D9E-AF8F-2E4CF9937D6A}">
  <sheetPr codeName="Sheet2"/>
  <dimension ref="A1:V20"/>
  <sheetViews>
    <sheetView zoomScaleNormal="100" workbookViewId="0"/>
  </sheetViews>
  <sheetFormatPr defaultRowHeight="14.25" x14ac:dyDescent="0.45"/>
  <cols>
    <col min="3" max="3" width="12.33203125" bestFit="1" customWidth="1"/>
    <col min="7" max="7" width="7.53125" customWidth="1"/>
  </cols>
  <sheetData>
    <row r="1" spans="1:17" x14ac:dyDescent="0.45">
      <c r="A1" s="1" t="s">
        <v>18</v>
      </c>
      <c r="B1" s="1" t="s">
        <v>20</v>
      </c>
      <c r="C1" s="1" t="s">
        <v>19</v>
      </c>
      <c r="D1" s="11" t="s">
        <v>21</v>
      </c>
      <c r="E1" s="11" t="s">
        <v>22</v>
      </c>
      <c r="F1" s="11" t="s">
        <v>23</v>
      </c>
      <c r="G1" s="12" t="s">
        <v>17</v>
      </c>
    </row>
    <row r="2" spans="1:17" x14ac:dyDescent="0.45">
      <c r="B2">
        <v>0</v>
      </c>
      <c r="C2" s="7">
        <f>ROUND(B2*25.4,0)</f>
        <v>0</v>
      </c>
      <c r="D2">
        <v>45</v>
      </c>
      <c r="E2">
        <v>41.5</v>
      </c>
      <c r="F2">
        <v>43</v>
      </c>
      <c r="G2" s="10">
        <f>ROUND(AVERAGE(D2, E2, F2), 1)</f>
        <v>43.2</v>
      </c>
    </row>
    <row r="3" spans="1:17" x14ac:dyDescent="0.45">
      <c r="A3" s="9">
        <v>27.5</v>
      </c>
      <c r="B3" s="13">
        <f>B2+A3</f>
        <v>27.5</v>
      </c>
      <c r="C3" s="7">
        <f t="shared" ref="C3:C16" si="0">ROUND(B3*25.4,0)</f>
        <v>699</v>
      </c>
      <c r="D3">
        <v>50</v>
      </c>
      <c r="E3">
        <v>47</v>
      </c>
      <c r="F3">
        <v>49</v>
      </c>
      <c r="G3" s="10">
        <f t="shared" ref="G3:G16" si="1">ROUND(AVERAGE(D3, E3, F3), 1)</f>
        <v>48.7</v>
      </c>
      <c r="O3" t="s">
        <v>24</v>
      </c>
    </row>
    <row r="4" spans="1:17" ht="14.65" x14ac:dyDescent="0.45">
      <c r="A4" s="9">
        <v>60.75</v>
      </c>
      <c r="B4" s="13">
        <f t="shared" ref="B4:B16" si="2">B3+A4</f>
        <v>88.25</v>
      </c>
      <c r="C4" s="7">
        <f t="shared" si="0"/>
        <v>2242</v>
      </c>
      <c r="D4">
        <v>55</v>
      </c>
      <c r="E4">
        <v>55</v>
      </c>
      <c r="F4">
        <v>56</v>
      </c>
      <c r="G4" s="10">
        <f t="shared" si="1"/>
        <v>55.3</v>
      </c>
      <c r="M4" s="8" t="s">
        <v>66</v>
      </c>
      <c r="O4" t="s">
        <v>25</v>
      </c>
      <c r="P4">
        <f>PI()/(4*1.674)</f>
        <v>0.46917453010600257</v>
      </c>
      <c r="Q4" t="s">
        <v>7</v>
      </c>
    </row>
    <row r="5" spans="1:17" ht="14.65" x14ac:dyDescent="0.45">
      <c r="A5" s="9">
        <v>60</v>
      </c>
      <c r="B5" s="13">
        <f t="shared" si="2"/>
        <v>148.25</v>
      </c>
      <c r="C5" s="7">
        <f t="shared" si="0"/>
        <v>3766</v>
      </c>
      <c r="D5">
        <v>64</v>
      </c>
      <c r="E5">
        <v>63</v>
      </c>
      <c r="F5">
        <v>63</v>
      </c>
      <c r="G5" s="10">
        <f t="shared" si="1"/>
        <v>63.3</v>
      </c>
      <c r="M5" s="8" t="s">
        <v>67</v>
      </c>
      <c r="O5" t="s">
        <v>25</v>
      </c>
      <c r="P5">
        <f>PI()*G2^2/(4*2318)</f>
        <v>0.63233022798052374</v>
      </c>
      <c r="Q5" t="s">
        <v>7</v>
      </c>
    </row>
    <row r="6" spans="1:17" ht="14.65" thickBot="1" x14ac:dyDescent="0.5">
      <c r="A6" s="9">
        <v>60.125</v>
      </c>
      <c r="B6" s="13">
        <f t="shared" si="2"/>
        <v>208.375</v>
      </c>
      <c r="C6" s="7">
        <f t="shared" si="0"/>
        <v>5293</v>
      </c>
      <c r="D6">
        <v>70</v>
      </c>
      <c r="E6">
        <v>69</v>
      </c>
      <c r="F6">
        <v>69</v>
      </c>
      <c r="G6" s="10">
        <f t="shared" si="1"/>
        <v>69.3</v>
      </c>
    </row>
    <row r="7" spans="1:17" ht="14.65" thickBot="1" x14ac:dyDescent="0.5">
      <c r="A7" s="9">
        <v>60.125</v>
      </c>
      <c r="B7" s="13">
        <f t="shared" si="2"/>
        <v>268.5</v>
      </c>
      <c r="C7" s="7">
        <f t="shared" si="0"/>
        <v>6820</v>
      </c>
      <c r="D7">
        <v>77.5</v>
      </c>
      <c r="E7">
        <v>74.5</v>
      </c>
      <c r="F7">
        <v>74.5</v>
      </c>
      <c r="G7" s="10">
        <f t="shared" si="1"/>
        <v>75.5</v>
      </c>
      <c r="N7" s="14"/>
      <c r="O7" s="15" t="s">
        <v>26</v>
      </c>
      <c r="P7" s="16">
        <f>ROUND(P4,2)</f>
        <v>0.47</v>
      </c>
      <c r="Q7" s="17" t="s">
        <v>7</v>
      </c>
    </row>
    <row r="8" spans="1:17" ht="14.65" thickBot="1" x14ac:dyDescent="0.5">
      <c r="A8" s="9">
        <v>60.125</v>
      </c>
      <c r="B8" s="13">
        <f t="shared" si="2"/>
        <v>328.625</v>
      </c>
      <c r="C8" s="7">
        <f t="shared" si="0"/>
        <v>8347</v>
      </c>
      <c r="D8">
        <v>82</v>
      </c>
      <c r="E8">
        <v>81</v>
      </c>
      <c r="F8">
        <v>81</v>
      </c>
      <c r="G8" s="10">
        <f t="shared" si="1"/>
        <v>81.3</v>
      </c>
    </row>
    <row r="9" spans="1:17" ht="14.65" thickBot="1" x14ac:dyDescent="0.5">
      <c r="A9" s="9">
        <v>60.125</v>
      </c>
      <c r="B9" s="13">
        <f t="shared" si="2"/>
        <v>388.75</v>
      </c>
      <c r="C9" s="7">
        <f t="shared" si="0"/>
        <v>9874</v>
      </c>
      <c r="D9">
        <v>88.5</v>
      </c>
      <c r="E9">
        <v>87</v>
      </c>
      <c r="F9">
        <v>85.5</v>
      </c>
      <c r="G9" s="10">
        <f t="shared" si="1"/>
        <v>87</v>
      </c>
      <c r="I9" s="14"/>
      <c r="J9" s="16"/>
      <c r="K9" s="16"/>
      <c r="L9" s="16"/>
      <c r="M9" s="16"/>
      <c r="N9" s="16"/>
      <c r="O9" s="15" t="s">
        <v>41</v>
      </c>
      <c r="P9" s="16">
        <f>ROUND(25.4*SUM(A4:A16)/(COUNT(A4:A16)*15),1)</f>
        <v>102.2</v>
      </c>
      <c r="Q9" s="17" t="s">
        <v>7</v>
      </c>
    </row>
    <row r="10" spans="1:17" x14ac:dyDescent="0.45">
      <c r="A10" s="9">
        <v>60.25</v>
      </c>
      <c r="B10" s="13">
        <f t="shared" si="2"/>
        <v>449</v>
      </c>
      <c r="C10" s="7">
        <f t="shared" si="0"/>
        <v>11405</v>
      </c>
      <c r="D10">
        <v>93</v>
      </c>
      <c r="E10">
        <v>91.5</v>
      </c>
      <c r="F10">
        <v>91</v>
      </c>
      <c r="G10" s="10">
        <f t="shared" si="1"/>
        <v>91.8</v>
      </c>
    </row>
    <row r="11" spans="1:17" x14ac:dyDescent="0.45">
      <c r="A11" s="9">
        <v>60.25</v>
      </c>
      <c r="B11" s="13">
        <f t="shared" si="2"/>
        <v>509.25</v>
      </c>
      <c r="C11" s="7">
        <f t="shared" si="0"/>
        <v>12935</v>
      </c>
      <c r="D11">
        <v>99</v>
      </c>
      <c r="E11">
        <v>97.5</v>
      </c>
      <c r="F11">
        <v>97</v>
      </c>
      <c r="G11" s="10">
        <f t="shared" si="1"/>
        <v>97.8</v>
      </c>
      <c r="K11" t="s">
        <v>27</v>
      </c>
    </row>
    <row r="12" spans="1:17" x14ac:dyDescent="0.45">
      <c r="A12" s="9">
        <v>60.25</v>
      </c>
      <c r="B12" s="13">
        <f t="shared" si="2"/>
        <v>569.5</v>
      </c>
      <c r="C12" s="7">
        <f t="shared" si="0"/>
        <v>14465</v>
      </c>
      <c r="D12">
        <v>104</v>
      </c>
      <c r="E12">
        <v>102</v>
      </c>
      <c r="F12">
        <v>101</v>
      </c>
      <c r="G12" s="10">
        <f t="shared" si="1"/>
        <v>102.3</v>
      </c>
    </row>
    <row r="13" spans="1:17" x14ac:dyDescent="0.45">
      <c r="A13" s="9">
        <v>60.5</v>
      </c>
      <c r="B13" s="13">
        <f t="shared" si="2"/>
        <v>630</v>
      </c>
      <c r="C13" s="7">
        <f t="shared" si="0"/>
        <v>16002</v>
      </c>
      <c r="D13">
        <v>108.5</v>
      </c>
      <c r="E13">
        <v>107</v>
      </c>
      <c r="F13">
        <v>105</v>
      </c>
      <c r="G13" s="10">
        <f t="shared" si="1"/>
        <v>106.8</v>
      </c>
      <c r="I13" t="s">
        <v>65</v>
      </c>
    </row>
    <row r="14" spans="1:17" x14ac:dyDescent="0.45">
      <c r="A14" s="9">
        <v>60.75</v>
      </c>
      <c r="B14" s="13">
        <f t="shared" si="2"/>
        <v>690.75</v>
      </c>
      <c r="C14" s="7">
        <f t="shared" si="0"/>
        <v>17545</v>
      </c>
      <c r="D14">
        <v>113.5</v>
      </c>
      <c r="E14">
        <v>110.5</v>
      </c>
      <c r="F14">
        <v>109</v>
      </c>
      <c r="G14" s="10">
        <f t="shared" si="1"/>
        <v>111</v>
      </c>
    </row>
    <row r="15" spans="1:17" x14ac:dyDescent="0.45">
      <c r="A15" s="9">
        <v>60.75</v>
      </c>
      <c r="B15" s="13">
        <f t="shared" si="2"/>
        <v>751.5</v>
      </c>
      <c r="C15" s="7">
        <f t="shared" si="0"/>
        <v>19088</v>
      </c>
      <c r="D15">
        <v>119</v>
      </c>
      <c r="E15">
        <v>116</v>
      </c>
      <c r="F15">
        <v>114.5</v>
      </c>
      <c r="G15" s="10">
        <f t="shared" si="1"/>
        <v>116.5</v>
      </c>
    </row>
    <row r="16" spans="1:17" x14ac:dyDescent="0.45">
      <c r="A16" s="9">
        <v>60.75</v>
      </c>
      <c r="B16" s="13">
        <f t="shared" si="2"/>
        <v>812.25</v>
      </c>
      <c r="C16" s="7">
        <f t="shared" si="0"/>
        <v>20631</v>
      </c>
      <c r="D16">
        <v>123</v>
      </c>
      <c r="E16">
        <v>120</v>
      </c>
      <c r="F16">
        <v>118.5</v>
      </c>
      <c r="G16" s="10">
        <f t="shared" si="1"/>
        <v>120.5</v>
      </c>
    </row>
    <row r="18" spans="22:22" x14ac:dyDescent="0.45">
      <c r="V18" t="s">
        <v>68</v>
      </c>
    </row>
    <row r="19" spans="22:22" x14ac:dyDescent="0.45">
      <c r="V19" t="s">
        <v>69</v>
      </c>
    </row>
    <row r="20" spans="22:22" x14ac:dyDescent="0.45">
      <c r="V20" t="s">
        <v>70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5462-56D0-45F7-9764-50AAAA789AD2}">
  <sheetPr codeName="Sheet3"/>
  <dimension ref="A1:E5"/>
  <sheetViews>
    <sheetView workbookViewId="0"/>
  </sheetViews>
  <sheetFormatPr defaultRowHeight="14.25" x14ac:dyDescent="0.45"/>
  <sheetData>
    <row r="1" spans="1:5" x14ac:dyDescent="0.45">
      <c r="A1" t="s">
        <v>46</v>
      </c>
      <c r="B1" t="s">
        <v>47</v>
      </c>
      <c r="C1" t="s">
        <v>48</v>
      </c>
      <c r="D1" t="s">
        <v>49</v>
      </c>
    </row>
    <row r="2" spans="1:5" x14ac:dyDescent="0.45">
      <c r="A2" t="s">
        <v>50</v>
      </c>
      <c r="B2" t="s">
        <v>51</v>
      </c>
      <c r="C2" t="b">
        <v>0</v>
      </c>
      <c r="D2" t="b">
        <v>0</v>
      </c>
      <c r="E2" t="b">
        <v>1</v>
      </c>
    </row>
    <row r="3" spans="1:5" x14ac:dyDescent="0.45">
      <c r="A3" t="s">
        <v>50</v>
      </c>
      <c r="B3" t="s">
        <v>52</v>
      </c>
      <c r="C3" t="b">
        <v>0</v>
      </c>
      <c r="D3" t="b">
        <v>0</v>
      </c>
      <c r="E3" t="b">
        <v>0</v>
      </c>
    </row>
    <row r="4" spans="1:5" x14ac:dyDescent="0.45">
      <c r="A4" t="s">
        <v>50</v>
      </c>
      <c r="C4" t="b">
        <v>0</v>
      </c>
      <c r="D4" t="b">
        <v>0</v>
      </c>
      <c r="E4" t="b">
        <v>0</v>
      </c>
    </row>
    <row r="5" spans="1:5" x14ac:dyDescent="0.45">
      <c r="A5" t="s">
        <v>53</v>
      </c>
      <c r="C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8E20-5C2F-4C22-AA69-B647B578D988}">
  <sheetPr codeName="Sheet4"/>
  <dimension ref="A1:I10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22" customWidth="1"/>
    <col min="4" max="4" width="20.59765625" style="27" customWidth="1"/>
    <col min="5" max="5" width="12.59765625" style="22" customWidth="1"/>
    <col min="6" max="6" width="7.59765625" style="22" customWidth="1"/>
    <col min="7" max="7" width="12.59765625" style="29" customWidth="1"/>
    <col min="8" max="8" width="7.59765625" style="23" customWidth="1"/>
    <col min="9" max="9" width="7.59765625" style="22" customWidth="1"/>
  </cols>
  <sheetData>
    <row r="1" spans="1:9" ht="24" x14ac:dyDescent="0.45">
      <c r="A1" s="20" t="s">
        <v>54</v>
      </c>
      <c r="B1" s="20" t="s">
        <v>55</v>
      </c>
      <c r="C1" s="20" t="s">
        <v>56</v>
      </c>
      <c r="D1" s="21" t="s">
        <v>57</v>
      </c>
      <c r="E1" s="20" t="s">
        <v>58</v>
      </c>
      <c r="F1" s="20" t="s">
        <v>59</v>
      </c>
      <c r="G1" s="20" t="s">
        <v>60</v>
      </c>
      <c r="H1" s="21" t="s">
        <v>61</v>
      </c>
      <c r="I1" s="20" t="s">
        <v>62</v>
      </c>
    </row>
    <row r="2" spans="1:9" x14ac:dyDescent="0.45">
      <c r="A2" s="24"/>
      <c r="B2" s="24"/>
      <c r="C2" s="24"/>
      <c r="D2" s="26" t="s">
        <v>63</v>
      </c>
      <c r="E2" s="24"/>
      <c r="F2" s="24"/>
      <c r="G2" s="28"/>
      <c r="H2" s="25"/>
      <c r="I2" s="24"/>
    </row>
    <row r="3" spans="1:9" x14ac:dyDescent="0.45">
      <c r="A3" s="24"/>
      <c r="B3" s="24"/>
      <c r="C3" s="24"/>
      <c r="D3" s="26" t="s">
        <v>63</v>
      </c>
      <c r="E3" s="24"/>
      <c r="F3" s="24"/>
      <c r="G3" s="28"/>
      <c r="H3" s="25"/>
      <c r="I3" s="24"/>
    </row>
    <row r="4" spans="1:9" x14ac:dyDescent="0.45">
      <c r="A4" s="24"/>
      <c r="B4" s="24"/>
      <c r="C4" s="24"/>
      <c r="D4" s="26" t="s">
        <v>63</v>
      </c>
      <c r="E4" s="24"/>
      <c r="F4" s="24"/>
      <c r="G4" s="28"/>
      <c r="H4" s="25"/>
      <c r="I4" s="24"/>
    </row>
    <row r="5" spans="1:9" x14ac:dyDescent="0.45">
      <c r="A5" s="24"/>
      <c r="B5" s="24"/>
      <c r="C5" s="24"/>
      <c r="D5" s="26" t="s">
        <v>63</v>
      </c>
      <c r="E5" s="24"/>
      <c r="F5" s="24"/>
      <c r="G5" s="28"/>
      <c r="H5" s="25"/>
      <c r="I5" s="24"/>
    </row>
    <row r="6" spans="1:9" x14ac:dyDescent="0.45">
      <c r="A6" s="24"/>
      <c r="B6" s="24"/>
      <c r="C6" s="24"/>
      <c r="D6" s="26" t="s">
        <v>63</v>
      </c>
      <c r="E6" s="24"/>
      <c r="F6" s="24"/>
      <c r="G6" s="28"/>
      <c r="H6" s="25"/>
      <c r="I6" s="24"/>
    </row>
    <row r="7" spans="1:9" x14ac:dyDescent="0.45">
      <c r="A7" s="24"/>
      <c r="B7" s="24"/>
      <c r="C7" s="24"/>
      <c r="D7" s="26" t="s">
        <v>63</v>
      </c>
      <c r="E7" s="24"/>
      <c r="F7" s="24"/>
      <c r="G7" s="28"/>
      <c r="H7" s="25"/>
      <c r="I7" s="24"/>
    </row>
    <row r="8" spans="1:9" x14ac:dyDescent="0.45">
      <c r="A8" s="24"/>
      <c r="B8" s="24"/>
      <c r="C8" s="24"/>
      <c r="D8" s="26" t="s">
        <v>63</v>
      </c>
      <c r="E8" s="24"/>
      <c r="F8" s="24"/>
      <c r="G8" s="28"/>
      <c r="H8" s="25"/>
      <c r="I8" s="24"/>
    </row>
    <row r="9" spans="1:9" x14ac:dyDescent="0.45">
      <c r="A9" s="24"/>
      <c r="B9" s="24"/>
      <c r="C9" s="24"/>
      <c r="D9" s="26" t="s">
        <v>63</v>
      </c>
      <c r="E9" s="24"/>
      <c r="F9" s="24"/>
      <c r="G9" s="28"/>
      <c r="H9" s="25"/>
      <c r="I9" s="24"/>
    </row>
    <row r="10" spans="1:9" x14ac:dyDescent="0.45">
      <c r="A10" s="24"/>
      <c r="B10" s="24"/>
      <c r="C10" s="24"/>
      <c r="D10" s="26" t="s">
        <v>63</v>
      </c>
      <c r="E10" s="24"/>
      <c r="F10" s="24"/>
      <c r="G10" s="28"/>
      <c r="H10" s="25"/>
      <c r="I10" s="24"/>
    </row>
  </sheetData>
  <dataValidations count="1">
    <dataValidation type="list" allowBlank="1" showInputMessage="1" showErrorMessage="1" sqref="C2:C10" xr:uid="{583A66CD-E266-4B4D-A01C-7DCD3F8A299E}">
      <formula1>"Col_Format,Col_Insert,Col_Delete,Col_AddGroup,Col_CondFormat,Col_Dropdown,Tbl_FreezeRow1,Tbl_Sort,Tbl_SplitCols"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016E-2805-4BFB-A886-C373305C40F0}">
  <sheetPr codeName="Sheet5"/>
  <dimension ref="A1:G4"/>
  <sheetViews>
    <sheetView workbookViewId="0"/>
  </sheetViews>
  <sheetFormatPr defaultRowHeight="14.25" x14ac:dyDescent="0.45"/>
  <sheetData>
    <row r="1" spans="1:7" x14ac:dyDescent="0.45">
      <c r="A1" t="s">
        <v>46</v>
      </c>
      <c r="B1" t="s">
        <v>47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45">
      <c r="A2" t="s">
        <v>50</v>
      </c>
      <c r="B2" t="s">
        <v>51</v>
      </c>
      <c r="C2" t="b">
        <v>0</v>
      </c>
      <c r="D2" t="b">
        <v>0</v>
      </c>
      <c r="E2" t="b">
        <v>1</v>
      </c>
      <c r="F2" t="b">
        <v>1</v>
      </c>
      <c r="G2" t="b">
        <v>0</v>
      </c>
    </row>
    <row r="3" spans="1:7" x14ac:dyDescent="0.45">
      <c r="A3" t="s">
        <v>50</v>
      </c>
      <c r="B3" t="s">
        <v>52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  <row r="4" spans="1:7" x14ac:dyDescent="0.45">
      <c r="A4" t="s">
        <v>50</v>
      </c>
      <c r="C4" t="b">
        <v>0</v>
      </c>
      <c r="D4" t="b">
        <v>0</v>
      </c>
      <c r="E4" t="b">
        <v>0</v>
      </c>
      <c r="F4" t="b">
        <v>0</v>
      </c>
      <c r="G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Model</vt:lpstr>
      <vt:lpstr>Raw Data</vt:lpstr>
      <vt:lpstr>ExcelSteps</vt:lpstr>
      <vt:lpstr>Caliper</vt:lpstr>
      <vt:lpstr>Diam_Core</vt:lpstr>
      <vt:lpstr>Diam_Roll</vt:lpstr>
      <vt:lpstr>Length_Roll</vt:lpstr>
      <vt:lpstr>Length_Unit</vt:lpstr>
      <vt:lpstr>m_used_per_day</vt:lpstr>
      <vt:lpstr>Model</vt:lpstr>
      <vt:lpstr>n_People</vt:lpstr>
      <vt:lpstr>rate_line</vt:lpstr>
      <vt:lpstr>ScenarioName</vt:lpstr>
      <vt:lpstr>sq_usage</vt:lpstr>
      <vt:lpstr>t_run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2021-09-13T17:10:52Z</dcterms:created>
  <dcterms:modified xsi:type="dcterms:W3CDTF">2023-04-14T10:47:29Z</dcterms:modified>
</cp:coreProperties>
</file>