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000301267\Documents\RandomCode\TFMDraft\data\"/>
    </mc:Choice>
  </mc:AlternateContent>
  <xr:revisionPtr revIDLastSave="0" documentId="13_ncr:1_{C72D1C37-F62C-4009-A425-5605852F159A}" xr6:coauthVersionLast="47" xr6:coauthVersionMax="47" xr10:uidLastSave="{00000000-0000-0000-0000-000000000000}"/>
  <bookViews>
    <workbookView xWindow="34380" yWindow="3255" windowWidth="21600" windowHeight="11385" activeTab="5" xr2:uid="{00000000-000D-0000-FFFF-FFFF00000000}"/>
  </bookViews>
  <sheets>
    <sheet name="Stats" sheetId="1" r:id="rId1"/>
    <sheet name="Patch3.2" sheetId="2" r:id="rId2"/>
    <sheet name="Patch3" sheetId="3" r:id="rId3"/>
    <sheet name="WorkingSheet" sheetId="4" r:id="rId4"/>
    <sheet name="ChampionCounters" sheetId="5" r:id="rId5"/>
    <sheet name="Sheet1" sheetId="6" r:id="rId6"/>
  </sheets>
  <definedNames>
    <definedName name="_xlnm._FilterDatabase" localSheetId="2" hidden="1">Patch3!$A$1:$AJ$856</definedName>
    <definedName name="_xlnm._FilterDatabase" localSheetId="1" hidden="1">Patch3.2!$A$1:$AH$547</definedName>
    <definedName name="_xlnm._FilterDatabase" localSheetId="0" hidden="1">Stats!$A$1:$K$33</definedName>
    <definedName name="winner">Stats!$A:$A</definedName>
    <definedName name="Z_D94775A0_9FA0_4690_8BCA_6CB91736B9EE_.wvu.FilterData" localSheetId="2" hidden="1">Patch3!$A$1:$R$856</definedName>
  </definedNames>
  <calcPr calcId="191029"/>
  <customWorkbookViews>
    <customWorkbookView name="Filter 1" guid="{D94775A0-9FA0-4690-8BCA-6CB91736B9E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16" i="4" l="1"/>
  <c r="I715" i="4"/>
  <c r="I714" i="4"/>
  <c r="I713" i="4"/>
  <c r="I712" i="4"/>
  <c r="I711" i="4"/>
  <c r="I710" i="4"/>
  <c r="I709" i="4"/>
  <c r="I708" i="4"/>
  <c r="I707" i="4"/>
  <c r="I706" i="4"/>
  <c r="I705" i="4"/>
  <c r="I704" i="4"/>
  <c r="I703" i="4"/>
  <c r="I702" i="4"/>
  <c r="I701" i="4"/>
  <c r="I700" i="4"/>
  <c r="I699" i="4"/>
  <c r="I698" i="4"/>
  <c r="I697" i="4"/>
  <c r="I696" i="4"/>
  <c r="I695" i="4"/>
  <c r="I694" i="4"/>
  <c r="I693" i="4"/>
  <c r="I692" i="4"/>
  <c r="I691" i="4"/>
  <c r="I690" i="4"/>
  <c r="I689" i="4"/>
  <c r="I688" i="4"/>
  <c r="I687" i="4"/>
  <c r="I686" i="4"/>
  <c r="I685" i="4"/>
  <c r="I684" i="4"/>
  <c r="I683" i="4"/>
  <c r="I682" i="4"/>
  <c r="I681" i="4"/>
  <c r="I680" i="4"/>
  <c r="I679" i="4"/>
  <c r="I678" i="4"/>
  <c r="I677" i="4"/>
  <c r="I676" i="4"/>
  <c r="I675" i="4"/>
  <c r="I674" i="4"/>
  <c r="I673" i="4"/>
  <c r="I672" i="4"/>
  <c r="I671" i="4"/>
  <c r="I670" i="4"/>
  <c r="I669" i="4"/>
  <c r="I668" i="4"/>
  <c r="I667" i="4"/>
  <c r="I666" i="4"/>
  <c r="I665" i="4"/>
  <c r="I664" i="4"/>
  <c r="I663" i="4"/>
  <c r="I662" i="4"/>
  <c r="I661" i="4"/>
  <c r="I660" i="4"/>
  <c r="I659" i="4"/>
  <c r="I658" i="4"/>
  <c r="I657" i="4"/>
  <c r="I656" i="4"/>
  <c r="I655" i="4"/>
  <c r="I654" i="4"/>
  <c r="I653" i="4"/>
  <c r="I652" i="4"/>
  <c r="I651" i="4"/>
  <c r="I650" i="4"/>
  <c r="I649" i="4"/>
  <c r="I648" i="4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H364" i="4"/>
  <c r="I363" i="4"/>
  <c r="H363" i="4"/>
  <c r="I362" i="4"/>
  <c r="H362" i="4"/>
  <c r="I361" i="4"/>
  <c r="H361" i="4"/>
  <c r="I360" i="4"/>
  <c r="H360" i="4"/>
  <c r="I359" i="4"/>
  <c r="H359" i="4"/>
  <c r="I358" i="4"/>
  <c r="H358" i="4"/>
  <c r="I357" i="4"/>
  <c r="H357" i="4"/>
  <c r="I356" i="4"/>
  <c r="H356" i="4"/>
  <c r="I355" i="4"/>
  <c r="H355" i="4"/>
  <c r="I354" i="4"/>
  <c r="H354" i="4"/>
  <c r="I353" i="4"/>
  <c r="H353" i="4"/>
  <c r="I352" i="4"/>
  <c r="H352" i="4"/>
  <c r="I351" i="4"/>
  <c r="H351" i="4"/>
  <c r="I350" i="4"/>
  <c r="H350" i="4"/>
  <c r="I349" i="4"/>
  <c r="H349" i="4"/>
  <c r="I348" i="4"/>
  <c r="H348" i="4"/>
  <c r="I347" i="4"/>
  <c r="H347" i="4"/>
  <c r="I346" i="4"/>
  <c r="H346" i="4"/>
  <c r="I345" i="4"/>
  <c r="H345" i="4"/>
  <c r="I344" i="4"/>
  <c r="H344" i="4"/>
  <c r="I343" i="4"/>
  <c r="H343" i="4"/>
  <c r="I342" i="4"/>
  <c r="H342" i="4"/>
  <c r="I341" i="4"/>
  <c r="H341" i="4"/>
  <c r="I340" i="4"/>
  <c r="H340" i="4"/>
  <c r="I339" i="4"/>
  <c r="H339" i="4"/>
  <c r="I338" i="4"/>
  <c r="H338" i="4"/>
  <c r="I337" i="4"/>
  <c r="H337" i="4"/>
  <c r="I336" i="4"/>
  <c r="H336" i="4"/>
  <c r="I335" i="4"/>
  <c r="H335" i="4"/>
  <c r="I334" i="4"/>
  <c r="H334" i="4"/>
  <c r="I333" i="4"/>
  <c r="H333" i="4"/>
  <c r="I332" i="4"/>
  <c r="H332" i="4"/>
  <c r="I331" i="4"/>
  <c r="H331" i="4"/>
  <c r="I330" i="4"/>
  <c r="H330" i="4"/>
  <c r="I329" i="4"/>
  <c r="H329" i="4"/>
  <c r="I328" i="4"/>
  <c r="H328" i="4"/>
  <c r="I327" i="4"/>
  <c r="H327" i="4"/>
  <c r="I326" i="4"/>
  <c r="H326" i="4"/>
  <c r="I325" i="4"/>
  <c r="H325" i="4"/>
  <c r="I324" i="4"/>
  <c r="H324" i="4"/>
  <c r="I323" i="4"/>
  <c r="H323" i="4"/>
  <c r="I322" i="4"/>
  <c r="H322" i="4"/>
  <c r="I321" i="4"/>
  <c r="H321" i="4"/>
  <c r="I320" i="4"/>
  <c r="H320" i="4"/>
  <c r="I319" i="4"/>
  <c r="H319" i="4"/>
  <c r="I318" i="4"/>
  <c r="H318" i="4"/>
  <c r="I317" i="4"/>
  <c r="H317" i="4"/>
  <c r="I316" i="4"/>
  <c r="H316" i="4"/>
  <c r="I315" i="4"/>
  <c r="H315" i="4"/>
  <c r="I314" i="4"/>
  <c r="H314" i="4"/>
  <c r="I313" i="4"/>
  <c r="H313" i="4"/>
  <c r="I312" i="4"/>
  <c r="H312" i="4"/>
  <c r="I311" i="4"/>
  <c r="H311" i="4"/>
  <c r="I310" i="4"/>
  <c r="H310" i="4"/>
  <c r="I309" i="4"/>
  <c r="H309" i="4"/>
  <c r="I308" i="4"/>
  <c r="H308" i="4"/>
  <c r="I307" i="4"/>
  <c r="H307" i="4"/>
  <c r="I306" i="4"/>
  <c r="H306" i="4"/>
  <c r="I305" i="4"/>
  <c r="H305" i="4"/>
  <c r="I304" i="4"/>
  <c r="H304" i="4"/>
  <c r="I303" i="4"/>
  <c r="H303" i="4"/>
  <c r="I302" i="4"/>
  <c r="H302" i="4"/>
  <c r="I301" i="4"/>
  <c r="H301" i="4"/>
  <c r="I300" i="4"/>
  <c r="H300" i="4"/>
  <c r="I299" i="4"/>
  <c r="H299" i="4"/>
  <c r="I298" i="4"/>
  <c r="H298" i="4"/>
  <c r="I297" i="4"/>
  <c r="H297" i="4"/>
  <c r="I296" i="4"/>
  <c r="H296" i="4"/>
  <c r="I295" i="4"/>
  <c r="H295" i="4"/>
  <c r="I294" i="4"/>
  <c r="H294" i="4"/>
  <c r="I293" i="4"/>
  <c r="H293" i="4"/>
  <c r="I292" i="4"/>
  <c r="H292" i="4"/>
  <c r="I291" i="4"/>
  <c r="H291" i="4"/>
  <c r="I290" i="4"/>
  <c r="H290" i="4"/>
  <c r="I289" i="4"/>
  <c r="H289" i="4"/>
  <c r="I288" i="4"/>
  <c r="H288" i="4"/>
  <c r="I287" i="4"/>
  <c r="H287" i="4"/>
  <c r="I286" i="4"/>
  <c r="H286" i="4"/>
  <c r="I285" i="4"/>
  <c r="H285" i="4"/>
  <c r="I284" i="4"/>
  <c r="H284" i="4"/>
  <c r="I283" i="4"/>
  <c r="H283" i="4"/>
  <c r="I282" i="4"/>
  <c r="H282" i="4"/>
  <c r="I281" i="4"/>
  <c r="H281" i="4"/>
  <c r="I280" i="4"/>
  <c r="H280" i="4"/>
  <c r="I279" i="4"/>
  <c r="H279" i="4"/>
  <c r="I278" i="4"/>
  <c r="H278" i="4"/>
  <c r="I277" i="4"/>
  <c r="H277" i="4"/>
  <c r="I276" i="4"/>
  <c r="H276" i="4"/>
  <c r="I275" i="4"/>
  <c r="H275" i="4"/>
  <c r="I274" i="4"/>
  <c r="H274" i="4"/>
  <c r="I273" i="4"/>
  <c r="H273" i="4"/>
  <c r="I272" i="4"/>
  <c r="H272" i="4"/>
  <c r="I271" i="4"/>
  <c r="H271" i="4"/>
  <c r="I270" i="4"/>
  <c r="H270" i="4"/>
  <c r="I269" i="4"/>
  <c r="H269" i="4"/>
  <c r="I268" i="4"/>
  <c r="H268" i="4"/>
  <c r="I267" i="4"/>
  <c r="H267" i="4"/>
  <c r="I266" i="4"/>
  <c r="H266" i="4"/>
  <c r="I265" i="4"/>
  <c r="H265" i="4"/>
  <c r="I264" i="4"/>
  <c r="H264" i="4"/>
  <c r="I263" i="4"/>
  <c r="H263" i="4"/>
  <c r="I262" i="4"/>
  <c r="H262" i="4"/>
  <c r="I261" i="4"/>
  <c r="H261" i="4"/>
  <c r="I260" i="4"/>
  <c r="H260" i="4"/>
  <c r="I259" i="4"/>
  <c r="H259" i="4"/>
  <c r="I258" i="4"/>
  <c r="H258" i="4"/>
  <c r="I257" i="4"/>
  <c r="H257" i="4"/>
  <c r="I256" i="4"/>
  <c r="H256" i="4"/>
  <c r="I255" i="4"/>
  <c r="H255" i="4"/>
  <c r="I254" i="4"/>
  <c r="H254" i="4"/>
  <c r="I253" i="4"/>
  <c r="H253" i="4"/>
  <c r="I252" i="4"/>
  <c r="H252" i="4"/>
  <c r="I251" i="4"/>
  <c r="H251" i="4"/>
  <c r="I250" i="4"/>
  <c r="H250" i="4"/>
  <c r="I249" i="4"/>
  <c r="H249" i="4"/>
  <c r="I248" i="4"/>
  <c r="H248" i="4"/>
  <c r="I247" i="4"/>
  <c r="H247" i="4"/>
  <c r="I246" i="4"/>
  <c r="H246" i="4"/>
  <c r="I245" i="4"/>
  <c r="H245" i="4"/>
  <c r="I244" i="4"/>
  <c r="H244" i="4"/>
  <c r="I243" i="4"/>
  <c r="H243" i="4"/>
  <c r="I242" i="4"/>
  <c r="H242" i="4"/>
  <c r="I241" i="4"/>
  <c r="H241" i="4"/>
  <c r="I240" i="4"/>
  <c r="H240" i="4"/>
  <c r="I239" i="4"/>
  <c r="H239" i="4"/>
  <c r="I238" i="4"/>
  <c r="H238" i="4"/>
  <c r="I237" i="4"/>
  <c r="H237" i="4"/>
  <c r="I236" i="4"/>
  <c r="H236" i="4"/>
  <c r="I235" i="4"/>
  <c r="H235" i="4"/>
  <c r="I234" i="4"/>
  <c r="H234" i="4"/>
  <c r="I233" i="4"/>
  <c r="H233" i="4"/>
  <c r="I232" i="4"/>
  <c r="H232" i="4"/>
  <c r="I231" i="4"/>
  <c r="H231" i="4"/>
  <c r="I230" i="4"/>
  <c r="H230" i="4"/>
  <c r="I229" i="4"/>
  <c r="H229" i="4"/>
  <c r="I228" i="4"/>
  <c r="H228" i="4"/>
  <c r="I227" i="4"/>
  <c r="H227" i="4"/>
  <c r="I226" i="4"/>
  <c r="H226" i="4"/>
  <c r="I225" i="4"/>
  <c r="H225" i="4"/>
  <c r="I224" i="4"/>
  <c r="H224" i="4"/>
  <c r="I223" i="4"/>
  <c r="H223" i="4"/>
  <c r="I222" i="4"/>
  <c r="H222" i="4"/>
  <c r="I221" i="4"/>
  <c r="H221" i="4"/>
  <c r="I220" i="4"/>
  <c r="H220" i="4"/>
  <c r="I219" i="4"/>
  <c r="H219" i="4"/>
  <c r="I218" i="4"/>
  <c r="H218" i="4"/>
  <c r="I217" i="4"/>
  <c r="H217" i="4"/>
  <c r="I216" i="4"/>
  <c r="H216" i="4"/>
  <c r="I215" i="4"/>
  <c r="H215" i="4"/>
  <c r="I214" i="4"/>
  <c r="H214" i="4"/>
  <c r="I213" i="4"/>
  <c r="H213" i="4"/>
  <c r="I212" i="4"/>
  <c r="H212" i="4"/>
  <c r="I211" i="4"/>
  <c r="H211" i="4"/>
  <c r="I210" i="4"/>
  <c r="H210" i="4"/>
  <c r="I209" i="4"/>
  <c r="H209" i="4"/>
  <c r="I208" i="4"/>
  <c r="H208" i="4"/>
  <c r="I207" i="4"/>
  <c r="H207" i="4"/>
  <c r="I206" i="4"/>
  <c r="H206" i="4"/>
  <c r="I205" i="4"/>
  <c r="H205" i="4"/>
  <c r="I204" i="4"/>
  <c r="H204" i="4"/>
  <c r="I203" i="4"/>
  <c r="H203" i="4"/>
  <c r="I202" i="4"/>
  <c r="H202" i="4"/>
  <c r="I201" i="4"/>
  <c r="H201" i="4"/>
  <c r="I200" i="4"/>
  <c r="H200" i="4"/>
  <c r="I199" i="4"/>
  <c r="H199" i="4"/>
  <c r="I198" i="4"/>
  <c r="H198" i="4"/>
  <c r="I197" i="4"/>
  <c r="H197" i="4"/>
  <c r="I196" i="4"/>
  <c r="H196" i="4"/>
  <c r="I195" i="4"/>
  <c r="H195" i="4"/>
  <c r="I194" i="4"/>
  <c r="H194" i="4"/>
  <c r="I193" i="4"/>
  <c r="H193" i="4"/>
  <c r="I192" i="4"/>
  <c r="H192" i="4"/>
  <c r="I191" i="4"/>
  <c r="H191" i="4"/>
  <c r="I190" i="4"/>
  <c r="H190" i="4"/>
  <c r="I189" i="4"/>
  <c r="H189" i="4"/>
  <c r="I188" i="4"/>
  <c r="H188" i="4"/>
  <c r="I187" i="4"/>
  <c r="H187" i="4"/>
  <c r="I186" i="4"/>
  <c r="H186" i="4"/>
  <c r="I185" i="4"/>
  <c r="H185" i="4"/>
  <c r="I184" i="4"/>
  <c r="H184" i="4"/>
  <c r="I183" i="4"/>
  <c r="H183" i="4"/>
  <c r="I182" i="4"/>
  <c r="H182" i="4"/>
  <c r="I181" i="4"/>
  <c r="H181" i="4"/>
  <c r="I180" i="4"/>
  <c r="H180" i="4"/>
  <c r="I179" i="4"/>
  <c r="H179" i="4"/>
  <c r="I178" i="4"/>
  <c r="H178" i="4"/>
  <c r="I177" i="4"/>
  <c r="H177" i="4"/>
  <c r="I176" i="4"/>
  <c r="H176" i="4"/>
  <c r="I175" i="4"/>
  <c r="H175" i="4"/>
  <c r="I174" i="4"/>
  <c r="H174" i="4"/>
  <c r="I173" i="4"/>
  <c r="H173" i="4"/>
  <c r="I172" i="4"/>
  <c r="H172" i="4"/>
  <c r="I171" i="4"/>
  <c r="H171" i="4"/>
  <c r="I170" i="4"/>
  <c r="H170" i="4"/>
  <c r="I169" i="4"/>
  <c r="H169" i="4"/>
  <c r="I168" i="4"/>
  <c r="H168" i="4"/>
  <c r="I167" i="4"/>
  <c r="H167" i="4"/>
  <c r="I166" i="4"/>
  <c r="H166" i="4"/>
  <c r="I165" i="4"/>
  <c r="H165" i="4"/>
  <c r="I164" i="4"/>
  <c r="H164" i="4"/>
  <c r="I163" i="4"/>
  <c r="H163" i="4"/>
  <c r="I162" i="4"/>
  <c r="H162" i="4"/>
  <c r="I161" i="4"/>
  <c r="H161" i="4"/>
  <c r="I160" i="4"/>
  <c r="H160" i="4"/>
  <c r="I159" i="4"/>
  <c r="H159" i="4"/>
  <c r="I158" i="4"/>
  <c r="H158" i="4"/>
  <c r="I157" i="4"/>
  <c r="H157" i="4"/>
  <c r="I156" i="4"/>
  <c r="H156" i="4"/>
  <c r="I155" i="4"/>
  <c r="H155" i="4"/>
  <c r="I154" i="4"/>
  <c r="H154" i="4"/>
  <c r="I153" i="4"/>
  <c r="H153" i="4"/>
  <c r="I152" i="4"/>
  <c r="H152" i="4"/>
  <c r="I151" i="4"/>
  <c r="H151" i="4"/>
  <c r="I150" i="4"/>
  <c r="H150" i="4"/>
  <c r="I149" i="4"/>
  <c r="H149" i="4"/>
  <c r="I148" i="4"/>
  <c r="H148" i="4"/>
  <c r="I147" i="4"/>
  <c r="H147" i="4"/>
  <c r="I146" i="4"/>
  <c r="H146" i="4"/>
  <c r="I145" i="4"/>
  <c r="H145" i="4"/>
  <c r="I144" i="4"/>
  <c r="H144" i="4"/>
  <c r="I143" i="4"/>
  <c r="H143" i="4"/>
  <c r="I142" i="4"/>
  <c r="H142" i="4"/>
  <c r="I141" i="4"/>
  <c r="H141" i="4"/>
  <c r="I140" i="4"/>
  <c r="H140" i="4"/>
  <c r="I139" i="4"/>
  <c r="H139" i="4"/>
  <c r="I138" i="4"/>
  <c r="H138" i="4"/>
  <c r="I137" i="4"/>
  <c r="H137" i="4"/>
  <c r="I136" i="4"/>
  <c r="H136" i="4"/>
  <c r="I135" i="4"/>
  <c r="H135" i="4"/>
  <c r="I134" i="4"/>
  <c r="H134" i="4"/>
  <c r="I133" i="4"/>
  <c r="H133" i="4"/>
  <c r="I132" i="4"/>
  <c r="H132" i="4"/>
  <c r="I131" i="4"/>
  <c r="H131" i="4"/>
  <c r="I130" i="4"/>
  <c r="H130" i="4"/>
  <c r="I129" i="4"/>
  <c r="H129" i="4"/>
  <c r="I128" i="4"/>
  <c r="H128" i="4"/>
  <c r="I127" i="4"/>
  <c r="H127" i="4"/>
  <c r="I126" i="4"/>
  <c r="H126" i="4"/>
  <c r="I125" i="4"/>
  <c r="H125" i="4"/>
  <c r="I124" i="4"/>
  <c r="H124" i="4"/>
  <c r="I123" i="4"/>
  <c r="H123" i="4"/>
  <c r="I122" i="4"/>
  <c r="H122" i="4"/>
  <c r="I121" i="4"/>
  <c r="H121" i="4"/>
  <c r="I120" i="4"/>
  <c r="H120" i="4"/>
  <c r="I119" i="4"/>
  <c r="H119" i="4"/>
  <c r="I118" i="4"/>
  <c r="H118" i="4"/>
  <c r="I117" i="4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B107" i="4"/>
  <c r="A107" i="4"/>
  <c r="I106" i="4"/>
  <c r="H106" i="4"/>
  <c r="B106" i="4"/>
  <c r="A106" i="4"/>
  <c r="I105" i="4"/>
  <c r="H105" i="4"/>
  <c r="B105" i="4"/>
  <c r="A105" i="4"/>
  <c r="I104" i="4"/>
  <c r="H104" i="4"/>
  <c r="B104" i="4"/>
  <c r="A104" i="4"/>
  <c r="I103" i="4"/>
  <c r="H103" i="4"/>
  <c r="B103" i="4"/>
  <c r="A103" i="4"/>
  <c r="I102" i="4"/>
  <c r="H102" i="4"/>
  <c r="B102" i="4"/>
  <c r="A102" i="4"/>
  <c r="I101" i="4"/>
  <c r="H101" i="4"/>
  <c r="B101" i="4"/>
  <c r="A101" i="4"/>
  <c r="I100" i="4"/>
  <c r="H100" i="4"/>
  <c r="B100" i="4"/>
  <c r="A100" i="4"/>
  <c r="I99" i="4"/>
  <c r="H99" i="4"/>
  <c r="B99" i="4"/>
  <c r="A99" i="4"/>
  <c r="I98" i="4"/>
  <c r="H98" i="4"/>
  <c r="B98" i="4"/>
  <c r="A98" i="4"/>
  <c r="I97" i="4"/>
  <c r="H97" i="4"/>
  <c r="B97" i="4"/>
  <c r="A97" i="4"/>
  <c r="I96" i="4"/>
  <c r="H96" i="4"/>
  <c r="B96" i="4"/>
  <c r="A96" i="4"/>
  <c r="I95" i="4"/>
  <c r="H95" i="4"/>
  <c r="B95" i="4"/>
  <c r="A95" i="4"/>
  <c r="I94" i="4"/>
  <c r="H94" i="4"/>
  <c r="B94" i="4"/>
  <c r="A94" i="4"/>
  <c r="I93" i="4"/>
  <c r="H93" i="4"/>
  <c r="B93" i="4"/>
  <c r="A93" i="4"/>
  <c r="I92" i="4"/>
  <c r="H92" i="4"/>
  <c r="A92" i="4"/>
  <c r="I91" i="4"/>
  <c r="H91" i="4"/>
  <c r="B91" i="4"/>
  <c r="A91" i="4"/>
  <c r="I90" i="4"/>
  <c r="H90" i="4"/>
  <c r="B90" i="4"/>
  <c r="A90" i="4"/>
  <c r="I89" i="4"/>
  <c r="H89" i="4"/>
  <c r="A89" i="4"/>
  <c r="I88" i="4"/>
  <c r="H88" i="4"/>
  <c r="A88" i="4"/>
  <c r="I87" i="4"/>
  <c r="H87" i="4"/>
  <c r="B87" i="4"/>
  <c r="A87" i="4"/>
  <c r="I86" i="4"/>
  <c r="H86" i="4"/>
  <c r="A86" i="4"/>
  <c r="I85" i="4"/>
  <c r="H85" i="4"/>
  <c r="B85" i="4"/>
  <c r="A85" i="4"/>
  <c r="I84" i="4"/>
  <c r="H84" i="4"/>
  <c r="E84" i="4"/>
  <c r="D84" i="4"/>
  <c r="B84" i="4"/>
  <c r="A84" i="4"/>
  <c r="I83" i="4"/>
  <c r="H83" i="4"/>
  <c r="E83" i="4"/>
  <c r="D83" i="4"/>
  <c r="B83" i="4"/>
  <c r="A83" i="4"/>
  <c r="I82" i="4"/>
  <c r="H82" i="4"/>
  <c r="E82" i="4"/>
  <c r="D82" i="4"/>
  <c r="A82" i="4"/>
  <c r="I81" i="4"/>
  <c r="H81" i="4"/>
  <c r="E81" i="4"/>
  <c r="D81" i="4"/>
  <c r="A81" i="4"/>
  <c r="I80" i="4"/>
  <c r="H80" i="4"/>
  <c r="E80" i="4"/>
  <c r="D80" i="4"/>
  <c r="B80" i="4"/>
  <c r="A80" i="4"/>
  <c r="I79" i="4"/>
  <c r="H79" i="4"/>
  <c r="E79" i="4"/>
  <c r="D79" i="4"/>
  <c r="B79" i="4"/>
  <c r="A79" i="4"/>
  <c r="I78" i="4"/>
  <c r="H78" i="4"/>
  <c r="E78" i="4"/>
  <c r="D78" i="4"/>
  <c r="B78" i="4"/>
  <c r="A78" i="4"/>
  <c r="I77" i="4"/>
  <c r="H77" i="4"/>
  <c r="E77" i="4"/>
  <c r="D77" i="4"/>
  <c r="A77" i="4"/>
  <c r="I76" i="4"/>
  <c r="H76" i="4"/>
  <c r="E76" i="4"/>
  <c r="D76" i="4"/>
  <c r="B76" i="4"/>
  <c r="A76" i="4"/>
  <c r="I75" i="4"/>
  <c r="H75" i="4"/>
  <c r="E75" i="4"/>
  <c r="D75" i="4"/>
  <c r="B75" i="4"/>
  <c r="A75" i="4"/>
  <c r="I74" i="4"/>
  <c r="H74" i="4"/>
  <c r="E74" i="4"/>
  <c r="D74" i="4"/>
  <c r="B74" i="4"/>
  <c r="A74" i="4"/>
  <c r="I73" i="4"/>
  <c r="H73" i="4"/>
  <c r="E73" i="4"/>
  <c r="D73" i="4"/>
  <c r="B73" i="4"/>
  <c r="A73" i="4"/>
  <c r="I72" i="4"/>
  <c r="H72" i="4"/>
  <c r="E72" i="4"/>
  <c r="D72" i="4"/>
  <c r="B72" i="4"/>
  <c r="A72" i="4"/>
  <c r="I71" i="4"/>
  <c r="H71" i="4"/>
  <c r="D71" i="4"/>
  <c r="B71" i="4"/>
  <c r="A71" i="4"/>
  <c r="I70" i="4"/>
  <c r="H70" i="4"/>
  <c r="E70" i="4"/>
  <c r="D70" i="4"/>
  <c r="B70" i="4"/>
  <c r="A70" i="4"/>
  <c r="I69" i="4"/>
  <c r="H69" i="4"/>
  <c r="E69" i="4"/>
  <c r="D69" i="4"/>
  <c r="B69" i="4"/>
  <c r="A69" i="4"/>
  <c r="I68" i="4"/>
  <c r="H68" i="4"/>
  <c r="E68" i="4"/>
  <c r="D68" i="4"/>
  <c r="B68" i="4"/>
  <c r="A68" i="4"/>
  <c r="I67" i="4"/>
  <c r="H67" i="4"/>
  <c r="E67" i="4"/>
  <c r="D67" i="4"/>
  <c r="B67" i="4"/>
  <c r="A67" i="4"/>
  <c r="I66" i="4"/>
  <c r="H66" i="4"/>
  <c r="E66" i="4"/>
  <c r="D66" i="4"/>
  <c r="B66" i="4"/>
  <c r="A66" i="4"/>
  <c r="I65" i="4"/>
  <c r="H65" i="4"/>
  <c r="E65" i="4"/>
  <c r="D65" i="4"/>
  <c r="B65" i="4"/>
  <c r="A65" i="4"/>
  <c r="I64" i="4"/>
  <c r="H64" i="4"/>
  <c r="E64" i="4"/>
  <c r="D64" i="4"/>
  <c r="B64" i="4"/>
  <c r="A64" i="4"/>
  <c r="I63" i="4"/>
  <c r="H63" i="4"/>
  <c r="E63" i="4"/>
  <c r="D63" i="4"/>
  <c r="B63" i="4"/>
  <c r="A63" i="4"/>
  <c r="I62" i="4"/>
  <c r="H62" i="4"/>
  <c r="E62" i="4"/>
  <c r="D62" i="4"/>
  <c r="B62" i="4"/>
  <c r="A62" i="4"/>
  <c r="I61" i="4"/>
  <c r="H61" i="4"/>
  <c r="E61" i="4"/>
  <c r="D61" i="4"/>
  <c r="B61" i="4"/>
  <c r="A61" i="4"/>
  <c r="I60" i="4"/>
  <c r="H60" i="4"/>
  <c r="E60" i="4"/>
  <c r="D60" i="4"/>
  <c r="B60" i="4"/>
  <c r="A60" i="4"/>
  <c r="I59" i="4"/>
  <c r="H59" i="4"/>
  <c r="E59" i="4"/>
  <c r="D59" i="4"/>
  <c r="B59" i="4"/>
  <c r="A59" i="4"/>
  <c r="I58" i="4"/>
  <c r="H58" i="4"/>
  <c r="E58" i="4"/>
  <c r="D58" i="4"/>
  <c r="B58" i="4"/>
  <c r="A58" i="4"/>
  <c r="I57" i="4"/>
  <c r="H57" i="4"/>
  <c r="E57" i="4"/>
  <c r="D57" i="4"/>
  <c r="B57" i="4"/>
  <c r="A57" i="4"/>
  <c r="I56" i="4"/>
  <c r="H56" i="4"/>
  <c r="E56" i="4"/>
  <c r="D56" i="4"/>
  <c r="B56" i="4"/>
  <c r="A56" i="4"/>
  <c r="I55" i="4"/>
  <c r="H55" i="4"/>
  <c r="E55" i="4"/>
  <c r="D55" i="4"/>
  <c r="B55" i="4"/>
  <c r="A55" i="4"/>
  <c r="I54" i="4"/>
  <c r="H54" i="4"/>
  <c r="E54" i="4"/>
  <c r="D54" i="4"/>
  <c r="B54" i="4"/>
  <c r="A54" i="4"/>
  <c r="I53" i="4"/>
  <c r="H53" i="4"/>
  <c r="E53" i="4"/>
  <c r="D53" i="4"/>
  <c r="B53" i="4"/>
  <c r="A53" i="4"/>
  <c r="I52" i="4"/>
  <c r="H52" i="4"/>
  <c r="E52" i="4"/>
  <c r="D52" i="4"/>
  <c r="B52" i="4"/>
  <c r="A52" i="4"/>
  <c r="I51" i="4"/>
  <c r="H51" i="4"/>
  <c r="E51" i="4"/>
  <c r="D51" i="4"/>
  <c r="B51" i="4"/>
  <c r="A51" i="4"/>
  <c r="I50" i="4"/>
  <c r="H50" i="4"/>
  <c r="E50" i="4"/>
  <c r="D50" i="4"/>
  <c r="B50" i="4"/>
  <c r="A50" i="4"/>
  <c r="P49" i="4"/>
  <c r="I49" i="4"/>
  <c r="H49" i="4"/>
  <c r="E49" i="4"/>
  <c r="D49" i="4"/>
  <c r="B49" i="4"/>
  <c r="A49" i="4"/>
  <c r="P48" i="4"/>
  <c r="O48" i="4"/>
  <c r="I48" i="4"/>
  <c r="H48" i="4"/>
  <c r="E48" i="4"/>
  <c r="D48" i="4"/>
  <c r="B48" i="4"/>
  <c r="A48" i="4"/>
  <c r="P47" i="4"/>
  <c r="O47" i="4"/>
  <c r="L47" i="4"/>
  <c r="I47" i="4"/>
  <c r="H47" i="4"/>
  <c r="E47" i="4"/>
  <c r="D47" i="4"/>
  <c r="B47" i="4"/>
  <c r="A47" i="4"/>
  <c r="P46" i="4"/>
  <c r="O46" i="4"/>
  <c r="L46" i="4"/>
  <c r="K46" i="4"/>
  <c r="I46" i="4"/>
  <c r="H46" i="4"/>
  <c r="E46" i="4"/>
  <c r="D46" i="4"/>
  <c r="B46" i="4"/>
  <c r="A46" i="4"/>
  <c r="P45" i="4"/>
  <c r="O45" i="4"/>
  <c r="L45" i="4"/>
  <c r="K45" i="4"/>
  <c r="I45" i="4"/>
  <c r="H45" i="4"/>
  <c r="E45" i="4"/>
  <c r="D45" i="4"/>
  <c r="B45" i="4"/>
  <c r="A45" i="4"/>
  <c r="P44" i="4"/>
  <c r="O44" i="4"/>
  <c r="L44" i="4"/>
  <c r="K44" i="4"/>
  <c r="I44" i="4"/>
  <c r="H44" i="4"/>
  <c r="E44" i="4"/>
  <c r="D44" i="4"/>
  <c r="A44" i="4"/>
  <c r="P43" i="4"/>
  <c r="O43" i="4"/>
  <c r="L43" i="4"/>
  <c r="K43" i="4"/>
  <c r="I43" i="4"/>
  <c r="H43" i="4"/>
  <c r="E43" i="4"/>
  <c r="D43" i="4"/>
  <c r="B43" i="4"/>
  <c r="A43" i="4"/>
  <c r="P42" i="4"/>
  <c r="O42" i="4"/>
  <c r="L42" i="4"/>
  <c r="K42" i="4"/>
  <c r="I42" i="4"/>
  <c r="H42" i="4"/>
  <c r="E42" i="4"/>
  <c r="D42" i="4"/>
  <c r="B42" i="4"/>
  <c r="A42" i="4"/>
  <c r="P41" i="4"/>
  <c r="O41" i="4"/>
  <c r="L41" i="4"/>
  <c r="K41" i="4"/>
  <c r="I41" i="4"/>
  <c r="H41" i="4"/>
  <c r="E41" i="4"/>
  <c r="D41" i="4"/>
  <c r="B41" i="4"/>
  <c r="A41" i="4"/>
  <c r="P40" i="4"/>
  <c r="O40" i="4"/>
  <c r="L40" i="4"/>
  <c r="K40" i="4"/>
  <c r="I40" i="4"/>
  <c r="H40" i="4"/>
  <c r="E40" i="4"/>
  <c r="D40" i="4"/>
  <c r="B40" i="4"/>
  <c r="A40" i="4"/>
  <c r="P39" i="4"/>
  <c r="O39" i="4"/>
  <c r="L39" i="4"/>
  <c r="K39" i="4"/>
  <c r="I39" i="4"/>
  <c r="H39" i="4"/>
  <c r="E39" i="4"/>
  <c r="D39" i="4"/>
  <c r="B39" i="4"/>
  <c r="A39" i="4"/>
  <c r="P38" i="4"/>
  <c r="O38" i="4"/>
  <c r="L38" i="4"/>
  <c r="K38" i="4"/>
  <c r="I38" i="4"/>
  <c r="H38" i="4"/>
  <c r="E38" i="4"/>
  <c r="D38" i="4"/>
  <c r="B38" i="4"/>
  <c r="A38" i="4"/>
  <c r="P37" i="4"/>
  <c r="O37" i="4"/>
  <c r="L37" i="4"/>
  <c r="K37" i="4"/>
  <c r="I37" i="4"/>
  <c r="H37" i="4"/>
  <c r="E37" i="4"/>
  <c r="D37" i="4"/>
  <c r="B37" i="4"/>
  <c r="A37" i="4"/>
  <c r="P36" i="4"/>
  <c r="O36" i="4"/>
  <c r="L36" i="4"/>
  <c r="K36" i="4"/>
  <c r="I36" i="4"/>
  <c r="H36" i="4"/>
  <c r="E36" i="4"/>
  <c r="D36" i="4"/>
  <c r="B36" i="4"/>
  <c r="A36" i="4"/>
  <c r="P35" i="4"/>
  <c r="O35" i="4"/>
  <c r="L35" i="4"/>
  <c r="K35" i="4"/>
  <c r="I35" i="4"/>
  <c r="H35" i="4"/>
  <c r="E35" i="4"/>
  <c r="D35" i="4"/>
  <c r="A35" i="4"/>
  <c r="P34" i="4"/>
  <c r="O34" i="4"/>
  <c r="L34" i="4"/>
  <c r="K34" i="4"/>
  <c r="I34" i="4"/>
  <c r="H34" i="4"/>
  <c r="E34" i="4"/>
  <c r="D34" i="4"/>
  <c r="A34" i="4"/>
  <c r="P33" i="4"/>
  <c r="O33" i="4"/>
  <c r="L33" i="4"/>
  <c r="K33" i="4"/>
  <c r="I33" i="4"/>
  <c r="H33" i="4"/>
  <c r="E33" i="4"/>
  <c r="D33" i="4"/>
  <c r="A33" i="4"/>
  <c r="P32" i="4"/>
  <c r="O32" i="4"/>
  <c r="L32" i="4"/>
  <c r="K32" i="4"/>
  <c r="I32" i="4"/>
  <c r="H32" i="4"/>
  <c r="E32" i="4"/>
  <c r="D32" i="4"/>
  <c r="B32" i="4"/>
  <c r="A32" i="4"/>
  <c r="P31" i="4"/>
  <c r="O31" i="4"/>
  <c r="L31" i="4"/>
  <c r="K31" i="4"/>
  <c r="I31" i="4"/>
  <c r="H31" i="4"/>
  <c r="E31" i="4"/>
  <c r="D31" i="4"/>
  <c r="A31" i="4"/>
  <c r="P30" i="4"/>
  <c r="O30" i="4"/>
  <c r="L30" i="4"/>
  <c r="K30" i="4"/>
  <c r="I30" i="4"/>
  <c r="H30" i="4"/>
  <c r="E30" i="4"/>
  <c r="D30" i="4"/>
  <c r="B30" i="4"/>
  <c r="A30" i="4"/>
  <c r="P29" i="4"/>
  <c r="O29" i="4"/>
  <c r="L29" i="4"/>
  <c r="K29" i="4"/>
  <c r="I29" i="4"/>
  <c r="H29" i="4"/>
  <c r="E29" i="4"/>
  <c r="D29" i="4"/>
  <c r="B29" i="4"/>
  <c r="A29" i="4"/>
  <c r="P28" i="4"/>
  <c r="O28" i="4"/>
  <c r="L28" i="4"/>
  <c r="K28" i="4"/>
  <c r="I28" i="4"/>
  <c r="H28" i="4"/>
  <c r="E28" i="4"/>
  <c r="D28" i="4"/>
  <c r="B28" i="4"/>
  <c r="A28" i="4"/>
  <c r="P27" i="4"/>
  <c r="O27" i="4"/>
  <c r="L27" i="4"/>
  <c r="K27" i="4"/>
  <c r="I27" i="4"/>
  <c r="H27" i="4"/>
  <c r="E27" i="4"/>
  <c r="D27" i="4"/>
  <c r="B27" i="4"/>
  <c r="A27" i="4"/>
  <c r="P26" i="4"/>
  <c r="O26" i="4"/>
  <c r="L26" i="4"/>
  <c r="K26" i="4"/>
  <c r="I26" i="4"/>
  <c r="H26" i="4"/>
  <c r="E26" i="4"/>
  <c r="D26" i="4"/>
  <c r="B26" i="4"/>
  <c r="A26" i="4"/>
  <c r="P25" i="4"/>
  <c r="O25" i="4"/>
  <c r="L25" i="4"/>
  <c r="K25" i="4"/>
  <c r="I25" i="4"/>
  <c r="H25" i="4"/>
  <c r="E25" i="4"/>
  <c r="D25" i="4"/>
  <c r="B25" i="4"/>
  <c r="A25" i="4"/>
  <c r="P24" i="4"/>
  <c r="O24" i="4"/>
  <c r="L24" i="4"/>
  <c r="K24" i="4"/>
  <c r="I24" i="4"/>
  <c r="H24" i="4"/>
  <c r="E24" i="4"/>
  <c r="D24" i="4"/>
  <c r="A24" i="4"/>
  <c r="P23" i="4"/>
  <c r="O23" i="4"/>
  <c r="L23" i="4"/>
  <c r="K23" i="4"/>
  <c r="I23" i="4"/>
  <c r="H23" i="4"/>
  <c r="D23" i="4"/>
  <c r="B23" i="4"/>
  <c r="A23" i="4"/>
  <c r="P22" i="4"/>
  <c r="O22" i="4"/>
  <c r="L22" i="4"/>
  <c r="K22" i="4"/>
  <c r="I22" i="4"/>
  <c r="H22" i="4"/>
  <c r="E22" i="4"/>
  <c r="D22" i="4"/>
  <c r="B22" i="4"/>
  <c r="A22" i="4"/>
  <c r="P21" i="4"/>
  <c r="O21" i="4"/>
  <c r="L21" i="4"/>
  <c r="K21" i="4"/>
  <c r="I21" i="4"/>
  <c r="H21" i="4"/>
  <c r="D21" i="4"/>
  <c r="B21" i="4"/>
  <c r="A21" i="4"/>
  <c r="P20" i="4"/>
  <c r="O20" i="4"/>
  <c r="L20" i="4"/>
  <c r="K20" i="4"/>
  <c r="I20" i="4"/>
  <c r="H20" i="4"/>
  <c r="E20" i="4"/>
  <c r="D20" i="4"/>
  <c r="B20" i="4"/>
  <c r="A20" i="4"/>
  <c r="P19" i="4"/>
  <c r="O19" i="4"/>
  <c r="L19" i="4"/>
  <c r="K19" i="4"/>
  <c r="I19" i="4"/>
  <c r="H19" i="4"/>
  <c r="E19" i="4"/>
  <c r="D19" i="4"/>
  <c r="B19" i="4"/>
  <c r="A19" i="4"/>
  <c r="P18" i="4"/>
  <c r="O18" i="4"/>
  <c r="L18" i="4"/>
  <c r="K18" i="4"/>
  <c r="I18" i="4"/>
  <c r="H18" i="4"/>
  <c r="E18" i="4"/>
  <c r="D18" i="4"/>
  <c r="B18" i="4"/>
  <c r="A18" i="4"/>
  <c r="P17" i="4"/>
  <c r="O17" i="4"/>
  <c r="L17" i="4"/>
  <c r="K17" i="4"/>
  <c r="I17" i="4"/>
  <c r="H17" i="4"/>
  <c r="E17" i="4"/>
  <c r="D17" i="4"/>
  <c r="B17" i="4"/>
  <c r="A17" i="4"/>
  <c r="M16" i="4"/>
  <c r="E16" i="4"/>
  <c r="D16" i="4"/>
  <c r="B16" i="4"/>
  <c r="A16" i="4"/>
  <c r="H15" i="4"/>
  <c r="E15" i="4"/>
  <c r="D15" i="4"/>
  <c r="B15" i="4"/>
  <c r="A15" i="4"/>
  <c r="E14" i="4"/>
  <c r="D14" i="4"/>
  <c r="B14" i="4"/>
  <c r="A14" i="4"/>
  <c r="J13" i="4"/>
  <c r="I13" i="4"/>
  <c r="E13" i="4"/>
  <c r="D13" i="4"/>
  <c r="B13" i="4"/>
  <c r="A13" i="4"/>
  <c r="J12" i="4"/>
  <c r="I12" i="4"/>
  <c r="E12" i="4"/>
  <c r="D12" i="4"/>
  <c r="B12" i="4"/>
  <c r="A12" i="4"/>
  <c r="J11" i="4"/>
  <c r="I11" i="4"/>
  <c r="E11" i="4"/>
  <c r="D11" i="4"/>
  <c r="B11" i="4"/>
  <c r="A11" i="4"/>
  <c r="J10" i="4"/>
  <c r="I10" i="4"/>
  <c r="E10" i="4"/>
  <c r="D10" i="4"/>
  <c r="B10" i="4"/>
  <c r="A10" i="4"/>
  <c r="H9" i="4"/>
  <c r="E9" i="4"/>
  <c r="D9" i="4"/>
  <c r="B9" i="4"/>
  <c r="A9" i="4"/>
  <c r="J7" i="4"/>
  <c r="I7" i="4"/>
  <c r="J6" i="4"/>
  <c r="I6" i="4"/>
  <c r="J5" i="4"/>
  <c r="I5" i="4"/>
  <c r="J4" i="4"/>
  <c r="I4" i="4"/>
  <c r="H3" i="4"/>
  <c r="D3" i="4"/>
  <c r="A3" i="4"/>
  <c r="AJ214" i="3"/>
  <c r="AI214" i="3"/>
  <c r="AH214" i="3"/>
  <c r="AG214" i="3"/>
  <c r="AF214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AJ213" i="3"/>
  <c r="AI213" i="3"/>
  <c r="AH213" i="3"/>
  <c r="AG213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AJ212" i="3"/>
  <c r="AI212" i="3"/>
  <c r="AH212" i="3"/>
  <c r="AG212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AJ211" i="3"/>
  <c r="AI211" i="3"/>
  <c r="AH211" i="3"/>
  <c r="AG211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AJ210" i="3"/>
  <c r="AI210" i="3"/>
  <c r="AH210" i="3"/>
  <c r="AG210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AJ209" i="3"/>
  <c r="AI209" i="3"/>
  <c r="AH209" i="3"/>
  <c r="AG209" i="3"/>
  <c r="AF209" i="3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AJ208" i="3"/>
  <c r="AI208" i="3"/>
  <c r="AH208" i="3"/>
  <c r="AG208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AJ207" i="3"/>
  <c r="AI207" i="3"/>
  <c r="AH207" i="3"/>
  <c r="AG207" i="3"/>
  <c r="AF207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AJ206" i="3"/>
  <c r="AI206" i="3"/>
  <c r="AH206" i="3"/>
  <c r="AG206" i="3"/>
  <c r="AF206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AJ205" i="3"/>
  <c r="AI205" i="3"/>
  <c r="AH205" i="3"/>
  <c r="AG205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AJ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AJ203" i="3"/>
  <c r="AI203" i="3"/>
  <c r="AH203" i="3"/>
  <c r="AG203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AJ202" i="3"/>
  <c r="AI202" i="3"/>
  <c r="AH202" i="3"/>
  <c r="AG202" i="3"/>
  <c r="AF202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AJ201" i="3"/>
  <c r="AI201" i="3"/>
  <c r="AH201" i="3"/>
  <c r="AG201" i="3"/>
  <c r="AF201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AJ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AJ199" i="3"/>
  <c r="AI199" i="3"/>
  <c r="AH199" i="3"/>
  <c r="AG199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AJ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AJ197" i="3"/>
  <c r="AI197" i="3"/>
  <c r="AH197" i="3"/>
  <c r="AG197" i="3"/>
  <c r="AF197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AJ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AJ195" i="3"/>
  <c r="AI195" i="3"/>
  <c r="AH195" i="3"/>
  <c r="AG195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AJ194" i="3"/>
  <c r="AI194" i="3"/>
  <c r="AH194" i="3"/>
  <c r="AG194" i="3"/>
  <c r="AF194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AJ193" i="3"/>
  <c r="AI193" i="3"/>
  <c r="AH193" i="3"/>
  <c r="AG193" i="3"/>
  <c r="AF193" i="3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AJ192" i="3"/>
  <c r="AI192" i="3"/>
  <c r="AH192" i="3"/>
  <c r="AG192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AJ191" i="3"/>
  <c r="AI191" i="3"/>
  <c r="AH191" i="3"/>
  <c r="AG191" i="3"/>
  <c r="AF191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AJ189" i="3"/>
  <c r="AI189" i="3"/>
  <c r="AH189" i="3"/>
  <c r="AG189" i="3"/>
  <c r="AF189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AJ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AJ187" i="3"/>
  <c r="AI187" i="3"/>
  <c r="AH187" i="3"/>
  <c r="AG187" i="3"/>
  <c r="AF187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AJ186" i="3"/>
  <c r="AI186" i="3"/>
  <c r="AH186" i="3"/>
  <c r="AG186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AJ185" i="3"/>
  <c r="AI185" i="3"/>
  <c r="AH185" i="3"/>
  <c r="AG185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AJ184" i="3"/>
  <c r="AI184" i="3"/>
  <c r="AH184" i="3"/>
  <c r="AG184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AJ183" i="3"/>
  <c r="AI183" i="3"/>
  <c r="AH183" i="3"/>
  <c r="AG183" i="3"/>
  <c r="AF183" i="3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AJ182" i="3"/>
  <c r="AI182" i="3"/>
  <c r="AH182" i="3"/>
  <c r="AG182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AJ181" i="3"/>
  <c r="AI181" i="3"/>
  <c r="AH181" i="3"/>
  <c r="AG181" i="3"/>
  <c r="AF181" i="3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AJ180" i="3"/>
  <c r="AI180" i="3"/>
  <c r="AH180" i="3"/>
  <c r="AG180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AJ179" i="3"/>
  <c r="AI179" i="3"/>
  <c r="AH179" i="3"/>
  <c r="AG179" i="3"/>
  <c r="AF179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AJ178" i="3"/>
  <c r="AI178" i="3"/>
  <c r="AH178" i="3"/>
  <c r="AG178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AJ177" i="3"/>
  <c r="AI177" i="3"/>
  <c r="AH177" i="3"/>
  <c r="AG177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AJ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AJ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AJ174" i="3"/>
  <c r="AI174" i="3"/>
  <c r="AH174" i="3"/>
  <c r="AG174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AJ173" i="3"/>
  <c r="AI173" i="3"/>
  <c r="AH173" i="3"/>
  <c r="AG173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AJ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AJ171" i="3"/>
  <c r="AI171" i="3"/>
  <c r="AH171" i="3"/>
  <c r="AG171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AJ169" i="3"/>
  <c r="AI169" i="3"/>
  <c r="AH169" i="3"/>
  <c r="AG169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AJ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AJ165" i="3"/>
  <c r="AI165" i="3"/>
  <c r="AH165" i="3"/>
  <c r="AG165" i="3"/>
  <c r="AF165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AJ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AJ163" i="3"/>
  <c r="AI163" i="3"/>
  <c r="AH163" i="3"/>
  <c r="AG163" i="3"/>
  <c r="AF163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AJ161" i="3"/>
  <c r="AI161" i="3"/>
  <c r="AH161" i="3"/>
  <c r="AG161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AJ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AJ159" i="3"/>
  <c r="AI159" i="3"/>
  <c r="AH159" i="3"/>
  <c r="AG159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AJ158" i="3"/>
  <c r="AI158" i="3"/>
  <c r="AH158" i="3"/>
  <c r="AG158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AJ157" i="3"/>
  <c r="AI157" i="3"/>
  <c r="AH157" i="3"/>
  <c r="AG157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AJ156" i="3"/>
  <c r="AI156" i="3"/>
  <c r="AH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AJ155" i="3"/>
  <c r="AI155" i="3"/>
  <c r="AH155" i="3"/>
  <c r="AG155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AJ154" i="3"/>
  <c r="AI154" i="3"/>
  <c r="AH154" i="3"/>
  <c r="AG154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AJ153" i="3"/>
  <c r="AI153" i="3"/>
  <c r="AH153" i="3"/>
  <c r="AG153" i="3"/>
  <c r="AF153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AJ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AJ148" i="3"/>
  <c r="AI148" i="3"/>
  <c r="AH148" i="3"/>
  <c r="AG148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AJ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AJ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AJ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AJ143" i="3"/>
  <c r="AI143" i="3"/>
  <c r="AH143" i="3"/>
  <c r="AG143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AJ141" i="3"/>
  <c r="AI141" i="3"/>
  <c r="AH141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AJ137" i="3"/>
  <c r="AI137" i="3"/>
  <c r="AH137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AJ128" i="3"/>
  <c r="AI128" i="3"/>
  <c r="AH128" i="3"/>
  <c r="AG128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AJ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AJ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AJ125" i="3"/>
  <c r="AI125" i="3"/>
  <c r="AH125" i="3"/>
  <c r="AG125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AJ93" i="3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AH547" i="2"/>
  <c r="AG547" i="2"/>
  <c r="AF547" i="2"/>
  <c r="AE547" i="2"/>
  <c r="AD547" i="2"/>
  <c r="AC547" i="2"/>
  <c r="AB547" i="2"/>
  <c r="AA547" i="2"/>
  <c r="Z547" i="2"/>
  <c r="Y547" i="2"/>
  <c r="X547" i="2"/>
  <c r="W547" i="2"/>
  <c r="V547" i="2"/>
  <c r="U547" i="2"/>
  <c r="T547" i="2"/>
  <c r="AH546" i="2"/>
  <c r="AG546" i="2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AH545" i="2"/>
  <c r="AG545" i="2"/>
  <c r="AF545" i="2"/>
  <c r="AE545" i="2"/>
  <c r="AD545" i="2"/>
  <c r="AC545" i="2"/>
  <c r="AB545" i="2"/>
  <c r="AA545" i="2"/>
  <c r="Z545" i="2"/>
  <c r="Y545" i="2"/>
  <c r="X545" i="2"/>
  <c r="W545" i="2"/>
  <c r="V545" i="2"/>
  <c r="U545" i="2"/>
  <c r="T545" i="2"/>
  <c r="AH544" i="2"/>
  <c r="AG544" i="2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AH543" i="2"/>
  <c r="AG543" i="2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AH542" i="2"/>
  <c r="AG542" i="2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AH541" i="2"/>
  <c r="AG541" i="2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AH540" i="2"/>
  <c r="AG540" i="2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AH539" i="2"/>
  <c r="AG539" i="2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AH538" i="2"/>
  <c r="AG538" i="2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AH537" i="2"/>
  <c r="AG537" i="2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AH536" i="2"/>
  <c r="AG536" i="2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AH535" i="2"/>
  <c r="AG535" i="2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AH534" i="2"/>
  <c r="AG534" i="2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AH533" i="2"/>
  <c r="AG533" i="2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AH532" i="2"/>
  <c r="AG532" i="2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AH531" i="2"/>
  <c r="AG531" i="2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AH530" i="2"/>
  <c r="AG530" i="2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AH529" i="2"/>
  <c r="AG529" i="2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AH528" i="2"/>
  <c r="AG528" i="2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AH527" i="2"/>
  <c r="AG527" i="2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AH526" i="2"/>
  <c r="AG526" i="2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AH525" i="2"/>
  <c r="AG525" i="2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AH524" i="2"/>
  <c r="AG524" i="2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AH523" i="2"/>
  <c r="AG523" i="2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AH522" i="2"/>
  <c r="AG522" i="2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AH521" i="2"/>
  <c r="AG521" i="2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AH520" i="2"/>
  <c r="AG520" i="2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AH519" i="2"/>
  <c r="AG519" i="2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AH518" i="2"/>
  <c r="AG518" i="2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AH517" i="2"/>
  <c r="AG517" i="2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AH516" i="2"/>
  <c r="AG516" i="2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AH515" i="2"/>
  <c r="AG515" i="2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AH514" i="2"/>
  <c r="AG514" i="2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AH513" i="2"/>
  <c r="AG513" i="2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AH512" i="2"/>
  <c r="AG512" i="2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AH511" i="2"/>
  <c r="AG511" i="2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AH510" i="2"/>
  <c r="AG510" i="2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AH509" i="2"/>
  <c r="AG509" i="2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AH508" i="2"/>
  <c r="AG508" i="2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AH507" i="2"/>
  <c r="AG507" i="2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AH506" i="2"/>
  <c r="AG506" i="2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AH505" i="2"/>
  <c r="AG505" i="2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AH504" i="2"/>
  <c r="AG504" i="2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AH503" i="2"/>
  <c r="AG503" i="2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AH502" i="2"/>
  <c r="AG502" i="2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AH501" i="2"/>
  <c r="AG501" i="2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AH500" i="2"/>
  <c r="AG500" i="2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AH499" i="2"/>
  <c r="AG499" i="2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AH498" i="2"/>
  <c r="AG498" i="2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AH497" i="2"/>
  <c r="AG497" i="2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AH496" i="2"/>
  <c r="AG496" i="2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AH495" i="2"/>
  <c r="AG495" i="2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AH494" i="2"/>
  <c r="AG494" i="2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AH493" i="2"/>
  <c r="AG493" i="2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AH492" i="2"/>
  <c r="AG492" i="2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AH491" i="2"/>
  <c r="AG491" i="2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AH490" i="2"/>
  <c r="AG490" i="2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AH489" i="2"/>
  <c r="AG489" i="2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AH488" i="2"/>
  <c r="AG488" i="2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AH487" i="2"/>
  <c r="AG487" i="2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AH486" i="2"/>
  <c r="AG486" i="2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AH485" i="2"/>
  <c r="AG485" i="2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AH484" i="2"/>
  <c r="AG484" i="2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AH483" i="2"/>
  <c r="AG483" i="2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AH482" i="2"/>
  <c r="AG482" i="2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AH481" i="2"/>
  <c r="AG481" i="2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AH480" i="2"/>
  <c r="AG480" i="2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AH479" i="2"/>
  <c r="AG479" i="2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AH478" i="2"/>
  <c r="AG478" i="2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AH477" i="2"/>
  <c r="AG477" i="2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AH476" i="2"/>
  <c r="AG476" i="2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AH475" i="2"/>
  <c r="AG475" i="2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AH474" i="2"/>
  <c r="AG474" i="2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AH473" i="2"/>
  <c r="AG473" i="2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AH472" i="2"/>
  <c r="AG472" i="2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AH471" i="2"/>
  <c r="AG471" i="2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AH470" i="2"/>
  <c r="AG470" i="2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AH469" i="2"/>
  <c r="AG469" i="2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AH468" i="2"/>
  <c r="AG468" i="2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AH467" i="2"/>
  <c r="AG467" i="2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AH466" i="2"/>
  <c r="AG466" i="2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AH465" i="2"/>
  <c r="AG465" i="2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AH464" i="2"/>
  <c r="AG464" i="2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AH463" i="2"/>
  <c r="AG463" i="2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AH462" i="2"/>
  <c r="AG462" i="2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AH461" i="2"/>
  <c r="AG461" i="2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AH460" i="2"/>
  <c r="AG460" i="2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AH459" i="2"/>
  <c r="AG459" i="2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AH458" i="2"/>
  <c r="AG458" i="2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AH457" i="2"/>
  <c r="AG457" i="2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AH456" i="2"/>
  <c r="AG456" i="2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AH455" i="2"/>
  <c r="AG455" i="2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AH454" i="2"/>
  <c r="AG454" i="2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AH453" i="2"/>
  <c r="AG453" i="2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AH452" i="2"/>
  <c r="AG452" i="2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AH451" i="2"/>
  <c r="AG451" i="2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AH450" i="2"/>
  <c r="AG450" i="2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AH449" i="2"/>
  <c r="AG449" i="2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AH448" i="2"/>
  <c r="AG448" i="2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AH447" i="2"/>
  <c r="AG447" i="2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AH446" i="2"/>
  <c r="AG446" i="2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AH445" i="2"/>
  <c r="AG445" i="2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AH444" i="2"/>
  <c r="AG444" i="2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AH443" i="2"/>
  <c r="AG443" i="2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AH442" i="2"/>
  <c r="AG442" i="2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AH441" i="2"/>
  <c r="AG441" i="2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AH440" i="2"/>
  <c r="AG440" i="2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AH439" i="2"/>
  <c r="AG439" i="2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AH438" i="2"/>
  <c r="AG438" i="2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AH437" i="2"/>
  <c r="AG437" i="2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AH436" i="2"/>
  <c r="AG436" i="2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AH435" i="2"/>
  <c r="AG435" i="2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AH434" i="2"/>
  <c r="AG434" i="2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AH433" i="2"/>
  <c r="AG433" i="2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AH432" i="2"/>
  <c r="AG432" i="2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AH431" i="2"/>
  <c r="AG431" i="2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AH430" i="2"/>
  <c r="AG430" i="2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AH429" i="2"/>
  <c r="AG429" i="2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AH428" i="2"/>
  <c r="AG428" i="2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AH427" i="2"/>
  <c r="AG427" i="2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AH426" i="2"/>
  <c r="AG426" i="2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AH425" i="2"/>
  <c r="AG425" i="2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AH424" i="2"/>
  <c r="AG424" i="2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AH423" i="2"/>
  <c r="AG423" i="2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AH422" i="2"/>
  <c r="AG422" i="2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AH421" i="2"/>
  <c r="AG421" i="2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AH420" i="2"/>
  <c r="AG420" i="2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AH419" i="2"/>
  <c r="AG419" i="2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AH418" i="2"/>
  <c r="AG418" i="2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AH417" i="2"/>
  <c r="AG417" i="2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AH416" i="2"/>
  <c r="AG416" i="2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AH415" i="2"/>
  <c r="AG415" i="2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AH414" i="2"/>
  <c r="AG414" i="2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AH413" i="2"/>
  <c r="AG413" i="2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AH412" i="2"/>
  <c r="AG412" i="2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AH411" i="2"/>
  <c r="AG411" i="2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AH410" i="2"/>
  <c r="AG410" i="2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AH409" i="2"/>
  <c r="AG409" i="2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AH408" i="2"/>
  <c r="AG408" i="2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AH407" i="2"/>
  <c r="AG407" i="2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AH406" i="2"/>
  <c r="AG406" i="2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AH405" i="2"/>
  <c r="AG405" i="2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AH404" i="2"/>
  <c r="AG404" i="2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AH403" i="2"/>
  <c r="AG403" i="2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AH402" i="2"/>
  <c r="AG402" i="2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AH401" i="2"/>
  <c r="AG401" i="2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AH400" i="2"/>
  <c r="AG400" i="2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AH399" i="2"/>
  <c r="AG399" i="2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AH398" i="2"/>
  <c r="AG398" i="2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AH397" i="2"/>
  <c r="AG397" i="2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AH396" i="2"/>
  <c r="AG396" i="2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AH318" i="2"/>
  <c r="AG318" i="2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AH317" i="2"/>
  <c r="AG317" i="2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AH316" i="2"/>
  <c r="AG316" i="2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AH315" i="2"/>
  <c r="AG315" i="2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AH314" i="2"/>
  <c r="AG314" i="2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AH313" i="2"/>
  <c r="AG313" i="2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AH312" i="2"/>
  <c r="AG312" i="2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AH311" i="2"/>
  <c r="AG311" i="2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AH310" i="2"/>
  <c r="AG310" i="2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AH309" i="2"/>
  <c r="AG309" i="2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AH308" i="2"/>
  <c r="AG308" i="2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AH307" i="2"/>
  <c r="AG307" i="2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AH306" i="2"/>
  <c r="AG306" i="2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AH305" i="2"/>
  <c r="AG305" i="2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AH304" i="2"/>
  <c r="AG304" i="2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AH303" i="2"/>
  <c r="AG303" i="2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AH302" i="2"/>
  <c r="AG302" i="2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AH301" i="2"/>
  <c r="AG301" i="2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AH300" i="2"/>
  <c r="AG300" i="2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AH299" i="2"/>
  <c r="AG299" i="2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AH298" i="2"/>
  <c r="AG298" i="2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AH297" i="2"/>
  <c r="AG297" i="2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AH296" i="2"/>
  <c r="AG296" i="2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AH295" i="2"/>
  <c r="AG295" i="2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AH294" i="2"/>
  <c r="AG294" i="2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AH293" i="2"/>
  <c r="AG293" i="2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AH292" i="2"/>
  <c r="AG292" i="2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AH291" i="2"/>
  <c r="AG291" i="2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AH290" i="2"/>
  <c r="AG290" i="2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AH289" i="2"/>
  <c r="AG289" i="2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AH288" i="2"/>
  <c r="AG288" i="2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AH287" i="2"/>
  <c r="AG287" i="2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AH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AH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AH127" i="2"/>
  <c r="AG127" i="2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AH125" i="2"/>
  <c r="AG125" i="2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L35" i="1"/>
  <c r="M35" i="1" s="1"/>
  <c r="H35" i="1"/>
  <c r="N33" i="1"/>
  <c r="M33" i="1" a="1"/>
  <c r="M33" i="1" s="1"/>
  <c r="L33" i="1" a="1"/>
  <c r="L33" i="1" s="1"/>
  <c r="K33" i="1"/>
  <c r="J33" i="1"/>
  <c r="I33" i="1"/>
  <c r="H33" i="1"/>
  <c r="G33" i="1"/>
  <c r="F33" i="1"/>
  <c r="D33" i="1"/>
  <c r="C33" i="1"/>
  <c r="B33" i="1"/>
  <c r="N32" i="1"/>
  <c r="M32" i="1" a="1"/>
  <c r="M32" i="1"/>
  <c r="L32" i="1" a="1"/>
  <c r="L32" i="1" s="1"/>
  <c r="K32" i="1"/>
  <c r="J32" i="1"/>
  <c r="I32" i="1"/>
  <c r="H32" i="1"/>
  <c r="G32" i="1"/>
  <c r="F32" i="1"/>
  <c r="D32" i="1"/>
  <c r="C32" i="1"/>
  <c r="B32" i="1"/>
  <c r="N31" i="1"/>
  <c r="M31" i="1" a="1"/>
  <c r="M31" i="1" s="1"/>
  <c r="L31" i="1" a="1"/>
  <c r="L31" i="1" s="1"/>
  <c r="K31" i="1"/>
  <c r="J31" i="1"/>
  <c r="I31" i="1"/>
  <c r="H31" i="1"/>
  <c r="G31" i="1"/>
  <c r="F31" i="1"/>
  <c r="D31" i="1"/>
  <c r="C31" i="1"/>
  <c r="B31" i="1"/>
  <c r="N30" i="1"/>
  <c r="M30" i="1" a="1"/>
  <c r="M30" i="1" s="1"/>
  <c r="L30" i="1" a="1"/>
  <c r="L30" i="1"/>
  <c r="K30" i="1"/>
  <c r="J30" i="1"/>
  <c r="I30" i="1"/>
  <c r="H30" i="1"/>
  <c r="G30" i="1"/>
  <c r="F30" i="1"/>
  <c r="D30" i="1"/>
  <c r="C30" i="1"/>
  <c r="B30" i="1"/>
  <c r="N29" i="1"/>
  <c r="M29" i="1" a="1"/>
  <c r="M29" i="1" s="1"/>
  <c r="L29" i="1" a="1"/>
  <c r="L29" i="1" s="1"/>
  <c r="K29" i="1"/>
  <c r="J29" i="1"/>
  <c r="I29" i="1"/>
  <c r="H29" i="1"/>
  <c r="G29" i="1"/>
  <c r="F29" i="1"/>
  <c r="D29" i="1"/>
  <c r="C29" i="1"/>
  <c r="B29" i="1"/>
  <c r="N28" i="1"/>
  <c r="M28" i="1" a="1"/>
  <c r="M28" i="1" s="1"/>
  <c r="L28" i="1" a="1"/>
  <c r="L28" i="1"/>
  <c r="K28" i="1"/>
  <c r="J28" i="1"/>
  <c r="I28" i="1"/>
  <c r="H28" i="1"/>
  <c r="G28" i="1"/>
  <c r="F28" i="1"/>
  <c r="D28" i="1"/>
  <c r="C28" i="1"/>
  <c r="B28" i="1"/>
  <c r="N27" i="1"/>
  <c r="M27" i="1" a="1"/>
  <c r="M27" i="1" s="1"/>
  <c r="L27" i="1" a="1"/>
  <c r="L27" i="1" s="1"/>
  <c r="K27" i="1"/>
  <c r="J27" i="1"/>
  <c r="I27" i="1"/>
  <c r="H27" i="1"/>
  <c r="G27" i="1"/>
  <c r="F27" i="1"/>
  <c r="D27" i="1"/>
  <c r="C27" i="1"/>
  <c r="B27" i="1"/>
  <c r="N26" i="1"/>
  <c r="M26" i="1" a="1"/>
  <c r="M26" i="1"/>
  <c r="L26" i="1" a="1"/>
  <c r="L26" i="1" s="1"/>
  <c r="K26" i="1"/>
  <c r="J26" i="1"/>
  <c r="I26" i="1"/>
  <c r="H26" i="1"/>
  <c r="G26" i="1"/>
  <c r="F26" i="1"/>
  <c r="D26" i="1"/>
  <c r="C26" i="1"/>
  <c r="B26" i="1"/>
  <c r="N25" i="1"/>
  <c r="M25" i="1" a="1"/>
  <c r="M25" i="1" s="1"/>
  <c r="L25" i="1" a="1"/>
  <c r="L25" i="1" s="1"/>
  <c r="K25" i="1"/>
  <c r="J25" i="1"/>
  <c r="I25" i="1"/>
  <c r="H25" i="1"/>
  <c r="G25" i="1"/>
  <c r="F25" i="1"/>
  <c r="D25" i="1"/>
  <c r="C25" i="1"/>
  <c r="B25" i="1"/>
  <c r="N24" i="1"/>
  <c r="M24" i="1" a="1"/>
  <c r="M24" i="1"/>
  <c r="L24" i="1" a="1"/>
  <c r="L24" i="1"/>
  <c r="K24" i="1"/>
  <c r="J24" i="1"/>
  <c r="I24" i="1"/>
  <c r="H24" i="1"/>
  <c r="G24" i="1"/>
  <c r="F24" i="1"/>
  <c r="D24" i="1"/>
  <c r="C24" i="1"/>
  <c r="B24" i="1"/>
  <c r="N23" i="1"/>
  <c r="M23" i="1" a="1"/>
  <c r="M23" i="1"/>
  <c r="L23" i="1" a="1"/>
  <c r="L23" i="1" s="1"/>
  <c r="K23" i="1"/>
  <c r="J23" i="1"/>
  <c r="I23" i="1"/>
  <c r="H23" i="1"/>
  <c r="G23" i="1"/>
  <c r="F23" i="1"/>
  <c r="D23" i="1"/>
  <c r="C23" i="1"/>
  <c r="B23" i="1"/>
  <c r="N22" i="1"/>
  <c r="M22" i="1" a="1"/>
  <c r="M22" i="1" s="1"/>
  <c r="L22" i="1" a="1"/>
  <c r="L22" i="1"/>
  <c r="K22" i="1"/>
  <c r="J22" i="1"/>
  <c r="I22" i="1"/>
  <c r="H22" i="1"/>
  <c r="G22" i="1"/>
  <c r="F22" i="1"/>
  <c r="D22" i="1"/>
  <c r="C22" i="1"/>
  <c r="B22" i="1"/>
  <c r="N21" i="1"/>
  <c r="M21" i="1" a="1"/>
  <c r="M21" i="1" s="1"/>
  <c r="L21" i="1" a="1"/>
  <c r="L21" i="1"/>
  <c r="K21" i="1"/>
  <c r="J21" i="1"/>
  <c r="I21" i="1"/>
  <c r="H21" i="1"/>
  <c r="G21" i="1"/>
  <c r="F21" i="1"/>
  <c r="D21" i="1"/>
  <c r="C21" i="1"/>
  <c r="B21" i="1"/>
  <c r="N20" i="1"/>
  <c r="M20" i="1" a="1"/>
  <c r="M20" i="1"/>
  <c r="L20" i="1" a="1"/>
  <c r="L20" i="1" s="1"/>
  <c r="K20" i="1"/>
  <c r="J20" i="1"/>
  <c r="I20" i="1"/>
  <c r="H20" i="1"/>
  <c r="G20" i="1"/>
  <c r="F20" i="1"/>
  <c r="D20" i="1"/>
  <c r="C20" i="1"/>
  <c r="B20" i="1"/>
  <c r="N19" i="1"/>
  <c r="M19" i="1" a="1"/>
  <c r="M19" i="1" s="1"/>
  <c r="L19" i="1" a="1"/>
  <c r="L19" i="1" s="1"/>
  <c r="K19" i="1"/>
  <c r="J19" i="1"/>
  <c r="I19" i="1"/>
  <c r="H19" i="1"/>
  <c r="G19" i="1"/>
  <c r="F19" i="1"/>
  <c r="D19" i="1"/>
  <c r="C19" i="1"/>
  <c r="B19" i="1"/>
  <c r="N18" i="1"/>
  <c r="M18" i="1" a="1"/>
  <c r="M18" i="1" s="1"/>
  <c r="L18" i="1" a="1"/>
  <c r="L18" i="1"/>
  <c r="K18" i="1"/>
  <c r="J18" i="1"/>
  <c r="I18" i="1"/>
  <c r="H18" i="1"/>
  <c r="G18" i="1"/>
  <c r="F18" i="1"/>
  <c r="D18" i="1"/>
  <c r="C18" i="1"/>
  <c r="B18" i="1"/>
  <c r="N17" i="1"/>
  <c r="M17" i="1" a="1"/>
  <c r="M17" i="1" s="1"/>
  <c r="L17" i="1" a="1"/>
  <c r="L17" i="1"/>
  <c r="K17" i="1"/>
  <c r="J17" i="1"/>
  <c r="I17" i="1"/>
  <c r="H17" i="1"/>
  <c r="G17" i="1"/>
  <c r="F17" i="1"/>
  <c r="D17" i="1"/>
  <c r="C17" i="1"/>
  <c r="B17" i="1"/>
  <c r="N16" i="1"/>
  <c r="M16" i="1" a="1"/>
  <c r="M16" i="1" s="1"/>
  <c r="L16" i="1" a="1"/>
  <c r="L16" i="1"/>
  <c r="K16" i="1"/>
  <c r="J16" i="1"/>
  <c r="I16" i="1"/>
  <c r="H16" i="1"/>
  <c r="G16" i="1"/>
  <c r="F16" i="1"/>
  <c r="D16" i="1"/>
  <c r="C16" i="1"/>
  <c r="B16" i="1"/>
  <c r="N15" i="1"/>
  <c r="M15" i="1" a="1"/>
  <c r="M15" i="1" s="1"/>
  <c r="L15" i="1" a="1"/>
  <c r="L15" i="1"/>
  <c r="K15" i="1"/>
  <c r="J15" i="1"/>
  <c r="I15" i="1"/>
  <c r="H15" i="1"/>
  <c r="G15" i="1"/>
  <c r="F15" i="1"/>
  <c r="D15" i="1"/>
  <c r="C15" i="1"/>
  <c r="B15" i="1"/>
  <c r="N14" i="1"/>
  <c r="M14" i="1" a="1"/>
  <c r="M14" i="1" s="1"/>
  <c r="L14" i="1" a="1"/>
  <c r="L14" i="1"/>
  <c r="K14" i="1"/>
  <c r="J14" i="1"/>
  <c r="I14" i="1"/>
  <c r="H14" i="1"/>
  <c r="G14" i="1"/>
  <c r="F14" i="1"/>
  <c r="D14" i="1"/>
  <c r="C14" i="1"/>
  <c r="B14" i="1"/>
  <c r="N13" i="1"/>
  <c r="M13" i="1" a="1"/>
  <c r="M13" i="1" s="1"/>
  <c r="L13" i="1" a="1"/>
  <c r="L13" i="1"/>
  <c r="K13" i="1"/>
  <c r="J13" i="1"/>
  <c r="I13" i="1"/>
  <c r="H13" i="1"/>
  <c r="G13" i="1"/>
  <c r="F13" i="1"/>
  <c r="D13" i="1"/>
  <c r="C13" i="1"/>
  <c r="B13" i="1"/>
  <c r="N12" i="1"/>
  <c r="M12" i="1" a="1"/>
  <c r="M12" i="1" s="1"/>
  <c r="L12" i="1" a="1"/>
  <c r="L12" i="1"/>
  <c r="K12" i="1"/>
  <c r="J12" i="1"/>
  <c r="I12" i="1"/>
  <c r="H12" i="1"/>
  <c r="G12" i="1"/>
  <c r="F12" i="1"/>
  <c r="D12" i="1"/>
  <c r="C12" i="1"/>
  <c r="B12" i="1"/>
  <c r="N11" i="1"/>
  <c r="M11" i="1" a="1"/>
  <c r="M11" i="1" s="1"/>
  <c r="L11" i="1" a="1"/>
  <c r="L11" i="1"/>
  <c r="K11" i="1"/>
  <c r="J11" i="1"/>
  <c r="I11" i="1"/>
  <c r="H11" i="1"/>
  <c r="G11" i="1"/>
  <c r="F11" i="1"/>
  <c r="D11" i="1"/>
  <c r="C11" i="1"/>
  <c r="B11" i="1"/>
  <c r="N10" i="1"/>
  <c r="M10" i="1" a="1"/>
  <c r="M10" i="1" s="1"/>
  <c r="L10" i="1" a="1"/>
  <c r="L10" i="1"/>
  <c r="K10" i="1"/>
  <c r="J10" i="1"/>
  <c r="I10" i="1"/>
  <c r="H10" i="1"/>
  <c r="G10" i="1"/>
  <c r="F10" i="1"/>
  <c r="D10" i="1"/>
  <c r="C10" i="1"/>
  <c r="B10" i="1"/>
  <c r="N9" i="1"/>
  <c r="M9" i="1" a="1"/>
  <c r="M9" i="1" s="1"/>
  <c r="L9" i="1" a="1"/>
  <c r="L9" i="1"/>
  <c r="K9" i="1"/>
  <c r="J9" i="1"/>
  <c r="I9" i="1"/>
  <c r="H9" i="1"/>
  <c r="G9" i="1"/>
  <c r="F9" i="1"/>
  <c r="D9" i="1"/>
  <c r="C9" i="1"/>
  <c r="B9" i="1"/>
  <c r="N8" i="1"/>
  <c r="M8" i="1" a="1"/>
  <c r="M8" i="1" s="1"/>
  <c r="L8" i="1" a="1"/>
  <c r="L8" i="1"/>
  <c r="K8" i="1"/>
  <c r="J8" i="1"/>
  <c r="I8" i="1"/>
  <c r="H8" i="1"/>
  <c r="G8" i="1"/>
  <c r="F8" i="1"/>
  <c r="D8" i="1"/>
  <c r="C8" i="1"/>
  <c r="B8" i="1"/>
  <c r="N7" i="1"/>
  <c r="M7" i="1" a="1"/>
  <c r="M7" i="1" s="1"/>
  <c r="L7" i="1" a="1"/>
  <c r="L7" i="1"/>
  <c r="K7" i="1"/>
  <c r="J7" i="1"/>
  <c r="I7" i="1"/>
  <c r="H7" i="1"/>
  <c r="G7" i="1"/>
  <c r="F7" i="1"/>
  <c r="D7" i="1"/>
  <c r="C7" i="1"/>
  <c r="B7" i="1"/>
  <c r="N6" i="1"/>
  <c r="M6" i="1" a="1"/>
  <c r="M6" i="1" s="1"/>
  <c r="L6" i="1" a="1"/>
  <c r="L6" i="1"/>
  <c r="K6" i="1"/>
  <c r="J6" i="1"/>
  <c r="I6" i="1"/>
  <c r="H6" i="1"/>
  <c r="G6" i="1"/>
  <c r="F6" i="1"/>
  <c r="D6" i="1"/>
  <c r="C6" i="1"/>
  <c r="B6" i="1"/>
  <c r="N5" i="1"/>
  <c r="M5" i="1" a="1"/>
  <c r="M5" i="1" s="1"/>
  <c r="L5" i="1" a="1"/>
  <c r="L5" i="1" s="1"/>
  <c r="K5" i="1"/>
  <c r="J5" i="1"/>
  <c r="I5" i="1"/>
  <c r="H5" i="1"/>
  <c r="G5" i="1"/>
  <c r="F5" i="1"/>
  <c r="D5" i="1"/>
  <c r="C5" i="1"/>
  <c r="B5" i="1"/>
  <c r="N4" i="1"/>
  <c r="M4" i="1" a="1"/>
  <c r="M4" i="1" s="1"/>
  <c r="L4" i="1" a="1"/>
  <c r="L4" i="1" s="1"/>
  <c r="K4" i="1"/>
  <c r="J4" i="1"/>
  <c r="I4" i="1"/>
  <c r="H4" i="1"/>
  <c r="G4" i="1"/>
  <c r="F4" i="1"/>
  <c r="D4" i="1"/>
  <c r="C4" i="1"/>
  <c r="B4" i="1"/>
  <c r="N3" i="1"/>
  <c r="M3" i="1" a="1"/>
  <c r="M3" i="1" s="1"/>
  <c r="L3" i="1" a="1"/>
  <c r="L3" i="1" s="1"/>
  <c r="K3" i="1"/>
  <c r="J3" i="1"/>
  <c r="I3" i="1"/>
  <c r="H3" i="1"/>
  <c r="G3" i="1"/>
  <c r="F3" i="1"/>
  <c r="D3" i="1"/>
  <c r="C3" i="1"/>
  <c r="B3" i="1"/>
  <c r="N2" i="1"/>
  <c r="M2" i="1" a="1"/>
  <c r="M2" i="1" s="1"/>
  <c r="L2" i="1" a="1"/>
  <c r="L2" i="1" s="1"/>
  <c r="K2" i="1"/>
  <c r="J2" i="1"/>
  <c r="I2" i="1"/>
  <c r="H2" i="1"/>
  <c r="G2" i="1"/>
  <c r="F2" i="1"/>
  <c r="D2" i="1"/>
  <c r="C2" i="1"/>
  <c r="B2" i="1"/>
  <c r="E15" i="1" l="1"/>
  <c r="E20" i="1"/>
  <c r="E30" i="1"/>
  <c r="E14" i="1"/>
  <c r="E3" i="1"/>
  <c r="E18" i="1"/>
  <c r="E7" i="1"/>
  <c r="E9" i="1"/>
  <c r="E8" i="1"/>
  <c r="E17" i="1"/>
  <c r="E22" i="1"/>
  <c r="E11" i="1"/>
  <c r="E4" i="1"/>
  <c r="E24" i="1"/>
  <c r="E29" i="1"/>
  <c r="E13" i="1"/>
  <c r="E33" i="1"/>
  <c r="E28" i="1"/>
  <c r="E12" i="1"/>
  <c r="E32" i="1"/>
  <c r="E2" i="1"/>
  <c r="E6" i="1"/>
  <c r="E16" i="1"/>
  <c r="E31" i="1"/>
  <c r="G34" i="1"/>
  <c r="G35" i="1" s="1"/>
  <c r="E26" i="1"/>
  <c r="E5" i="1"/>
  <c r="E10" i="1"/>
  <c r="J9" i="4"/>
  <c r="O27" i="1"/>
  <c r="I9" i="4"/>
  <c r="O25" i="1"/>
  <c r="O18" i="1"/>
  <c r="O30" i="1"/>
  <c r="J3" i="4"/>
  <c r="H34" i="1"/>
  <c r="O23" i="1"/>
  <c r="O17" i="1"/>
  <c r="O22" i="1"/>
  <c r="O31" i="1"/>
  <c r="O16" i="1"/>
  <c r="O26" i="1"/>
  <c r="O15" i="1"/>
  <c r="I3" i="4"/>
  <c r="F34" i="1"/>
  <c r="F35" i="1" s="1"/>
  <c r="O29" i="1"/>
  <c r="O20" i="1"/>
  <c r="O14" i="1"/>
  <c r="M20" i="4"/>
  <c r="N22" i="4"/>
  <c r="O24" i="1"/>
  <c r="O7" i="1"/>
  <c r="O12" i="1"/>
  <c r="O28" i="1"/>
  <c r="O6" i="1"/>
  <c r="O5" i="1"/>
  <c r="N30" i="4"/>
  <c r="N40" i="4"/>
  <c r="M29" i="4"/>
  <c r="N45" i="4"/>
  <c r="E5" i="4"/>
  <c r="N27" i="4"/>
  <c r="N48" i="4"/>
  <c r="N32" i="4"/>
  <c r="O11" i="1"/>
  <c r="M31" i="4"/>
  <c r="N42" i="4"/>
  <c r="B5" i="4"/>
  <c r="N19" i="4"/>
  <c r="M34" i="4"/>
  <c r="O10" i="1"/>
  <c r="N29" i="4"/>
  <c r="M39" i="4"/>
  <c r="O21" i="1"/>
  <c r="O33" i="1"/>
  <c r="M44" i="4"/>
  <c r="B4" i="4"/>
  <c r="E4" i="4"/>
  <c r="N21" i="4"/>
  <c r="N26" i="4"/>
  <c r="N36" i="4"/>
  <c r="O9" i="1"/>
  <c r="N31" i="4"/>
  <c r="O32" i="1"/>
  <c r="O4" i="1"/>
  <c r="O8" i="1"/>
  <c r="M33" i="4"/>
  <c r="N38" i="4"/>
  <c r="O13" i="1"/>
  <c r="O3" i="1"/>
  <c r="O19" i="1"/>
  <c r="N35" i="4"/>
  <c r="M43" i="4"/>
  <c r="L34" i="1"/>
  <c r="M34" i="1"/>
  <c r="E27" i="1"/>
  <c r="E25" i="1"/>
  <c r="E23" i="1"/>
  <c r="E21" i="1"/>
  <c r="O2" i="1"/>
  <c r="E19" i="1"/>
  <c r="R17" i="4" a="1"/>
  <c r="M23" i="4"/>
  <c r="M28" i="4"/>
  <c r="N33" i="4"/>
  <c r="N43" i="4"/>
  <c r="M18" i="4"/>
  <c r="N23" i="4"/>
  <c r="N28" i="4"/>
  <c r="M37" i="4"/>
  <c r="M47" i="4"/>
  <c r="N18" i="4"/>
  <c r="N37" i="4"/>
  <c r="M42" i="4"/>
  <c r="N47" i="4"/>
  <c r="M27" i="4"/>
  <c r="M32" i="4"/>
  <c r="M22" i="4"/>
  <c r="M36" i="4"/>
  <c r="M41" i="4"/>
  <c r="M46" i="4"/>
  <c r="M26" i="4"/>
  <c r="N41" i="4"/>
  <c r="N46" i="4"/>
  <c r="M21" i="4"/>
  <c r="M35" i="4"/>
  <c r="M40" i="4"/>
  <c r="M45" i="4"/>
  <c r="M25" i="4"/>
  <c r="N25" i="4"/>
  <c r="M30" i="4"/>
  <c r="M17" i="4"/>
  <c r="N17" i="4"/>
  <c r="N20" i="4"/>
  <c r="M24" i="4"/>
  <c r="N34" i="4"/>
  <c r="N39" i="4"/>
  <c r="N44" i="4"/>
  <c r="M48" i="4"/>
  <c r="N24" i="4"/>
  <c r="M19" i="4"/>
  <c r="M38" i="4"/>
  <c r="K3" i="4" l="1"/>
  <c r="K9" i="4"/>
  <c r="E6" i="4"/>
  <c r="B6" i="4"/>
  <c r="R992" i="4"/>
  <c r="R976" i="4"/>
  <c r="R960" i="4"/>
  <c r="R944" i="4"/>
  <c r="R928" i="4"/>
  <c r="R912" i="4"/>
  <c r="R896" i="4"/>
  <c r="R880" i="4"/>
  <c r="R864" i="4"/>
  <c r="R848" i="4"/>
  <c r="R832" i="4"/>
  <c r="R816" i="4"/>
  <c r="R800" i="4"/>
  <c r="R784" i="4"/>
  <c r="R768" i="4"/>
  <c r="R752" i="4"/>
  <c r="R736" i="4"/>
  <c r="R720" i="4"/>
  <c r="R704" i="4"/>
  <c r="R688" i="4"/>
  <c r="R672" i="4"/>
  <c r="R656" i="4"/>
  <c r="R640" i="4"/>
  <c r="R624" i="4"/>
  <c r="R608" i="4"/>
  <c r="R592" i="4"/>
  <c r="R576" i="4"/>
  <c r="R560" i="4"/>
  <c r="R544" i="4"/>
  <c r="R528" i="4"/>
  <c r="R512" i="4"/>
  <c r="R496" i="4"/>
  <c r="R480" i="4"/>
  <c r="R464" i="4"/>
  <c r="R448" i="4"/>
  <c r="R432" i="4"/>
  <c r="R416" i="4"/>
  <c r="R400" i="4"/>
  <c r="R384" i="4"/>
  <c r="R368" i="4"/>
  <c r="R352" i="4"/>
  <c r="R336" i="4"/>
  <c r="R320" i="4"/>
  <c r="R304" i="4"/>
  <c r="R288" i="4"/>
  <c r="R272" i="4"/>
  <c r="R256" i="4"/>
  <c r="R240" i="4"/>
  <c r="R224" i="4"/>
  <c r="R208" i="4"/>
  <c r="R192" i="4"/>
  <c r="R176" i="4"/>
  <c r="R160" i="4"/>
  <c r="R144" i="4"/>
  <c r="R128" i="4"/>
  <c r="R112" i="4"/>
  <c r="R96" i="4"/>
  <c r="R80" i="4"/>
  <c r="R64" i="4"/>
  <c r="R48" i="4"/>
  <c r="S48" i="4" s="1"/>
  <c r="R32" i="4"/>
  <c r="S32" i="4" s="1"/>
  <c r="R17" i="4"/>
  <c r="S17" i="4" s="1"/>
  <c r="R991" i="4"/>
  <c r="R975" i="4"/>
  <c r="R959" i="4"/>
  <c r="R943" i="4"/>
  <c r="R927" i="4"/>
  <c r="R911" i="4"/>
  <c r="R895" i="4"/>
  <c r="R879" i="4"/>
  <c r="R863" i="4"/>
  <c r="R847" i="4"/>
  <c r="R831" i="4"/>
  <c r="R815" i="4"/>
  <c r="R799" i="4"/>
  <c r="R783" i="4"/>
  <c r="R767" i="4"/>
  <c r="R751" i="4"/>
  <c r="R735" i="4"/>
  <c r="R719" i="4"/>
  <c r="R703" i="4"/>
  <c r="R687" i="4"/>
  <c r="R671" i="4"/>
  <c r="R655" i="4"/>
  <c r="R639" i="4"/>
  <c r="R623" i="4"/>
  <c r="R607" i="4"/>
  <c r="R591" i="4"/>
  <c r="R575" i="4"/>
  <c r="R559" i="4"/>
  <c r="R543" i="4"/>
  <c r="R527" i="4"/>
  <c r="R511" i="4"/>
  <c r="R495" i="4"/>
  <c r="R479" i="4"/>
  <c r="R463" i="4"/>
  <c r="R447" i="4"/>
  <c r="R431" i="4"/>
  <c r="R415" i="4"/>
  <c r="R399" i="4"/>
  <c r="R383" i="4"/>
  <c r="R367" i="4"/>
  <c r="R351" i="4"/>
  <c r="R335" i="4"/>
  <c r="R319" i="4"/>
  <c r="R303" i="4"/>
  <c r="R287" i="4"/>
  <c r="R271" i="4"/>
  <c r="R255" i="4"/>
  <c r="R239" i="4"/>
  <c r="R223" i="4"/>
  <c r="R207" i="4"/>
  <c r="R191" i="4"/>
  <c r="R175" i="4"/>
  <c r="R159" i="4"/>
  <c r="R143" i="4"/>
  <c r="R127" i="4"/>
  <c r="R111" i="4"/>
  <c r="R95" i="4"/>
  <c r="R79" i="4"/>
  <c r="R63" i="4"/>
  <c r="R47" i="4"/>
  <c r="S47" i="4" s="1"/>
  <c r="R31" i="4"/>
  <c r="S31" i="4" s="1"/>
  <c r="R990" i="4"/>
  <c r="R974" i="4"/>
  <c r="R958" i="4"/>
  <c r="R942" i="4"/>
  <c r="R926" i="4"/>
  <c r="R910" i="4"/>
  <c r="R894" i="4"/>
  <c r="R878" i="4"/>
  <c r="R862" i="4"/>
  <c r="R846" i="4"/>
  <c r="R830" i="4"/>
  <c r="R814" i="4"/>
  <c r="R798" i="4"/>
  <c r="R782" i="4"/>
  <c r="R766" i="4"/>
  <c r="R750" i="4"/>
  <c r="R734" i="4"/>
  <c r="R718" i="4"/>
  <c r="R702" i="4"/>
  <c r="R686" i="4"/>
  <c r="R670" i="4"/>
  <c r="R654" i="4"/>
  <c r="R638" i="4"/>
  <c r="R622" i="4"/>
  <c r="R606" i="4"/>
  <c r="R590" i="4"/>
  <c r="R574" i="4"/>
  <c r="R558" i="4"/>
  <c r="R542" i="4"/>
  <c r="R526" i="4"/>
  <c r="R510" i="4"/>
  <c r="R494" i="4"/>
  <c r="R478" i="4"/>
  <c r="R462" i="4"/>
  <c r="R446" i="4"/>
  <c r="R430" i="4"/>
  <c r="R414" i="4"/>
  <c r="R398" i="4"/>
  <c r="R382" i="4"/>
  <c r="R366" i="4"/>
  <c r="R350" i="4"/>
  <c r="R334" i="4"/>
  <c r="R318" i="4"/>
  <c r="R302" i="4"/>
  <c r="R286" i="4"/>
  <c r="R270" i="4"/>
  <c r="R254" i="4"/>
  <c r="R238" i="4"/>
  <c r="R222" i="4"/>
  <c r="R206" i="4"/>
  <c r="R190" i="4"/>
  <c r="R174" i="4"/>
  <c r="R158" i="4"/>
  <c r="R142" i="4"/>
  <c r="R126" i="4"/>
  <c r="R110" i="4"/>
  <c r="R94" i="4"/>
  <c r="R78" i="4"/>
  <c r="R62" i="4"/>
  <c r="R46" i="4"/>
  <c r="S46" i="4" s="1"/>
  <c r="R30" i="4"/>
  <c r="S30" i="4" s="1"/>
  <c r="R989" i="4"/>
  <c r="R973" i="4"/>
  <c r="R957" i="4"/>
  <c r="R941" i="4"/>
  <c r="R925" i="4"/>
  <c r="R909" i="4"/>
  <c r="R893" i="4"/>
  <c r="R877" i="4"/>
  <c r="R861" i="4"/>
  <c r="R845" i="4"/>
  <c r="R829" i="4"/>
  <c r="R813" i="4"/>
  <c r="R797" i="4"/>
  <c r="R781" i="4"/>
  <c r="R765" i="4"/>
  <c r="R749" i="4"/>
  <c r="R733" i="4"/>
  <c r="R717" i="4"/>
  <c r="R701" i="4"/>
  <c r="R685" i="4"/>
  <c r="R669" i="4"/>
  <c r="R653" i="4"/>
  <c r="R637" i="4"/>
  <c r="R621" i="4"/>
  <c r="R605" i="4"/>
  <c r="R589" i="4"/>
  <c r="R573" i="4"/>
  <c r="R557" i="4"/>
  <c r="R541" i="4"/>
  <c r="R525" i="4"/>
  <c r="R509" i="4"/>
  <c r="R493" i="4"/>
  <c r="R477" i="4"/>
  <c r="R461" i="4"/>
  <c r="R445" i="4"/>
  <c r="R429" i="4"/>
  <c r="R413" i="4"/>
  <c r="R397" i="4"/>
  <c r="R381" i="4"/>
  <c r="R365" i="4"/>
  <c r="R349" i="4"/>
  <c r="R333" i="4"/>
  <c r="R317" i="4"/>
  <c r="R301" i="4"/>
  <c r="R285" i="4"/>
  <c r="R269" i="4"/>
  <c r="R253" i="4"/>
  <c r="R237" i="4"/>
  <c r="R221" i="4"/>
  <c r="R205" i="4"/>
  <c r="R189" i="4"/>
  <c r="R173" i="4"/>
  <c r="R157" i="4"/>
  <c r="R141" i="4"/>
  <c r="R125" i="4"/>
  <c r="R109" i="4"/>
  <c r="R93" i="4"/>
  <c r="R77" i="4"/>
  <c r="R61" i="4"/>
  <c r="R45" i="4"/>
  <c r="S45" i="4" s="1"/>
  <c r="R29" i="4"/>
  <c r="S29" i="4" s="1"/>
  <c r="R988" i="4"/>
  <c r="R972" i="4"/>
  <c r="R956" i="4"/>
  <c r="R940" i="4"/>
  <c r="R924" i="4"/>
  <c r="R908" i="4"/>
  <c r="R892" i="4"/>
  <c r="R876" i="4"/>
  <c r="R860" i="4"/>
  <c r="R844" i="4"/>
  <c r="R828" i="4"/>
  <c r="R812" i="4"/>
  <c r="R796" i="4"/>
  <c r="R780" i="4"/>
  <c r="R764" i="4"/>
  <c r="R748" i="4"/>
  <c r="R732" i="4"/>
  <c r="R716" i="4"/>
  <c r="R700" i="4"/>
  <c r="R684" i="4"/>
  <c r="R668" i="4"/>
  <c r="R652" i="4"/>
  <c r="R636" i="4"/>
  <c r="R620" i="4"/>
  <c r="R604" i="4"/>
  <c r="R588" i="4"/>
  <c r="R572" i="4"/>
  <c r="R556" i="4"/>
  <c r="R540" i="4"/>
  <c r="R524" i="4"/>
  <c r="R508" i="4"/>
  <c r="R492" i="4"/>
  <c r="R476" i="4"/>
  <c r="R460" i="4"/>
  <c r="R444" i="4"/>
  <c r="R428" i="4"/>
  <c r="R412" i="4"/>
  <c r="R396" i="4"/>
  <c r="R380" i="4"/>
  <c r="R364" i="4"/>
  <c r="R348" i="4"/>
  <c r="R332" i="4"/>
  <c r="R316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S44" i="4" s="1"/>
  <c r="R28" i="4"/>
  <c r="S28" i="4" s="1"/>
  <c r="R987" i="4"/>
  <c r="R971" i="4"/>
  <c r="R955" i="4"/>
  <c r="R939" i="4"/>
  <c r="R923" i="4"/>
  <c r="R907" i="4"/>
  <c r="R891" i="4"/>
  <c r="R875" i="4"/>
  <c r="R859" i="4"/>
  <c r="R843" i="4"/>
  <c r="R827" i="4"/>
  <c r="R811" i="4"/>
  <c r="R795" i="4"/>
  <c r="R779" i="4"/>
  <c r="R763" i="4"/>
  <c r="R747" i="4"/>
  <c r="R731" i="4"/>
  <c r="R715" i="4"/>
  <c r="R699" i="4"/>
  <c r="R683" i="4"/>
  <c r="R667" i="4"/>
  <c r="R651" i="4"/>
  <c r="R635" i="4"/>
  <c r="R619" i="4"/>
  <c r="R603" i="4"/>
  <c r="R587" i="4"/>
  <c r="R571" i="4"/>
  <c r="R555" i="4"/>
  <c r="R539" i="4"/>
  <c r="R523" i="4"/>
  <c r="R507" i="4"/>
  <c r="R491" i="4"/>
  <c r="R475" i="4"/>
  <c r="R459" i="4"/>
  <c r="R443" i="4"/>
  <c r="R427" i="4"/>
  <c r="R411" i="4"/>
  <c r="R395" i="4"/>
  <c r="R379" i="4"/>
  <c r="R363" i="4"/>
  <c r="R347" i="4"/>
  <c r="R331" i="4"/>
  <c r="R315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S43" i="4" s="1"/>
  <c r="R27" i="4"/>
  <c r="S27" i="4" s="1"/>
  <c r="R986" i="4"/>
  <c r="R970" i="4"/>
  <c r="R954" i="4"/>
  <c r="R938" i="4"/>
  <c r="R922" i="4"/>
  <c r="R906" i="4"/>
  <c r="R890" i="4"/>
  <c r="R874" i="4"/>
  <c r="R858" i="4"/>
  <c r="R842" i="4"/>
  <c r="R826" i="4"/>
  <c r="R810" i="4"/>
  <c r="R794" i="4"/>
  <c r="R778" i="4"/>
  <c r="R762" i="4"/>
  <c r="R746" i="4"/>
  <c r="R730" i="4"/>
  <c r="R714" i="4"/>
  <c r="R698" i="4"/>
  <c r="R682" i="4"/>
  <c r="R666" i="4"/>
  <c r="R650" i="4"/>
  <c r="R634" i="4"/>
  <c r="R618" i="4"/>
  <c r="R602" i="4"/>
  <c r="R586" i="4"/>
  <c r="R570" i="4"/>
  <c r="R554" i="4"/>
  <c r="R538" i="4"/>
  <c r="R522" i="4"/>
  <c r="R506" i="4"/>
  <c r="R490" i="4"/>
  <c r="R474" i="4"/>
  <c r="R458" i="4"/>
  <c r="R442" i="4"/>
  <c r="R426" i="4"/>
  <c r="R410" i="4"/>
  <c r="R394" i="4"/>
  <c r="R378" i="4"/>
  <c r="R362" i="4"/>
  <c r="R346" i="4"/>
  <c r="R330" i="4"/>
  <c r="R314" i="4"/>
  <c r="R298" i="4"/>
  <c r="R282" i="4"/>
  <c r="R266" i="4"/>
  <c r="R250" i="4"/>
  <c r="R234" i="4"/>
  <c r="R218" i="4"/>
  <c r="R202" i="4"/>
  <c r="R186" i="4"/>
  <c r="R170" i="4"/>
  <c r="R154" i="4"/>
  <c r="R138" i="4"/>
  <c r="R122" i="4"/>
  <c r="R106" i="4"/>
  <c r="R90" i="4"/>
  <c r="R74" i="4"/>
  <c r="R58" i="4"/>
  <c r="R42" i="4"/>
  <c r="S42" i="4" s="1"/>
  <c r="R26" i="4"/>
  <c r="S26" i="4" s="1"/>
  <c r="R985" i="4"/>
  <c r="R969" i="4"/>
  <c r="R953" i="4"/>
  <c r="R937" i="4"/>
  <c r="R921" i="4"/>
  <c r="R905" i="4"/>
  <c r="R889" i="4"/>
  <c r="R873" i="4"/>
  <c r="R857" i="4"/>
  <c r="R841" i="4"/>
  <c r="R825" i="4"/>
  <c r="R809" i="4"/>
  <c r="R793" i="4"/>
  <c r="R777" i="4"/>
  <c r="R761" i="4"/>
  <c r="R745" i="4"/>
  <c r="R729" i="4"/>
  <c r="R713" i="4"/>
  <c r="R697" i="4"/>
  <c r="R681" i="4"/>
  <c r="R665" i="4"/>
  <c r="R649" i="4"/>
  <c r="R633" i="4"/>
  <c r="R617" i="4"/>
  <c r="R601" i="4"/>
  <c r="R585" i="4"/>
  <c r="R569" i="4"/>
  <c r="R553" i="4"/>
  <c r="R537" i="4"/>
  <c r="R521" i="4"/>
  <c r="R505" i="4"/>
  <c r="R489" i="4"/>
  <c r="R473" i="4"/>
  <c r="R457" i="4"/>
  <c r="R441" i="4"/>
  <c r="R425" i="4"/>
  <c r="R409" i="4"/>
  <c r="R393" i="4"/>
  <c r="R377" i="4"/>
  <c r="R361" i="4"/>
  <c r="R345" i="4"/>
  <c r="R329" i="4"/>
  <c r="R313" i="4"/>
  <c r="R297" i="4"/>
  <c r="R281" i="4"/>
  <c r="R265" i="4"/>
  <c r="R249" i="4"/>
  <c r="R233" i="4"/>
  <c r="R217" i="4"/>
  <c r="R201" i="4"/>
  <c r="R185" i="4"/>
  <c r="R169" i="4"/>
  <c r="R153" i="4"/>
  <c r="R137" i="4"/>
  <c r="R121" i="4"/>
  <c r="R105" i="4"/>
  <c r="R89" i="4"/>
  <c r="R73" i="4"/>
  <c r="R57" i="4"/>
  <c r="R41" i="4"/>
  <c r="S41" i="4" s="1"/>
  <c r="R25" i="4"/>
  <c r="S25" i="4" s="1"/>
  <c r="R1000" i="4"/>
  <c r="R984" i="4"/>
  <c r="R968" i="4"/>
  <c r="R952" i="4"/>
  <c r="R936" i="4"/>
  <c r="R920" i="4"/>
  <c r="R904" i="4"/>
  <c r="R888" i="4"/>
  <c r="R872" i="4"/>
  <c r="R856" i="4"/>
  <c r="R840" i="4"/>
  <c r="R824" i="4"/>
  <c r="R808" i="4"/>
  <c r="R792" i="4"/>
  <c r="R776" i="4"/>
  <c r="R760" i="4"/>
  <c r="R744" i="4"/>
  <c r="R728" i="4"/>
  <c r="R712" i="4"/>
  <c r="R696" i="4"/>
  <c r="R680" i="4"/>
  <c r="R664" i="4"/>
  <c r="R648" i="4"/>
  <c r="R632" i="4"/>
  <c r="R616" i="4"/>
  <c r="R600" i="4"/>
  <c r="R584" i="4"/>
  <c r="R568" i="4"/>
  <c r="R552" i="4"/>
  <c r="R536" i="4"/>
  <c r="R520" i="4"/>
  <c r="R504" i="4"/>
  <c r="R488" i="4"/>
  <c r="R472" i="4"/>
  <c r="R456" i="4"/>
  <c r="R440" i="4"/>
  <c r="R424" i="4"/>
  <c r="R408" i="4"/>
  <c r="R392" i="4"/>
  <c r="R376" i="4"/>
  <c r="R360" i="4"/>
  <c r="R344" i="4"/>
  <c r="R328" i="4"/>
  <c r="R312" i="4"/>
  <c r="R296" i="4"/>
  <c r="R280" i="4"/>
  <c r="R264" i="4"/>
  <c r="R248" i="4"/>
  <c r="R232" i="4"/>
  <c r="R216" i="4"/>
  <c r="R200" i="4"/>
  <c r="R184" i="4"/>
  <c r="R168" i="4"/>
  <c r="R152" i="4"/>
  <c r="R136" i="4"/>
  <c r="R120" i="4"/>
  <c r="R104" i="4"/>
  <c r="R88" i="4"/>
  <c r="R72" i="4"/>
  <c r="R56" i="4"/>
  <c r="R40" i="4"/>
  <c r="S40" i="4" s="1"/>
  <c r="R24" i="4"/>
  <c r="S24" i="4" s="1"/>
  <c r="R999" i="4"/>
  <c r="R983" i="4"/>
  <c r="R967" i="4"/>
  <c r="R951" i="4"/>
  <c r="R935" i="4"/>
  <c r="R919" i="4"/>
  <c r="R903" i="4"/>
  <c r="R887" i="4"/>
  <c r="R871" i="4"/>
  <c r="R855" i="4"/>
  <c r="R839" i="4"/>
  <c r="R823" i="4"/>
  <c r="R807" i="4"/>
  <c r="R791" i="4"/>
  <c r="R775" i="4"/>
  <c r="R759" i="4"/>
  <c r="R743" i="4"/>
  <c r="R727" i="4"/>
  <c r="R711" i="4"/>
  <c r="R695" i="4"/>
  <c r="R679" i="4"/>
  <c r="R663" i="4"/>
  <c r="R647" i="4"/>
  <c r="R631" i="4"/>
  <c r="R615" i="4"/>
  <c r="R599" i="4"/>
  <c r="R583" i="4"/>
  <c r="R567" i="4"/>
  <c r="R551" i="4"/>
  <c r="R535" i="4"/>
  <c r="R519" i="4"/>
  <c r="R503" i="4"/>
  <c r="R487" i="4"/>
  <c r="R471" i="4"/>
  <c r="R455" i="4"/>
  <c r="R439" i="4"/>
  <c r="R423" i="4"/>
  <c r="R407" i="4"/>
  <c r="R391" i="4"/>
  <c r="R375" i="4"/>
  <c r="R359" i="4"/>
  <c r="R343" i="4"/>
  <c r="R327" i="4"/>
  <c r="R311" i="4"/>
  <c r="R295" i="4"/>
  <c r="R279" i="4"/>
  <c r="R263" i="4"/>
  <c r="R247" i="4"/>
  <c r="R231" i="4"/>
  <c r="R215" i="4"/>
  <c r="R199" i="4"/>
  <c r="R183" i="4"/>
  <c r="R167" i="4"/>
  <c r="R151" i="4"/>
  <c r="R135" i="4"/>
  <c r="R119" i="4"/>
  <c r="R103" i="4"/>
  <c r="R87" i="4"/>
  <c r="R71" i="4"/>
  <c r="R55" i="4"/>
  <c r="R39" i="4"/>
  <c r="S39" i="4" s="1"/>
  <c r="R23" i="4"/>
  <c r="S23" i="4" s="1"/>
  <c r="R998" i="4"/>
  <c r="R982" i="4"/>
  <c r="R966" i="4"/>
  <c r="R950" i="4"/>
  <c r="R934" i="4"/>
  <c r="R918" i="4"/>
  <c r="R902" i="4"/>
  <c r="R886" i="4"/>
  <c r="R870" i="4"/>
  <c r="R854" i="4"/>
  <c r="R838" i="4"/>
  <c r="R822" i="4"/>
  <c r="R806" i="4"/>
  <c r="R790" i="4"/>
  <c r="R774" i="4"/>
  <c r="R758" i="4"/>
  <c r="R742" i="4"/>
  <c r="R726" i="4"/>
  <c r="R710" i="4"/>
  <c r="R694" i="4"/>
  <c r="R678" i="4"/>
  <c r="R662" i="4"/>
  <c r="R646" i="4"/>
  <c r="R630" i="4"/>
  <c r="R614" i="4"/>
  <c r="R598" i="4"/>
  <c r="R582" i="4"/>
  <c r="R566" i="4"/>
  <c r="R550" i="4"/>
  <c r="R534" i="4"/>
  <c r="R518" i="4"/>
  <c r="R502" i="4"/>
  <c r="R486" i="4"/>
  <c r="R470" i="4"/>
  <c r="R454" i="4"/>
  <c r="R438" i="4"/>
  <c r="R422" i="4"/>
  <c r="R406" i="4"/>
  <c r="R390" i="4"/>
  <c r="R374" i="4"/>
  <c r="R358" i="4"/>
  <c r="R342" i="4"/>
  <c r="R326" i="4"/>
  <c r="R310" i="4"/>
  <c r="R294" i="4"/>
  <c r="R278" i="4"/>
  <c r="R262" i="4"/>
  <c r="R246" i="4"/>
  <c r="R230" i="4"/>
  <c r="R214" i="4"/>
  <c r="R198" i="4"/>
  <c r="R182" i="4"/>
  <c r="R166" i="4"/>
  <c r="R150" i="4"/>
  <c r="R134" i="4"/>
  <c r="R118" i="4"/>
  <c r="R102" i="4"/>
  <c r="R86" i="4"/>
  <c r="R70" i="4"/>
  <c r="R54" i="4"/>
  <c r="R38" i="4"/>
  <c r="S38" i="4" s="1"/>
  <c r="R22" i="4"/>
  <c r="S22" i="4" s="1"/>
  <c r="R997" i="4"/>
  <c r="R981" i="4"/>
  <c r="R965" i="4"/>
  <c r="R949" i="4"/>
  <c r="R933" i="4"/>
  <c r="R917" i="4"/>
  <c r="R901" i="4"/>
  <c r="R885" i="4"/>
  <c r="R869" i="4"/>
  <c r="R853" i="4"/>
  <c r="R837" i="4"/>
  <c r="R821" i="4"/>
  <c r="R805" i="4"/>
  <c r="R789" i="4"/>
  <c r="R773" i="4"/>
  <c r="R757" i="4"/>
  <c r="R741" i="4"/>
  <c r="R725" i="4"/>
  <c r="R709" i="4"/>
  <c r="R693" i="4"/>
  <c r="R677" i="4"/>
  <c r="R661" i="4"/>
  <c r="R645" i="4"/>
  <c r="R629" i="4"/>
  <c r="R613" i="4"/>
  <c r="R597" i="4"/>
  <c r="R581" i="4"/>
  <c r="R565" i="4"/>
  <c r="R549" i="4"/>
  <c r="R533" i="4"/>
  <c r="R517" i="4"/>
  <c r="R501" i="4"/>
  <c r="R485" i="4"/>
  <c r="R469" i="4"/>
  <c r="R453" i="4"/>
  <c r="R437" i="4"/>
  <c r="R421" i="4"/>
  <c r="R405" i="4"/>
  <c r="R389" i="4"/>
  <c r="R373" i="4"/>
  <c r="R357" i="4"/>
  <c r="R341" i="4"/>
  <c r="R325" i="4"/>
  <c r="R309" i="4"/>
  <c r="R293" i="4"/>
  <c r="R277" i="4"/>
  <c r="R261" i="4"/>
  <c r="R245" i="4"/>
  <c r="R229" i="4"/>
  <c r="R213" i="4"/>
  <c r="R197" i="4"/>
  <c r="R181" i="4"/>
  <c r="R165" i="4"/>
  <c r="R149" i="4"/>
  <c r="R133" i="4"/>
  <c r="R117" i="4"/>
  <c r="R101" i="4"/>
  <c r="R85" i="4"/>
  <c r="R69" i="4"/>
  <c r="R53" i="4"/>
  <c r="R37" i="4"/>
  <c r="S37" i="4" s="1"/>
  <c r="R21" i="4"/>
  <c r="S21" i="4" s="1"/>
  <c r="R996" i="4"/>
  <c r="R980" i="4"/>
  <c r="R964" i="4"/>
  <c r="R948" i="4"/>
  <c r="R932" i="4"/>
  <c r="R916" i="4"/>
  <c r="R900" i="4"/>
  <c r="R884" i="4"/>
  <c r="R868" i="4"/>
  <c r="R852" i="4"/>
  <c r="R836" i="4"/>
  <c r="R820" i="4"/>
  <c r="R804" i="4"/>
  <c r="R788" i="4"/>
  <c r="R772" i="4"/>
  <c r="R756" i="4"/>
  <c r="R740" i="4"/>
  <c r="R724" i="4"/>
  <c r="R708" i="4"/>
  <c r="R692" i="4"/>
  <c r="R676" i="4"/>
  <c r="R660" i="4"/>
  <c r="R644" i="4"/>
  <c r="R628" i="4"/>
  <c r="R612" i="4"/>
  <c r="R596" i="4"/>
  <c r="R580" i="4"/>
  <c r="R564" i="4"/>
  <c r="R548" i="4"/>
  <c r="R532" i="4"/>
  <c r="R516" i="4"/>
  <c r="R500" i="4"/>
  <c r="R484" i="4"/>
  <c r="R468" i="4"/>
  <c r="R452" i="4"/>
  <c r="R436" i="4"/>
  <c r="R420" i="4"/>
  <c r="R404" i="4"/>
  <c r="R388" i="4"/>
  <c r="R372" i="4"/>
  <c r="R356" i="4"/>
  <c r="R340" i="4"/>
  <c r="R324" i="4"/>
  <c r="R308" i="4"/>
  <c r="R292" i="4"/>
  <c r="R276" i="4"/>
  <c r="R260" i="4"/>
  <c r="R244" i="4"/>
  <c r="R228" i="4"/>
  <c r="R212" i="4"/>
  <c r="R196" i="4"/>
  <c r="R180" i="4"/>
  <c r="R164" i="4"/>
  <c r="R148" i="4"/>
  <c r="R132" i="4"/>
  <c r="R116" i="4"/>
  <c r="R100" i="4"/>
  <c r="R84" i="4"/>
  <c r="R68" i="4"/>
  <c r="R52" i="4"/>
  <c r="R36" i="4"/>
  <c r="S36" i="4" s="1"/>
  <c r="R20" i="4"/>
  <c r="S20" i="4" s="1"/>
  <c r="R995" i="4"/>
  <c r="R979" i="4"/>
  <c r="R963" i="4"/>
  <c r="R947" i="4"/>
  <c r="R931" i="4"/>
  <c r="R915" i="4"/>
  <c r="R899" i="4"/>
  <c r="R883" i="4"/>
  <c r="R867" i="4"/>
  <c r="R851" i="4"/>
  <c r="R835" i="4"/>
  <c r="R819" i="4"/>
  <c r="R803" i="4"/>
  <c r="R787" i="4"/>
  <c r="R771" i="4"/>
  <c r="R755" i="4"/>
  <c r="R739" i="4"/>
  <c r="R723" i="4"/>
  <c r="R707" i="4"/>
  <c r="R691" i="4"/>
  <c r="R675" i="4"/>
  <c r="R659" i="4"/>
  <c r="R643" i="4"/>
  <c r="R627" i="4"/>
  <c r="R611" i="4"/>
  <c r="R595" i="4"/>
  <c r="R579" i="4"/>
  <c r="R563" i="4"/>
  <c r="R547" i="4"/>
  <c r="R531" i="4"/>
  <c r="R515" i="4"/>
  <c r="R499" i="4"/>
  <c r="R483" i="4"/>
  <c r="R467" i="4"/>
  <c r="R451" i="4"/>
  <c r="R435" i="4"/>
  <c r="R419" i="4"/>
  <c r="R403" i="4"/>
  <c r="R387" i="4"/>
  <c r="R371" i="4"/>
  <c r="R355" i="4"/>
  <c r="R339" i="4"/>
  <c r="R323" i="4"/>
  <c r="R307" i="4"/>
  <c r="R291" i="4"/>
  <c r="R275" i="4"/>
  <c r="R259" i="4"/>
  <c r="R243" i="4"/>
  <c r="R227" i="4"/>
  <c r="R211" i="4"/>
  <c r="R195" i="4"/>
  <c r="R179" i="4"/>
  <c r="R163" i="4"/>
  <c r="R147" i="4"/>
  <c r="R131" i="4"/>
  <c r="R115" i="4"/>
  <c r="R99" i="4"/>
  <c r="R83" i="4"/>
  <c r="R67" i="4"/>
  <c r="R51" i="4"/>
  <c r="R35" i="4"/>
  <c r="S35" i="4" s="1"/>
  <c r="R19" i="4"/>
  <c r="S19" i="4" s="1"/>
  <c r="R994" i="4"/>
  <c r="R978" i="4"/>
  <c r="R962" i="4"/>
  <c r="R946" i="4"/>
  <c r="R930" i="4"/>
  <c r="R914" i="4"/>
  <c r="R898" i="4"/>
  <c r="R882" i="4"/>
  <c r="R866" i="4"/>
  <c r="R850" i="4"/>
  <c r="R834" i="4"/>
  <c r="R818" i="4"/>
  <c r="R802" i="4"/>
  <c r="R786" i="4"/>
  <c r="R770" i="4"/>
  <c r="R754" i="4"/>
  <c r="R738" i="4"/>
  <c r="R722" i="4"/>
  <c r="R706" i="4"/>
  <c r="R690" i="4"/>
  <c r="R674" i="4"/>
  <c r="R658" i="4"/>
  <c r="R642" i="4"/>
  <c r="R626" i="4"/>
  <c r="R610" i="4"/>
  <c r="R594" i="4"/>
  <c r="R578" i="4"/>
  <c r="R562" i="4"/>
  <c r="R546" i="4"/>
  <c r="R530" i="4"/>
  <c r="R514" i="4"/>
  <c r="R498" i="4"/>
  <c r="R482" i="4"/>
  <c r="R466" i="4"/>
  <c r="R450" i="4"/>
  <c r="R434" i="4"/>
  <c r="R418" i="4"/>
  <c r="R402" i="4"/>
  <c r="R386" i="4"/>
  <c r="R370" i="4"/>
  <c r="R354" i="4"/>
  <c r="R338" i="4"/>
  <c r="R322" i="4"/>
  <c r="R306" i="4"/>
  <c r="R290" i="4"/>
  <c r="R274" i="4"/>
  <c r="R258" i="4"/>
  <c r="R242" i="4"/>
  <c r="R226" i="4"/>
  <c r="R210" i="4"/>
  <c r="R194" i="4"/>
  <c r="R178" i="4"/>
  <c r="R162" i="4"/>
  <c r="R146" i="4"/>
  <c r="R130" i="4"/>
  <c r="R114" i="4"/>
  <c r="R98" i="4"/>
  <c r="R82" i="4"/>
  <c r="R66" i="4"/>
  <c r="R50" i="4"/>
  <c r="R34" i="4"/>
  <c r="S34" i="4" s="1"/>
  <c r="R18" i="4"/>
  <c r="S18" i="4" s="1"/>
  <c r="R993" i="4"/>
  <c r="R977" i="4"/>
  <c r="R961" i="4"/>
  <c r="R945" i="4"/>
  <c r="R929" i="4"/>
  <c r="R913" i="4"/>
  <c r="R897" i="4"/>
  <c r="R881" i="4"/>
  <c r="R865" i="4"/>
  <c r="R849" i="4"/>
  <c r="R833" i="4"/>
  <c r="R817" i="4"/>
  <c r="R801" i="4"/>
  <c r="R785" i="4"/>
  <c r="R769" i="4"/>
  <c r="R753" i="4"/>
  <c r="R737" i="4"/>
  <c r="R721" i="4"/>
  <c r="R705" i="4"/>
  <c r="R689" i="4"/>
  <c r="R673" i="4"/>
  <c r="R657" i="4"/>
  <c r="R641" i="4"/>
  <c r="R625" i="4"/>
  <c r="R609" i="4"/>
  <c r="R593" i="4"/>
  <c r="R577" i="4"/>
  <c r="R561" i="4"/>
  <c r="R545" i="4"/>
  <c r="R529" i="4"/>
  <c r="R513" i="4"/>
  <c r="R497" i="4"/>
  <c r="R481" i="4"/>
  <c r="R465" i="4"/>
  <c r="R449" i="4"/>
  <c r="R433" i="4"/>
  <c r="R417" i="4"/>
  <c r="R401" i="4"/>
  <c r="R385" i="4"/>
  <c r="R369" i="4"/>
  <c r="R353" i="4"/>
  <c r="R337" i="4"/>
  <c r="R321" i="4"/>
  <c r="R305" i="4"/>
  <c r="R289" i="4"/>
  <c r="R273" i="4"/>
  <c r="R257" i="4"/>
  <c r="R241" i="4"/>
  <c r="R225" i="4"/>
  <c r="R209" i="4"/>
  <c r="R193" i="4"/>
  <c r="R177" i="4"/>
  <c r="R161" i="4"/>
  <c r="R145" i="4"/>
  <c r="R129" i="4"/>
  <c r="R113" i="4"/>
  <c r="R97" i="4"/>
  <c r="R81" i="4"/>
  <c r="R65" i="4"/>
  <c r="R49" i="4"/>
  <c r="R33" i="4"/>
  <c r="S33" i="4" s="1"/>
  <c r="L3" i="4" l="1"/>
</calcChain>
</file>

<file path=xl/sharedStrings.xml><?xml version="1.0" encoding="utf-8"?>
<sst xmlns="http://schemas.openxmlformats.org/spreadsheetml/2006/main" count="12292" uniqueCount="375">
  <si>
    <t>Win rate</t>
  </si>
  <si>
    <t>Pick rate</t>
  </si>
  <si>
    <t>Ban rate</t>
  </si>
  <si>
    <t>Pick+Ban Rate</t>
  </si>
  <si>
    <t>Picks</t>
  </si>
  <si>
    <t>Bans</t>
  </si>
  <si>
    <t>First Picks</t>
  </si>
  <si>
    <t>FP W%</t>
  </si>
  <si>
    <t>Last Picks</t>
  </si>
  <si>
    <t>LP W%</t>
  </si>
  <si>
    <t>Blue W%</t>
  </si>
  <si>
    <t>Red W%</t>
  </si>
  <si>
    <t>ScoreDiff</t>
  </si>
  <si>
    <t>ScoreDiff/Pick</t>
  </si>
  <si>
    <t>Data Provided</t>
  </si>
  <si>
    <t>Vampire</t>
  </si>
  <si>
    <t>Raedos</t>
  </si>
  <si>
    <t>Vipa</t>
  </si>
  <si>
    <t>CraZCanuck</t>
  </si>
  <si>
    <t>spoza</t>
  </si>
  <si>
    <t>Priestess</t>
  </si>
  <si>
    <t>Naughtymm</t>
  </si>
  <si>
    <t>Reign274</t>
  </si>
  <si>
    <t>Dzuh</t>
  </si>
  <si>
    <t>GoatJedi</t>
  </si>
  <si>
    <t>Barrier Mage</t>
  </si>
  <si>
    <t>Arcelate</t>
  </si>
  <si>
    <t>Chloemoretz</t>
  </si>
  <si>
    <t>Fleumatico</t>
  </si>
  <si>
    <t>SpacePope</t>
  </si>
  <si>
    <t>Lightning Mage</t>
  </si>
  <si>
    <t>kette442</t>
  </si>
  <si>
    <t>SuperIzy</t>
  </si>
  <si>
    <t>hol_den_wein</t>
  </si>
  <si>
    <t>Rossoserous</t>
  </si>
  <si>
    <t>Dual Blader</t>
  </si>
  <si>
    <t>The_Humbugg</t>
  </si>
  <si>
    <t>Tai Tai</t>
  </si>
  <si>
    <t>Sunnyspiris</t>
  </si>
  <si>
    <t>Anrai</t>
  </si>
  <si>
    <t>Shield Bearer</t>
  </si>
  <si>
    <t>I am Yordle</t>
  </si>
  <si>
    <t>Félicité</t>
  </si>
  <si>
    <t>33cam</t>
  </si>
  <si>
    <t>KiiRu7</t>
  </si>
  <si>
    <t>Shrine Maiden</t>
  </si>
  <si>
    <t>Exorcist</t>
  </si>
  <si>
    <t>Archer</t>
  </si>
  <si>
    <t>Swordsman</t>
  </si>
  <si>
    <t>Mystic Dancer</t>
  </si>
  <si>
    <t>Knight</t>
  </si>
  <si>
    <t>Lancer</t>
  </si>
  <si>
    <t>Devil</t>
  </si>
  <si>
    <t>Executioner</t>
  </si>
  <si>
    <t>Fighter</t>
  </si>
  <si>
    <t>Plague Doctor</t>
  </si>
  <si>
    <t>Ghost</t>
  </si>
  <si>
    <t>Shadowmancer</t>
  </si>
  <si>
    <t>Gambler</t>
  </si>
  <si>
    <t>Magic Knight</t>
  </si>
  <si>
    <t>Taoist</t>
  </si>
  <si>
    <t>Gunner</t>
  </si>
  <si>
    <t>Boomerang Hunter</t>
  </si>
  <si>
    <t>Bard</t>
  </si>
  <si>
    <t>Illusionist</t>
  </si>
  <si>
    <t>Sniper</t>
  </si>
  <si>
    <t>Werewolf</t>
  </si>
  <si>
    <t>Pyromancer</t>
  </si>
  <si>
    <t>Clown</t>
  </si>
  <si>
    <t>Icemage</t>
  </si>
  <si>
    <t>Cold Corpse</t>
  </si>
  <si>
    <t>Total Entries</t>
  </si>
  <si>
    <t>Total</t>
  </si>
  <si>
    <t>Missing Entries</t>
  </si>
  <si>
    <t>Score_Diff</t>
  </si>
  <si>
    <t>Players</t>
  </si>
  <si>
    <t>Date (yy/m/dd)</t>
  </si>
  <si>
    <t>Winner</t>
  </si>
  <si>
    <t>Score Diff</t>
  </si>
  <si>
    <t>Pick Ordered?</t>
  </si>
  <si>
    <t>Blue 1</t>
  </si>
  <si>
    <t>Blue 2</t>
  </si>
  <si>
    <t>Blue 3</t>
  </si>
  <si>
    <t>Blue 4</t>
  </si>
  <si>
    <t>Red 1</t>
  </si>
  <si>
    <t>Red 2</t>
  </si>
  <si>
    <t>Red 3</t>
  </si>
  <si>
    <t>Red 4</t>
  </si>
  <si>
    <t>Ban Blue 1</t>
  </si>
  <si>
    <t>Ban Red 1</t>
  </si>
  <si>
    <t>Ban Blue 2</t>
  </si>
  <si>
    <t>Ban Red 2</t>
  </si>
  <si>
    <t>Ban Red 3</t>
  </si>
  <si>
    <t>Ban Blue 3</t>
  </si>
  <si>
    <t>unique champs</t>
  </si>
  <si>
    <t>Ban</t>
  </si>
  <si>
    <t>(waiting for footage)</t>
  </si>
  <si>
    <t>23/10/07</t>
  </si>
  <si>
    <t>33cam vs Félicité</t>
  </si>
  <si>
    <t>23/10/08</t>
  </si>
  <si>
    <t>Y</t>
  </si>
  <si>
    <t>33cam vs KiiRu7</t>
  </si>
  <si>
    <t>33cam vs Reign274</t>
  </si>
  <si>
    <t>33cam vs vipa</t>
  </si>
  <si>
    <t>Anrai vs Fleumatico</t>
  </si>
  <si>
    <t>23/10/04</t>
  </si>
  <si>
    <t>Arcelate vs Chloemoretz</t>
  </si>
  <si>
    <t>23/9/23</t>
  </si>
  <si>
    <t>23/9/25</t>
  </si>
  <si>
    <t>23/9/26</t>
  </si>
  <si>
    <t>Arcelate vs CrazCanuck</t>
  </si>
  <si>
    <t>23/9/22</t>
  </si>
  <si>
    <t xml:space="preserve">Arcelate vs GoatJedi </t>
  </si>
  <si>
    <t>Arcelate vs hol_den_wein</t>
  </si>
  <si>
    <t>Arcelate vs kette442</t>
  </si>
  <si>
    <t>23/9/30</t>
  </si>
  <si>
    <t>Arcelate vs Kette442</t>
  </si>
  <si>
    <t>Arcelate vs Naughtymm</t>
  </si>
  <si>
    <t>23/9/27</t>
  </si>
  <si>
    <t>Arcelate vs Reign247</t>
  </si>
  <si>
    <t>23/9/21</t>
  </si>
  <si>
    <t>23/9/24</t>
  </si>
  <si>
    <t>Arcelate vs Rossoserous</t>
  </si>
  <si>
    <t>Arcelate vs SpacePope</t>
  </si>
  <si>
    <t>Arcelate vs spoza</t>
  </si>
  <si>
    <t>FIghter</t>
  </si>
  <si>
    <t>Arcelate vs SuperIzy</t>
  </si>
  <si>
    <t>Arcelate vs Vipa</t>
  </si>
  <si>
    <t>Chloemoretz vs Arcelate</t>
  </si>
  <si>
    <t>Chloemoretz vs CraZCanuck</t>
  </si>
  <si>
    <t>23/9/29</t>
  </si>
  <si>
    <t>Chloemoretz vs Dzuh</t>
  </si>
  <si>
    <t>23/10/11</t>
  </si>
  <si>
    <t>Chloemoretz vs I am Yordle</t>
  </si>
  <si>
    <t>Chloemoretz vs kette442</t>
  </si>
  <si>
    <t>Chloemoretz vs Reign274</t>
  </si>
  <si>
    <t>23/10/01</t>
  </si>
  <si>
    <t>Chloemoretz vs Vipa</t>
  </si>
  <si>
    <t>23/9/28</t>
  </si>
  <si>
    <t>Coolcat vs kette442</t>
  </si>
  <si>
    <t>Coolcat vs Vipa</t>
  </si>
  <si>
    <t>CrazCanuck vs Arcelate</t>
  </si>
  <si>
    <t>CraZCanuck vs Chloemoretz</t>
  </si>
  <si>
    <t>CrazCanuck vs Dzuh</t>
  </si>
  <si>
    <t>CraZCanuck vs Dzuh</t>
  </si>
  <si>
    <t>23/8/10</t>
  </si>
  <si>
    <t>CraZCanuck vs Félicité</t>
  </si>
  <si>
    <t>CraZCanuck vs GoatJedi</t>
  </si>
  <si>
    <t>CrazCanuck vs Raedos</t>
  </si>
  <si>
    <t>CraZCanuck vs Reign274</t>
  </si>
  <si>
    <t>CraZCanuck vs spoza</t>
  </si>
  <si>
    <t>CraZCanuck vs Vipa</t>
  </si>
  <si>
    <t>Dzuh vs Chloemoretz</t>
  </si>
  <si>
    <t>Dzuh vs CraZCanuck</t>
  </si>
  <si>
    <t>Dzuh vs Félicité</t>
  </si>
  <si>
    <t>Dzuh vs Fleumatico</t>
  </si>
  <si>
    <t>Dzuh vs I am Yordle</t>
  </si>
  <si>
    <t>Dzuh vs kette442</t>
  </si>
  <si>
    <t>23/10/10</t>
  </si>
  <si>
    <t>Dzuh vs Raedos</t>
  </si>
  <si>
    <t>Dzuh vs Reign274</t>
  </si>
  <si>
    <t>Dzuh vs spoza</t>
  </si>
  <si>
    <t>Dzuh vs Tai Tai</t>
  </si>
  <si>
    <t>23/9/10</t>
  </si>
  <si>
    <t>Dzuh vs Vipa</t>
  </si>
  <si>
    <t>Félicité vs 33cam</t>
  </si>
  <si>
    <t>Félicité vs CraZCanuck</t>
  </si>
  <si>
    <t>Félicité vs Dzuh</t>
  </si>
  <si>
    <t>Félicité vs KiiRu7</t>
  </si>
  <si>
    <t>Félicité vs Reign 274</t>
  </si>
  <si>
    <t>Félicité vs Reign274</t>
  </si>
  <si>
    <t>Félicité vs vipa</t>
  </si>
  <si>
    <t>Fleumatico vs Anrai</t>
  </si>
  <si>
    <t>Fleumatico vs Dzuh</t>
  </si>
  <si>
    <t>Fleumatico vs kette442</t>
  </si>
  <si>
    <t>Fleumatico vs Reign274</t>
  </si>
  <si>
    <t>Fleumatico vs spoza</t>
  </si>
  <si>
    <t>Fleumatico vs Vipa</t>
  </si>
  <si>
    <t>GoatJedi vs Arcelate</t>
  </si>
  <si>
    <t>GoatJedi vs CraZCanuck</t>
  </si>
  <si>
    <t>Hanerk vs kette442</t>
  </si>
  <si>
    <t>Hanerk vs The_Humbugg</t>
  </si>
  <si>
    <t>hol_den_wein vs Chloemoretz</t>
  </si>
  <si>
    <t>hol_den_wein vs Reign274</t>
  </si>
  <si>
    <t>hol_den_wein vs Vipa</t>
  </si>
  <si>
    <t>hol_den_weinvs Arcelate</t>
  </si>
  <si>
    <t>I am Yordle vs Chloemoretz</t>
  </si>
  <si>
    <t>I am Yordle vs Dzuh</t>
  </si>
  <si>
    <t>kette442 vs Arcelate</t>
  </si>
  <si>
    <t>Kette442 vs Arcelate</t>
  </si>
  <si>
    <t>kette442 vs Chloemoretz</t>
  </si>
  <si>
    <t>kette442 vs Coolcat</t>
  </si>
  <si>
    <t>kette442 vs Dzuh</t>
  </si>
  <si>
    <t>kette442 vs Fleumatico</t>
  </si>
  <si>
    <t>kette442 vs Hanerk</t>
  </si>
  <si>
    <t>kette442 vs Reign274</t>
  </si>
  <si>
    <t>23/10/03</t>
  </si>
  <si>
    <t>23/10/12</t>
  </si>
  <si>
    <t>kette442 vs Rossoserous</t>
  </si>
  <si>
    <t>23/10/05</t>
  </si>
  <si>
    <t>kette442 vs SpacePop</t>
  </si>
  <si>
    <t>Kette442 vs SuperIzy</t>
  </si>
  <si>
    <t>kette442 vs Tai Tai</t>
  </si>
  <si>
    <t>kette442 vs The_Humbugg</t>
  </si>
  <si>
    <t>kette442 vs Vipa</t>
  </si>
  <si>
    <t>Kette442 vs Vipa</t>
  </si>
  <si>
    <t>KiiRu7 vs 33cam</t>
  </si>
  <si>
    <t>KiiRu7 vs Félicité</t>
  </si>
  <si>
    <t>KiiRu7 vs Reign274</t>
  </si>
  <si>
    <t>Naughtymm vs Arcelate</t>
  </si>
  <si>
    <t>Naughtymm vs Raedos</t>
  </si>
  <si>
    <t>Naughtymm vs Reign274</t>
  </si>
  <si>
    <t>Naughtymm vs spoza</t>
  </si>
  <si>
    <t>Naughtymm vs Tai Tai</t>
  </si>
  <si>
    <t>Naughtymm vs The_Humbugg</t>
  </si>
  <si>
    <t>Naughtymm vs Vipa</t>
  </si>
  <si>
    <t>Raedos vs CrazCanuck</t>
  </si>
  <si>
    <t>Raedos vs Dzuh</t>
  </si>
  <si>
    <t>Raedos vs Naughtymm</t>
  </si>
  <si>
    <t>Raedos vs Reign274</t>
  </si>
  <si>
    <t>Raedos vs Vipa</t>
  </si>
  <si>
    <t>Reign274 vs 33cam</t>
  </si>
  <si>
    <t>Reign274 vs Arcelate</t>
  </si>
  <si>
    <t>Reign274 vs Chloemoretz</t>
  </si>
  <si>
    <t>Reign274 vs CraZCanuck</t>
  </si>
  <si>
    <t>Reign274 vs Dzuh</t>
  </si>
  <si>
    <t>Reign274 vs Félicité</t>
  </si>
  <si>
    <t>Reign274 vs Fleumatico</t>
  </si>
  <si>
    <t>Reign274 vs hol_den_wein</t>
  </si>
  <si>
    <t>Reign274 vs kette442</t>
  </si>
  <si>
    <t>Reign274 vs KiiRu7</t>
  </si>
  <si>
    <t>Reign274 vs Naughtymm</t>
  </si>
  <si>
    <t>Reign274 vs Raedos</t>
  </si>
  <si>
    <t>Reign274 vs spoza</t>
  </si>
  <si>
    <t>Reign274 vs vipa</t>
  </si>
  <si>
    <t>Reign274 vs Vipa</t>
  </si>
  <si>
    <t>Rossoserous vs Arcelate</t>
  </si>
  <si>
    <t>Rossoserous vs kette442</t>
  </si>
  <si>
    <t>SpacePop vs kette442</t>
  </si>
  <si>
    <t>SpacePop vs SuperIzy</t>
  </si>
  <si>
    <t>SpacePope vs Arcelate</t>
  </si>
  <si>
    <t>spoza vs Arcelate</t>
  </si>
  <si>
    <t>spoza vs CraZCanuck</t>
  </si>
  <si>
    <t>spoza vs Dzuh</t>
  </si>
  <si>
    <t>spoza vs Fleumatico</t>
  </si>
  <si>
    <t>spoza vs Naughtymm</t>
  </si>
  <si>
    <t>spoza vs Reign274</t>
  </si>
  <si>
    <t>spoza vs Tai Tai</t>
  </si>
  <si>
    <t>spoza vs The_Humbugg</t>
  </si>
  <si>
    <t>Sunnyspiris vs Tai Tai</t>
  </si>
  <si>
    <t>SuperIzy vs Arcelate</t>
  </si>
  <si>
    <t>SuperIzy vs Kette442</t>
  </si>
  <si>
    <t>SuperIzy vs SpacePop</t>
  </si>
  <si>
    <t>Tai Tai vs Dzuh</t>
  </si>
  <si>
    <t>Tai Tai vs kette442</t>
  </si>
  <si>
    <t>Tai Tai vs Naughtymm</t>
  </si>
  <si>
    <t>Tai Tai vs spoza</t>
  </si>
  <si>
    <t>Tai Tai vs Sunnyspiris</t>
  </si>
  <si>
    <t>Tai Tai vs Vipa</t>
  </si>
  <si>
    <t>The_Humbugg vs Hanerk</t>
  </si>
  <si>
    <t>The_Humbugg vs kette442</t>
  </si>
  <si>
    <t>The_Humbugg vs Naughtymm</t>
  </si>
  <si>
    <t>The_Humbugg vs spoza</t>
  </si>
  <si>
    <t>vipa vs 33cam</t>
  </si>
  <si>
    <t>Vipa vs Arcelate</t>
  </si>
  <si>
    <t>Vipa vs Chloemoretz</t>
  </si>
  <si>
    <t>Vipa vs Coolcat</t>
  </si>
  <si>
    <t>Vipa vs CraZCanuck</t>
  </si>
  <si>
    <t>Vipa vs Dzuh</t>
  </si>
  <si>
    <t>vipa vs Félicité</t>
  </si>
  <si>
    <t>Vipa vs Fleumatico</t>
  </si>
  <si>
    <t>Vipa vs hol_den_wein</t>
  </si>
  <si>
    <t>Vipa vs kette442</t>
  </si>
  <si>
    <t>Vipa vs Kette442</t>
  </si>
  <si>
    <t>Vipa vs Naughtymm</t>
  </si>
  <si>
    <t>Vipa vs Raedos</t>
  </si>
  <si>
    <t>vipa vs Reign274</t>
  </si>
  <si>
    <t>Vipa vs Reign274</t>
  </si>
  <si>
    <t>Vipa vs Tai Tai</t>
  </si>
  <si>
    <t>Date</t>
  </si>
  <si>
    <t>Patch</t>
  </si>
  <si>
    <t>Archer?</t>
  </si>
  <si>
    <t>Werewolf?</t>
  </si>
  <si>
    <t>GoatJ vs NTSP</t>
  </si>
  <si>
    <t>Boomerang hunter</t>
  </si>
  <si>
    <t>Barrier mage</t>
  </si>
  <si>
    <t>Shrine maiden</t>
  </si>
  <si>
    <t>GoatJ vs Felecite</t>
  </si>
  <si>
    <t>IceMage</t>
  </si>
  <si>
    <t>GoatJ vs CoolCat</t>
  </si>
  <si>
    <t>boomerang Hunter</t>
  </si>
  <si>
    <t>Cold corpse</t>
  </si>
  <si>
    <t>Rossoserous vs NTSP</t>
  </si>
  <si>
    <t>Ross v Anrai</t>
  </si>
  <si>
    <t>shield Bearer</t>
  </si>
  <si>
    <t>N</t>
  </si>
  <si>
    <t>shield bearer</t>
  </si>
  <si>
    <t>CC vs ross</t>
  </si>
  <si>
    <t>Dual blader</t>
  </si>
  <si>
    <t>CC vs GoatJ</t>
  </si>
  <si>
    <t>Naughtymm vs CC</t>
  </si>
  <si>
    <t>Goat vs Naughty</t>
  </si>
  <si>
    <t>Félicité vs Naughty</t>
  </si>
  <si>
    <t>Naughty vs Ross</t>
  </si>
  <si>
    <t>Vipa vs Goat</t>
  </si>
  <si>
    <t xml:space="preserve">CC vs Goat </t>
  </si>
  <si>
    <t>CC vs Ross</t>
  </si>
  <si>
    <t>Goat vs NTSP</t>
  </si>
  <si>
    <t>Goat vs Ross</t>
  </si>
  <si>
    <t>Felicite vs Vipa</t>
  </si>
  <si>
    <t>Goat vs Anrai</t>
  </si>
  <si>
    <t>Vipa vs Naughty</t>
  </si>
  <si>
    <t>Naughty vs Vipa</t>
  </si>
  <si>
    <t>plague Doctor</t>
  </si>
  <si>
    <t>Goat vs Vipa</t>
  </si>
  <si>
    <t>Vipa vs Ross</t>
  </si>
  <si>
    <t>Ross vs Vipa</t>
  </si>
  <si>
    <t>Goat vs Raedos</t>
  </si>
  <si>
    <t>Raedos vs Goat</t>
  </si>
  <si>
    <t>knight</t>
  </si>
  <si>
    <t>Félicité vs Ross</t>
  </si>
  <si>
    <t>mystic Dancer</t>
  </si>
  <si>
    <t>gunner</t>
  </si>
  <si>
    <t>Félicité vs Raedos</t>
  </si>
  <si>
    <t>CC vs Anrai</t>
  </si>
  <si>
    <t>Vipa vs Anrai</t>
  </si>
  <si>
    <t>Anrai vs Vipa</t>
  </si>
  <si>
    <t>Ross vs Strikeca</t>
  </si>
  <si>
    <t>Strikeca vs Ross</t>
  </si>
  <si>
    <t>Vipa vs GoatJedi</t>
  </si>
  <si>
    <t>GoatJedi vs Vipa</t>
  </si>
  <si>
    <t>GoatJedi vs Naughty</t>
  </si>
  <si>
    <t>Naughty vs GoatJedi</t>
  </si>
  <si>
    <t>Vipa vs Ryu</t>
  </si>
  <si>
    <t>Ryu vs Vipa</t>
  </si>
  <si>
    <t>Fleumático vs Anrai</t>
  </si>
  <si>
    <t>Fleumatico vs  Ross</t>
  </si>
  <si>
    <t>Ross vs Fleumatico</t>
  </si>
  <si>
    <t>Ross vs Naughty</t>
  </si>
  <si>
    <t>Naught vs Fleu</t>
  </si>
  <si>
    <t>Fleu vs Naught</t>
  </si>
  <si>
    <t>Raedos vs CC</t>
  </si>
  <si>
    <t>Character</t>
  </si>
  <si>
    <t>Won</t>
  </si>
  <si>
    <t>Lost</t>
  </si>
  <si>
    <t>Grand Total</t>
  </si>
  <si>
    <t>Pick 1</t>
  </si>
  <si>
    <t>Pick 2</t>
  </si>
  <si>
    <t>Pick 3</t>
  </si>
  <si>
    <t>Pick 4</t>
  </si>
  <si>
    <t>History</t>
  </si>
  <si>
    <t>Counter Set</t>
  </si>
  <si>
    <t>Total Played Set</t>
  </si>
  <si>
    <t>Most Wins</t>
  </si>
  <si>
    <t xml:space="preserve">Matches v </t>
  </si>
  <si>
    <t>Total Played</t>
  </si>
  <si>
    <t>B1</t>
  </si>
  <si>
    <t>B2</t>
  </si>
  <si>
    <t>B3</t>
  </si>
  <si>
    <t>B4</t>
  </si>
  <si>
    <t>R1</t>
  </si>
  <si>
    <t>R2</t>
  </si>
  <si>
    <t>R3</t>
  </si>
  <si>
    <t>R4</t>
  </si>
  <si>
    <t>Win</t>
  </si>
  <si>
    <t>Loss</t>
  </si>
  <si>
    <t>Monk</t>
  </si>
  <si>
    <t>Ninja</t>
  </si>
  <si>
    <t>Berserker</t>
  </si>
  <si>
    <t>Poison Dart Hunter</t>
  </si>
  <si>
    <t>Necromancer</t>
  </si>
  <si>
    <t>Ice Mage</t>
  </si>
  <si>
    <t>Cook</t>
  </si>
  <si>
    <t>Ogre</t>
  </si>
  <si>
    <t>Dark 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</si>
</sst>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/d/yy"/>
  </numFmts>
  <fonts count="18">
    <font>
      <sz val="10"/>
      <color rgb="FF000000"/>
      <name val="Arial"/>
      <scheme val="minor"/>
    </font>
    <font>
      <sz val="9"/>
      <color theme="1"/>
      <name val="Roboto"/>
    </font>
    <font>
      <b/>
      <sz val="9"/>
      <color theme="1"/>
      <name val="Roboto"/>
    </font>
    <font>
      <sz val="9"/>
      <color rgb="FF000000"/>
      <name val="Roboto"/>
    </font>
    <font>
      <sz val="9"/>
      <color rgb="FFF7981D"/>
      <name val="Roboto"/>
    </font>
    <font>
      <sz val="9"/>
      <color rgb="FF7E3794"/>
      <name val="Roboto"/>
    </font>
    <font>
      <strike/>
      <sz val="9"/>
      <color theme="1"/>
      <name val="Roboto"/>
    </font>
    <font>
      <sz val="9"/>
      <color rgb="FFFFFFFF"/>
      <name val="Roboto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theme="1"/>
      <name val="Arial"/>
      <scheme val="minor"/>
    </font>
    <font>
      <sz val="9"/>
      <color rgb="FF7E3794"/>
      <name val="Arial"/>
      <scheme val="minor"/>
    </font>
    <font>
      <sz val="9"/>
      <color theme="1"/>
      <name val="Arial"/>
      <scheme val="minor"/>
    </font>
    <font>
      <sz val="7"/>
      <color rgb="FF000000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sz val="8"/>
      <color rgb="FF000000"/>
      <name val="Arial"/>
      <scheme val="minor"/>
    </font>
    <font>
      <sz val="9"/>
      <color rgb="FF000000"/>
      <name val="&quot;Google Sans Mono&quot;"/>
    </font>
  </fonts>
  <fills count="2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1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1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17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8" fillId="2" borderId="0" xfId="0" applyFont="1" applyFill="1" applyAlignment="1"/>
    <xf numFmtId="0" fontId="9" fillId="0" borderId="0" xfId="0" applyFont="1" applyAlignment="1"/>
    <xf numFmtId="165" fontId="9" fillId="0" borderId="0" xfId="0" applyNumberFormat="1" applyFont="1" applyAlignment="1"/>
    <xf numFmtId="0" fontId="9" fillId="3" borderId="0" xfId="0" applyFont="1" applyFill="1" applyAlignment="1"/>
    <xf numFmtId="0" fontId="9" fillId="4" borderId="0" xfId="0" applyFont="1" applyFill="1" applyAlignment="1"/>
    <xf numFmtId="0" fontId="9" fillId="5" borderId="0" xfId="0" applyFont="1" applyFill="1" applyAlignment="1"/>
    <xf numFmtId="0" fontId="9" fillId="6" borderId="0" xfId="0" applyFont="1" applyFill="1" applyAlignment="1"/>
    <xf numFmtId="0" fontId="10" fillId="6" borderId="0" xfId="0" applyFont="1" applyFill="1" applyAlignment="1"/>
    <xf numFmtId="0" fontId="9" fillId="7" borderId="0" xfId="0" applyFont="1" applyFill="1" applyAlignment="1"/>
    <xf numFmtId="0" fontId="9" fillId="8" borderId="0" xfId="0" applyFont="1" applyFill="1" applyAlignment="1"/>
    <xf numFmtId="0" fontId="9" fillId="9" borderId="0" xfId="0" applyFont="1" applyFill="1" applyAlignment="1"/>
    <xf numFmtId="0" fontId="9" fillId="0" borderId="0" xfId="0" applyFont="1"/>
    <xf numFmtId="0" fontId="11" fillId="0" borderId="0" xfId="0" applyFont="1"/>
    <xf numFmtId="0" fontId="12" fillId="0" borderId="0" xfId="0" applyFont="1" applyAlignment="1"/>
    <xf numFmtId="0" fontId="10" fillId="5" borderId="0" xfId="0" applyFont="1" applyFill="1" applyAlignment="1"/>
    <xf numFmtId="0" fontId="10" fillId="7" borderId="0" xfId="0" applyFont="1" applyFill="1" applyAlignment="1"/>
    <xf numFmtId="0" fontId="13" fillId="18" borderId="0" xfId="0" applyFont="1" applyFill="1" applyAlignment="1">
      <alignment horizontal="left"/>
    </xf>
    <xf numFmtId="0" fontId="10" fillId="8" borderId="0" xfId="0" applyFont="1" applyFill="1" applyAlignment="1"/>
    <xf numFmtId="0" fontId="14" fillId="18" borderId="0" xfId="0" applyFont="1" applyFill="1" applyAlignment="1">
      <alignment horizontal="left"/>
    </xf>
    <xf numFmtId="0" fontId="10" fillId="9" borderId="0" xfId="0" applyFont="1" applyFill="1" applyAlignment="1"/>
    <xf numFmtId="0" fontId="9" fillId="19" borderId="0" xfId="0" applyFont="1" applyFill="1"/>
    <xf numFmtId="14" fontId="9" fillId="0" borderId="0" xfId="0" applyNumberFormat="1" applyFont="1" applyAlignment="1"/>
    <xf numFmtId="0" fontId="15" fillId="0" borderId="0" xfId="0" applyFont="1" applyAlignment="1"/>
    <xf numFmtId="14" fontId="15" fillId="0" borderId="0" xfId="0" applyNumberFormat="1" applyFont="1" applyAlignment="1"/>
    <xf numFmtId="0" fontId="15" fillId="3" borderId="0" xfId="0" applyFont="1" applyFill="1" applyAlignment="1"/>
    <xf numFmtId="0" fontId="15" fillId="4" borderId="0" xfId="0" applyFont="1" applyFill="1" applyAlignment="1"/>
    <xf numFmtId="0" fontId="15" fillId="5" borderId="0" xfId="0" applyFont="1" applyFill="1" applyAlignment="1"/>
    <xf numFmtId="0" fontId="15" fillId="6" borderId="0" xfId="0" applyFont="1" applyFill="1" applyAlignment="1"/>
    <xf numFmtId="0" fontId="15" fillId="7" borderId="0" xfId="0" applyFont="1" applyFill="1" applyAlignment="1"/>
    <xf numFmtId="0" fontId="15" fillId="8" borderId="0" xfId="0" applyFont="1" applyFill="1" applyAlignment="1"/>
    <xf numFmtId="0" fontId="15" fillId="9" borderId="0" xfId="0" applyFont="1" applyFill="1" applyAlignment="1"/>
    <xf numFmtId="0" fontId="16" fillId="9" borderId="0" xfId="0" applyFont="1" applyFill="1" applyAlignment="1"/>
    <xf numFmtId="0" fontId="9" fillId="9" borderId="0" xfId="0" applyFont="1" applyFill="1"/>
    <xf numFmtId="0" fontId="17" fillId="18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1" max="1" width="14.7109375" customWidth="1"/>
    <col min="5" max="5" width="14.140625" customWidth="1"/>
  </cols>
  <sheetData>
    <row r="1" spans="1:27">
      <c r="A1" s="1"/>
      <c r="B1" s="2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5" t="s">
        <v>14</v>
      </c>
      <c r="Q1" s="5"/>
      <c r="R1" s="5"/>
      <c r="S1" s="5"/>
      <c r="T1" s="6"/>
      <c r="U1" s="6"/>
      <c r="V1" s="6"/>
      <c r="W1" s="6"/>
      <c r="X1" s="6"/>
      <c r="Y1" s="6"/>
      <c r="Z1" s="6"/>
      <c r="AA1" s="6"/>
    </row>
    <row r="2" spans="1:27">
      <c r="A2" s="7" t="s">
        <v>15</v>
      </c>
      <c r="B2" s="8">
        <f>IFERROR((COUNTIFS(Patch3.2!$F:$F,$A2,Patch3.2!$C:$C,"B")+COUNTIFS(Patch3.2!$L:$L,$A2,Patch3.2!$C:$C,"R")+COUNTIFS(Patch3.2!$K:$K,$A2,Patch3.2!$C:$C,"R")+COUNTIFS(Patch3.2!$M:$M,$A2,Patch3.2!$C:$C,"R")+COUNTIFS(Patch3.2!$J:$J,$A2,Patch3.2!$C:$C,"R")+COUNTIFS(Patch3.2!$G:$G,$A2,Patch3.2!$C:$C,"B")+COUNTIFS(Patch3.2!$I:$I,$A2,Patch3.2!$C:$C,"B")+COUNTIFS(Patch3.2!$H:$H,$A2,Patch3.2!$C:$C,"B"))/((COUNTIFS(Patch3.2!$I:$I,$A2)+(COUNTIFS(Patch3.2!$F:$F,$A2)+(COUNTIFS(Patch3.2!$L:$L,$A2)+(COUNTIFS(Patch3.2!$K:$K,$A2)+(COUNTIFS(Patch3.2!$J:$J,$A2)+(COUNTIFS(Patch3.2!$M:$M,$A2)+(COUNTIFS(Patch3.2!$G:$G,$A2)+(COUNTIFS(Patch3.2!$H:$H,$A2)))))))))),"")</f>
        <v>0</v>
      </c>
      <c r="C2" s="8" t="str">
        <f>IFERROR((COUNTIFS(Patch3.2!$I:$I,$A2)+COUNTIFS(Patch3.2!$F:$F,$A2)+COUNTIFS(Patch3.2!$L:$L,$A2)+COUNTIFS(Patch3.2!$K:$K,$A2)+COUNTIFS(Patch3.2!$J:$J,$A2)+COUNTIFS(Patch3.2!$M:$M,$A2)+COUNTIFS(Patch3.2!$G:$G,$A2)+COUNTIFS(Patch3.2!$H:$H,$A2))/((COUNTIFS(Patch3.2!$C:$C,"R")+COUNTIFS(Patch3.2!$C:$C,"B"))),"")</f>
        <v/>
      </c>
      <c r="D2" s="8" t="str">
        <f>IFERROR((COUNTIFS(Patch3.2!$N:$N,$A2)+COUNTIFS(Patch3.2!$O:$O,$A2)+COUNTIFS(Patch3.2!$P:$P,$A2)+COUNTIFS(Patch3.2!$Q:$Q,$A2)+COUNTIFS(Patch3.2!$R:$R,$A2)+COUNTIFS(Patch3.2!$S:$S,$A2))/(COUNTIFS(Patch3.2!$C:$C,"R")+COUNTIFS(Patch3.2!$C:$C,"B")),"")</f>
        <v/>
      </c>
      <c r="E2" s="9" t="e">
        <f t="shared" ref="E2:E33" si="0">C2+D2</f>
        <v>#VALUE!</v>
      </c>
      <c r="F2" s="6">
        <f>COUNTIFS(Patch3.2!F:M,A2)</f>
        <v>80</v>
      </c>
      <c r="G2" s="6">
        <f>COUNTIFS(Patch3.2!N:S,A2)</f>
        <v>47</v>
      </c>
      <c r="H2" s="6">
        <f>COUNTIFS(Patch3.2!F:F,A2)</f>
        <v>1</v>
      </c>
      <c r="I2" s="10">
        <f ca="1">IFERROR(__xludf.DUMMYFUNCTION("IFERROR(COUNTIF(FILTER('Data Patch 3.2'!C:C, 'Data Patch 3.2'!F:F=A2), ""B"")/H2,"""")
"),0)</f>
        <v>0</v>
      </c>
      <c r="J2" s="6">
        <f>COUNTIFS(Patch3.2!M:M,A2)</f>
        <v>21</v>
      </c>
      <c r="K2" s="10">
        <f ca="1">IFERROR(__xludf.DUMMYFUNCTION("IFERROR(COUNTIF(FILTER('Data Patch 3.2'!C:C, 'Data Patch 3.2'!M:M=A2), ""R"")/J2,"""")
"),0.523809523809523)</f>
        <v>0.52380952380952295</v>
      </c>
      <c r="L2" s="11">
        <f t="array" ref="L2">(SUM(COUNTIFS(Patch3.2!F:F, A2, Patch3.2!C:C, "B"),
                COUNTIFS(Patch3.2!G:G, A2, Patch3.2!C:C, "B"),
                COUNTIFS(Patch3.2!H:H, A2, Patch3.2!C:C, "B"),
                COUNTIFS(Patch3.2!I:I, A2, Patch3.2!C:C, "B")))/COUNTIFS(Patch3.2!E:I, A2)</f>
        <v>0</v>
      </c>
      <c r="M2" s="12">
        <f t="array" ref="M2">(SUM(COUNTIFS(Patch3.2!J:J, A2, Patch3.2!C:C, "R"),
                COUNTIFS(Patch3.2!K:K, A2, Patch3.2!C:C, "R"),
                COUNTIFS(Patch3.2!L:L, A2, Patch3.2!C:C, "R"),
                COUNTIFS(Patch3.2!M:M, A2, Patch3.2!C:C, "R")))/COUNTIFS(Patch3.2!J:M, A2)</f>
        <v>0</v>
      </c>
      <c r="N2" s="6">
        <f ca="1">IFERROR(__xludf.DUMMYFUNCTION("QUERY('Data Patch 3.2'!$C:$M,""SELECT SUM(D) WHERE (F ='""&amp;A2&amp;""' OR G ='""&amp;A2&amp;""' OR H ='""&amp;A2&amp;""' OR I ='""&amp;A2&amp;""') AND C = 'B' LABEL SUM(D)''"")
 +QUERY('Data Patch 3.2'!$C:$M,""SELECT SUM(D) WHERE (J ='""&amp;A2&amp;""' OR K ='""&amp;A2&amp;""' OR L ='""&amp;A2&amp;""' OR M "&amp;"='""&amp;A2&amp;""') AND C = 'R' LABEL SUM(D)''"")
 -QUERY('Data Patch 3.2'!$C:$M,""SELECT SUM(D) WHERE (F ='""&amp;A2&amp;""' OR G ='""&amp;A2&amp;""' OR H ='""&amp;A2&amp;""' OR I ='""&amp;A2&amp;""') AND C = 'R' LABEL SUM(D)''"")
 -QUERY('Data Patch 3.2'!$C:$M,""SELECT SUM(D) WHERE (J ='""&amp;A"&amp;"2&amp;""' OR K ='""&amp;A2&amp;""' OR L ='""&amp;A2&amp;""' OR M ='""&amp;A2&amp;""') AND C = 'B' LABEL SUM(D)''"")"),49)</f>
        <v>49</v>
      </c>
      <c r="O2" s="13">
        <f t="shared" ref="O2:O33" ca="1" si="1">N2/F2</f>
        <v>0.61250000000000004</v>
      </c>
      <c r="P2" s="14" t="s">
        <v>16</v>
      </c>
      <c r="Q2" s="14" t="s">
        <v>17</v>
      </c>
      <c r="R2" s="5" t="s">
        <v>18</v>
      </c>
      <c r="S2" s="5" t="s">
        <v>19</v>
      </c>
      <c r="T2" s="6"/>
      <c r="U2" s="6"/>
      <c r="V2" s="6"/>
      <c r="W2" s="6"/>
      <c r="X2" s="6"/>
      <c r="Y2" s="6"/>
      <c r="Z2" s="6"/>
      <c r="AA2" s="6"/>
    </row>
    <row r="3" spans="1:27">
      <c r="A3" s="7" t="s">
        <v>20</v>
      </c>
      <c r="B3" s="8">
        <f>IFERROR((COUNTIFS(Patch3.2!$F:$F,$A3,Patch3.2!$C:$C,"B")+COUNTIFS(Patch3.2!$L:$L,$A3,Patch3.2!$C:$C,"R")+COUNTIFS(Patch3.2!$K:$K,$A3,Patch3.2!$C:$C,"R")+COUNTIFS(Patch3.2!$M:$M,$A3,Patch3.2!$C:$C,"R")+COUNTIFS(Patch3.2!$J:$J,$A3,Patch3.2!$C:$C,"R")+COUNTIFS(Patch3.2!$G:$G,$A3,Patch3.2!$C:$C,"B")+COUNTIFS(Patch3.2!$I:$I,$A3,Patch3.2!$C:$C,"B")+COUNTIFS(Patch3.2!$H:$H,$A3,Patch3.2!$C:$C,"B"))/((COUNTIFS(Patch3.2!$I:$I,$A3)+(COUNTIFS(Patch3.2!$F:$F,$A3)+(COUNTIFS(Patch3.2!$L:$L,$A3)+(COUNTIFS(Patch3.2!$K:$K,$A3)+(COUNTIFS(Patch3.2!$J:$J,$A3)+(COUNTIFS(Patch3.2!$M:$M,$A3)+(COUNTIFS(Patch3.2!$G:$G,$A3)+(COUNTIFS(Patch3.2!$H:$H,$A3)))))))))),"")</f>
        <v>0</v>
      </c>
      <c r="C3" s="8" t="str">
        <f>IFERROR((COUNTIFS(Patch3.2!$I:$I,$A3)+COUNTIFS(Patch3.2!$F:$F,$A3)+COUNTIFS(Patch3.2!$L:$L,$A3)+COUNTIFS(Patch3.2!$K:$K,$A3)+COUNTIFS(Patch3.2!$J:$J,$A3)+COUNTIFS(Patch3.2!$M:$M,$A3)+COUNTIFS(Patch3.2!$G:$G,$A3)+COUNTIFS(Patch3.2!$H:$H,$A3))/((COUNTIFS(Patch3.2!$C:$C,"R")+COUNTIFS(Patch3.2!$C:$C,"B"))),"")</f>
        <v/>
      </c>
      <c r="D3" s="8" t="str">
        <f>IFERROR((COUNTIFS(Patch3.2!$N:$N,$A3)+COUNTIFS(Patch3.2!$O:$O,$A3)+COUNTIFS(Patch3.2!$P:$P,$A3)+COUNTIFS(Patch3.2!$Q:$Q,$A3)+COUNTIFS(Patch3.2!$R:$R,$A3)+COUNTIFS(Patch3.2!$S:$S,$A3))/(COUNTIFS(Patch3.2!$C:$C,"R")+COUNTIFS(Patch3.2!$C:$C,"B")),"")</f>
        <v/>
      </c>
      <c r="E3" s="9" t="e">
        <f t="shared" si="0"/>
        <v>#VALUE!</v>
      </c>
      <c r="F3" s="6">
        <f>COUNTIFS(Patch3.2!F:M,A3)</f>
        <v>46</v>
      </c>
      <c r="G3" s="6">
        <f>COUNTIFS(Patch3.2!N:S,A3)</f>
        <v>17</v>
      </c>
      <c r="H3" s="6">
        <f>COUNTIFS(Patch3.2!F:F,A3)</f>
        <v>0</v>
      </c>
      <c r="I3" s="10" t="str">
        <f ca="1">IFERROR(__xludf.DUMMYFUNCTION("IFERROR(COUNTIF(FILTER('Data Patch 3.2'!C:C, 'Data Patch 3.2'!F:F=A3), ""B"")/H3,"""")
"),"")</f>
        <v/>
      </c>
      <c r="J3" s="6">
        <f>COUNTIFS(Patch3.2!M:M,A3)</f>
        <v>20</v>
      </c>
      <c r="K3" s="10">
        <f ca="1">IFERROR(__xludf.DUMMYFUNCTION("IFERROR(COUNTIF(FILTER('Data Patch 3.2'!C:C, 'Data Patch 3.2'!M:M=A3), ""R"")/J3,"""")
"),0.65)</f>
        <v>0.65</v>
      </c>
      <c r="L3" s="11">
        <f t="array" ref="L3">(SUM(COUNTIFS(Patch3.2!F:F, A3, Patch3.2!C:C, "B"),
                COUNTIFS(Patch3.2!G:G, A3, Patch3.2!C:C, "B"),
                COUNTIFS(Patch3.2!H:H, A3, Patch3.2!C:C, "B"),
                COUNTIFS(Patch3.2!I:I, A3, Patch3.2!C:C, "B")))/COUNTIFS(Patch3.2!E:I, A3)</f>
        <v>0</v>
      </c>
      <c r="M3" s="12">
        <f t="array" ref="M3">(SUM(COUNTIFS(Patch3.2!J:J, A3, Patch3.2!C:C, "R"),
                COUNTIFS(Patch3.2!K:K, A3, Patch3.2!C:C, "R"),
                COUNTIFS(Patch3.2!L:L, A3, Patch3.2!C:C, "R"),
                COUNTIFS(Patch3.2!M:M, A3, Patch3.2!C:C, "R")))/COUNTIFS(Patch3.2!J:M, A3)</f>
        <v>0</v>
      </c>
      <c r="N3" s="6">
        <f ca="1">IFERROR(__xludf.DUMMYFUNCTION("QUERY('Data Patch 3.2'!$C:$M,""SELECT SUM(D) WHERE (F ='""&amp;A3&amp;""' OR G ='""&amp;A3&amp;""' OR H ='""&amp;A3&amp;""' OR I ='""&amp;A3&amp;""') AND C = 'B' LABEL SUM(D)''"")
 +QUERY('Data Patch 3.2'!$C:$M,""SELECT SUM(D) WHERE (J ='""&amp;A3&amp;""' OR K ='""&amp;A3&amp;""' OR L ='""&amp;A3&amp;""' OR M "&amp;"='""&amp;A3&amp;""') AND C = 'R' LABEL SUM(D)''"")
 -QUERY('Data Patch 3.2'!$C:$M,""SELECT SUM(D) WHERE (F ='""&amp;A3&amp;""' OR G ='""&amp;A3&amp;""' OR H ='""&amp;A3&amp;""' OR I ='""&amp;A3&amp;""') AND C = 'R' LABEL SUM(D)''"")
 -QUERY('Data Patch 3.2'!$C:$M,""SELECT SUM(D) WHERE (J ='""&amp;A"&amp;"3&amp;""' OR K ='""&amp;A3&amp;""' OR L ='""&amp;A3&amp;""' OR M ='""&amp;A3&amp;""') AND C = 'B' LABEL SUM(D)''"")"),38)</f>
        <v>38</v>
      </c>
      <c r="O3" s="13">
        <f t="shared" ca="1" si="1"/>
        <v>0.82608695652173914</v>
      </c>
      <c r="P3" s="14" t="s">
        <v>21</v>
      </c>
      <c r="Q3" s="14" t="s">
        <v>22</v>
      </c>
      <c r="R3" s="5" t="s">
        <v>23</v>
      </c>
      <c r="S3" s="5" t="s">
        <v>24</v>
      </c>
      <c r="T3" s="6"/>
      <c r="U3" s="6"/>
      <c r="V3" s="6"/>
      <c r="W3" s="6"/>
      <c r="X3" s="6"/>
      <c r="Y3" s="6"/>
      <c r="Z3" s="6"/>
      <c r="AA3" s="6"/>
    </row>
    <row r="4" spans="1:27">
      <c r="A4" s="7" t="s">
        <v>25</v>
      </c>
      <c r="B4" s="8">
        <f>IFERROR((COUNTIFS(Patch3.2!$F:$F,$A4,Patch3.2!$C:$C,"B")+COUNTIFS(Patch3.2!$L:$L,$A4,Patch3.2!$C:$C,"R")+COUNTIFS(Patch3.2!$K:$K,$A4,Patch3.2!$C:$C,"R")+COUNTIFS(Patch3.2!$M:$M,$A4,Patch3.2!$C:$C,"R")+COUNTIFS(Patch3.2!$J:$J,$A4,Patch3.2!$C:$C,"R")+COUNTIFS(Patch3.2!$G:$G,$A4,Patch3.2!$C:$C,"B")+COUNTIFS(Patch3.2!$I:$I,$A4,Patch3.2!$C:$C,"B")+COUNTIFS(Patch3.2!$H:$H,$A4,Patch3.2!$C:$C,"B"))/((COUNTIFS(Patch3.2!$I:$I,$A4)+(COUNTIFS(Patch3.2!$F:$F,$A4)+(COUNTIFS(Patch3.2!$L:$L,$A4)+(COUNTIFS(Patch3.2!$K:$K,$A4)+(COUNTIFS(Patch3.2!$J:$J,$A4)+(COUNTIFS(Patch3.2!$M:$M,$A4)+(COUNTIFS(Patch3.2!$G:$G,$A4)+(COUNTIFS(Patch3.2!$H:$H,$A4)))))))))),"")</f>
        <v>0</v>
      </c>
      <c r="C4" s="8" t="str">
        <f>IFERROR((COUNTIFS(Patch3.2!$I:$I,$A4)+COUNTIFS(Patch3.2!$F:$F,$A4)+COUNTIFS(Patch3.2!$L:$L,$A4)+COUNTIFS(Patch3.2!$K:$K,$A4)+COUNTIFS(Patch3.2!$J:$J,$A4)+COUNTIFS(Patch3.2!$M:$M,$A4)+COUNTIFS(Patch3.2!$G:$G,$A4)+COUNTIFS(Patch3.2!$H:$H,$A4))/((COUNTIFS(Patch3.2!$C:$C,"R")+COUNTIFS(Patch3.2!$C:$C,"B"))),"")</f>
        <v/>
      </c>
      <c r="D4" s="8" t="str">
        <f>IFERROR((COUNTIFS(Patch3.2!$N:$N,$A4)+COUNTIFS(Patch3.2!$O:$O,$A4)+COUNTIFS(Patch3.2!$P:$P,$A4)+COUNTIFS(Patch3.2!$Q:$Q,$A4)+COUNTIFS(Patch3.2!$R:$R,$A4)+COUNTIFS(Patch3.2!$S:$S,$A4))/(COUNTIFS(Patch3.2!$C:$C,"R")+COUNTIFS(Patch3.2!$C:$C,"B")),"")</f>
        <v/>
      </c>
      <c r="E4" s="9" t="e">
        <f t="shared" si="0"/>
        <v>#VALUE!</v>
      </c>
      <c r="F4" s="6">
        <f>COUNTIFS(Patch3.2!F:M,A4)</f>
        <v>184</v>
      </c>
      <c r="G4" s="6">
        <f>COUNTIFS(Patch3.2!N:S,A4)</f>
        <v>100</v>
      </c>
      <c r="H4" s="6">
        <f>COUNTIFS(Patch3.2!F:F,A4)</f>
        <v>41</v>
      </c>
      <c r="I4" s="10">
        <f ca="1">IFERROR(__xludf.DUMMYFUNCTION("IFERROR(COUNTIF(FILTER('Data Patch 3.2'!C:C, 'Data Patch 3.2'!F:F=A4), ""B"")/H4,"""")
"),0.609756097560975)</f>
        <v>0.60975609756097504</v>
      </c>
      <c r="J4" s="6">
        <f>COUNTIFS(Patch3.2!M:M,A4)</f>
        <v>17</v>
      </c>
      <c r="K4" s="10">
        <f ca="1">IFERROR(__xludf.DUMMYFUNCTION("IFERROR(COUNTIF(FILTER('Data Patch 3.2'!C:C, 'Data Patch 3.2'!M:M=A4), ""R"")/J4,"""")
"),0.588235294117647)</f>
        <v>0.58823529411764697</v>
      </c>
      <c r="L4" s="11">
        <f t="array" ref="L4">(SUM(COUNTIFS(Patch3.2!F:F, A4, Patch3.2!C:C, "B"),
                COUNTIFS(Patch3.2!G:G, A4, Patch3.2!C:C, "B"),
                COUNTIFS(Patch3.2!H:H, A4, Patch3.2!C:C, "B"),
                COUNTIFS(Patch3.2!I:I, A4, Patch3.2!C:C, "B")))/COUNTIFS(Patch3.2!E:I, A4)</f>
        <v>0</v>
      </c>
      <c r="M4" s="12">
        <f t="array" ref="M4">(SUM(COUNTIFS(Patch3.2!J:J, A4, Patch3.2!C:C, "R"),
                COUNTIFS(Patch3.2!K:K, A4, Patch3.2!C:C, "R"),
                COUNTIFS(Patch3.2!L:L, A4, Patch3.2!C:C, "R"),
                COUNTIFS(Patch3.2!M:M, A4, Patch3.2!C:C, "R")))/COUNTIFS(Patch3.2!J:M, A4)</f>
        <v>0</v>
      </c>
      <c r="N4" s="6">
        <f ca="1">IFERROR(__xludf.DUMMYFUNCTION("QUERY('Data Patch 3.2'!$C:$M,""SELECT SUM(D) WHERE (F ='""&amp;A4&amp;""' OR G ='""&amp;A4&amp;""' OR H ='""&amp;A4&amp;""' OR I ='""&amp;A4&amp;""') AND C = 'B' LABEL SUM(D)''"")
 +QUERY('Data Patch 3.2'!$C:$M,""SELECT SUM(D) WHERE (J ='""&amp;A4&amp;""' OR K ='""&amp;A4&amp;""' OR L ='""&amp;A4&amp;""' OR M "&amp;"='""&amp;A4&amp;""') AND C = 'R' LABEL SUM(D)''"")
 -QUERY('Data Patch 3.2'!$C:$M,""SELECT SUM(D) WHERE (F ='""&amp;A4&amp;""' OR G ='""&amp;A4&amp;""' OR H ='""&amp;A4&amp;""' OR I ='""&amp;A4&amp;""') AND C = 'R' LABEL SUM(D)''"")
 -QUERY('Data Patch 3.2'!$C:$M,""SELECT SUM(D) WHERE (J ='""&amp;A"&amp;"4&amp;""' OR K ='""&amp;A4&amp;""' OR L ='""&amp;A4&amp;""' OR M ='""&amp;A4&amp;""') AND C = 'B' LABEL SUM(D)''"")"),100)</f>
        <v>100</v>
      </c>
      <c r="O4" s="13">
        <f t="shared" ca="1" si="1"/>
        <v>0.54347826086956519</v>
      </c>
      <c r="P4" s="14" t="s">
        <v>26</v>
      </c>
      <c r="Q4" s="5" t="s">
        <v>27</v>
      </c>
      <c r="R4" s="5" t="s">
        <v>28</v>
      </c>
      <c r="S4" s="15" t="s">
        <v>29</v>
      </c>
      <c r="T4" s="6"/>
      <c r="U4" s="6"/>
      <c r="V4" s="6"/>
      <c r="W4" s="6"/>
      <c r="X4" s="6"/>
      <c r="Y4" s="6"/>
      <c r="Z4" s="6"/>
      <c r="AA4" s="6"/>
    </row>
    <row r="5" spans="1:27">
      <c r="A5" s="16" t="s">
        <v>30</v>
      </c>
      <c r="B5" s="8">
        <f>IFERROR((COUNTIFS(Patch3.2!$F:$F,$A5,Patch3.2!$C:$C,"B")+COUNTIFS(Patch3.2!$L:$L,$A5,Patch3.2!$C:$C,"R")+COUNTIFS(Patch3.2!$K:$K,$A5,Patch3.2!$C:$C,"R")+COUNTIFS(Patch3.2!$M:$M,$A5,Patch3.2!$C:$C,"R")+COUNTIFS(Patch3.2!$J:$J,$A5,Patch3.2!$C:$C,"R")+COUNTIFS(Patch3.2!$G:$G,$A5,Patch3.2!$C:$C,"B")+COUNTIFS(Patch3.2!$I:$I,$A5,Patch3.2!$C:$C,"B")+COUNTIFS(Patch3.2!$H:$H,$A5,Patch3.2!$C:$C,"B"))/((COUNTIFS(Patch3.2!$I:$I,$A5)+(COUNTIFS(Patch3.2!$F:$F,$A5)+(COUNTIFS(Patch3.2!$L:$L,$A5)+(COUNTIFS(Patch3.2!$K:$K,$A5)+(COUNTIFS(Patch3.2!$J:$J,$A5)+(COUNTIFS(Patch3.2!$M:$M,$A5)+(COUNTIFS(Patch3.2!$G:$G,$A5)+(COUNTIFS(Patch3.2!$H:$H,$A5)))))))))),"")</f>
        <v>0</v>
      </c>
      <c r="C5" s="8" t="str">
        <f>IFERROR((COUNTIFS(Patch3.2!$I:$I,$A5)+COUNTIFS(Patch3.2!$F:$F,$A5)+COUNTIFS(Patch3.2!$L:$L,$A5)+COUNTIFS(Patch3.2!$K:$K,$A5)+COUNTIFS(Patch3.2!$J:$J,$A5)+COUNTIFS(Patch3.2!$M:$M,$A5)+COUNTIFS(Patch3.2!$G:$G,$A5)+COUNTIFS(Patch3.2!$H:$H,$A5))/((COUNTIFS(Patch3.2!$C:$C,"R")+COUNTIFS(Patch3.2!$C:$C,"B"))),"")</f>
        <v/>
      </c>
      <c r="D5" s="8" t="str">
        <f>IFERROR((COUNTIFS(Patch3.2!$N:$N,$A5)+COUNTIFS(Patch3.2!$O:$O,$A5)+COUNTIFS(Patch3.2!$P:$P,$A5)+COUNTIFS(Patch3.2!$Q:$Q,$A5)+COUNTIFS(Patch3.2!$R:$R,$A5)+COUNTIFS(Patch3.2!$S:$S,$A5))/(COUNTIFS(Patch3.2!$C:$C,"R")+COUNTIFS(Patch3.2!$C:$C,"B")),"")</f>
        <v/>
      </c>
      <c r="E5" s="9" t="e">
        <f t="shared" si="0"/>
        <v>#VALUE!</v>
      </c>
      <c r="F5" s="6">
        <f>COUNTIFS(Patch3.2!F:M,A5)</f>
        <v>178</v>
      </c>
      <c r="G5" s="6">
        <f>COUNTIFS(Patch3.2!N:S,A5)</f>
        <v>177</v>
      </c>
      <c r="H5" s="6">
        <f>COUNTIFS(Patch3.2!F:F,A5)</f>
        <v>29</v>
      </c>
      <c r="I5" s="10">
        <f ca="1">IFERROR(__xludf.DUMMYFUNCTION("IFERROR(COUNTIF(FILTER('Data Patch 3.2'!C:C, 'Data Patch 3.2'!F:F=A5), ""B"")/H5,"""")
"),0.482758620689655)</f>
        <v>0.48275862068965503</v>
      </c>
      <c r="J5" s="6">
        <f>COUNTIFS(Patch3.2!M:M,A5)</f>
        <v>8</v>
      </c>
      <c r="K5" s="10">
        <f ca="1">IFERROR(__xludf.DUMMYFUNCTION("IFERROR(COUNTIF(FILTER('Data Patch 3.2'!C:C, 'Data Patch 3.2'!M:M=A5), ""R"")/J5,"""")
"),0.625)</f>
        <v>0.625</v>
      </c>
      <c r="L5" s="11">
        <f t="array" ref="L5">(SUM(COUNTIFS(Patch3.2!F:F, A5, Patch3.2!C:C, "B"),
                COUNTIFS(Patch3.2!G:G, A5, Patch3.2!C:C, "B"),
                COUNTIFS(Patch3.2!H:H, A5, Patch3.2!C:C, "B"),
                COUNTIFS(Patch3.2!I:I, A5, Patch3.2!C:C, "B")))/COUNTIFS(Patch3.2!E:I, A5)</f>
        <v>0</v>
      </c>
      <c r="M5" s="12">
        <f t="array" ref="M5">(SUM(COUNTIFS(Patch3.2!J:J, A5, Patch3.2!C:C, "R"),
                COUNTIFS(Patch3.2!K:K, A5, Patch3.2!C:C, "R"),
                COUNTIFS(Patch3.2!L:L, A5, Patch3.2!C:C, "R"),
                COUNTIFS(Patch3.2!M:M, A5, Patch3.2!C:C, "R")))/COUNTIFS(Patch3.2!J:M, A5)</f>
        <v>0</v>
      </c>
      <c r="N5" s="6">
        <f ca="1">IFERROR(__xludf.DUMMYFUNCTION("QUERY('Data Patch 3.2'!$C:$M,""SELECT SUM(D) WHERE (F ='""&amp;A5&amp;""' OR G ='""&amp;A5&amp;""' OR H ='""&amp;A5&amp;""' OR I ='""&amp;A5&amp;""') AND C = 'B' LABEL SUM(D)''"")
 +QUERY('Data Patch 3.2'!$C:$M,""SELECT SUM(D) WHERE (J ='""&amp;A5&amp;""' OR K ='""&amp;A5&amp;""' OR L ='""&amp;A5&amp;""' OR M "&amp;"='""&amp;A5&amp;""') AND C = 'R' LABEL SUM(D)''"")
 -QUERY('Data Patch 3.2'!$C:$M,""SELECT SUM(D) WHERE (F ='""&amp;A5&amp;""' OR G ='""&amp;A5&amp;""' OR H ='""&amp;A5&amp;""' OR I ='""&amp;A5&amp;""') AND C = 'R' LABEL SUM(D)''"")
 -QUERY('Data Patch 3.2'!$C:$M,""SELECT SUM(D) WHERE (J ='""&amp;A"&amp;"5&amp;""' OR K ='""&amp;A5&amp;""' OR L ='""&amp;A5&amp;""' OR M ='""&amp;A5&amp;""') AND C = 'B' LABEL SUM(D)''"")"),95)</f>
        <v>95</v>
      </c>
      <c r="O5" s="13">
        <f t="shared" ca="1" si="1"/>
        <v>0.5337078651685393</v>
      </c>
      <c r="P5" s="17" t="s">
        <v>31</v>
      </c>
      <c r="Q5" s="1" t="s">
        <v>32</v>
      </c>
      <c r="R5" s="1" t="s">
        <v>33</v>
      </c>
      <c r="S5" s="1" t="s">
        <v>34</v>
      </c>
      <c r="T5" s="6"/>
      <c r="U5" s="6"/>
      <c r="V5" s="6"/>
      <c r="W5" s="6"/>
      <c r="X5" s="6"/>
      <c r="Y5" s="6"/>
      <c r="Z5" s="6"/>
      <c r="AA5" s="6"/>
    </row>
    <row r="6" spans="1:27">
      <c r="A6" s="16" t="s">
        <v>35</v>
      </c>
      <c r="B6" s="8">
        <f>IFERROR((COUNTIFS(Patch3.2!$F:$F,$A6,Patch3.2!$C:$C,"B")+COUNTIFS(Patch3.2!$L:$L,$A6,Patch3.2!$C:$C,"R")+COUNTIFS(Patch3.2!$K:$K,$A6,Patch3.2!$C:$C,"R")+COUNTIFS(Patch3.2!$M:$M,$A6,Patch3.2!$C:$C,"R")+COUNTIFS(Patch3.2!$J:$J,$A6,Patch3.2!$C:$C,"R")+COUNTIFS(Patch3.2!$G:$G,$A6,Patch3.2!$C:$C,"B")+COUNTIFS(Patch3.2!$I:$I,$A6,Patch3.2!$C:$C,"B")+COUNTIFS(Patch3.2!$H:$H,$A6,Patch3.2!$C:$C,"B"))/((COUNTIFS(Patch3.2!$I:$I,$A6)+(COUNTIFS(Patch3.2!$F:$F,$A6)+(COUNTIFS(Patch3.2!$L:$L,$A6)+(COUNTIFS(Patch3.2!$K:$K,$A6)+(COUNTIFS(Patch3.2!$J:$J,$A6)+(COUNTIFS(Patch3.2!$M:$M,$A6)+(COUNTIFS(Patch3.2!$G:$G,$A6)+(COUNTIFS(Patch3.2!$H:$H,$A6)))))))))),"")</f>
        <v>0</v>
      </c>
      <c r="C6" s="8" t="str">
        <f>IFERROR((COUNTIFS(Patch3.2!$I:$I,$A6)+COUNTIFS(Patch3.2!$F:$F,$A6)+COUNTIFS(Patch3.2!$L:$L,$A6)+COUNTIFS(Patch3.2!$K:$K,$A6)+COUNTIFS(Patch3.2!$J:$J,$A6)+COUNTIFS(Patch3.2!$M:$M,$A6)+COUNTIFS(Patch3.2!$G:$G,$A6)+COUNTIFS(Patch3.2!$H:$H,$A6))/((COUNTIFS(Patch3.2!$C:$C,"R")+COUNTIFS(Patch3.2!$C:$C,"B"))),"")</f>
        <v/>
      </c>
      <c r="D6" s="8" t="str">
        <f>IFERROR((COUNTIFS(Patch3.2!$N:$N,$A6)+COUNTIFS(Patch3.2!$O:$O,$A6)+COUNTIFS(Patch3.2!$P:$P,$A6)+COUNTIFS(Patch3.2!$Q:$Q,$A6)+COUNTIFS(Patch3.2!$R:$R,$A6)+COUNTIFS(Patch3.2!$S:$S,$A6))/(COUNTIFS(Patch3.2!$C:$C,"R")+COUNTIFS(Patch3.2!$C:$C,"B")),"")</f>
        <v/>
      </c>
      <c r="E6" s="9" t="e">
        <f t="shared" si="0"/>
        <v>#VALUE!</v>
      </c>
      <c r="F6" s="6">
        <f>COUNTIFS(Patch3.2!F:M,A6)</f>
        <v>183</v>
      </c>
      <c r="G6" s="6">
        <f>COUNTIFS(Patch3.2!N:S,A6)</f>
        <v>252</v>
      </c>
      <c r="H6" s="6">
        <f>COUNTIFS(Patch3.2!F:F,A6)</f>
        <v>83</v>
      </c>
      <c r="I6" s="10">
        <f ca="1">IFERROR(__xludf.DUMMYFUNCTION("IFERROR(COUNTIF(FILTER('Data Patch 3.2'!C:C, 'Data Patch 3.2'!F:F=A6), ""B"")/H6,"""")
"),0.542168674698795)</f>
        <v>0.54216867469879504</v>
      </c>
      <c r="J6" s="6">
        <f>COUNTIFS(Patch3.2!M:M,A6)</f>
        <v>2</v>
      </c>
      <c r="K6" s="10">
        <f ca="1">IFERROR(__xludf.DUMMYFUNCTION("IFERROR(COUNTIF(FILTER('Data Patch 3.2'!C:C, 'Data Patch 3.2'!M:M=A6), ""R"")/J6,"""")
"),0.5)</f>
        <v>0.5</v>
      </c>
      <c r="L6" s="11">
        <f t="array" ref="L6">(SUM(COUNTIFS(Patch3.2!F:F, A6, Patch3.2!C:C, "B"),
                COUNTIFS(Patch3.2!G:G, A6, Patch3.2!C:C, "B"),
                COUNTIFS(Patch3.2!H:H, A6, Patch3.2!C:C, "B"),
                COUNTIFS(Patch3.2!I:I, A6, Patch3.2!C:C, "B")))/COUNTIFS(Patch3.2!E:I, A6)</f>
        <v>0</v>
      </c>
      <c r="M6" s="12">
        <f t="array" ref="M6">(SUM(COUNTIFS(Patch3.2!J:J, A6, Patch3.2!C:C, "R"),
                COUNTIFS(Patch3.2!K:K, A6, Patch3.2!C:C, "R"),
                COUNTIFS(Patch3.2!L:L, A6, Patch3.2!C:C, "R"),
                COUNTIFS(Patch3.2!M:M, A6, Patch3.2!C:C, "R")))/COUNTIFS(Patch3.2!J:M, A6)</f>
        <v>0</v>
      </c>
      <c r="N6" s="6">
        <f ca="1">IFERROR(__xludf.DUMMYFUNCTION("QUERY('Data Patch 3.2'!$C:$M,""SELECT SUM(D) WHERE (F ='""&amp;A6&amp;""' OR G ='""&amp;A6&amp;""' OR H ='""&amp;A6&amp;""' OR I ='""&amp;A6&amp;""') AND C = 'B' LABEL SUM(D)''"")
 +QUERY('Data Patch 3.2'!$C:$M,""SELECT SUM(D) WHERE (J ='""&amp;A6&amp;""' OR K ='""&amp;A6&amp;""' OR L ='""&amp;A6&amp;""' OR M "&amp;"='""&amp;A6&amp;""') AND C = 'R' LABEL SUM(D)''"")
 -QUERY('Data Patch 3.2'!$C:$M,""SELECT SUM(D) WHERE (F ='""&amp;A6&amp;""' OR G ='""&amp;A6&amp;""' OR H ='""&amp;A6&amp;""' OR I ='""&amp;A6&amp;""') AND C = 'R' LABEL SUM(D)''"")
 -QUERY('Data Patch 3.2'!$C:$M,""SELECT SUM(D) WHERE (J ='""&amp;A"&amp;"6&amp;""' OR K ='""&amp;A6&amp;""' OR L ='""&amp;A6&amp;""' OR M ='""&amp;A6&amp;""') AND C = 'B' LABEL SUM(D)''"")"),98)</f>
        <v>98</v>
      </c>
      <c r="O6" s="13">
        <f t="shared" ca="1" si="1"/>
        <v>0.53551912568306015</v>
      </c>
      <c r="P6" s="17" t="s">
        <v>36</v>
      </c>
      <c r="Q6" s="1" t="s">
        <v>37</v>
      </c>
      <c r="R6" s="1" t="s">
        <v>38</v>
      </c>
      <c r="S6" s="1" t="s">
        <v>39</v>
      </c>
      <c r="T6" s="6"/>
      <c r="U6" s="6"/>
      <c r="V6" s="6"/>
      <c r="W6" s="6"/>
      <c r="X6" s="6"/>
      <c r="Y6" s="6"/>
      <c r="Z6" s="6"/>
      <c r="AA6" s="6"/>
    </row>
    <row r="7" spans="1:27">
      <c r="A7" s="7" t="s">
        <v>40</v>
      </c>
      <c r="B7" s="8">
        <f>IFERROR((COUNTIFS(Patch3.2!$F:$F,$A7,Patch3.2!$C:$C,"B")+COUNTIFS(Patch3.2!$L:$L,$A7,Patch3.2!$C:$C,"R")+COUNTIFS(Patch3.2!$K:$K,$A7,Patch3.2!$C:$C,"R")+COUNTIFS(Patch3.2!$M:$M,$A7,Patch3.2!$C:$C,"R")+COUNTIFS(Patch3.2!$J:$J,$A7,Patch3.2!$C:$C,"R")+COUNTIFS(Patch3.2!$G:$G,$A7,Patch3.2!$C:$C,"B")+COUNTIFS(Patch3.2!$I:$I,$A7,Patch3.2!$C:$C,"B")+COUNTIFS(Patch3.2!$H:$H,$A7,Patch3.2!$C:$C,"B"))/((COUNTIFS(Patch3.2!$I:$I,$A7)+(COUNTIFS(Patch3.2!$F:$F,$A7)+(COUNTIFS(Patch3.2!$L:$L,$A7)+(COUNTIFS(Patch3.2!$K:$K,$A7)+(COUNTIFS(Patch3.2!$J:$J,$A7)+(COUNTIFS(Patch3.2!$M:$M,$A7)+(COUNTIFS(Patch3.2!$G:$G,$A7)+(COUNTIFS(Patch3.2!$H:$H,$A7)))))))))),"")</f>
        <v>0</v>
      </c>
      <c r="C7" s="8" t="str">
        <f>IFERROR((COUNTIFS(Patch3.2!$I:$I,$A7)+COUNTIFS(Patch3.2!$F:$F,$A7)+COUNTIFS(Patch3.2!$L:$L,$A7)+COUNTIFS(Patch3.2!$K:$K,$A7)+COUNTIFS(Patch3.2!$J:$J,$A7)+COUNTIFS(Patch3.2!$M:$M,$A7)+COUNTIFS(Patch3.2!$G:$G,$A7)+COUNTIFS(Patch3.2!$H:$H,$A7))/((COUNTIFS(Patch3.2!$C:$C,"R")+COUNTIFS(Patch3.2!$C:$C,"B"))),"")</f>
        <v/>
      </c>
      <c r="D7" s="8" t="str">
        <f>IFERROR((COUNTIFS(Patch3.2!$N:$N,$A7)+COUNTIFS(Patch3.2!$O:$O,$A7)+COUNTIFS(Patch3.2!$P:$P,$A7)+COUNTIFS(Patch3.2!$Q:$Q,$A7)+COUNTIFS(Patch3.2!$R:$R,$A7)+COUNTIFS(Patch3.2!$S:$S,$A7))/(COUNTIFS(Patch3.2!$C:$C,"R")+COUNTIFS(Patch3.2!$C:$C,"B")),"")</f>
        <v/>
      </c>
      <c r="E7" s="9" t="e">
        <f t="shared" si="0"/>
        <v>#VALUE!</v>
      </c>
      <c r="F7" s="6">
        <f>COUNTIFS(Patch3.2!F:M,A7)</f>
        <v>162</v>
      </c>
      <c r="G7" s="6">
        <f>COUNTIFS(Patch3.2!N:S,A7)</f>
        <v>60</v>
      </c>
      <c r="H7" s="6">
        <f>COUNTIFS(Patch3.2!F:F,A7)</f>
        <v>1</v>
      </c>
      <c r="I7" s="10">
        <f ca="1">IFERROR(__xludf.DUMMYFUNCTION("IFERROR(COUNTIF(FILTER('Data Patch 3.2'!C:C, 'Data Patch 3.2'!F:F=A7), ""B"")/H7,"""")
"),0)</f>
        <v>0</v>
      </c>
      <c r="J7" s="6">
        <f>COUNTIFS(Patch3.2!M:M,A7)</f>
        <v>12</v>
      </c>
      <c r="K7" s="10">
        <f ca="1">IFERROR(__xludf.DUMMYFUNCTION("IFERROR(COUNTIF(FILTER('Data Patch 3.2'!C:C, 'Data Patch 3.2'!M:M=A7), ""R"")/J7,"""")
"),0.416666666666666)</f>
        <v>0.41666666666666602</v>
      </c>
      <c r="L7" s="11">
        <f t="array" ref="L7">(SUM(COUNTIFS(Patch3.2!F:F, A7, Patch3.2!C:C, "B"),
                COUNTIFS(Patch3.2!G:G, A7, Patch3.2!C:C, "B"),
                COUNTIFS(Patch3.2!H:H, A7, Patch3.2!C:C, "B"),
                COUNTIFS(Patch3.2!I:I, A7, Patch3.2!C:C, "B")))/COUNTIFS(Patch3.2!E:I, A7)</f>
        <v>0</v>
      </c>
      <c r="M7" s="12">
        <f t="array" ref="M7">(SUM(COUNTIFS(Patch3.2!J:J, A7, Patch3.2!C:C, "R"),
                COUNTIFS(Patch3.2!K:K, A7, Patch3.2!C:C, "R"),
                COUNTIFS(Patch3.2!L:L, A7, Patch3.2!C:C, "R"),
                COUNTIFS(Patch3.2!M:M, A7, Patch3.2!C:C, "R")))/COUNTIFS(Patch3.2!J:M, A7)</f>
        <v>0</v>
      </c>
      <c r="N7" s="6">
        <f ca="1">IFERROR(__xludf.DUMMYFUNCTION("QUERY('Data Patch 3.2'!$C:$M,""SELECT SUM(D) WHERE (F ='""&amp;A7&amp;""' OR G ='""&amp;A7&amp;""' OR H ='""&amp;A7&amp;""' OR I ='""&amp;A7&amp;""') AND C = 'B' LABEL SUM(D)''"")
 +QUERY('Data Patch 3.2'!$C:$M,""SELECT SUM(D) WHERE (J ='""&amp;A7&amp;""' OR K ='""&amp;A7&amp;""' OR L ='""&amp;A7&amp;""' OR M "&amp;"='""&amp;A7&amp;""') AND C = 'R' LABEL SUM(D)''"")
 -QUERY('Data Patch 3.2'!$C:$M,""SELECT SUM(D) WHERE (F ='""&amp;A7&amp;""' OR G ='""&amp;A7&amp;""' OR H ='""&amp;A7&amp;""' OR I ='""&amp;A7&amp;""') AND C = 'R' LABEL SUM(D)''"")
 -QUERY('Data Patch 3.2'!$C:$M,""SELECT SUM(D) WHERE (J ='""&amp;A"&amp;"7&amp;""' OR K ='""&amp;A7&amp;""' OR L ='""&amp;A7&amp;""' OR M ='""&amp;A7&amp;""') AND C = 'B' LABEL SUM(D)''"")"),75)</f>
        <v>75</v>
      </c>
      <c r="O7" s="13">
        <f t="shared" ca="1" si="1"/>
        <v>0.46296296296296297</v>
      </c>
      <c r="P7" s="1" t="s">
        <v>41</v>
      </c>
      <c r="Q7" s="1" t="s">
        <v>42</v>
      </c>
      <c r="R7" s="1" t="s">
        <v>43</v>
      </c>
      <c r="S7" s="1" t="s">
        <v>44</v>
      </c>
      <c r="T7" s="6"/>
      <c r="U7" s="6"/>
      <c r="V7" s="6"/>
      <c r="W7" s="6"/>
      <c r="X7" s="6"/>
      <c r="Y7" s="6"/>
      <c r="Z7" s="6"/>
      <c r="AA7" s="6"/>
    </row>
    <row r="8" spans="1:27">
      <c r="A8" s="7" t="s">
        <v>45</v>
      </c>
      <c r="B8" s="8">
        <f>IFERROR((COUNTIFS(Patch3.2!$F:$F,$A8,Patch3.2!$C:$C,"B")+COUNTIFS(Patch3.2!$L:$L,$A8,Patch3.2!$C:$C,"R")+COUNTIFS(Patch3.2!$K:$K,$A8,Patch3.2!$C:$C,"R")+COUNTIFS(Patch3.2!$M:$M,$A8,Patch3.2!$C:$C,"R")+COUNTIFS(Patch3.2!$J:$J,$A8,Patch3.2!$C:$C,"R")+COUNTIFS(Patch3.2!$G:$G,$A8,Patch3.2!$C:$C,"B")+COUNTIFS(Patch3.2!$I:$I,$A8,Patch3.2!$C:$C,"B")+COUNTIFS(Patch3.2!$H:$H,$A8,Patch3.2!$C:$C,"B"))/((COUNTIFS(Patch3.2!$I:$I,$A8)+(COUNTIFS(Patch3.2!$F:$F,$A8)+(COUNTIFS(Patch3.2!$L:$L,$A8)+(COUNTIFS(Patch3.2!$K:$K,$A8)+(COUNTIFS(Patch3.2!$J:$J,$A8)+(COUNTIFS(Patch3.2!$M:$M,$A8)+(COUNTIFS(Patch3.2!$G:$G,$A8)+(COUNTIFS(Patch3.2!$H:$H,$A8)))))))))),"")</f>
        <v>0</v>
      </c>
      <c r="C8" s="8" t="str">
        <f>IFERROR((COUNTIFS(Patch3.2!$I:$I,$A8)+COUNTIFS(Patch3.2!$F:$F,$A8)+COUNTIFS(Patch3.2!$L:$L,$A8)+COUNTIFS(Patch3.2!$K:$K,$A8)+COUNTIFS(Patch3.2!$J:$J,$A8)+COUNTIFS(Patch3.2!$M:$M,$A8)+COUNTIFS(Patch3.2!$G:$G,$A8)+COUNTIFS(Patch3.2!$H:$H,$A8))/((COUNTIFS(Patch3.2!$C:$C,"R")+COUNTIFS(Patch3.2!$C:$C,"B"))),"")</f>
        <v/>
      </c>
      <c r="D8" s="8" t="str">
        <f>IFERROR((COUNTIFS(Patch3.2!$N:$N,$A8)+COUNTIFS(Patch3.2!$O:$O,$A8)+COUNTIFS(Patch3.2!$P:$P,$A8)+COUNTIFS(Patch3.2!$Q:$Q,$A8)+COUNTIFS(Patch3.2!$R:$R,$A8)+COUNTIFS(Patch3.2!$S:$S,$A8))/(COUNTIFS(Patch3.2!$C:$C,"R")+COUNTIFS(Patch3.2!$C:$C,"B")),"")</f>
        <v/>
      </c>
      <c r="E8" s="9" t="e">
        <f t="shared" si="0"/>
        <v>#VALUE!</v>
      </c>
      <c r="F8" s="6">
        <f>COUNTIFS(Patch3.2!F:M,A8)</f>
        <v>134</v>
      </c>
      <c r="G8" s="6">
        <f>COUNTIFS(Patch3.2!N:S,A8)</f>
        <v>70</v>
      </c>
      <c r="H8" s="6">
        <f>COUNTIFS(Patch3.2!F:F,A8)</f>
        <v>10</v>
      </c>
      <c r="I8" s="10">
        <f ca="1">IFERROR(__xludf.DUMMYFUNCTION("IFERROR(COUNTIF(FILTER('Data Patch 3.2'!C:C, 'Data Patch 3.2'!F:F=A8), ""B"")/H8,"""")
"),0.3)</f>
        <v>0.3</v>
      </c>
      <c r="J8" s="6">
        <f>COUNTIFS(Patch3.2!M:M,A8)</f>
        <v>17</v>
      </c>
      <c r="K8" s="10">
        <f ca="1">IFERROR(__xludf.DUMMYFUNCTION("IFERROR(COUNTIF(FILTER('Data Patch 3.2'!C:C, 'Data Patch 3.2'!M:M=A8), ""R"")/J8,"""")
"),0.294117647058823)</f>
        <v>0.29411764705882298</v>
      </c>
      <c r="L8" s="11">
        <f t="array" ref="L8">(SUM(COUNTIFS(Patch3.2!F:F, A8, Patch3.2!C:C, "B"),
                COUNTIFS(Patch3.2!G:G, A8, Patch3.2!C:C, "B"),
                COUNTIFS(Patch3.2!H:H, A8, Patch3.2!C:C, "B"),
                COUNTIFS(Patch3.2!I:I, A8, Patch3.2!C:C, "B")))/COUNTIFS(Patch3.2!E:I, A8)</f>
        <v>0</v>
      </c>
      <c r="M8" s="12">
        <f t="array" ref="M8">(SUM(COUNTIFS(Patch3.2!J:J, A8, Patch3.2!C:C, "R"),
                COUNTIFS(Patch3.2!K:K, A8, Patch3.2!C:C, "R"),
                COUNTIFS(Patch3.2!L:L, A8, Patch3.2!C:C, "R"),
                COUNTIFS(Patch3.2!M:M, A8, Patch3.2!C:C, "R")))/COUNTIFS(Patch3.2!J:M, A8)</f>
        <v>0</v>
      </c>
      <c r="N8" s="6">
        <f ca="1">IFERROR(__xludf.DUMMYFUNCTION("QUERY('Data Patch 3.2'!$C:$M,""SELECT SUM(D) WHERE (F ='""&amp;A8&amp;""' OR G ='""&amp;A8&amp;""' OR H ='""&amp;A8&amp;""' OR I ='""&amp;A8&amp;""') AND C = 'B' LABEL SUM(D)''"")
 +QUERY('Data Patch 3.2'!$C:$M,""SELECT SUM(D) WHERE (J ='""&amp;A8&amp;""' OR K ='""&amp;A8&amp;""' OR L ='""&amp;A8&amp;""' OR M "&amp;"='""&amp;A8&amp;""') AND C = 'R' LABEL SUM(D)''"")
 -QUERY('Data Patch 3.2'!$C:$M,""SELECT SUM(D) WHERE (F ='""&amp;A8&amp;""' OR G ='""&amp;A8&amp;""' OR H ='""&amp;A8&amp;""' OR I ='""&amp;A8&amp;""') AND C = 'R' LABEL SUM(D)''"")
 -QUERY('Data Patch 3.2'!$C:$M,""SELECT SUM(D) WHERE (J ='""&amp;A"&amp;"8&amp;""' OR K ='""&amp;A8&amp;""' OR L ='""&amp;A8&amp;""' OR M ='""&amp;A8&amp;""') AND C = 'B' LABEL SUM(D)''"")"),28)</f>
        <v>28</v>
      </c>
      <c r="O8" s="13">
        <f t="shared" ca="1" si="1"/>
        <v>0.20895522388059701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>
      <c r="A9" s="7" t="s">
        <v>46</v>
      </c>
      <c r="B9" s="8">
        <f>IFERROR((COUNTIFS(Patch3.2!$F:$F,$A9,Patch3.2!$C:$C,"B")+COUNTIFS(Patch3.2!$L:$L,$A9,Patch3.2!$C:$C,"R")+COUNTIFS(Patch3.2!$K:$K,$A9,Patch3.2!$C:$C,"R")+COUNTIFS(Patch3.2!$M:$M,$A9,Patch3.2!$C:$C,"R")+COUNTIFS(Patch3.2!$J:$J,$A9,Patch3.2!$C:$C,"R")+COUNTIFS(Patch3.2!$G:$G,$A9,Patch3.2!$C:$C,"B")+COUNTIFS(Patch3.2!$I:$I,$A9,Patch3.2!$C:$C,"B")+COUNTIFS(Patch3.2!$H:$H,$A9,Patch3.2!$C:$C,"B"))/((COUNTIFS(Patch3.2!$I:$I,$A9)+(COUNTIFS(Patch3.2!$F:$F,$A9)+(COUNTIFS(Patch3.2!$L:$L,$A9)+(COUNTIFS(Patch3.2!$K:$K,$A9)+(COUNTIFS(Patch3.2!$J:$J,$A9)+(COUNTIFS(Patch3.2!$M:$M,$A9)+(COUNTIFS(Patch3.2!$G:$G,$A9)+(COUNTIFS(Patch3.2!$H:$H,$A9)))))))))),"")</f>
        <v>0</v>
      </c>
      <c r="C9" s="8" t="str">
        <f>IFERROR((COUNTIFS(Patch3.2!$I:$I,$A9)+COUNTIFS(Patch3.2!$F:$F,$A9)+COUNTIFS(Patch3.2!$L:$L,$A9)+COUNTIFS(Patch3.2!$K:$K,$A9)+COUNTIFS(Patch3.2!$J:$J,$A9)+COUNTIFS(Patch3.2!$M:$M,$A9)+COUNTIFS(Patch3.2!$G:$G,$A9)+COUNTIFS(Patch3.2!$H:$H,$A9))/((COUNTIFS(Patch3.2!$C:$C,"R")+COUNTIFS(Patch3.2!$C:$C,"B"))),"")</f>
        <v/>
      </c>
      <c r="D9" s="8" t="str">
        <f>IFERROR((COUNTIFS(Patch3.2!$N:$N,$A9)+COUNTIFS(Patch3.2!$O:$O,$A9)+COUNTIFS(Patch3.2!$P:$P,$A9)+COUNTIFS(Patch3.2!$Q:$Q,$A9)+COUNTIFS(Patch3.2!$R:$R,$A9)+COUNTIFS(Patch3.2!$S:$S,$A9))/(COUNTIFS(Patch3.2!$C:$C,"R")+COUNTIFS(Patch3.2!$C:$C,"B")),"")</f>
        <v/>
      </c>
      <c r="E9" s="9" t="e">
        <f t="shared" si="0"/>
        <v>#VALUE!</v>
      </c>
      <c r="F9" s="6">
        <f>COUNTIFS(Patch3.2!F:M,A9)</f>
        <v>111</v>
      </c>
      <c r="G9" s="6">
        <f>COUNTIFS(Patch3.2!N:S,A9)</f>
        <v>277</v>
      </c>
      <c r="H9" s="6">
        <f>COUNTIFS(Patch3.2!F:F,A9)</f>
        <v>3</v>
      </c>
      <c r="I9" s="10">
        <f ca="1">IFERROR(__xludf.DUMMYFUNCTION("IFERROR(COUNTIF(FILTER('Data Patch 3.2'!C:C, 'Data Patch 3.2'!F:F=A9), ""B"")/H9,"""")
"),0.333333333333333)</f>
        <v>0.33333333333333298</v>
      </c>
      <c r="J9" s="6">
        <f>COUNTIFS(Patch3.2!M:M,A9)</f>
        <v>5</v>
      </c>
      <c r="K9" s="10">
        <f ca="1">IFERROR(__xludf.DUMMYFUNCTION("IFERROR(COUNTIF(FILTER('Data Patch 3.2'!C:C, 'Data Patch 3.2'!M:M=A9), ""R"")/J9,"""")
"),0.2)</f>
        <v>0.2</v>
      </c>
      <c r="L9" s="11">
        <f t="array" ref="L9">(SUM(COUNTIFS(Patch3.2!F:F, A9, Patch3.2!C:C, "B"),
                COUNTIFS(Patch3.2!G:G, A9, Patch3.2!C:C, "B"),
                COUNTIFS(Patch3.2!H:H, A9, Patch3.2!C:C, "B"),
                COUNTIFS(Patch3.2!I:I, A9, Patch3.2!C:C, "B")))/COUNTIFS(Patch3.2!E:I, A9)</f>
        <v>0</v>
      </c>
      <c r="M9" s="12">
        <f t="array" ref="M9">(SUM(COUNTIFS(Patch3.2!J:J, A9, Patch3.2!C:C, "R"),
                COUNTIFS(Patch3.2!K:K, A9, Patch3.2!C:C, "R"),
                COUNTIFS(Patch3.2!L:L, A9, Patch3.2!C:C, "R"),
                COUNTIFS(Patch3.2!M:M, A9, Patch3.2!C:C, "R")))/COUNTIFS(Patch3.2!J:M, A9)</f>
        <v>0</v>
      </c>
      <c r="N9" s="6">
        <f ca="1">IFERROR(__xludf.DUMMYFUNCTION("QUERY('Data Patch 3.2'!$C:$M,""SELECT SUM(D) WHERE (F ='""&amp;A9&amp;""' OR G ='""&amp;A9&amp;""' OR H ='""&amp;A9&amp;""' OR I ='""&amp;A9&amp;""') AND C = 'B' LABEL SUM(D)''"")
 +QUERY('Data Patch 3.2'!$C:$M,""SELECT SUM(D) WHERE (J ='""&amp;A9&amp;""' OR K ='""&amp;A9&amp;""' OR L ='""&amp;A9&amp;""' OR M "&amp;"='""&amp;A9&amp;""') AND C = 'R' LABEL SUM(D)''"")
 -QUERY('Data Patch 3.2'!$C:$M,""SELECT SUM(D) WHERE (F ='""&amp;A9&amp;""' OR G ='""&amp;A9&amp;""' OR H ='""&amp;A9&amp;""' OR I ='""&amp;A9&amp;""') AND C = 'R' LABEL SUM(D)''"")
 -QUERY('Data Patch 3.2'!$C:$M,""SELECT SUM(D) WHERE (J ='""&amp;A"&amp;"9&amp;""' OR K ='""&amp;A9&amp;""' OR L ='""&amp;A9&amp;""' OR M ='""&amp;A9&amp;""') AND C = 'B' LABEL SUM(D)''"")"),41)</f>
        <v>41</v>
      </c>
      <c r="O9" s="13">
        <f t="shared" ca="1" si="1"/>
        <v>0.36936936936936937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7" t="s">
        <v>47</v>
      </c>
      <c r="B10" s="8">
        <f>IFERROR((COUNTIFS(Patch3.2!$F:$F,$A10,Patch3.2!$C:$C,"B")+COUNTIFS(Patch3.2!$L:$L,$A10,Patch3.2!$C:$C,"R")+COUNTIFS(Patch3.2!$K:$K,$A10,Patch3.2!$C:$C,"R")+COUNTIFS(Patch3.2!$M:$M,$A10,Patch3.2!$C:$C,"R")+COUNTIFS(Patch3.2!$J:$J,$A10,Patch3.2!$C:$C,"R")+COUNTIFS(Patch3.2!$G:$G,$A10,Patch3.2!$C:$C,"B")+COUNTIFS(Patch3.2!$I:$I,$A10,Patch3.2!$C:$C,"B")+COUNTIFS(Patch3.2!$H:$H,$A10,Patch3.2!$C:$C,"B"))/((COUNTIFS(Patch3.2!$I:$I,$A10)+(COUNTIFS(Patch3.2!$F:$F,$A10)+(COUNTIFS(Patch3.2!$L:$L,$A10)+(COUNTIFS(Patch3.2!$K:$K,$A10)+(COUNTIFS(Patch3.2!$J:$J,$A10)+(COUNTIFS(Patch3.2!$M:$M,$A10)+(COUNTIFS(Patch3.2!$G:$G,$A10)+(COUNTIFS(Patch3.2!$H:$H,$A10)))))))))),"")</f>
        <v>0</v>
      </c>
      <c r="C10" s="8" t="str">
        <f>IFERROR((COUNTIFS(Patch3.2!$I:$I,$A10)+COUNTIFS(Patch3.2!$F:$F,$A10)+COUNTIFS(Patch3.2!$L:$L,$A10)+COUNTIFS(Patch3.2!$K:$K,$A10)+COUNTIFS(Patch3.2!$J:$J,$A10)+COUNTIFS(Patch3.2!$M:$M,$A10)+COUNTIFS(Patch3.2!$G:$G,$A10)+COUNTIFS(Patch3.2!$H:$H,$A10))/((COUNTIFS(Patch3.2!$C:$C,"R")+COUNTIFS(Patch3.2!$C:$C,"B"))),"")</f>
        <v/>
      </c>
      <c r="D10" s="8" t="str">
        <f>IFERROR((COUNTIFS(Patch3.2!$N:$N,$A10)+COUNTIFS(Patch3.2!$O:$O,$A10)+COUNTIFS(Patch3.2!$P:$P,$A10)+COUNTIFS(Patch3.2!$Q:$Q,$A10)+COUNTIFS(Patch3.2!$R:$R,$A10)+COUNTIFS(Patch3.2!$S:$S,$A10))/(COUNTIFS(Patch3.2!$C:$C,"R")+COUNTIFS(Patch3.2!$C:$C,"B")),"")</f>
        <v/>
      </c>
      <c r="E10" s="9" t="e">
        <f t="shared" si="0"/>
        <v>#VALUE!</v>
      </c>
      <c r="F10" s="6">
        <f>COUNTIFS(Patch3.2!F:M,A10)</f>
        <v>202</v>
      </c>
      <c r="G10" s="6">
        <f>COUNTIFS(Patch3.2!N:S,A10)</f>
        <v>62</v>
      </c>
      <c r="H10" s="6">
        <f>COUNTIFS(Patch3.2!F:F,A10)</f>
        <v>13</v>
      </c>
      <c r="I10" s="10">
        <f ca="1">IFERROR(__xludf.DUMMYFUNCTION("IFERROR(COUNTIF(FILTER('Data Patch 3.2'!C:C, 'Data Patch 3.2'!F:F=A10), ""B"")/H10,"""")
"),0.538461538461538)</f>
        <v>0.53846153846153799</v>
      </c>
      <c r="J10" s="6">
        <f>COUNTIFS(Patch3.2!M:M,A10)</f>
        <v>26</v>
      </c>
      <c r="K10" s="10">
        <f ca="1">IFERROR(__xludf.DUMMYFUNCTION("IFERROR(COUNTIF(FILTER('Data Patch 3.2'!C:C, 'Data Patch 3.2'!M:M=A10), ""R"")/J10,"""")
"),0.692307692307692)</f>
        <v>0.69230769230769196</v>
      </c>
      <c r="L10" s="11">
        <f t="array" ref="L10">(SUM(COUNTIFS(Patch3.2!F:F, A10, Patch3.2!C:C, "B"),
                COUNTIFS(Patch3.2!G:G, A10, Patch3.2!C:C, "B"),
                COUNTIFS(Patch3.2!H:H, A10, Patch3.2!C:C, "B"),
                COUNTIFS(Patch3.2!I:I, A10, Patch3.2!C:C, "B")))/COUNTIFS(Patch3.2!E:I, A10)</f>
        <v>0</v>
      </c>
      <c r="M10" s="12">
        <f t="array" ref="M10">(SUM(COUNTIFS(Patch3.2!J:J, A10, Patch3.2!C:C, "R"),
                COUNTIFS(Patch3.2!K:K, A10, Patch3.2!C:C, "R"),
                COUNTIFS(Patch3.2!L:L, A10, Patch3.2!C:C, "R"),
                COUNTIFS(Patch3.2!M:M, A10, Patch3.2!C:C, "R")))/COUNTIFS(Patch3.2!J:M, A10)</f>
        <v>0</v>
      </c>
      <c r="N10" s="6">
        <f ca="1">IFERROR(__xludf.DUMMYFUNCTION("QUERY('Data Patch 3.2'!$C:$M,""SELECT SUM(D) WHERE (F ='""&amp;A10&amp;""' OR G ='""&amp;A10&amp;""' OR H ='""&amp;A10&amp;""' OR I ='""&amp;A10&amp;""') AND C = 'B' LABEL SUM(D)''"")
 +QUERY('Data Patch 3.2'!$C:$M,""SELECT SUM(D) WHERE (J ='""&amp;A10&amp;""' OR K ='""&amp;A10&amp;""' OR L ='""&amp;A10&amp;"""&amp;"' OR M ='""&amp;A10&amp;""') AND C = 'R' LABEL SUM(D)''"")
 -QUERY('Data Patch 3.2'!$C:$M,""SELECT SUM(D) WHERE (F ='""&amp;A10&amp;""' OR G ='""&amp;A10&amp;""' OR H ='""&amp;A10&amp;""' OR I ='""&amp;A10&amp;""') AND C = 'R' LABEL SUM(D)''"")
 -QUERY('Data Patch 3.2'!$C:$M,""SELECT SUM(D) WHE"&amp;"RE (J ='""&amp;A10&amp;""' OR K ='""&amp;A10&amp;""' OR L ='""&amp;A10&amp;""' OR M ='""&amp;A10&amp;""') AND C = 'B' LABEL SUM(D)''"")"),41)</f>
        <v>41</v>
      </c>
      <c r="O10" s="13">
        <f t="shared" ca="1" si="1"/>
        <v>0.20297029702970298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>
      <c r="A11" s="7" t="s">
        <v>48</v>
      </c>
      <c r="B11" s="8">
        <f>IFERROR((COUNTIFS(Patch3.2!$F:$F,$A11,Patch3.2!$C:$C,"B")+COUNTIFS(Patch3.2!$L:$L,$A11,Patch3.2!$C:$C,"R")+COUNTIFS(Patch3.2!$K:$K,$A11,Patch3.2!$C:$C,"R")+COUNTIFS(Patch3.2!$M:$M,$A11,Patch3.2!$C:$C,"R")+COUNTIFS(Patch3.2!$J:$J,$A11,Patch3.2!$C:$C,"R")+COUNTIFS(Patch3.2!$G:$G,$A11,Patch3.2!$C:$C,"B")+COUNTIFS(Patch3.2!$I:$I,$A11,Patch3.2!$C:$C,"B")+COUNTIFS(Patch3.2!$H:$H,$A11,Patch3.2!$C:$C,"B"))/((COUNTIFS(Patch3.2!$I:$I,$A11)+(COUNTIFS(Patch3.2!$F:$F,$A11)+(COUNTIFS(Patch3.2!$L:$L,$A11)+(COUNTIFS(Patch3.2!$K:$K,$A11)+(COUNTIFS(Patch3.2!$J:$J,$A11)+(COUNTIFS(Patch3.2!$M:$M,$A11)+(COUNTIFS(Patch3.2!$G:$G,$A11)+(COUNTIFS(Patch3.2!$H:$H,$A11)))))))))),"")</f>
        <v>0</v>
      </c>
      <c r="C11" s="8" t="str">
        <f>IFERROR((COUNTIFS(Patch3.2!$I:$I,$A11)+COUNTIFS(Patch3.2!$F:$F,$A11)+COUNTIFS(Patch3.2!$L:$L,$A11)+COUNTIFS(Patch3.2!$K:$K,$A11)+COUNTIFS(Patch3.2!$J:$J,$A11)+COUNTIFS(Patch3.2!$M:$M,$A11)+COUNTIFS(Patch3.2!$G:$G,$A11)+COUNTIFS(Patch3.2!$H:$H,$A11))/((COUNTIFS(Patch3.2!$C:$C,"R")+COUNTIFS(Patch3.2!$C:$C,"B"))),"")</f>
        <v/>
      </c>
      <c r="D11" s="8" t="str">
        <f>IFERROR((COUNTIFS(Patch3.2!$N:$N,$A11)+COUNTIFS(Patch3.2!$O:$O,$A11)+COUNTIFS(Patch3.2!$P:$P,$A11)+COUNTIFS(Patch3.2!$Q:$Q,$A11)+COUNTIFS(Patch3.2!$R:$R,$A11)+COUNTIFS(Patch3.2!$S:$S,$A11))/(COUNTIFS(Patch3.2!$C:$C,"R")+COUNTIFS(Patch3.2!$C:$C,"B")),"")</f>
        <v/>
      </c>
      <c r="E11" s="9" t="e">
        <f t="shared" si="0"/>
        <v>#VALUE!</v>
      </c>
      <c r="F11" s="6">
        <f>COUNTIFS(Patch3.2!F:M,A11)</f>
        <v>137</v>
      </c>
      <c r="G11" s="6">
        <f>COUNTIFS(Patch3.2!N:S,A11)</f>
        <v>41</v>
      </c>
      <c r="H11" s="6">
        <f>COUNTIFS(Patch3.2!F:F,A11)</f>
        <v>9</v>
      </c>
      <c r="I11" s="10">
        <f ca="1">IFERROR(__xludf.DUMMYFUNCTION("IFERROR(COUNTIF(FILTER('Data Patch 3.2'!C:C, 'Data Patch 3.2'!F:F=A11), ""B"")/H11,"""")
"),0.222222222222222)</f>
        <v>0.22222222222222199</v>
      </c>
      <c r="J11" s="6">
        <f>COUNTIFS(Patch3.2!M:M,A11)</f>
        <v>14</v>
      </c>
      <c r="K11" s="10">
        <f ca="1">IFERROR(__xludf.DUMMYFUNCTION("IFERROR(COUNTIF(FILTER('Data Patch 3.2'!C:C, 'Data Patch 3.2'!M:M=A11), ""R"")/J11,"""")
"),0.571428571428571)</f>
        <v>0.57142857142857095</v>
      </c>
      <c r="L11" s="11">
        <f t="array" ref="L11">(SUM(COUNTIFS(Patch3.2!F:F, A11, Patch3.2!C:C, "B"),
                COUNTIFS(Patch3.2!G:G, A11, Patch3.2!C:C, "B"),
                COUNTIFS(Patch3.2!H:H, A11, Patch3.2!C:C, "B"),
                COUNTIFS(Patch3.2!I:I, A11, Patch3.2!C:C, "B")))/COUNTIFS(Patch3.2!E:I, A11)</f>
        <v>0</v>
      </c>
      <c r="M11" s="12">
        <f t="array" ref="M11">(SUM(COUNTIFS(Patch3.2!J:J, A11, Patch3.2!C:C, "R"),
                COUNTIFS(Patch3.2!K:K, A11, Patch3.2!C:C, "R"),
                COUNTIFS(Patch3.2!L:L, A11, Patch3.2!C:C, "R"),
                COUNTIFS(Patch3.2!M:M, A11, Patch3.2!C:C, "R")))/COUNTIFS(Patch3.2!J:M, A11)</f>
        <v>0</v>
      </c>
      <c r="N11" s="6">
        <f ca="1">IFERROR(__xludf.DUMMYFUNCTION("QUERY('Data Patch 3.2'!$C:$M,""SELECT SUM(D) WHERE (F ='""&amp;A11&amp;""' OR G ='""&amp;A11&amp;""' OR H ='""&amp;A11&amp;""' OR I ='""&amp;A11&amp;""') AND C = 'B' LABEL SUM(D)''"")
 +QUERY('Data Patch 3.2'!$C:$M,""SELECT SUM(D) WHERE (J ='""&amp;A11&amp;""' OR K ='""&amp;A11&amp;""' OR L ='""&amp;A11&amp;"""&amp;"' OR M ='""&amp;A11&amp;""') AND C = 'R' LABEL SUM(D)''"")
 -QUERY('Data Patch 3.2'!$C:$M,""SELECT SUM(D) WHERE (F ='""&amp;A11&amp;""' OR G ='""&amp;A11&amp;""' OR H ='""&amp;A11&amp;""' OR I ='""&amp;A11&amp;""') AND C = 'R' LABEL SUM(D)''"")
 -QUERY('Data Patch 3.2'!$C:$M,""SELECT SUM(D) WHE"&amp;"RE (J ='""&amp;A11&amp;""' OR K ='""&amp;A11&amp;""' OR L ='""&amp;A11&amp;""' OR M ='""&amp;A11&amp;""') AND C = 'B' LABEL SUM(D)''"")"),8)</f>
        <v>8</v>
      </c>
      <c r="O11" s="13">
        <f t="shared" ca="1" si="1"/>
        <v>5.8394160583941604E-2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A12" s="7" t="s">
        <v>49</v>
      </c>
      <c r="B12" s="8">
        <f>IFERROR((COUNTIFS(Patch3.2!$F:$F,$A12,Patch3.2!$C:$C,"B")+COUNTIFS(Patch3.2!$L:$L,$A12,Patch3.2!$C:$C,"R")+COUNTIFS(Patch3.2!$K:$K,$A12,Patch3.2!$C:$C,"R")+COUNTIFS(Patch3.2!$M:$M,$A12,Patch3.2!$C:$C,"R")+COUNTIFS(Patch3.2!$J:$J,$A12,Patch3.2!$C:$C,"R")+COUNTIFS(Patch3.2!$G:$G,$A12,Patch3.2!$C:$C,"B")+COUNTIFS(Patch3.2!$I:$I,$A12,Patch3.2!$C:$C,"B")+COUNTIFS(Patch3.2!$H:$H,$A12,Patch3.2!$C:$C,"B"))/((COUNTIFS(Patch3.2!$I:$I,$A12)+(COUNTIFS(Patch3.2!$F:$F,$A12)+(COUNTIFS(Patch3.2!$L:$L,$A12)+(COUNTIFS(Patch3.2!$K:$K,$A12)+(COUNTIFS(Patch3.2!$J:$J,$A12)+(COUNTIFS(Patch3.2!$M:$M,$A12)+(COUNTIFS(Patch3.2!$G:$G,$A12)+(COUNTIFS(Patch3.2!$H:$H,$A12)))))))))),"")</f>
        <v>0</v>
      </c>
      <c r="C12" s="8" t="str">
        <f>IFERROR((COUNTIFS(Patch3.2!$I:$I,$A12)+COUNTIFS(Patch3.2!$F:$F,$A12)+COUNTIFS(Patch3.2!$L:$L,$A12)+COUNTIFS(Patch3.2!$K:$K,$A12)+COUNTIFS(Patch3.2!$J:$J,$A12)+COUNTIFS(Patch3.2!$M:$M,$A12)+COUNTIFS(Patch3.2!$G:$G,$A12)+COUNTIFS(Patch3.2!$H:$H,$A12))/((COUNTIFS(Patch3.2!$C:$C,"R")+COUNTIFS(Patch3.2!$C:$C,"B"))),"")</f>
        <v/>
      </c>
      <c r="D12" s="8" t="str">
        <f>IFERROR((COUNTIFS(Patch3.2!$N:$N,$A12)+COUNTIFS(Patch3.2!$O:$O,$A12)+COUNTIFS(Patch3.2!$P:$P,$A12)+COUNTIFS(Patch3.2!$Q:$Q,$A12)+COUNTIFS(Patch3.2!$R:$R,$A12)+COUNTIFS(Patch3.2!$S:$S,$A12))/(COUNTIFS(Patch3.2!$C:$C,"R")+COUNTIFS(Patch3.2!$C:$C,"B")),"")</f>
        <v/>
      </c>
      <c r="E12" s="9" t="e">
        <f t="shared" si="0"/>
        <v>#VALUE!</v>
      </c>
      <c r="F12" s="6">
        <f>COUNTIFS(Patch3.2!F:M,A12)</f>
        <v>149</v>
      </c>
      <c r="G12" s="6">
        <f>COUNTIFS(Patch3.2!N:S,A12)</f>
        <v>153</v>
      </c>
      <c r="H12" s="6">
        <f>COUNTIFS(Patch3.2!F:F,A12)</f>
        <v>52</v>
      </c>
      <c r="I12" s="10">
        <f ca="1">IFERROR(__xludf.DUMMYFUNCTION("IFERROR(COUNTIF(FILTER('Data Patch 3.2'!C:C, 'Data Patch 3.2'!F:F=A12), ""B"")/H12,"""")
"),0.557692307692307)</f>
        <v>0.55769230769230704</v>
      </c>
      <c r="J12" s="6">
        <f>COUNTIFS(Patch3.2!M:M,A12)</f>
        <v>7</v>
      </c>
      <c r="K12" s="10">
        <f ca="1">IFERROR(__xludf.DUMMYFUNCTION("IFERROR(COUNTIF(FILTER('Data Patch 3.2'!C:C, 'Data Patch 3.2'!M:M=A12), ""R"")/J12,"""")
"),0.428571428571428)</f>
        <v>0.42857142857142799</v>
      </c>
      <c r="L12" s="11">
        <f t="array" ref="L12">(SUM(COUNTIFS(Patch3.2!F:F, A12, Patch3.2!C:C, "B"),
                COUNTIFS(Patch3.2!G:G, A12, Patch3.2!C:C, "B"),
                COUNTIFS(Patch3.2!H:H, A12, Patch3.2!C:C, "B"),
                COUNTIFS(Patch3.2!I:I, A12, Patch3.2!C:C, "B")))/COUNTIFS(Patch3.2!E:I, A12)</f>
        <v>0</v>
      </c>
      <c r="M12" s="12">
        <f t="array" ref="M12">(SUM(COUNTIFS(Patch3.2!J:J, A12, Patch3.2!C:C, "R"),
                COUNTIFS(Patch3.2!K:K, A12, Patch3.2!C:C, "R"),
                COUNTIFS(Patch3.2!L:L, A12, Patch3.2!C:C, "R"),
                COUNTIFS(Patch3.2!M:M, A12, Patch3.2!C:C, "R")))/COUNTIFS(Patch3.2!J:M, A12)</f>
        <v>0</v>
      </c>
      <c r="N12" s="6">
        <f ca="1">IFERROR(__xludf.DUMMYFUNCTION("QUERY('Data Patch 3.2'!$C:$M,""SELECT SUM(D) WHERE (F ='""&amp;A12&amp;""' OR G ='""&amp;A12&amp;""' OR H ='""&amp;A12&amp;""' OR I ='""&amp;A12&amp;""') AND C = 'B' LABEL SUM(D)''"")
 +QUERY('Data Patch 3.2'!$C:$M,""SELECT SUM(D) WHERE (J ='""&amp;A12&amp;""' OR K ='""&amp;A12&amp;""' OR L ='""&amp;A12&amp;"""&amp;"' OR M ='""&amp;A12&amp;""') AND C = 'R' LABEL SUM(D)''"")
 -QUERY('Data Patch 3.2'!$C:$M,""SELECT SUM(D) WHERE (F ='""&amp;A12&amp;""' OR G ='""&amp;A12&amp;""' OR H ='""&amp;A12&amp;""' OR I ='""&amp;A12&amp;""') AND C = 'R' LABEL SUM(D)''"")
 -QUERY('Data Patch 3.2'!$C:$M,""SELECT SUM(D) WHE"&amp;"RE (J ='""&amp;A12&amp;""' OR K ='""&amp;A12&amp;""' OR L ='""&amp;A12&amp;""' OR M ='""&amp;A12&amp;""') AND C = 'B' LABEL SUM(D)''"")"),54)</f>
        <v>54</v>
      </c>
      <c r="O12" s="13">
        <f t="shared" ca="1" si="1"/>
        <v>0.36241610738255031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>
      <c r="A13" s="7" t="s">
        <v>50</v>
      </c>
      <c r="B13" s="8">
        <f>IFERROR((COUNTIFS(Patch3.2!$F:$F,$A13,Patch3.2!$C:$C,"B")+COUNTIFS(Patch3.2!$L:$L,$A13,Patch3.2!$C:$C,"R")+COUNTIFS(Patch3.2!$K:$K,$A13,Patch3.2!$C:$C,"R")+COUNTIFS(Patch3.2!$M:$M,$A13,Patch3.2!$C:$C,"R")+COUNTIFS(Patch3.2!$J:$J,$A13,Patch3.2!$C:$C,"R")+COUNTIFS(Patch3.2!$G:$G,$A13,Patch3.2!$C:$C,"B")+COUNTIFS(Patch3.2!$I:$I,$A13,Patch3.2!$C:$C,"B")+COUNTIFS(Patch3.2!$H:$H,$A13,Patch3.2!$C:$C,"B"))/((COUNTIFS(Patch3.2!$I:$I,$A13)+(COUNTIFS(Patch3.2!$F:$F,$A13)+(COUNTIFS(Patch3.2!$L:$L,$A13)+(COUNTIFS(Patch3.2!$K:$K,$A13)+(COUNTIFS(Patch3.2!$J:$J,$A13)+(COUNTIFS(Patch3.2!$M:$M,$A13)+(COUNTIFS(Patch3.2!$G:$G,$A13)+(COUNTIFS(Patch3.2!$H:$H,$A13)))))))))),"")</f>
        <v>0</v>
      </c>
      <c r="C13" s="8" t="str">
        <f>IFERROR((COUNTIFS(Patch3.2!$I:$I,$A13)+COUNTIFS(Patch3.2!$F:$F,$A13)+COUNTIFS(Patch3.2!$L:$L,$A13)+COUNTIFS(Patch3.2!$K:$K,$A13)+COUNTIFS(Patch3.2!$J:$J,$A13)+COUNTIFS(Patch3.2!$M:$M,$A13)+COUNTIFS(Patch3.2!$G:$G,$A13)+COUNTIFS(Patch3.2!$H:$H,$A13))/((COUNTIFS(Patch3.2!$C:$C,"R")+COUNTIFS(Patch3.2!$C:$C,"B"))),"")</f>
        <v/>
      </c>
      <c r="D13" s="8" t="str">
        <f>IFERROR((COUNTIFS(Patch3.2!$N:$N,$A13)+COUNTIFS(Patch3.2!$O:$O,$A13)+COUNTIFS(Patch3.2!$P:$P,$A13)+COUNTIFS(Patch3.2!$Q:$Q,$A13)+COUNTIFS(Patch3.2!$R:$R,$A13)+COUNTIFS(Patch3.2!$S:$S,$A13))/(COUNTIFS(Patch3.2!$C:$C,"R")+COUNTIFS(Patch3.2!$C:$C,"B")),"")</f>
        <v/>
      </c>
      <c r="E13" s="9" t="e">
        <f t="shared" si="0"/>
        <v>#VALUE!</v>
      </c>
      <c r="F13" s="6">
        <f>COUNTIFS(Patch3.2!F:M,A13)</f>
        <v>223</v>
      </c>
      <c r="G13" s="6">
        <f>COUNTIFS(Patch3.2!N:S,A13)</f>
        <v>116</v>
      </c>
      <c r="H13" s="6">
        <f>COUNTIFS(Patch3.2!F:F,A13)</f>
        <v>27</v>
      </c>
      <c r="I13" s="10">
        <f ca="1">IFERROR(__xludf.DUMMYFUNCTION("IFERROR(COUNTIF(FILTER('Data Patch 3.2'!C:C, 'Data Patch 3.2'!F:F=A13), ""B"")/H13,"""")
"),0.555555555555555)</f>
        <v>0.55555555555555503</v>
      </c>
      <c r="J13" s="6">
        <f>COUNTIFS(Patch3.2!M:M,A13)</f>
        <v>11</v>
      </c>
      <c r="K13" s="10">
        <f ca="1">IFERROR(__xludf.DUMMYFUNCTION("IFERROR(COUNTIF(FILTER('Data Patch 3.2'!C:C, 'Data Patch 3.2'!M:M=A13), ""R"")/J13,"""")
"),0.454545454545454)</f>
        <v>0.45454545454545398</v>
      </c>
      <c r="L13" s="11">
        <f t="array" ref="L13">(SUM(COUNTIFS(Patch3.2!F:F, A13, Patch3.2!C:C, "B"),
                COUNTIFS(Patch3.2!G:G, A13, Patch3.2!C:C, "B"),
                COUNTIFS(Patch3.2!H:H, A13, Patch3.2!C:C, "B"),
                COUNTIFS(Patch3.2!I:I, A13, Patch3.2!C:C, "B")))/COUNTIFS(Patch3.2!E:I, A13)</f>
        <v>0</v>
      </c>
      <c r="M13" s="12">
        <f t="array" ref="M13">(SUM(COUNTIFS(Patch3.2!J:J, A13, Patch3.2!C:C, "R"),
                COUNTIFS(Patch3.2!K:K, A13, Patch3.2!C:C, "R"),
                COUNTIFS(Patch3.2!L:L, A13, Patch3.2!C:C, "R"),
                COUNTIFS(Patch3.2!M:M, A13, Patch3.2!C:C, "R")))/COUNTIFS(Patch3.2!J:M, A13)</f>
        <v>0</v>
      </c>
      <c r="N13" s="6">
        <f ca="1">IFERROR(__xludf.DUMMYFUNCTION("QUERY('Data Patch 3.2'!$C:$M,""SELECT SUM(D) WHERE (F ='""&amp;A13&amp;""' OR G ='""&amp;A13&amp;""' OR H ='""&amp;A13&amp;""' OR I ='""&amp;A13&amp;""') AND C = 'B' LABEL SUM(D)''"")
 +QUERY('Data Patch 3.2'!$C:$M,""SELECT SUM(D) WHERE (J ='""&amp;A13&amp;""' OR K ='""&amp;A13&amp;""' OR L ='""&amp;A13&amp;"""&amp;"' OR M ='""&amp;A13&amp;""') AND C = 'R' LABEL SUM(D)''"")
 -QUERY('Data Patch 3.2'!$C:$M,""SELECT SUM(D) WHERE (F ='""&amp;A13&amp;""' OR G ='""&amp;A13&amp;""' OR H ='""&amp;A13&amp;""' OR I ='""&amp;A13&amp;""') AND C = 'R' LABEL SUM(D)''"")
 -QUERY('Data Patch 3.2'!$C:$M,""SELECT SUM(D) WHE"&amp;"RE (J ='""&amp;A13&amp;""' OR K ='""&amp;A13&amp;""' OR L ='""&amp;A13&amp;""' OR M ='""&amp;A13&amp;""') AND C = 'B' LABEL SUM(D)''"")"),10)</f>
        <v>10</v>
      </c>
      <c r="O13" s="13">
        <f t="shared" ca="1" si="1"/>
        <v>4.4843049327354258E-2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>
      <c r="A14" s="7" t="s">
        <v>51</v>
      </c>
      <c r="B14" s="8">
        <f>IFERROR((COUNTIFS(Patch3.2!$F:$F,$A14,Patch3.2!$C:$C,"B")+COUNTIFS(Patch3.2!$L:$L,$A14,Patch3.2!$C:$C,"R")+COUNTIFS(Patch3.2!$K:$K,$A14,Patch3.2!$C:$C,"R")+COUNTIFS(Patch3.2!$M:$M,$A14,Patch3.2!$C:$C,"R")+COUNTIFS(Patch3.2!$J:$J,$A14,Patch3.2!$C:$C,"R")+COUNTIFS(Patch3.2!$G:$G,$A14,Patch3.2!$C:$C,"B")+COUNTIFS(Patch3.2!$I:$I,$A14,Patch3.2!$C:$C,"B")+COUNTIFS(Patch3.2!$H:$H,$A14,Patch3.2!$C:$C,"B"))/((COUNTIFS(Patch3.2!$I:$I,$A14)+(COUNTIFS(Patch3.2!$F:$F,$A14)+(COUNTIFS(Patch3.2!$L:$L,$A14)+(COUNTIFS(Patch3.2!$K:$K,$A14)+(COUNTIFS(Patch3.2!$J:$J,$A14)+(COUNTIFS(Patch3.2!$M:$M,$A14)+(COUNTIFS(Patch3.2!$G:$G,$A14)+(COUNTIFS(Patch3.2!$H:$H,$A14)))))))))),"")</f>
        <v>0</v>
      </c>
      <c r="C14" s="8" t="str">
        <f>IFERROR((COUNTIFS(Patch3.2!$I:$I,$A14)+COUNTIFS(Patch3.2!$F:$F,$A14)+COUNTIFS(Patch3.2!$L:$L,$A14)+COUNTIFS(Patch3.2!$K:$K,$A14)+COUNTIFS(Patch3.2!$J:$J,$A14)+COUNTIFS(Patch3.2!$M:$M,$A14)+COUNTIFS(Patch3.2!$G:$G,$A14)+COUNTIFS(Patch3.2!$H:$H,$A14))/((COUNTIFS(Patch3.2!$C:$C,"R")+COUNTIFS(Patch3.2!$C:$C,"B"))),"")</f>
        <v/>
      </c>
      <c r="D14" s="8" t="str">
        <f>IFERROR((COUNTIFS(Patch3.2!$N:$N,$A14)+COUNTIFS(Patch3.2!$O:$O,$A14)+COUNTIFS(Patch3.2!$P:$P,$A14)+COUNTIFS(Patch3.2!$Q:$Q,$A14)+COUNTIFS(Patch3.2!$R:$R,$A14)+COUNTIFS(Patch3.2!$S:$S,$A14))/(COUNTIFS(Patch3.2!$C:$C,"R")+COUNTIFS(Patch3.2!$C:$C,"B")),"")</f>
        <v/>
      </c>
      <c r="E14" s="9" t="e">
        <f t="shared" si="0"/>
        <v>#VALUE!</v>
      </c>
      <c r="F14" s="6">
        <f>COUNTIFS(Patch3.2!F:M,A14)</f>
        <v>182</v>
      </c>
      <c r="G14" s="6">
        <f>COUNTIFS(Patch3.2!N:S,A14)</f>
        <v>58</v>
      </c>
      <c r="H14" s="6">
        <f>COUNTIFS(Patch3.2!F:F,A14)</f>
        <v>8</v>
      </c>
      <c r="I14" s="10">
        <f ca="1">IFERROR(__xludf.DUMMYFUNCTION("IFERROR(COUNTIF(FILTER('Data Patch 3.2'!C:C, 'Data Patch 3.2'!F:F=A14), ""B"")/H14,"""")
"),0.625)</f>
        <v>0.625</v>
      </c>
      <c r="J14" s="6">
        <f>COUNTIFS(Patch3.2!M:M,A14)</f>
        <v>16</v>
      </c>
      <c r="K14" s="10">
        <f ca="1">IFERROR(__xludf.DUMMYFUNCTION("IFERROR(COUNTIF(FILTER('Data Patch 3.2'!C:C, 'Data Patch 3.2'!M:M=A14), ""R"")/J14,"""")
"),0.5625)</f>
        <v>0.5625</v>
      </c>
      <c r="L14" s="11">
        <f t="array" ref="L14">(SUM(COUNTIFS(Patch3.2!F:F, A14, Patch3.2!C:C, "B"),
                COUNTIFS(Patch3.2!G:G, A14, Patch3.2!C:C, "B"),
                COUNTIFS(Patch3.2!H:H, A14, Patch3.2!C:C, "B"),
                COUNTIFS(Patch3.2!I:I, A14, Patch3.2!C:C, "B")))/COUNTIFS(Patch3.2!E:I, A14)</f>
        <v>0</v>
      </c>
      <c r="M14" s="12">
        <f t="array" ref="M14">(SUM(COUNTIFS(Patch3.2!J:J, A14, Patch3.2!C:C, "R"),
                COUNTIFS(Patch3.2!K:K, A14, Patch3.2!C:C, "R"),
                COUNTIFS(Patch3.2!L:L, A14, Patch3.2!C:C, "R"),
                COUNTIFS(Patch3.2!M:M, A14, Patch3.2!C:C, "R")))/COUNTIFS(Patch3.2!J:M, A14)</f>
        <v>0</v>
      </c>
      <c r="N14" s="6">
        <f ca="1">IFERROR(__xludf.DUMMYFUNCTION("QUERY('Data Patch 3.2'!$C:$M,""SELECT SUM(D) WHERE (F ='""&amp;A14&amp;""' OR G ='""&amp;A14&amp;""' OR H ='""&amp;A14&amp;""' OR I ='""&amp;A14&amp;""') AND C = 'B' LABEL SUM(D)''"")
 +QUERY('Data Patch 3.2'!$C:$M,""SELECT SUM(D) WHERE (J ='""&amp;A14&amp;""' OR K ='""&amp;A14&amp;""' OR L ='""&amp;A14&amp;"""&amp;"' OR M ='""&amp;A14&amp;""') AND C = 'R' LABEL SUM(D)''"")
 -QUERY('Data Patch 3.2'!$C:$M,""SELECT SUM(D) WHERE (F ='""&amp;A14&amp;""' OR G ='""&amp;A14&amp;""' OR H ='""&amp;A14&amp;""' OR I ='""&amp;A14&amp;""') AND C = 'R' LABEL SUM(D)''"")
 -QUERY('Data Patch 3.2'!$C:$M,""SELECT SUM(D) WHE"&amp;"RE (J ='""&amp;A14&amp;""' OR K ='""&amp;A14&amp;""' OR L ='""&amp;A14&amp;""' OR M ='""&amp;A14&amp;""') AND C = 'B' LABEL SUM(D)''"")"),49)</f>
        <v>49</v>
      </c>
      <c r="O14" s="13">
        <f t="shared" ca="1" si="1"/>
        <v>0.26923076923076922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>
      <c r="A15" s="7" t="s">
        <v>52</v>
      </c>
      <c r="B15" s="8">
        <f>IFERROR((COUNTIFS(Patch3.2!$F:$F,$A15,Patch3.2!$C:$C,"B")+COUNTIFS(Patch3.2!$L:$L,$A15,Patch3.2!$C:$C,"R")+COUNTIFS(Patch3.2!$K:$K,$A15,Patch3.2!$C:$C,"R")+COUNTIFS(Patch3.2!$M:$M,$A15,Patch3.2!$C:$C,"R")+COUNTIFS(Patch3.2!$J:$J,$A15,Patch3.2!$C:$C,"R")+COUNTIFS(Patch3.2!$G:$G,$A15,Patch3.2!$C:$C,"B")+COUNTIFS(Patch3.2!$I:$I,$A15,Patch3.2!$C:$C,"B")+COUNTIFS(Patch3.2!$H:$H,$A15,Patch3.2!$C:$C,"B"))/((COUNTIFS(Patch3.2!$I:$I,$A15)+(COUNTIFS(Patch3.2!$F:$F,$A15)+(COUNTIFS(Patch3.2!$L:$L,$A15)+(COUNTIFS(Patch3.2!$K:$K,$A15)+(COUNTIFS(Patch3.2!$J:$J,$A15)+(COUNTIFS(Patch3.2!$M:$M,$A15)+(COUNTIFS(Patch3.2!$G:$G,$A15)+(COUNTIFS(Patch3.2!$H:$H,$A15)))))))))),"")</f>
        <v>0</v>
      </c>
      <c r="C15" s="8" t="str">
        <f>IFERROR((COUNTIFS(Patch3.2!$I:$I,$A15)+COUNTIFS(Patch3.2!$F:$F,$A15)+COUNTIFS(Patch3.2!$L:$L,$A15)+COUNTIFS(Patch3.2!$K:$K,$A15)+COUNTIFS(Patch3.2!$J:$J,$A15)+COUNTIFS(Patch3.2!$M:$M,$A15)+COUNTIFS(Patch3.2!$G:$G,$A15)+COUNTIFS(Patch3.2!$H:$H,$A15))/((COUNTIFS(Patch3.2!$C:$C,"R")+COUNTIFS(Patch3.2!$C:$C,"B"))),"")</f>
        <v/>
      </c>
      <c r="D15" s="8" t="str">
        <f>IFERROR((COUNTIFS(Patch3.2!$N:$N,$A15)+COUNTIFS(Patch3.2!$O:$O,$A15)+COUNTIFS(Patch3.2!$P:$P,$A15)+COUNTIFS(Patch3.2!$Q:$Q,$A15)+COUNTIFS(Patch3.2!$R:$R,$A15)+COUNTIFS(Patch3.2!$S:$S,$A15))/(COUNTIFS(Patch3.2!$C:$C,"R")+COUNTIFS(Patch3.2!$C:$C,"B")),"")</f>
        <v/>
      </c>
      <c r="E15" s="9" t="e">
        <f t="shared" si="0"/>
        <v>#VALUE!</v>
      </c>
      <c r="F15" s="6">
        <f>COUNTIFS(Patch3.2!F:M,A15)</f>
        <v>110</v>
      </c>
      <c r="G15" s="6">
        <f>COUNTIFS(Patch3.2!N:S,A15)</f>
        <v>127</v>
      </c>
      <c r="H15" s="6">
        <f>COUNTIFS(Patch3.2!F:F,A15)</f>
        <v>1</v>
      </c>
      <c r="I15" s="10">
        <f ca="1">IFERROR(__xludf.DUMMYFUNCTION("IFERROR(COUNTIF(FILTER('Data Patch 3.2'!C:C, 'Data Patch 3.2'!F:F=A15), ""B"")/H15,"""")
"),0)</f>
        <v>0</v>
      </c>
      <c r="J15" s="6">
        <f>COUNTIFS(Patch3.2!M:M,A15)</f>
        <v>17</v>
      </c>
      <c r="K15" s="10">
        <f ca="1">IFERROR(__xludf.DUMMYFUNCTION("IFERROR(COUNTIF(FILTER('Data Patch 3.2'!C:C, 'Data Patch 3.2'!M:M=A15), ""R"")/J15,"""")
"),0.470588235294117)</f>
        <v>0.47058823529411697</v>
      </c>
      <c r="L15" s="11">
        <f t="array" ref="L15">(SUM(COUNTIFS(Patch3.2!F:F, A15, Patch3.2!C:C, "B"),
                COUNTIFS(Patch3.2!G:G, A15, Patch3.2!C:C, "B"),
                COUNTIFS(Patch3.2!H:H, A15, Patch3.2!C:C, "B"),
                COUNTIFS(Patch3.2!I:I, A15, Patch3.2!C:C, "B")))/COUNTIFS(Patch3.2!E:I, A15)</f>
        <v>0</v>
      </c>
      <c r="M15" s="12">
        <f t="array" ref="M15">(SUM(COUNTIFS(Patch3.2!J:J, A15, Patch3.2!C:C, "R"),
                COUNTIFS(Patch3.2!K:K, A15, Patch3.2!C:C, "R"),
                COUNTIFS(Patch3.2!L:L, A15, Patch3.2!C:C, "R"),
                COUNTIFS(Patch3.2!M:M, A15, Patch3.2!C:C, "R")))/COUNTIFS(Patch3.2!J:M, A15)</f>
        <v>0</v>
      </c>
      <c r="N15" s="6">
        <f ca="1">IFERROR(__xludf.DUMMYFUNCTION("QUERY('Data Patch 3.2'!$C:$M,""SELECT SUM(D) WHERE (F ='""&amp;A15&amp;""' OR G ='""&amp;A15&amp;""' OR H ='""&amp;A15&amp;""' OR I ='""&amp;A15&amp;""') AND C = 'B' LABEL SUM(D)''"")
 +QUERY('Data Patch 3.2'!$C:$M,""SELECT SUM(D) WHERE (J ='""&amp;A15&amp;""' OR K ='""&amp;A15&amp;""' OR L ='""&amp;A15&amp;"""&amp;"' OR M ='""&amp;A15&amp;""') AND C = 'R' LABEL SUM(D)''"")
 -QUERY('Data Patch 3.2'!$C:$M,""SELECT SUM(D) WHERE (F ='""&amp;A15&amp;""' OR G ='""&amp;A15&amp;""' OR H ='""&amp;A15&amp;""' OR I ='""&amp;A15&amp;""') AND C = 'R' LABEL SUM(D)''"")
 -QUERY('Data Patch 3.2'!$C:$M,""SELECT SUM(D) WHE"&amp;"RE (J ='""&amp;A15&amp;""' OR K ='""&amp;A15&amp;""' OR L ='""&amp;A15&amp;""' OR M ='""&amp;A15&amp;""') AND C = 'B' LABEL SUM(D)''"")"),59)</f>
        <v>59</v>
      </c>
      <c r="O15" s="13">
        <f t="shared" ca="1" si="1"/>
        <v>0.53636363636363638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>
      <c r="A16" s="3" t="s">
        <v>53</v>
      </c>
      <c r="B16" s="8">
        <f>IFERROR((COUNTIFS(Patch3.2!$F:$F,$A16,Patch3.2!$C:$C,"B")+COUNTIFS(Patch3.2!$L:$L,$A16,Patch3.2!$C:$C,"R")+COUNTIFS(Patch3.2!$K:$K,$A16,Patch3.2!$C:$C,"R")+COUNTIFS(Patch3.2!$M:$M,$A16,Patch3.2!$C:$C,"R")+COUNTIFS(Patch3.2!$J:$J,$A16,Patch3.2!$C:$C,"R")+COUNTIFS(Patch3.2!$G:$G,$A16,Patch3.2!$C:$C,"B")+COUNTIFS(Patch3.2!$I:$I,$A16,Patch3.2!$C:$C,"B")+COUNTIFS(Patch3.2!$H:$H,$A16,Patch3.2!$C:$C,"B"))/((COUNTIFS(Patch3.2!$I:$I,$A16)+(COUNTIFS(Patch3.2!$F:$F,$A16)+(COUNTIFS(Patch3.2!$L:$L,$A16)+(COUNTIFS(Patch3.2!$K:$K,$A16)+(COUNTIFS(Patch3.2!$J:$J,$A16)+(COUNTIFS(Patch3.2!$M:$M,$A16)+(COUNTIFS(Patch3.2!$G:$G,$A16)+(COUNTIFS(Patch3.2!$H:$H,$A16)))))))))),"")</f>
        <v>0</v>
      </c>
      <c r="C16" s="8" t="str">
        <f>IFERROR((COUNTIFS(Patch3.2!$I:$I,$A16)+COUNTIFS(Patch3.2!$F:$F,$A16)+COUNTIFS(Patch3.2!$L:$L,$A16)+COUNTIFS(Patch3.2!$K:$K,$A16)+COUNTIFS(Patch3.2!$J:$J,$A16)+COUNTIFS(Patch3.2!$M:$M,$A16)+COUNTIFS(Patch3.2!$G:$G,$A16)+COUNTIFS(Patch3.2!$H:$H,$A16))/((COUNTIFS(Patch3.2!$C:$C,"R")+COUNTIFS(Patch3.2!$C:$C,"B"))),"")</f>
        <v/>
      </c>
      <c r="D16" s="8" t="str">
        <f>IFERROR((COUNTIFS(Patch3.2!$N:$N,$A16)+COUNTIFS(Patch3.2!$O:$O,$A16)+COUNTIFS(Patch3.2!$P:$P,$A16)+COUNTIFS(Patch3.2!$Q:$Q,$A16)+COUNTIFS(Patch3.2!$R:$R,$A16)+COUNTIFS(Patch3.2!$S:$S,$A16))/(COUNTIFS(Patch3.2!$C:$C,"R")+COUNTIFS(Patch3.2!$C:$C,"B")),"")</f>
        <v/>
      </c>
      <c r="E16" s="9" t="e">
        <f t="shared" si="0"/>
        <v>#VALUE!</v>
      </c>
      <c r="F16" s="6">
        <f>COUNTIFS(Patch3.2!F:M,A16)</f>
        <v>175</v>
      </c>
      <c r="G16" s="6">
        <f>COUNTIFS(Patch3.2!N:S,A16)</f>
        <v>225</v>
      </c>
      <c r="H16" s="6">
        <f>COUNTIFS(Patch3.2!F:F,A16)</f>
        <v>55</v>
      </c>
      <c r="I16" s="10">
        <f ca="1">IFERROR(__xludf.DUMMYFUNCTION("IFERROR(COUNTIF(FILTER('Data Patch 3.2'!C:C, 'Data Patch 3.2'!F:F=A16), ""B"")/H16,"""")
"),0.545454545454545)</f>
        <v>0.54545454545454497</v>
      </c>
      <c r="J16" s="6">
        <f>COUNTIFS(Patch3.2!M:M,A16)</f>
        <v>11</v>
      </c>
      <c r="K16" s="10">
        <f ca="1">IFERROR(__xludf.DUMMYFUNCTION("IFERROR(COUNTIF(FILTER('Data Patch 3.2'!C:C, 'Data Patch 3.2'!M:M=A16), ""R"")/J16,"""")
"),0.454545454545454)</f>
        <v>0.45454545454545398</v>
      </c>
      <c r="L16" s="11">
        <f t="array" ref="L16">(SUM(COUNTIFS(Patch3.2!F:F, A16, Patch3.2!C:C, "B"),
                COUNTIFS(Patch3.2!G:G, A16, Patch3.2!C:C, "B"),
                COUNTIFS(Patch3.2!H:H, A16, Patch3.2!C:C, "B"),
                COUNTIFS(Patch3.2!I:I, A16, Patch3.2!C:C, "B")))/COUNTIFS(Patch3.2!E:I, A16)</f>
        <v>0</v>
      </c>
      <c r="M16" s="12">
        <f t="array" ref="M16">(SUM(COUNTIFS(Patch3.2!J:J, A16, Patch3.2!C:C, "R"),
                COUNTIFS(Patch3.2!K:K, A16, Patch3.2!C:C, "R"),
                COUNTIFS(Patch3.2!L:L, A16, Patch3.2!C:C, "R"),
                COUNTIFS(Patch3.2!M:M, A16, Patch3.2!C:C, "R")))/COUNTIFS(Patch3.2!J:M, A16)</f>
        <v>0</v>
      </c>
      <c r="N16" s="6">
        <f ca="1">IFERROR(__xludf.DUMMYFUNCTION("QUERY('Data Patch 3.2'!$C:$M,""SELECT SUM(D) WHERE (F ='""&amp;A16&amp;""' OR G ='""&amp;A16&amp;""' OR H ='""&amp;A16&amp;""' OR I ='""&amp;A16&amp;""') AND C = 'B' LABEL SUM(D)''"")
 +QUERY('Data Patch 3.2'!$C:$M,""SELECT SUM(D) WHERE (J ='""&amp;A16&amp;""' OR K ='""&amp;A16&amp;""' OR L ='""&amp;A16&amp;"""&amp;"' OR M ='""&amp;A16&amp;""') AND C = 'R' LABEL SUM(D)''"")
 -QUERY('Data Patch 3.2'!$C:$M,""SELECT SUM(D) WHERE (F ='""&amp;A16&amp;""' OR G ='""&amp;A16&amp;""' OR H ='""&amp;A16&amp;""' OR I ='""&amp;A16&amp;""') AND C = 'R' LABEL SUM(D)''"")
 -QUERY('Data Patch 3.2'!$C:$M,""SELECT SUM(D) WHE"&amp;"RE (J ='""&amp;A16&amp;""' OR K ='""&amp;A16&amp;""' OR L ='""&amp;A16&amp;""' OR M ='""&amp;A16&amp;""') AND C = 'B' LABEL SUM(D)''"")"),-44)</f>
        <v>-44</v>
      </c>
      <c r="O16" s="13">
        <f t="shared" ca="1" si="1"/>
        <v>-0.25142857142857145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>
      <c r="A17" s="7" t="s">
        <v>54</v>
      </c>
      <c r="B17" s="8">
        <f>IFERROR((COUNTIFS(Patch3.2!$F:$F,$A17,Patch3.2!$C:$C,"B")+COUNTIFS(Patch3.2!$L:$L,$A17,Patch3.2!$C:$C,"R")+COUNTIFS(Patch3.2!$K:$K,$A17,Patch3.2!$C:$C,"R")+COUNTIFS(Patch3.2!$M:$M,$A17,Patch3.2!$C:$C,"R")+COUNTIFS(Patch3.2!$J:$J,$A17,Patch3.2!$C:$C,"R")+COUNTIFS(Patch3.2!$G:$G,$A17,Patch3.2!$C:$C,"B")+COUNTIFS(Patch3.2!$I:$I,$A17,Patch3.2!$C:$C,"B")+COUNTIFS(Patch3.2!$H:$H,$A17,Patch3.2!$C:$C,"B"))/((COUNTIFS(Patch3.2!$I:$I,$A17)+(COUNTIFS(Patch3.2!$F:$F,$A17)+(COUNTIFS(Patch3.2!$L:$L,$A17)+(COUNTIFS(Patch3.2!$K:$K,$A17)+(COUNTIFS(Patch3.2!$J:$J,$A17)+(COUNTIFS(Patch3.2!$M:$M,$A17)+(COUNTIFS(Patch3.2!$G:$G,$A17)+(COUNTIFS(Patch3.2!$H:$H,$A17)))))))))),"")</f>
        <v>0</v>
      </c>
      <c r="C17" s="8" t="str">
        <f>IFERROR((COUNTIFS(Patch3.2!$I:$I,$A17)+COUNTIFS(Patch3.2!$F:$F,$A17)+COUNTIFS(Patch3.2!$L:$L,$A17)+COUNTIFS(Patch3.2!$K:$K,$A17)+COUNTIFS(Patch3.2!$J:$J,$A17)+COUNTIFS(Patch3.2!$M:$M,$A17)+COUNTIFS(Patch3.2!$G:$G,$A17)+COUNTIFS(Patch3.2!$H:$H,$A17))/((COUNTIFS(Patch3.2!$C:$C,"R")+COUNTIFS(Patch3.2!$C:$C,"B"))),"")</f>
        <v/>
      </c>
      <c r="D17" s="8" t="str">
        <f>IFERROR((COUNTIFS(Patch3.2!$N:$N,$A17)+COUNTIFS(Patch3.2!$O:$O,$A17)+COUNTIFS(Patch3.2!$P:$P,$A17)+COUNTIFS(Patch3.2!$Q:$Q,$A17)+COUNTIFS(Patch3.2!$R:$R,$A17)+COUNTIFS(Patch3.2!$S:$S,$A17))/(COUNTIFS(Patch3.2!$C:$C,"R")+COUNTIFS(Patch3.2!$C:$C,"B")),"")</f>
        <v/>
      </c>
      <c r="E17" s="9" t="e">
        <f t="shared" si="0"/>
        <v>#VALUE!</v>
      </c>
      <c r="F17" s="6">
        <f>COUNTIFS(Patch3.2!F:M,A17)</f>
        <v>156</v>
      </c>
      <c r="G17" s="6">
        <f>COUNTIFS(Patch3.2!N:S,A17)</f>
        <v>58</v>
      </c>
      <c r="H17" s="6">
        <f>COUNTIFS(Patch3.2!F:F,A17)</f>
        <v>5</v>
      </c>
      <c r="I17" s="10">
        <f ca="1">IFERROR(__xludf.DUMMYFUNCTION("IFERROR(COUNTIF(FILTER('Data Patch 3.2'!C:C, 'Data Patch 3.2'!F:F=A17), ""B"")/H17,"""")
"),0.6)</f>
        <v>0.6</v>
      </c>
      <c r="J17" s="6">
        <f>COUNTIFS(Patch3.2!M:M,A17)</f>
        <v>17</v>
      </c>
      <c r="K17" s="10">
        <f ca="1">IFERROR(__xludf.DUMMYFUNCTION("IFERROR(COUNTIF(FILTER('Data Patch 3.2'!C:C, 'Data Patch 3.2'!M:M=A17), ""R"")/J17,"""")
"),0.352941176470588)</f>
        <v>0.35294117647058798</v>
      </c>
      <c r="L17" s="11">
        <f t="array" ref="L17">(SUM(COUNTIFS(Patch3.2!F:F, A17, Patch3.2!C:C, "B"),
                COUNTIFS(Patch3.2!G:G, A17, Patch3.2!C:C, "B"),
                COUNTIFS(Patch3.2!H:H, A17, Patch3.2!C:C, "B"),
                COUNTIFS(Patch3.2!I:I, A17, Patch3.2!C:C, "B")))/COUNTIFS(Patch3.2!E:I, A17)</f>
        <v>0</v>
      </c>
      <c r="M17" s="12">
        <f t="array" ref="M17">(SUM(COUNTIFS(Patch3.2!J:J, A17, Patch3.2!C:C, "R"),
                COUNTIFS(Patch3.2!K:K, A17, Patch3.2!C:C, "R"),
                COUNTIFS(Patch3.2!L:L, A17, Patch3.2!C:C, "R"),
                COUNTIFS(Patch3.2!M:M, A17, Patch3.2!C:C, "R")))/COUNTIFS(Patch3.2!J:M, A17)</f>
        <v>0</v>
      </c>
      <c r="N17" s="6">
        <f ca="1">IFERROR(__xludf.DUMMYFUNCTION("QUERY('Data Patch 3.2'!$C:$M,""SELECT SUM(D) WHERE (F ='""&amp;A17&amp;""' OR G ='""&amp;A17&amp;""' OR H ='""&amp;A17&amp;""' OR I ='""&amp;A17&amp;""') AND C = 'B' LABEL SUM(D)''"")
 +QUERY('Data Patch 3.2'!$C:$M,""SELECT SUM(D) WHERE (J ='""&amp;A17&amp;""' OR K ='""&amp;A17&amp;""' OR L ='""&amp;A17&amp;"""&amp;"' OR M ='""&amp;A17&amp;""') AND C = 'R' LABEL SUM(D)''"")
 -QUERY('Data Patch 3.2'!$C:$M,""SELECT SUM(D) WHERE (F ='""&amp;A17&amp;""' OR G ='""&amp;A17&amp;""' OR H ='""&amp;A17&amp;""' OR I ='""&amp;A17&amp;""') AND C = 'R' LABEL SUM(D)''"")
 -QUERY('Data Patch 3.2'!$C:$M,""SELECT SUM(D) WHE"&amp;"RE (J ='""&amp;A17&amp;""' OR K ='""&amp;A17&amp;""' OR L ='""&amp;A17&amp;""' OR M ='""&amp;A17&amp;""') AND C = 'B' LABEL SUM(D)''"")"),78)</f>
        <v>78</v>
      </c>
      <c r="O17" s="13">
        <f t="shared" ca="1" si="1"/>
        <v>0.5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>
      <c r="A18" s="7" t="s">
        <v>55</v>
      </c>
      <c r="B18" s="8">
        <f>IFERROR((COUNTIFS(Patch3.2!$F:$F,$A18,Patch3.2!$C:$C,"B")+COUNTIFS(Patch3.2!$L:$L,$A18,Patch3.2!$C:$C,"R")+COUNTIFS(Patch3.2!$K:$K,$A18,Patch3.2!$C:$C,"R")+COUNTIFS(Patch3.2!$M:$M,$A18,Patch3.2!$C:$C,"R")+COUNTIFS(Patch3.2!$J:$J,$A18,Patch3.2!$C:$C,"R")+COUNTIFS(Patch3.2!$G:$G,$A18,Patch3.2!$C:$C,"B")+COUNTIFS(Patch3.2!$I:$I,$A18,Patch3.2!$C:$C,"B")+COUNTIFS(Patch3.2!$H:$H,$A18,Patch3.2!$C:$C,"B"))/((COUNTIFS(Patch3.2!$I:$I,$A18)+(COUNTIFS(Patch3.2!$F:$F,$A18)+(COUNTIFS(Patch3.2!$L:$L,$A18)+(COUNTIFS(Patch3.2!$K:$K,$A18)+(COUNTIFS(Patch3.2!$J:$J,$A18)+(COUNTIFS(Patch3.2!$M:$M,$A18)+(COUNTIFS(Patch3.2!$G:$G,$A18)+(COUNTIFS(Patch3.2!$H:$H,$A18)))))))))),"")</f>
        <v>0</v>
      </c>
      <c r="C18" s="8" t="str">
        <f>IFERROR((COUNTIFS(Patch3.2!$I:$I,$A18)+COUNTIFS(Patch3.2!$F:$F,$A18)+COUNTIFS(Patch3.2!$L:$L,$A18)+COUNTIFS(Patch3.2!$K:$K,$A18)+COUNTIFS(Patch3.2!$J:$J,$A18)+COUNTIFS(Patch3.2!$M:$M,$A18)+COUNTIFS(Patch3.2!$G:$G,$A18)+COUNTIFS(Patch3.2!$H:$H,$A18))/((COUNTIFS(Patch3.2!$C:$C,"R")+COUNTIFS(Patch3.2!$C:$C,"B"))),"")</f>
        <v/>
      </c>
      <c r="D18" s="8" t="str">
        <f>IFERROR((COUNTIFS(Patch3.2!$N:$N,$A18)+COUNTIFS(Patch3.2!$O:$O,$A18)+COUNTIFS(Patch3.2!$P:$P,$A18)+COUNTIFS(Patch3.2!$Q:$Q,$A18)+COUNTIFS(Patch3.2!$R:$R,$A18)+COUNTIFS(Patch3.2!$S:$S,$A18))/(COUNTIFS(Patch3.2!$C:$C,"R")+COUNTIFS(Patch3.2!$C:$C,"B")),"")</f>
        <v/>
      </c>
      <c r="E18" s="9" t="e">
        <f t="shared" si="0"/>
        <v>#VALUE!</v>
      </c>
      <c r="F18" s="6">
        <f>COUNTIFS(Patch3.2!F:M,A18)</f>
        <v>112</v>
      </c>
      <c r="G18" s="6">
        <f>COUNTIFS(Patch3.2!N:S,A18)</f>
        <v>348</v>
      </c>
      <c r="H18" s="6">
        <f>COUNTIFS(Patch3.2!F:F,A18)</f>
        <v>71</v>
      </c>
      <c r="I18" s="10">
        <f ca="1">IFERROR(__xludf.DUMMYFUNCTION("IFERROR(COUNTIF(FILTER('Data Patch 3.2'!C:C, 'Data Patch 3.2'!F:F=A18), ""B"")/H18,"""")
"),0.478873239436619)</f>
        <v>0.47887323943661902</v>
      </c>
      <c r="J18" s="6">
        <f>COUNTIFS(Patch3.2!M:M,A18)</f>
        <v>2</v>
      </c>
      <c r="K18" s="10">
        <f ca="1">IFERROR(__xludf.DUMMYFUNCTION("IFERROR(COUNTIF(FILTER('Data Patch 3.2'!C:C, 'Data Patch 3.2'!M:M=A18), ""R"")/J18,"""")
"),0.5)</f>
        <v>0.5</v>
      </c>
      <c r="L18" s="11">
        <f t="array" ref="L18">(SUM(COUNTIFS(Patch3.2!F:F, A18, Patch3.2!C:C, "B"),
                COUNTIFS(Patch3.2!G:G, A18, Patch3.2!C:C, "B"),
                COUNTIFS(Patch3.2!H:H, A18, Patch3.2!C:C, "B"),
                COUNTIFS(Patch3.2!I:I, A18, Patch3.2!C:C, "B")))/COUNTIFS(Patch3.2!E:I, A18)</f>
        <v>0</v>
      </c>
      <c r="M18" s="12">
        <f t="array" ref="M18">(SUM(COUNTIFS(Patch3.2!J:J, A18, Patch3.2!C:C, "R"),
                COUNTIFS(Patch3.2!K:K, A18, Patch3.2!C:C, "R"),
                COUNTIFS(Patch3.2!L:L, A18, Patch3.2!C:C, "R"),
                COUNTIFS(Patch3.2!M:M, A18, Patch3.2!C:C, "R")))/COUNTIFS(Patch3.2!J:M, A18)</f>
        <v>0</v>
      </c>
      <c r="N18" s="6">
        <f ca="1">IFERROR(__xludf.DUMMYFUNCTION("QUERY('Data Patch 3.2'!$C:$M,""SELECT SUM(D) WHERE (F ='""&amp;A18&amp;""' OR G ='""&amp;A18&amp;""' OR H ='""&amp;A18&amp;""' OR I ='""&amp;A18&amp;""') AND C = 'B' LABEL SUM(D)''"")
 +QUERY('Data Patch 3.2'!$C:$M,""SELECT SUM(D) WHERE (J ='""&amp;A18&amp;""' OR K ='""&amp;A18&amp;""' OR L ='""&amp;A18&amp;"""&amp;"' OR M ='""&amp;A18&amp;""') AND C = 'R' LABEL SUM(D)''"")
 -QUERY('Data Patch 3.2'!$C:$M,""SELECT SUM(D) WHERE (F ='""&amp;A18&amp;""' OR G ='""&amp;A18&amp;""' OR H ='""&amp;A18&amp;""' OR I ='""&amp;A18&amp;""') AND C = 'R' LABEL SUM(D)''"")
 -QUERY('Data Patch 3.2'!$C:$M,""SELECT SUM(D) WHE"&amp;"RE (J ='""&amp;A18&amp;""' OR K ='""&amp;A18&amp;""' OR L ='""&amp;A18&amp;""' OR M ='""&amp;A18&amp;""') AND C = 'B' LABEL SUM(D)''"")"),23)</f>
        <v>23</v>
      </c>
      <c r="O18" s="13">
        <f t="shared" ca="1" si="1"/>
        <v>0.20535714285714285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>
      <c r="A19" s="7" t="s">
        <v>56</v>
      </c>
      <c r="B19" s="8">
        <f>IFERROR((COUNTIFS(Patch3.2!$F:$F,$A19,Patch3.2!$C:$C,"B")+COUNTIFS(Patch3.2!$L:$L,$A19,Patch3.2!$C:$C,"R")+COUNTIFS(Patch3.2!$K:$K,$A19,Patch3.2!$C:$C,"R")+COUNTIFS(Patch3.2!$M:$M,$A19,Patch3.2!$C:$C,"R")+COUNTIFS(Patch3.2!$J:$J,$A19,Patch3.2!$C:$C,"R")+COUNTIFS(Patch3.2!$G:$G,$A19,Patch3.2!$C:$C,"B")+COUNTIFS(Patch3.2!$I:$I,$A19,Patch3.2!$C:$C,"B")+COUNTIFS(Patch3.2!$H:$H,$A19,Patch3.2!$C:$C,"B"))/((COUNTIFS(Patch3.2!$I:$I,$A19)+(COUNTIFS(Patch3.2!$F:$F,$A19)+(COUNTIFS(Patch3.2!$L:$L,$A19)+(COUNTIFS(Patch3.2!$K:$K,$A19)+(COUNTIFS(Patch3.2!$J:$J,$A19)+(COUNTIFS(Patch3.2!$M:$M,$A19)+(COUNTIFS(Patch3.2!$G:$G,$A19)+(COUNTIFS(Patch3.2!$H:$H,$A19)))))))))),"")</f>
        <v>0</v>
      </c>
      <c r="C19" s="8" t="str">
        <f>IFERROR((COUNTIFS(Patch3.2!$I:$I,$A19)+COUNTIFS(Patch3.2!$F:$F,$A19)+COUNTIFS(Patch3.2!$L:$L,$A19)+COUNTIFS(Patch3.2!$K:$K,$A19)+COUNTIFS(Patch3.2!$J:$J,$A19)+COUNTIFS(Patch3.2!$M:$M,$A19)+COUNTIFS(Patch3.2!$G:$G,$A19)+COUNTIFS(Patch3.2!$H:$H,$A19))/((COUNTIFS(Patch3.2!$C:$C,"R")+COUNTIFS(Patch3.2!$C:$C,"B"))),"")</f>
        <v/>
      </c>
      <c r="D19" s="8" t="str">
        <f>IFERROR((COUNTIFS(Patch3.2!$N:$N,$A19)+COUNTIFS(Patch3.2!$O:$O,$A19)+COUNTIFS(Patch3.2!$P:$P,$A19)+COUNTIFS(Patch3.2!$Q:$Q,$A19)+COUNTIFS(Patch3.2!$R:$R,$A19)+COUNTIFS(Patch3.2!$S:$S,$A19))/(COUNTIFS(Patch3.2!$C:$C,"R")+COUNTIFS(Patch3.2!$C:$C,"B")),"")</f>
        <v/>
      </c>
      <c r="E19" s="9" t="e">
        <f t="shared" si="0"/>
        <v>#VALUE!</v>
      </c>
      <c r="F19" s="6">
        <f>COUNTIFS(Patch3.2!F:M,A19)</f>
        <v>35</v>
      </c>
      <c r="G19" s="6">
        <f>COUNTIFS(Patch3.2!N:S,A19)</f>
        <v>5</v>
      </c>
      <c r="H19" s="6">
        <f>COUNTIFS(Patch3.2!F:F,A19)</f>
        <v>0</v>
      </c>
      <c r="I19" s="10" t="str">
        <f ca="1">IFERROR(__xludf.DUMMYFUNCTION("IFERROR(COUNTIF(FILTER('Data Patch 3.2'!C:C, 'Data Patch 3.2'!F:F=A19), ""B"")/H19,"""")
"),"")</f>
        <v/>
      </c>
      <c r="J19" s="6">
        <f>COUNTIFS(Patch3.2!M:M,A19)</f>
        <v>26</v>
      </c>
      <c r="K19" s="10">
        <f ca="1">IFERROR(__xludf.DUMMYFUNCTION("IFERROR(COUNTIF(FILTER('Data Patch 3.2'!C:C, 'Data Patch 3.2'!M:M=A19), ""R"")/J19,"""")
"),0.461538461538461)</f>
        <v>0.46153846153846101</v>
      </c>
      <c r="L19" s="11">
        <f t="array" ref="L19">(SUM(COUNTIFS(Patch3.2!F:F, A19, Patch3.2!C:C, "B"),
                COUNTIFS(Patch3.2!G:G, A19, Patch3.2!C:C, "B"),
                COUNTIFS(Patch3.2!H:H, A19, Patch3.2!C:C, "B"),
                COUNTIFS(Patch3.2!I:I, A19, Patch3.2!C:C, "B")))/COUNTIFS(Patch3.2!E:I, A19)</f>
        <v>0</v>
      </c>
      <c r="M19" s="12">
        <f t="array" ref="M19">(SUM(COUNTIFS(Patch3.2!J:J, A19, Patch3.2!C:C, "R"),
                COUNTIFS(Patch3.2!K:K, A19, Patch3.2!C:C, "R"),
                COUNTIFS(Patch3.2!L:L, A19, Patch3.2!C:C, "R"),
                COUNTIFS(Patch3.2!M:M, A19, Patch3.2!C:C, "R")))/COUNTIFS(Patch3.2!J:M, A19)</f>
        <v>0</v>
      </c>
      <c r="N19" s="6">
        <f ca="1">IFERROR(__xludf.DUMMYFUNCTION("QUERY('Data Patch 3.2'!$C:$M,""SELECT SUM(D) WHERE (F ='""&amp;A19&amp;""' OR G ='""&amp;A19&amp;""' OR H ='""&amp;A19&amp;""' OR I ='""&amp;A19&amp;""') AND C = 'B' LABEL SUM(D)''"")
 +QUERY('Data Patch 3.2'!$C:$M,""SELECT SUM(D) WHERE (J ='""&amp;A19&amp;""' OR K ='""&amp;A19&amp;""' OR L ='""&amp;A19&amp;"""&amp;"' OR M ='""&amp;A19&amp;""') AND C = 'R' LABEL SUM(D)''"")
 -QUERY('Data Patch 3.2'!$C:$M,""SELECT SUM(D) WHERE (F ='""&amp;A19&amp;""' OR G ='""&amp;A19&amp;""' OR H ='""&amp;A19&amp;""' OR I ='""&amp;A19&amp;""') AND C = 'R' LABEL SUM(D)''"")
 -QUERY('Data Patch 3.2'!$C:$M,""SELECT SUM(D) WHE"&amp;"RE (J ='""&amp;A19&amp;""' OR K ='""&amp;A19&amp;""' OR L ='""&amp;A19&amp;""' OR M ='""&amp;A19&amp;""') AND C = 'B' LABEL SUM(D)''"")"),-8)</f>
        <v>-8</v>
      </c>
      <c r="O19" s="13">
        <f t="shared" ca="1" si="1"/>
        <v>-0.22857142857142856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>
      <c r="A20" s="7" t="s">
        <v>57</v>
      </c>
      <c r="B20" s="8">
        <f>IFERROR((COUNTIFS(Patch3.2!$F:$F,$A20,Patch3.2!$C:$C,"B")+COUNTIFS(Patch3.2!$L:$L,$A20,Patch3.2!$C:$C,"R")+COUNTIFS(Patch3.2!$K:$K,$A20,Patch3.2!$C:$C,"R")+COUNTIFS(Patch3.2!$M:$M,$A20,Patch3.2!$C:$C,"R")+COUNTIFS(Patch3.2!$J:$J,$A20,Patch3.2!$C:$C,"R")+COUNTIFS(Patch3.2!$G:$G,$A20,Patch3.2!$C:$C,"B")+COUNTIFS(Patch3.2!$I:$I,$A20,Patch3.2!$C:$C,"B")+COUNTIFS(Patch3.2!$H:$H,$A20,Patch3.2!$C:$C,"B"))/((COUNTIFS(Patch3.2!$I:$I,$A20)+(COUNTIFS(Patch3.2!$F:$F,$A20)+(COUNTIFS(Patch3.2!$L:$L,$A20)+(COUNTIFS(Patch3.2!$K:$K,$A20)+(COUNTIFS(Patch3.2!$J:$J,$A20)+(COUNTIFS(Patch3.2!$M:$M,$A20)+(COUNTIFS(Patch3.2!$G:$G,$A20)+(COUNTIFS(Patch3.2!$H:$H,$A20)))))))))),"")</f>
        <v>0</v>
      </c>
      <c r="C20" s="8" t="str">
        <f>IFERROR((COUNTIFS(Patch3.2!$I:$I,$A20)+COUNTIFS(Patch3.2!$F:$F,$A20)+COUNTIFS(Patch3.2!$L:$L,$A20)+COUNTIFS(Patch3.2!$K:$K,$A20)+COUNTIFS(Patch3.2!$J:$J,$A20)+COUNTIFS(Patch3.2!$M:$M,$A20)+COUNTIFS(Patch3.2!$G:$G,$A20)+COUNTIFS(Patch3.2!$H:$H,$A20))/((COUNTIFS(Patch3.2!$C:$C,"R")+COUNTIFS(Patch3.2!$C:$C,"B"))),"")</f>
        <v/>
      </c>
      <c r="D20" s="8" t="str">
        <f>IFERROR((COUNTIFS(Patch3.2!$N:$N,$A20)+COUNTIFS(Patch3.2!$O:$O,$A20)+COUNTIFS(Patch3.2!$P:$P,$A20)+COUNTIFS(Patch3.2!$Q:$Q,$A20)+COUNTIFS(Patch3.2!$R:$R,$A20)+COUNTIFS(Patch3.2!$S:$S,$A20))/(COUNTIFS(Patch3.2!$C:$C,"R")+COUNTIFS(Patch3.2!$C:$C,"B")),"")</f>
        <v/>
      </c>
      <c r="E20" s="9" t="e">
        <f t="shared" si="0"/>
        <v>#VALUE!</v>
      </c>
      <c r="F20" s="6">
        <f>COUNTIFS(Patch3.2!F:M,A20)</f>
        <v>81</v>
      </c>
      <c r="G20" s="6">
        <f>COUNTIFS(Patch3.2!N:S,A20)</f>
        <v>83</v>
      </c>
      <c r="H20" s="6">
        <f>COUNTIFS(Patch3.2!F:F,A20)</f>
        <v>7</v>
      </c>
      <c r="I20" s="10">
        <f ca="1">IFERROR(__xludf.DUMMYFUNCTION("IFERROR(COUNTIF(FILTER('Data Patch 3.2'!C:C, 'Data Patch 3.2'!F:F=A20), ""B"")/H20,"""")
"),0.142857142857142)</f>
        <v>0.14285714285714199</v>
      </c>
      <c r="J20" s="6">
        <f>COUNTIFS(Patch3.2!M:M,A20)</f>
        <v>19</v>
      </c>
      <c r="K20" s="10">
        <f ca="1">IFERROR(__xludf.DUMMYFUNCTION("IFERROR(COUNTIF(FILTER('Data Patch 3.2'!C:C, 'Data Patch 3.2'!M:M=A20), ""R"")/J20,"""")
"),0.526315789473684)</f>
        <v>0.52631578947368396</v>
      </c>
      <c r="L20" s="11">
        <f t="array" ref="L20">(SUM(COUNTIFS(Patch3.2!F:F, A20, Patch3.2!C:C, "B"),
                COUNTIFS(Patch3.2!G:G, A20, Patch3.2!C:C, "B"),
                COUNTIFS(Patch3.2!H:H, A20, Patch3.2!C:C, "B"),
                COUNTIFS(Patch3.2!I:I, A20, Patch3.2!C:C, "B")))/COUNTIFS(Patch3.2!E:I, A20)</f>
        <v>0</v>
      </c>
      <c r="M20" s="12">
        <f t="array" ref="M20">(SUM(COUNTIFS(Patch3.2!J:J, A20, Patch3.2!C:C, "R"),
                COUNTIFS(Patch3.2!K:K, A20, Patch3.2!C:C, "R"),
                COUNTIFS(Patch3.2!L:L, A20, Patch3.2!C:C, "R"),
                COUNTIFS(Patch3.2!M:M, A20, Patch3.2!C:C, "R")))/COUNTIFS(Patch3.2!J:M, A20)</f>
        <v>0</v>
      </c>
      <c r="N20" s="6">
        <f ca="1">IFERROR(__xludf.DUMMYFUNCTION("QUERY('Data Patch 3.2'!$C:$M,""SELECT SUM(D) WHERE (F ='""&amp;A20&amp;""' OR G ='""&amp;A20&amp;""' OR H ='""&amp;A20&amp;""' OR I ='""&amp;A20&amp;""') AND C = 'B' LABEL SUM(D)''"")
 +QUERY('Data Patch 3.2'!$C:$M,""SELECT SUM(D) WHERE (J ='""&amp;A20&amp;""' OR K ='""&amp;A20&amp;""' OR L ='""&amp;A20&amp;"""&amp;"' OR M ='""&amp;A20&amp;""') AND C = 'R' LABEL SUM(D)''"")
 -QUERY('Data Patch 3.2'!$C:$M,""SELECT SUM(D) WHERE (F ='""&amp;A20&amp;""' OR G ='""&amp;A20&amp;""' OR H ='""&amp;A20&amp;""' OR I ='""&amp;A20&amp;""') AND C = 'R' LABEL SUM(D)''"")
 -QUERY('Data Patch 3.2'!$C:$M,""SELECT SUM(D) WHE"&amp;"RE (J ='""&amp;A20&amp;""' OR K ='""&amp;A20&amp;""' OR L ='""&amp;A20&amp;""' OR M ='""&amp;A20&amp;""') AND C = 'B' LABEL SUM(D)''"")"),-8)</f>
        <v>-8</v>
      </c>
      <c r="O20" s="13">
        <f t="shared" ca="1" si="1"/>
        <v>-9.8765432098765427E-2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>
      <c r="A21" s="7" t="s">
        <v>58</v>
      </c>
      <c r="B21" s="8">
        <f>IFERROR((COUNTIFS(Patch3.2!$F:$F,$A21,Patch3.2!$C:$C,"B")+COUNTIFS(Patch3.2!$L:$L,$A21,Patch3.2!$C:$C,"R")+COUNTIFS(Patch3.2!$K:$K,$A21,Patch3.2!$C:$C,"R")+COUNTIFS(Patch3.2!$M:$M,$A21,Patch3.2!$C:$C,"R")+COUNTIFS(Patch3.2!$J:$J,$A21,Patch3.2!$C:$C,"R")+COUNTIFS(Patch3.2!$G:$G,$A21,Patch3.2!$C:$C,"B")+COUNTIFS(Patch3.2!$I:$I,$A21,Patch3.2!$C:$C,"B")+COUNTIFS(Patch3.2!$H:$H,$A21,Patch3.2!$C:$C,"B"))/((COUNTIFS(Patch3.2!$I:$I,$A21)+(COUNTIFS(Patch3.2!$F:$F,$A21)+(COUNTIFS(Patch3.2!$L:$L,$A21)+(COUNTIFS(Patch3.2!$K:$K,$A21)+(COUNTIFS(Patch3.2!$J:$J,$A21)+(COUNTIFS(Patch3.2!$M:$M,$A21)+(COUNTIFS(Patch3.2!$G:$G,$A21)+(COUNTIFS(Patch3.2!$H:$H,$A21)))))))))),"")</f>
        <v>0</v>
      </c>
      <c r="C21" s="8" t="str">
        <f>IFERROR((COUNTIFS(Patch3.2!$I:$I,$A21)+COUNTIFS(Patch3.2!$F:$F,$A21)+COUNTIFS(Patch3.2!$L:$L,$A21)+COUNTIFS(Patch3.2!$K:$K,$A21)+COUNTIFS(Patch3.2!$J:$J,$A21)+COUNTIFS(Patch3.2!$M:$M,$A21)+COUNTIFS(Patch3.2!$G:$G,$A21)+COUNTIFS(Patch3.2!$H:$H,$A21))/((COUNTIFS(Patch3.2!$C:$C,"R")+COUNTIFS(Patch3.2!$C:$C,"B"))),"")</f>
        <v/>
      </c>
      <c r="D21" s="8" t="str">
        <f>IFERROR((COUNTIFS(Patch3.2!$N:$N,$A21)+COUNTIFS(Patch3.2!$O:$O,$A21)+COUNTIFS(Patch3.2!$P:$P,$A21)+COUNTIFS(Patch3.2!$Q:$Q,$A21)+COUNTIFS(Patch3.2!$R:$R,$A21)+COUNTIFS(Patch3.2!$S:$S,$A21))/(COUNTIFS(Patch3.2!$C:$C,"R")+COUNTIFS(Patch3.2!$C:$C,"B")),"")</f>
        <v/>
      </c>
      <c r="E21" s="9" t="e">
        <f t="shared" si="0"/>
        <v>#VALUE!</v>
      </c>
      <c r="F21" s="6">
        <f>COUNTIFS(Patch3.2!F:M,A21)</f>
        <v>120</v>
      </c>
      <c r="G21" s="6">
        <f>COUNTIFS(Patch3.2!N:S,A21)</f>
        <v>32</v>
      </c>
      <c r="H21" s="6">
        <f>COUNTIFS(Patch3.2!F:F,A21)</f>
        <v>11</v>
      </c>
      <c r="I21" s="10">
        <f ca="1">IFERROR(__xludf.DUMMYFUNCTION("IFERROR(COUNTIF(FILTER('Data Patch 3.2'!C:C, 'Data Patch 3.2'!F:F=A21), ""B"")/H21,"""")
"),0.454545454545454)</f>
        <v>0.45454545454545398</v>
      </c>
      <c r="J21" s="6">
        <f>COUNTIFS(Patch3.2!M:M,A21)</f>
        <v>11</v>
      </c>
      <c r="K21" s="10">
        <f ca="1">IFERROR(__xludf.DUMMYFUNCTION("IFERROR(COUNTIF(FILTER('Data Patch 3.2'!C:C, 'Data Patch 3.2'!M:M=A21), ""R"")/J21,"""")
"),0.636363636363636)</f>
        <v>0.63636363636363602</v>
      </c>
      <c r="L21" s="11">
        <f t="array" ref="L21">(SUM(COUNTIFS(Patch3.2!F:F, A21, Patch3.2!C:C, "B"),
                COUNTIFS(Patch3.2!G:G, A21, Patch3.2!C:C, "B"),
                COUNTIFS(Patch3.2!H:H, A21, Patch3.2!C:C, "B"),
                COUNTIFS(Patch3.2!I:I, A21, Patch3.2!C:C, "B")))/COUNTIFS(Patch3.2!E:I, A21)</f>
        <v>0</v>
      </c>
      <c r="M21" s="12">
        <f t="array" ref="M21">(SUM(COUNTIFS(Patch3.2!J:J, A21, Patch3.2!C:C, "R"),
                COUNTIFS(Patch3.2!K:K, A21, Patch3.2!C:C, "R"),
                COUNTIFS(Patch3.2!L:L, A21, Patch3.2!C:C, "R"),
                COUNTIFS(Patch3.2!M:M, A21, Patch3.2!C:C, "R")))/COUNTIFS(Patch3.2!J:M, A21)</f>
        <v>0</v>
      </c>
      <c r="N21" s="6">
        <f ca="1">IFERROR(__xludf.DUMMYFUNCTION("QUERY('Data Patch 3.2'!$C:$M,""SELECT SUM(D) WHERE (F ='""&amp;A21&amp;""' OR G ='""&amp;A21&amp;""' OR H ='""&amp;A21&amp;""' OR I ='""&amp;A21&amp;""') AND C = 'B' LABEL SUM(D)''"")
 +QUERY('Data Patch 3.2'!$C:$M,""SELECT SUM(D) WHERE (J ='""&amp;A21&amp;""' OR K ='""&amp;A21&amp;""' OR L ='""&amp;A21&amp;"""&amp;"' OR M ='""&amp;A21&amp;""') AND C = 'R' LABEL SUM(D)''"")
 -QUERY('Data Patch 3.2'!$C:$M,""SELECT SUM(D) WHERE (F ='""&amp;A21&amp;""' OR G ='""&amp;A21&amp;""' OR H ='""&amp;A21&amp;""' OR I ='""&amp;A21&amp;""') AND C = 'R' LABEL SUM(D)''"")
 -QUERY('Data Patch 3.2'!$C:$M,""SELECT SUM(D) WHE"&amp;"RE (J ='""&amp;A21&amp;""' OR K ='""&amp;A21&amp;""' OR L ='""&amp;A21&amp;""' OR M ='""&amp;A21&amp;""') AND C = 'B' LABEL SUM(D)''"")"),-48)</f>
        <v>-48</v>
      </c>
      <c r="O21" s="13">
        <f t="shared" ca="1" si="1"/>
        <v>-0.4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>
      <c r="A22" s="7" t="s">
        <v>59</v>
      </c>
      <c r="B22" s="8">
        <f>IFERROR((COUNTIFS(Patch3.2!$F:$F,$A22,Patch3.2!$C:$C,"B")+COUNTIFS(Patch3.2!$L:$L,$A22,Patch3.2!$C:$C,"R")+COUNTIFS(Patch3.2!$K:$K,$A22,Patch3.2!$C:$C,"R")+COUNTIFS(Patch3.2!$M:$M,$A22,Patch3.2!$C:$C,"R")+COUNTIFS(Patch3.2!$J:$J,$A22,Patch3.2!$C:$C,"R")+COUNTIFS(Patch3.2!$G:$G,$A22,Patch3.2!$C:$C,"B")+COUNTIFS(Patch3.2!$I:$I,$A22,Patch3.2!$C:$C,"B")+COUNTIFS(Patch3.2!$H:$H,$A22,Patch3.2!$C:$C,"B"))/((COUNTIFS(Patch3.2!$I:$I,$A22)+(COUNTIFS(Patch3.2!$F:$F,$A22)+(COUNTIFS(Patch3.2!$L:$L,$A22)+(COUNTIFS(Patch3.2!$K:$K,$A22)+(COUNTIFS(Patch3.2!$J:$J,$A22)+(COUNTIFS(Patch3.2!$M:$M,$A22)+(COUNTIFS(Patch3.2!$G:$G,$A22)+(COUNTIFS(Patch3.2!$H:$H,$A22)))))))))),"")</f>
        <v>0</v>
      </c>
      <c r="C22" s="8" t="str">
        <f>IFERROR((COUNTIFS(Patch3.2!$I:$I,$A22)+COUNTIFS(Patch3.2!$F:$F,$A22)+COUNTIFS(Patch3.2!$L:$L,$A22)+COUNTIFS(Patch3.2!$K:$K,$A22)+COUNTIFS(Patch3.2!$J:$J,$A22)+COUNTIFS(Patch3.2!$M:$M,$A22)+COUNTIFS(Patch3.2!$G:$G,$A22)+COUNTIFS(Patch3.2!$H:$H,$A22))/((COUNTIFS(Patch3.2!$C:$C,"R")+COUNTIFS(Patch3.2!$C:$C,"B"))),"")</f>
        <v/>
      </c>
      <c r="D22" s="8" t="str">
        <f>IFERROR((COUNTIFS(Patch3.2!$N:$N,$A22)+COUNTIFS(Patch3.2!$O:$O,$A22)+COUNTIFS(Patch3.2!$P:$P,$A22)+COUNTIFS(Patch3.2!$Q:$Q,$A22)+COUNTIFS(Patch3.2!$R:$R,$A22)+COUNTIFS(Patch3.2!$S:$S,$A22))/(COUNTIFS(Patch3.2!$C:$C,"R")+COUNTIFS(Patch3.2!$C:$C,"B")),"")</f>
        <v/>
      </c>
      <c r="E22" s="9" t="e">
        <f t="shared" si="0"/>
        <v>#VALUE!</v>
      </c>
      <c r="F22" s="6">
        <f>COUNTIFS(Patch3.2!F:M,A22)</f>
        <v>148</v>
      </c>
      <c r="G22" s="6">
        <f>COUNTIFS(Patch3.2!N:S,A22)</f>
        <v>46</v>
      </c>
      <c r="H22" s="6">
        <f>COUNTIFS(Patch3.2!F:F,A22)</f>
        <v>9</v>
      </c>
      <c r="I22" s="10">
        <f ca="1">IFERROR(__xludf.DUMMYFUNCTION("IFERROR(COUNTIF(FILTER('Data Patch 3.2'!C:C, 'Data Patch 3.2'!F:F=A22), ""B"")/H22,"""")
"),0.666666666666666)</f>
        <v>0.66666666666666596</v>
      </c>
      <c r="J22" s="6">
        <f>COUNTIFS(Patch3.2!M:M,A22)</f>
        <v>20</v>
      </c>
      <c r="K22" s="10">
        <f ca="1">IFERROR(__xludf.DUMMYFUNCTION("IFERROR(COUNTIF(FILTER('Data Patch 3.2'!C:C, 'Data Patch 3.2'!M:M=A22), ""R"")/J22,"""")
"),0.6)</f>
        <v>0.6</v>
      </c>
      <c r="L22" s="11">
        <f t="array" ref="L22">(SUM(COUNTIFS(Patch3.2!F:F, A22, Patch3.2!C:C, "B"),
                COUNTIFS(Patch3.2!G:G, A22, Patch3.2!C:C, "B"),
                COUNTIFS(Patch3.2!H:H, A22, Patch3.2!C:C, "B"),
                COUNTIFS(Patch3.2!I:I, A22, Patch3.2!C:C, "B")))/COUNTIFS(Patch3.2!E:I, A22)</f>
        <v>0</v>
      </c>
      <c r="M22" s="12">
        <f t="array" ref="M22">(SUM(COUNTIFS(Patch3.2!J:J, A22, Patch3.2!C:C, "R"),
                COUNTIFS(Patch3.2!K:K, A22, Patch3.2!C:C, "R"),
                COUNTIFS(Patch3.2!L:L, A22, Patch3.2!C:C, "R"),
                COUNTIFS(Patch3.2!M:M, A22, Patch3.2!C:C, "R")))/COUNTIFS(Patch3.2!J:M, A22)</f>
        <v>0</v>
      </c>
      <c r="N22" s="6">
        <f ca="1">IFERROR(__xludf.DUMMYFUNCTION("QUERY('Data Patch 3.2'!$C:$M,""SELECT SUM(D) WHERE (F ='""&amp;A22&amp;""' OR G ='""&amp;A22&amp;""' OR H ='""&amp;A22&amp;""' OR I ='""&amp;A22&amp;""') AND C = 'B' LABEL SUM(D)''"")
 +QUERY('Data Patch 3.2'!$C:$M,""SELECT SUM(D) WHERE (J ='""&amp;A22&amp;""' OR K ='""&amp;A22&amp;""' OR L ='""&amp;A22&amp;"""&amp;"' OR M ='""&amp;A22&amp;""') AND C = 'R' LABEL SUM(D)''"")
 -QUERY('Data Patch 3.2'!$C:$M,""SELECT SUM(D) WHERE (F ='""&amp;A22&amp;""' OR G ='""&amp;A22&amp;""' OR H ='""&amp;A22&amp;""' OR I ='""&amp;A22&amp;""') AND C = 'R' LABEL SUM(D)''"")
 -QUERY('Data Patch 3.2'!$C:$M,""SELECT SUM(D) WHE"&amp;"RE (J ='""&amp;A22&amp;""' OR K ='""&amp;A22&amp;""' OR L ='""&amp;A22&amp;""' OR M ='""&amp;A22&amp;""') AND C = 'B' LABEL SUM(D)''"")"),-91)</f>
        <v>-91</v>
      </c>
      <c r="O22" s="13">
        <f t="shared" ca="1" si="1"/>
        <v>-0.61486486486486491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>
      <c r="A23" s="7" t="s">
        <v>60</v>
      </c>
      <c r="B23" s="8">
        <f>IFERROR((COUNTIFS(Patch3.2!$F:$F,$A23,Patch3.2!$C:$C,"B")+COUNTIFS(Patch3.2!$L:$L,$A23,Patch3.2!$C:$C,"R")+COUNTIFS(Patch3.2!$K:$K,$A23,Patch3.2!$C:$C,"R")+COUNTIFS(Patch3.2!$M:$M,$A23,Patch3.2!$C:$C,"R")+COUNTIFS(Patch3.2!$J:$J,$A23,Patch3.2!$C:$C,"R")+COUNTIFS(Patch3.2!$G:$G,$A23,Patch3.2!$C:$C,"B")+COUNTIFS(Patch3.2!$I:$I,$A23,Patch3.2!$C:$C,"B")+COUNTIFS(Patch3.2!$H:$H,$A23,Patch3.2!$C:$C,"B"))/((COUNTIFS(Patch3.2!$I:$I,$A23)+(COUNTIFS(Patch3.2!$F:$F,$A23)+(COUNTIFS(Patch3.2!$L:$L,$A23)+(COUNTIFS(Patch3.2!$K:$K,$A23)+(COUNTIFS(Patch3.2!$J:$J,$A23)+(COUNTIFS(Patch3.2!$M:$M,$A23)+(COUNTIFS(Patch3.2!$G:$G,$A23)+(COUNTIFS(Patch3.2!$H:$H,$A23)))))))))),"")</f>
        <v>0</v>
      </c>
      <c r="C23" s="8" t="str">
        <f>IFERROR((COUNTIFS(Patch3.2!$I:$I,$A23)+COUNTIFS(Patch3.2!$F:$F,$A23)+COUNTIFS(Patch3.2!$L:$L,$A23)+COUNTIFS(Patch3.2!$K:$K,$A23)+COUNTIFS(Patch3.2!$J:$J,$A23)+COUNTIFS(Patch3.2!$M:$M,$A23)+COUNTIFS(Patch3.2!$G:$G,$A23)+COUNTIFS(Patch3.2!$H:$H,$A23))/((COUNTIFS(Patch3.2!$C:$C,"R")+COUNTIFS(Patch3.2!$C:$C,"B"))),"")</f>
        <v/>
      </c>
      <c r="D23" s="8" t="str">
        <f>IFERROR((COUNTIFS(Patch3.2!$N:$N,$A23)+COUNTIFS(Patch3.2!$O:$O,$A23)+COUNTIFS(Patch3.2!$P:$P,$A23)+COUNTIFS(Patch3.2!$Q:$Q,$A23)+COUNTIFS(Patch3.2!$R:$R,$A23)+COUNTIFS(Patch3.2!$S:$S,$A23))/(COUNTIFS(Patch3.2!$C:$C,"R")+COUNTIFS(Patch3.2!$C:$C,"B")),"")</f>
        <v/>
      </c>
      <c r="E23" s="9" t="e">
        <f t="shared" si="0"/>
        <v>#VALUE!</v>
      </c>
      <c r="F23" s="6">
        <f>COUNTIFS(Patch3.2!F:M,A23)</f>
        <v>119</v>
      </c>
      <c r="G23" s="6">
        <f>COUNTIFS(Patch3.2!N:S,A23)</f>
        <v>150</v>
      </c>
      <c r="H23" s="6">
        <f>COUNTIFS(Patch3.2!F:F,A23)</f>
        <v>11</v>
      </c>
      <c r="I23" s="10">
        <f ca="1">IFERROR(__xludf.DUMMYFUNCTION("IFERROR(COUNTIF(FILTER('Data Patch 3.2'!C:C, 'Data Patch 3.2'!F:F=A23), ""B"")/H23,"""")
"),0.454545454545454)</f>
        <v>0.45454545454545398</v>
      </c>
      <c r="J23" s="6">
        <f>COUNTIFS(Patch3.2!M:M,A23)</f>
        <v>11</v>
      </c>
      <c r="K23" s="10">
        <f ca="1">IFERROR(__xludf.DUMMYFUNCTION("IFERROR(COUNTIF(FILTER('Data Patch 3.2'!C:C, 'Data Patch 3.2'!M:M=A23), ""R"")/J23,"""")
"),0.545454545454545)</f>
        <v>0.54545454545454497</v>
      </c>
      <c r="L23" s="11">
        <f t="array" ref="L23">(SUM(COUNTIFS(Patch3.2!F:F, A23, Patch3.2!C:C, "B"),
                COUNTIFS(Patch3.2!G:G, A23, Patch3.2!C:C, "B"),
                COUNTIFS(Patch3.2!H:H, A23, Patch3.2!C:C, "B"),
                COUNTIFS(Patch3.2!I:I, A23, Patch3.2!C:C, "B")))/COUNTIFS(Patch3.2!E:I, A23)</f>
        <v>0</v>
      </c>
      <c r="M23" s="12">
        <f t="array" ref="M23">(SUM(COUNTIFS(Patch3.2!J:J, A23, Patch3.2!C:C, "R"),
                COUNTIFS(Patch3.2!K:K, A23, Patch3.2!C:C, "R"),
                COUNTIFS(Patch3.2!L:L, A23, Patch3.2!C:C, "R"),
                COUNTIFS(Patch3.2!M:M, A23, Patch3.2!C:C, "R")))/COUNTIFS(Patch3.2!J:M, A23)</f>
        <v>0</v>
      </c>
      <c r="N23" s="6">
        <f ca="1">IFERROR(__xludf.DUMMYFUNCTION("QUERY('Data Patch 3.2'!$C:$M,""SELECT SUM(D) WHERE (F ='""&amp;A23&amp;""' OR G ='""&amp;A23&amp;""' OR H ='""&amp;A23&amp;""' OR I ='""&amp;A23&amp;""') AND C = 'B' LABEL SUM(D)''"")
 +QUERY('Data Patch 3.2'!$C:$M,""SELECT SUM(D) WHERE (J ='""&amp;A23&amp;""' OR K ='""&amp;A23&amp;""' OR L ='""&amp;A23&amp;"""&amp;"' OR M ='""&amp;A23&amp;""') AND C = 'R' LABEL SUM(D)''"")
 -QUERY('Data Patch 3.2'!$C:$M,""SELECT SUM(D) WHERE (F ='""&amp;A23&amp;""' OR G ='""&amp;A23&amp;""' OR H ='""&amp;A23&amp;""' OR I ='""&amp;A23&amp;""') AND C = 'R' LABEL SUM(D)''"")
 -QUERY('Data Patch 3.2'!$C:$M,""SELECT SUM(D) WHE"&amp;"RE (J ='""&amp;A23&amp;""' OR K ='""&amp;A23&amp;""' OR L ='""&amp;A23&amp;""' OR M ='""&amp;A23&amp;""') AND C = 'B' LABEL SUM(D)''"")"),-27)</f>
        <v>-27</v>
      </c>
      <c r="O23" s="13">
        <f t="shared" ca="1" si="1"/>
        <v>-0.22689075630252101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>
      <c r="A24" s="7" t="s">
        <v>61</v>
      </c>
      <c r="B24" s="8">
        <f>IFERROR((COUNTIFS(Patch3.2!$F:$F,$A24,Patch3.2!$C:$C,"B")+COUNTIFS(Patch3.2!$L:$L,$A24,Patch3.2!$C:$C,"R")+COUNTIFS(Patch3.2!$K:$K,$A24,Patch3.2!$C:$C,"R")+COUNTIFS(Patch3.2!$M:$M,$A24,Patch3.2!$C:$C,"R")+COUNTIFS(Patch3.2!$J:$J,$A24,Patch3.2!$C:$C,"R")+COUNTIFS(Patch3.2!$G:$G,$A24,Patch3.2!$C:$C,"B")+COUNTIFS(Patch3.2!$I:$I,$A24,Patch3.2!$C:$C,"B")+COUNTIFS(Patch3.2!$H:$H,$A24,Patch3.2!$C:$C,"B"))/((COUNTIFS(Patch3.2!$I:$I,$A24)+(COUNTIFS(Patch3.2!$F:$F,$A24)+(COUNTIFS(Patch3.2!$L:$L,$A24)+(COUNTIFS(Patch3.2!$K:$K,$A24)+(COUNTIFS(Patch3.2!$J:$J,$A24)+(COUNTIFS(Patch3.2!$M:$M,$A24)+(COUNTIFS(Patch3.2!$G:$G,$A24)+(COUNTIFS(Patch3.2!$H:$H,$A24)))))))))),"")</f>
        <v>0</v>
      </c>
      <c r="C24" s="8" t="str">
        <f>IFERROR((COUNTIFS(Patch3.2!$I:$I,$A24)+COUNTIFS(Patch3.2!$F:$F,$A24)+COUNTIFS(Patch3.2!$L:$L,$A24)+COUNTIFS(Patch3.2!$K:$K,$A24)+COUNTIFS(Patch3.2!$J:$J,$A24)+COUNTIFS(Patch3.2!$M:$M,$A24)+COUNTIFS(Patch3.2!$G:$G,$A24)+COUNTIFS(Patch3.2!$H:$H,$A24))/((COUNTIFS(Patch3.2!$C:$C,"R")+COUNTIFS(Patch3.2!$C:$C,"B"))),"")</f>
        <v/>
      </c>
      <c r="D24" s="8" t="str">
        <f>IFERROR((COUNTIFS(Patch3.2!$N:$N,$A24)+COUNTIFS(Patch3.2!$O:$O,$A24)+COUNTIFS(Patch3.2!$P:$P,$A24)+COUNTIFS(Patch3.2!$Q:$Q,$A24)+COUNTIFS(Patch3.2!$R:$R,$A24)+COUNTIFS(Patch3.2!$S:$S,$A24))/(COUNTIFS(Patch3.2!$C:$C,"R")+COUNTIFS(Patch3.2!$C:$C,"B")),"")</f>
        <v/>
      </c>
      <c r="E24" s="9" t="e">
        <f t="shared" si="0"/>
        <v>#VALUE!</v>
      </c>
      <c r="F24" s="6">
        <f>COUNTIFS(Patch3.2!F:M,A24)</f>
        <v>71</v>
      </c>
      <c r="G24" s="6">
        <f>COUNTIFS(Patch3.2!N:S,A24)</f>
        <v>18</v>
      </c>
      <c r="H24" s="6">
        <f>COUNTIFS(Patch3.2!F:F,A24)</f>
        <v>1</v>
      </c>
      <c r="I24" s="10">
        <f ca="1">IFERROR(__xludf.DUMMYFUNCTION("IFERROR(COUNTIF(FILTER('Data Patch 3.2'!C:C, 'Data Patch 3.2'!F:F=A24), ""B"")/H24,"""")
"),1)</f>
        <v>1</v>
      </c>
      <c r="J24" s="6">
        <f>COUNTIFS(Patch3.2!M:M,A24)</f>
        <v>13</v>
      </c>
      <c r="K24" s="10">
        <f ca="1">IFERROR(__xludf.DUMMYFUNCTION("IFERROR(COUNTIF(FILTER('Data Patch 3.2'!C:C, 'Data Patch 3.2'!M:M=A24), ""R"")/J24,"""")
"),0.307692307692307)</f>
        <v>0.30769230769230699</v>
      </c>
      <c r="L24" s="11">
        <f t="array" ref="L24">(SUM(COUNTIFS(Patch3.2!F:F, A24, Patch3.2!C:C, "B"),
                COUNTIFS(Patch3.2!G:G, A24, Patch3.2!C:C, "B"),
                COUNTIFS(Patch3.2!H:H, A24, Patch3.2!C:C, "B"),
                COUNTIFS(Patch3.2!I:I, A24, Patch3.2!C:C, "B")))/COUNTIFS(Patch3.2!E:I, A24)</f>
        <v>0</v>
      </c>
      <c r="M24" s="12">
        <f t="array" ref="M24">(SUM(COUNTIFS(Patch3.2!J:J, A24, Patch3.2!C:C, "R"),
                COUNTIFS(Patch3.2!K:K, A24, Patch3.2!C:C, "R"),
                COUNTIFS(Patch3.2!L:L, A24, Patch3.2!C:C, "R"),
                COUNTIFS(Patch3.2!M:M, A24, Patch3.2!C:C, "R")))/COUNTIFS(Patch3.2!J:M, A24)</f>
        <v>0</v>
      </c>
      <c r="N24" s="6">
        <f ca="1">IFERROR(__xludf.DUMMYFUNCTION("QUERY('Data Patch 3.2'!$C:$M,""SELECT SUM(D) WHERE (F ='""&amp;A24&amp;""' OR G ='""&amp;A24&amp;""' OR H ='""&amp;A24&amp;""' OR I ='""&amp;A24&amp;""') AND C = 'B' LABEL SUM(D)''"")
 +QUERY('Data Patch 3.2'!$C:$M,""SELECT SUM(D) WHERE (J ='""&amp;A24&amp;""' OR K ='""&amp;A24&amp;""' OR L ='""&amp;A24&amp;"""&amp;"' OR M ='""&amp;A24&amp;""') AND C = 'R' LABEL SUM(D)''"")
 -QUERY('Data Patch 3.2'!$C:$M,""SELECT SUM(D) WHERE (F ='""&amp;A24&amp;""' OR G ='""&amp;A24&amp;""' OR H ='""&amp;A24&amp;""' OR I ='""&amp;A24&amp;""') AND C = 'R' LABEL SUM(D)''"")
 -QUERY('Data Patch 3.2'!$C:$M,""SELECT SUM(D) WHE"&amp;"RE (J ='""&amp;A24&amp;""' OR K ='""&amp;A24&amp;""' OR L ='""&amp;A24&amp;""' OR M ='""&amp;A24&amp;""') AND C = 'B' LABEL SUM(D)''"")"),3)</f>
        <v>3</v>
      </c>
      <c r="O24" s="13">
        <f t="shared" ca="1" si="1"/>
        <v>4.2253521126760563E-2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>
      <c r="A25" s="7" t="s">
        <v>62</v>
      </c>
      <c r="B25" s="8">
        <f>IFERROR((COUNTIFS(Patch3.2!$F:$F,$A25,Patch3.2!$C:$C,"B")+COUNTIFS(Patch3.2!$L:$L,$A25,Patch3.2!$C:$C,"R")+COUNTIFS(Patch3.2!$K:$K,$A25,Patch3.2!$C:$C,"R")+COUNTIFS(Patch3.2!$M:$M,$A25,Patch3.2!$C:$C,"R")+COUNTIFS(Patch3.2!$J:$J,$A25,Patch3.2!$C:$C,"R")+COUNTIFS(Patch3.2!$G:$G,$A25,Patch3.2!$C:$C,"B")+COUNTIFS(Patch3.2!$I:$I,$A25,Patch3.2!$C:$C,"B")+COUNTIFS(Patch3.2!$H:$H,$A25,Patch3.2!$C:$C,"B"))/((COUNTIFS(Patch3.2!$I:$I,$A25)+(COUNTIFS(Patch3.2!$F:$F,$A25)+(COUNTIFS(Patch3.2!$L:$L,$A25)+(COUNTIFS(Patch3.2!$K:$K,$A25)+(COUNTIFS(Patch3.2!$J:$J,$A25)+(COUNTIFS(Patch3.2!$M:$M,$A25)+(COUNTIFS(Patch3.2!$G:$G,$A25)+(COUNTIFS(Patch3.2!$H:$H,$A25)))))))))),"")</f>
        <v>0</v>
      </c>
      <c r="C25" s="8" t="str">
        <f>IFERROR((COUNTIFS(Patch3.2!$I:$I,$A25)+COUNTIFS(Patch3.2!$F:$F,$A25)+COUNTIFS(Patch3.2!$L:$L,$A25)+COUNTIFS(Patch3.2!$K:$K,$A25)+COUNTIFS(Patch3.2!$J:$J,$A25)+COUNTIFS(Patch3.2!$M:$M,$A25)+COUNTIFS(Patch3.2!$G:$G,$A25)+COUNTIFS(Patch3.2!$H:$H,$A25))/((COUNTIFS(Patch3.2!$C:$C,"R")+COUNTIFS(Patch3.2!$C:$C,"B"))),"")</f>
        <v/>
      </c>
      <c r="D25" s="8" t="str">
        <f>IFERROR((COUNTIFS(Patch3.2!$N:$N,$A25)+COUNTIFS(Patch3.2!$O:$O,$A25)+COUNTIFS(Patch3.2!$P:$P,$A25)+COUNTIFS(Patch3.2!$Q:$Q,$A25)+COUNTIFS(Patch3.2!$R:$R,$A25)+COUNTIFS(Patch3.2!$S:$S,$A25))/(COUNTIFS(Patch3.2!$C:$C,"R")+COUNTIFS(Patch3.2!$C:$C,"B")),"")</f>
        <v/>
      </c>
      <c r="E25" s="9" t="e">
        <f t="shared" si="0"/>
        <v>#VALUE!</v>
      </c>
      <c r="F25" s="6">
        <f>COUNTIFS(Patch3.2!F:M,A25)</f>
        <v>150</v>
      </c>
      <c r="G25" s="6">
        <f>COUNTIFS(Patch3.2!N:S,A25)</f>
        <v>103</v>
      </c>
      <c r="H25" s="6">
        <f>COUNTIFS(Patch3.2!F:F,A25)</f>
        <v>13</v>
      </c>
      <c r="I25" s="10">
        <f ca="1">IFERROR(__xludf.DUMMYFUNCTION("IFERROR(COUNTIF(FILTER('Data Patch 3.2'!C:C, 'Data Patch 3.2'!F:F=A25), ""B"")/H25,"""")
"),0.23076923076923)</f>
        <v>0.23076923076923</v>
      </c>
      <c r="J25" s="6">
        <f>COUNTIFS(Patch3.2!M:M,A25)</f>
        <v>15</v>
      </c>
      <c r="K25" s="10">
        <f ca="1">IFERROR(__xludf.DUMMYFUNCTION("IFERROR(COUNTIF(FILTER('Data Patch 3.2'!C:C, 'Data Patch 3.2'!M:M=A25), ""R"")/J25,"""")
"),0.666666666666666)</f>
        <v>0.66666666666666596</v>
      </c>
      <c r="L25" s="11">
        <f t="array" ref="L25">(SUM(COUNTIFS(Patch3.2!F:F, A25, Patch3.2!C:C, "B"),
                COUNTIFS(Patch3.2!G:G, A25, Patch3.2!C:C, "B"),
                COUNTIFS(Patch3.2!H:H, A25, Patch3.2!C:C, "B"),
                COUNTIFS(Patch3.2!I:I, A25, Patch3.2!C:C, "B")))/COUNTIFS(Patch3.2!E:I, A25)</f>
        <v>0</v>
      </c>
      <c r="M25" s="12">
        <f t="array" ref="M25">(SUM(COUNTIFS(Patch3.2!J:J, A25, Patch3.2!C:C, "R"),
                COUNTIFS(Patch3.2!K:K, A25, Patch3.2!C:C, "R"),
                COUNTIFS(Patch3.2!L:L, A25, Patch3.2!C:C, "R"),
                COUNTIFS(Patch3.2!M:M, A25, Patch3.2!C:C, "R")))/COUNTIFS(Patch3.2!J:M, A25)</f>
        <v>0</v>
      </c>
      <c r="N25" s="6">
        <f ca="1">IFERROR(__xludf.DUMMYFUNCTION("QUERY('Data Patch 3.2'!$C:$M,""SELECT SUM(D) WHERE (F ='""&amp;A25&amp;""' OR G ='""&amp;A25&amp;""' OR H ='""&amp;A25&amp;""' OR I ='""&amp;A25&amp;""') AND C = 'B' LABEL SUM(D)''"")
 +QUERY('Data Patch 3.2'!$C:$M,""SELECT SUM(D) WHERE (J ='""&amp;A25&amp;""' OR K ='""&amp;A25&amp;""' OR L ='""&amp;A25&amp;"""&amp;"' OR M ='""&amp;A25&amp;""') AND C = 'R' LABEL SUM(D)''"")
 -QUERY('Data Patch 3.2'!$C:$M,""SELECT SUM(D) WHERE (F ='""&amp;A25&amp;""' OR G ='""&amp;A25&amp;""' OR H ='""&amp;A25&amp;""' OR I ='""&amp;A25&amp;""') AND C = 'R' LABEL SUM(D)''"")
 -QUERY('Data Patch 3.2'!$C:$M,""SELECT SUM(D) WHE"&amp;"RE (J ='""&amp;A25&amp;""' OR K ='""&amp;A25&amp;""' OR L ='""&amp;A25&amp;""' OR M ='""&amp;A25&amp;""') AND C = 'B' LABEL SUM(D)''"")"),-89)</f>
        <v>-89</v>
      </c>
      <c r="O25" s="13">
        <f t="shared" ca="1" si="1"/>
        <v>-0.59333333333333338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>
      <c r="A26" s="7" t="s">
        <v>63</v>
      </c>
      <c r="B26" s="8">
        <f>IFERROR((COUNTIFS(Patch3.2!$F:$F,$A26,Patch3.2!$C:$C,"B")+COUNTIFS(Patch3.2!$L:$L,$A26,Patch3.2!$C:$C,"R")+COUNTIFS(Patch3.2!$K:$K,$A26,Patch3.2!$C:$C,"R")+COUNTIFS(Patch3.2!$M:$M,$A26,Patch3.2!$C:$C,"R")+COUNTIFS(Patch3.2!$J:$J,$A26,Patch3.2!$C:$C,"R")+COUNTIFS(Patch3.2!$G:$G,$A26,Patch3.2!$C:$C,"B")+COUNTIFS(Patch3.2!$I:$I,$A26,Patch3.2!$C:$C,"B")+COUNTIFS(Patch3.2!$H:$H,$A26,Patch3.2!$C:$C,"B"))/((COUNTIFS(Patch3.2!$I:$I,$A26)+(COUNTIFS(Patch3.2!$F:$F,$A26)+(COUNTIFS(Patch3.2!$L:$L,$A26)+(COUNTIFS(Patch3.2!$K:$K,$A26)+(COUNTIFS(Patch3.2!$J:$J,$A26)+(COUNTIFS(Patch3.2!$M:$M,$A26)+(COUNTIFS(Patch3.2!$G:$G,$A26)+(COUNTIFS(Patch3.2!$H:$H,$A26)))))))))),"")</f>
        <v>0</v>
      </c>
      <c r="C26" s="8" t="str">
        <f>IFERROR((COUNTIFS(Patch3.2!$I:$I,$A26)+COUNTIFS(Patch3.2!$F:$F,$A26)+COUNTIFS(Patch3.2!$L:$L,$A26)+COUNTIFS(Patch3.2!$K:$K,$A26)+COUNTIFS(Patch3.2!$J:$J,$A26)+COUNTIFS(Patch3.2!$M:$M,$A26)+COUNTIFS(Patch3.2!$G:$G,$A26)+COUNTIFS(Patch3.2!$H:$H,$A26))/((COUNTIFS(Patch3.2!$C:$C,"R")+COUNTIFS(Patch3.2!$C:$C,"B"))),"")</f>
        <v/>
      </c>
      <c r="D26" s="8" t="str">
        <f>IFERROR((COUNTIFS(Patch3.2!$N:$N,$A26)+COUNTIFS(Patch3.2!$O:$O,$A26)+COUNTIFS(Patch3.2!$P:$P,$A26)+COUNTIFS(Patch3.2!$Q:$Q,$A26)+COUNTIFS(Patch3.2!$R:$R,$A26)+COUNTIFS(Patch3.2!$S:$S,$A26))/(COUNTIFS(Patch3.2!$C:$C,"R")+COUNTIFS(Patch3.2!$C:$C,"B")),"")</f>
        <v/>
      </c>
      <c r="E26" s="9" t="e">
        <f t="shared" si="0"/>
        <v>#VALUE!</v>
      </c>
      <c r="F26" s="6">
        <f>COUNTIFS(Patch3.2!F:M,A26)</f>
        <v>36</v>
      </c>
      <c r="G26" s="6">
        <f>COUNTIFS(Patch3.2!N:S,A26)</f>
        <v>9</v>
      </c>
      <c r="H26" s="6">
        <f>COUNTIFS(Patch3.2!F:F,A26)</f>
        <v>0</v>
      </c>
      <c r="I26" s="10" t="str">
        <f ca="1">IFERROR(__xludf.DUMMYFUNCTION("IFERROR(COUNTIF(FILTER('Data Patch 3.2'!C:C, 'Data Patch 3.2'!F:F=A26), ""B"")/H26,"""")
"),"")</f>
        <v/>
      </c>
      <c r="J26" s="6">
        <f>COUNTIFS(Patch3.2!M:M,A26)</f>
        <v>11</v>
      </c>
      <c r="K26" s="10">
        <f ca="1">IFERROR(__xludf.DUMMYFUNCTION("IFERROR(COUNTIF(FILTER('Data Patch 3.2'!C:C, 'Data Patch 3.2'!M:M=A26), ""R"")/J26,"""")
"),0.545454545454545)</f>
        <v>0.54545454545454497</v>
      </c>
      <c r="L26" s="11">
        <f t="array" ref="L26">(SUM(COUNTIFS(Patch3.2!F:F, A26, Patch3.2!C:C, "B"),
                COUNTIFS(Patch3.2!G:G, A26, Patch3.2!C:C, "B"),
                COUNTIFS(Patch3.2!H:H, A26, Patch3.2!C:C, "B"),
                COUNTIFS(Patch3.2!I:I, A26, Patch3.2!C:C, "B")))/COUNTIFS(Patch3.2!E:I, A26)</f>
        <v>0</v>
      </c>
      <c r="M26" s="12">
        <f t="array" ref="M26">(SUM(COUNTIFS(Patch3.2!J:J, A26, Patch3.2!C:C, "R"),
                COUNTIFS(Patch3.2!K:K, A26, Patch3.2!C:C, "R"),
                COUNTIFS(Patch3.2!L:L, A26, Patch3.2!C:C, "R"),
                COUNTIFS(Patch3.2!M:M, A26, Patch3.2!C:C, "R")))/COUNTIFS(Patch3.2!J:M, A26)</f>
        <v>0</v>
      </c>
      <c r="N26" s="6">
        <f ca="1">IFERROR(__xludf.DUMMYFUNCTION("QUERY('Data Patch 3.2'!$C:$M,""SELECT SUM(D) WHERE (F ='""&amp;A26&amp;""' OR G ='""&amp;A26&amp;""' OR H ='""&amp;A26&amp;""' OR I ='""&amp;A26&amp;""') AND C = 'B' LABEL SUM(D)''"")
 +QUERY('Data Patch 3.2'!$C:$M,""SELECT SUM(D) WHERE (J ='""&amp;A26&amp;""' OR K ='""&amp;A26&amp;""' OR L ='""&amp;A26&amp;"""&amp;"' OR M ='""&amp;A26&amp;""') AND C = 'R' LABEL SUM(D)''"")
 -QUERY('Data Patch 3.2'!$C:$M,""SELECT SUM(D) WHERE (F ='""&amp;A26&amp;""' OR G ='""&amp;A26&amp;""' OR H ='""&amp;A26&amp;""' OR I ='""&amp;A26&amp;""') AND C = 'R' LABEL SUM(D)''"")
 -QUERY('Data Patch 3.2'!$C:$M,""SELECT SUM(D) WHE"&amp;"RE (J ='""&amp;A26&amp;""' OR K ='""&amp;A26&amp;""' OR L ='""&amp;A26&amp;""' OR M ='""&amp;A26&amp;""') AND C = 'B' LABEL SUM(D)''"")"),1)</f>
        <v>1</v>
      </c>
      <c r="O26" s="13">
        <f t="shared" ca="1" si="1"/>
        <v>2.7777777777777776E-2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>
      <c r="A27" s="7" t="s">
        <v>64</v>
      </c>
      <c r="B27" s="8">
        <f>IFERROR((COUNTIFS(Patch3.2!$F:$F,$A27,Patch3.2!$C:$C,"B")+COUNTIFS(Patch3.2!$L:$L,$A27,Patch3.2!$C:$C,"R")+COUNTIFS(Patch3.2!$K:$K,$A27,Patch3.2!$C:$C,"R")+COUNTIFS(Patch3.2!$M:$M,$A27,Patch3.2!$C:$C,"R")+COUNTIFS(Patch3.2!$J:$J,$A27,Patch3.2!$C:$C,"R")+COUNTIFS(Patch3.2!$G:$G,$A27,Patch3.2!$C:$C,"B")+COUNTIFS(Patch3.2!$I:$I,$A27,Patch3.2!$C:$C,"B")+COUNTIFS(Patch3.2!$H:$H,$A27,Patch3.2!$C:$C,"B"))/((COUNTIFS(Patch3.2!$I:$I,$A27)+(COUNTIFS(Patch3.2!$F:$F,$A27)+(COUNTIFS(Patch3.2!$L:$L,$A27)+(COUNTIFS(Patch3.2!$K:$K,$A27)+(COUNTIFS(Patch3.2!$J:$J,$A27)+(COUNTIFS(Patch3.2!$M:$M,$A27)+(COUNTIFS(Patch3.2!$G:$G,$A27)+(COUNTIFS(Patch3.2!$H:$H,$A27)))))))))),"")</f>
        <v>0</v>
      </c>
      <c r="C27" s="8" t="str">
        <f>IFERROR((COUNTIFS(Patch3.2!$I:$I,$A27)+COUNTIFS(Patch3.2!$F:$F,$A27)+COUNTIFS(Patch3.2!$L:$L,$A27)+COUNTIFS(Patch3.2!$K:$K,$A27)+COUNTIFS(Patch3.2!$J:$J,$A27)+COUNTIFS(Patch3.2!$M:$M,$A27)+COUNTIFS(Patch3.2!$G:$G,$A27)+COUNTIFS(Patch3.2!$H:$H,$A27))/((COUNTIFS(Patch3.2!$C:$C,"R")+COUNTIFS(Patch3.2!$C:$C,"B"))),"")</f>
        <v/>
      </c>
      <c r="D27" s="8" t="str">
        <f>IFERROR((COUNTIFS(Patch3.2!$N:$N,$A27)+COUNTIFS(Patch3.2!$O:$O,$A27)+COUNTIFS(Patch3.2!$P:$P,$A27)+COUNTIFS(Patch3.2!$Q:$Q,$A27)+COUNTIFS(Patch3.2!$R:$R,$A27)+COUNTIFS(Patch3.2!$S:$S,$A27))/(COUNTIFS(Patch3.2!$C:$C,"R")+COUNTIFS(Patch3.2!$C:$C,"B")),"")</f>
        <v/>
      </c>
      <c r="E27" s="9" t="e">
        <f t="shared" si="0"/>
        <v>#VALUE!</v>
      </c>
      <c r="F27" s="6">
        <f>COUNTIFS(Patch3.2!F:M,A27)</f>
        <v>90</v>
      </c>
      <c r="G27" s="6">
        <f>COUNTIFS(Patch3.2!N:S,A27)</f>
        <v>46</v>
      </c>
      <c r="H27" s="6">
        <f>COUNTIFS(Patch3.2!F:F,A27)</f>
        <v>4</v>
      </c>
      <c r="I27" s="10">
        <f ca="1">IFERROR(__xludf.DUMMYFUNCTION("IFERROR(COUNTIF(FILTER('Data Patch 3.2'!C:C, 'Data Patch 3.2'!F:F=A27), ""B"")/H27,"""")
"),0.75)</f>
        <v>0.75</v>
      </c>
      <c r="J27" s="6">
        <f>COUNTIFS(Patch3.2!M:M,A27)</f>
        <v>11</v>
      </c>
      <c r="K27" s="10">
        <f ca="1">IFERROR(__xludf.DUMMYFUNCTION("IFERROR(COUNTIF(FILTER('Data Patch 3.2'!C:C, 'Data Patch 3.2'!M:M=A27), ""R"")/J27,"""")
"),0.636363636363636)</f>
        <v>0.63636363636363602</v>
      </c>
      <c r="L27" s="11">
        <f t="array" ref="L27">(SUM(COUNTIFS(Patch3.2!F:F, A27, Patch3.2!C:C, "B"),
                COUNTIFS(Patch3.2!G:G, A27, Patch3.2!C:C, "B"),
                COUNTIFS(Patch3.2!H:H, A27, Patch3.2!C:C, "B"),
                COUNTIFS(Patch3.2!I:I, A27, Patch3.2!C:C, "B")))/COUNTIFS(Patch3.2!E:I, A27)</f>
        <v>0</v>
      </c>
      <c r="M27" s="12">
        <f t="array" ref="M27">(SUM(COUNTIFS(Patch3.2!J:J, A27, Patch3.2!C:C, "R"),
                COUNTIFS(Patch3.2!K:K, A27, Patch3.2!C:C, "R"),
                COUNTIFS(Patch3.2!L:L, A27, Patch3.2!C:C, "R"),
                COUNTIFS(Patch3.2!M:M, A27, Patch3.2!C:C, "R")))/COUNTIFS(Patch3.2!J:M, A27)</f>
        <v>0</v>
      </c>
      <c r="N27" s="6">
        <f ca="1">IFERROR(__xludf.DUMMYFUNCTION("QUERY('Data Patch 3.2'!$C:$M,""SELECT SUM(D) WHERE (F ='""&amp;A27&amp;""' OR G ='""&amp;A27&amp;""' OR H ='""&amp;A27&amp;""' OR I ='""&amp;A27&amp;""') AND C = 'B' LABEL SUM(D)''"")
 +QUERY('Data Patch 3.2'!$C:$M,""SELECT SUM(D) WHERE (J ='""&amp;A27&amp;""' OR K ='""&amp;A27&amp;""' OR L ='""&amp;A27&amp;"""&amp;"' OR M ='""&amp;A27&amp;""') AND C = 'R' LABEL SUM(D)''"")
 -QUERY('Data Patch 3.2'!$C:$M,""SELECT SUM(D) WHERE (F ='""&amp;A27&amp;""' OR G ='""&amp;A27&amp;""' OR H ='""&amp;A27&amp;""' OR I ='""&amp;A27&amp;""') AND C = 'R' LABEL SUM(D)''"")
 -QUERY('Data Patch 3.2'!$C:$M,""SELECT SUM(D) WHE"&amp;"RE (J ='""&amp;A27&amp;""' OR K ='""&amp;A27&amp;""' OR L ='""&amp;A27&amp;""' OR M ='""&amp;A27&amp;""') AND C = 'B' LABEL SUM(D)''"")"),-145)</f>
        <v>-145</v>
      </c>
      <c r="O27" s="13">
        <f t="shared" ca="1" si="1"/>
        <v>-1.6111111111111112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>
      <c r="A28" s="7" t="s">
        <v>65</v>
      </c>
      <c r="B28" s="8">
        <f>IFERROR((COUNTIFS(Patch3.2!$F:$F,$A28,Patch3.2!$C:$C,"B")+COUNTIFS(Patch3.2!$L:$L,$A28,Patch3.2!$C:$C,"R")+COUNTIFS(Patch3.2!$K:$K,$A28,Patch3.2!$C:$C,"R")+COUNTIFS(Patch3.2!$M:$M,$A28,Patch3.2!$C:$C,"R")+COUNTIFS(Patch3.2!$J:$J,$A28,Patch3.2!$C:$C,"R")+COUNTIFS(Patch3.2!$G:$G,$A28,Patch3.2!$C:$C,"B")+COUNTIFS(Patch3.2!$I:$I,$A28,Patch3.2!$C:$C,"B")+COUNTIFS(Patch3.2!$H:$H,$A28,Patch3.2!$C:$C,"B"))/((COUNTIFS(Patch3.2!$I:$I,$A28)+(COUNTIFS(Patch3.2!$F:$F,$A28)+(COUNTIFS(Patch3.2!$L:$L,$A28)+(COUNTIFS(Patch3.2!$K:$K,$A28)+(COUNTIFS(Patch3.2!$J:$J,$A28)+(COUNTIFS(Patch3.2!$M:$M,$A28)+(COUNTIFS(Patch3.2!$G:$G,$A28)+(COUNTIFS(Patch3.2!$H:$H,$A28)))))))))),"")</f>
        <v>0</v>
      </c>
      <c r="C28" s="8" t="str">
        <f>IFERROR((COUNTIFS(Patch3.2!$I:$I,$A28)+COUNTIFS(Patch3.2!$F:$F,$A28)+COUNTIFS(Patch3.2!$L:$L,$A28)+COUNTIFS(Patch3.2!$K:$K,$A28)+COUNTIFS(Patch3.2!$J:$J,$A28)+COUNTIFS(Patch3.2!$M:$M,$A28)+COUNTIFS(Patch3.2!$G:$G,$A28)+COUNTIFS(Patch3.2!$H:$H,$A28))/((COUNTIFS(Patch3.2!$C:$C,"R")+COUNTIFS(Patch3.2!$C:$C,"B"))),"")</f>
        <v/>
      </c>
      <c r="D28" s="8" t="str">
        <f>IFERROR((COUNTIFS(Patch3.2!$N:$N,$A28)+COUNTIFS(Patch3.2!$O:$O,$A28)+COUNTIFS(Patch3.2!$P:$P,$A28)+COUNTIFS(Patch3.2!$Q:$Q,$A28)+COUNTIFS(Patch3.2!$R:$R,$A28)+COUNTIFS(Patch3.2!$S:$S,$A28))/(COUNTIFS(Patch3.2!$C:$C,"R")+COUNTIFS(Patch3.2!$C:$C,"B")),"")</f>
        <v/>
      </c>
      <c r="E28" s="9" t="e">
        <f t="shared" si="0"/>
        <v>#VALUE!</v>
      </c>
      <c r="F28" s="6">
        <f>COUNTIFS(Patch3.2!F:M,A28)</f>
        <v>54</v>
      </c>
      <c r="G28" s="6">
        <f>COUNTIFS(Patch3.2!N:S,A28)</f>
        <v>25</v>
      </c>
      <c r="H28" s="6">
        <f>COUNTIFS(Patch3.2!F:F,A28)</f>
        <v>3</v>
      </c>
      <c r="I28" s="10">
        <f ca="1">IFERROR(__xludf.DUMMYFUNCTION("IFERROR(COUNTIF(FILTER('Data Patch 3.2'!C:C, 'Data Patch 3.2'!F:F=A28), ""B"")/H28,"""")
"),0.333333333333333)</f>
        <v>0.33333333333333298</v>
      </c>
      <c r="J28" s="6">
        <f>COUNTIFS(Patch3.2!M:M,A28)</f>
        <v>18</v>
      </c>
      <c r="K28" s="10">
        <f ca="1">IFERROR(__xludf.DUMMYFUNCTION("IFERROR(COUNTIF(FILTER('Data Patch 3.2'!C:C, 'Data Patch 3.2'!M:M=A28), ""R"")/J28,"""")
"),0.388888888888888)</f>
        <v>0.38888888888888801</v>
      </c>
      <c r="L28" s="11">
        <f t="array" ref="L28">(SUM(COUNTIFS(Patch3.2!F:F, A28, Patch3.2!C:C, "B"),
                COUNTIFS(Patch3.2!G:G, A28, Patch3.2!C:C, "B"),
                COUNTIFS(Patch3.2!H:H, A28, Patch3.2!C:C, "B"),
                COUNTIFS(Patch3.2!I:I, A28, Patch3.2!C:C, "B")))/COUNTIFS(Patch3.2!E:I, A28)</f>
        <v>0</v>
      </c>
      <c r="M28" s="12">
        <f t="array" ref="M28">(SUM(COUNTIFS(Patch3.2!J:J, A28, Patch3.2!C:C, "R"),
                COUNTIFS(Patch3.2!K:K, A28, Patch3.2!C:C, "R"),
                COUNTIFS(Patch3.2!L:L, A28, Patch3.2!C:C, "R"),
                COUNTIFS(Patch3.2!M:M, A28, Patch3.2!C:C, "R")))/COUNTIFS(Patch3.2!J:M, A28)</f>
        <v>0</v>
      </c>
      <c r="N28" s="6">
        <f ca="1">IFERROR(__xludf.DUMMYFUNCTION("QUERY('Data Patch 3.2'!$C:$M,""SELECT SUM(D) WHERE (F ='""&amp;A28&amp;""' OR G ='""&amp;A28&amp;""' OR H ='""&amp;A28&amp;""' OR I ='""&amp;A28&amp;""') AND C = 'B' LABEL SUM(D)''"")
 +QUERY('Data Patch 3.2'!$C:$M,""SELECT SUM(D) WHERE (J ='""&amp;A28&amp;""' OR K ='""&amp;A28&amp;""' OR L ='""&amp;A28&amp;"""&amp;"' OR M ='""&amp;A28&amp;""') AND C = 'R' LABEL SUM(D)''"")
 -QUERY('Data Patch 3.2'!$C:$M,""SELECT SUM(D) WHERE (F ='""&amp;A28&amp;""' OR G ='""&amp;A28&amp;""' OR H ='""&amp;A28&amp;""' OR I ='""&amp;A28&amp;""') AND C = 'R' LABEL SUM(D)''"")
 -QUERY('Data Patch 3.2'!$C:$M,""SELECT SUM(D) WHE"&amp;"RE (J ='""&amp;A28&amp;""' OR K ='""&amp;A28&amp;""' OR L ='""&amp;A28&amp;""' OR M ='""&amp;A28&amp;""') AND C = 'B' LABEL SUM(D)''"")"),-17)</f>
        <v>-17</v>
      </c>
      <c r="O28" s="13">
        <f t="shared" ca="1" si="1"/>
        <v>-0.31481481481481483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>
      <c r="A29" s="7" t="s">
        <v>66</v>
      </c>
      <c r="B29" s="8">
        <f>IFERROR((COUNTIFS(Patch3.2!$F:$F,$A29,Patch3.2!$C:$C,"B")+COUNTIFS(Patch3.2!$L:$L,$A29,Patch3.2!$C:$C,"R")+COUNTIFS(Patch3.2!$K:$K,$A29,Patch3.2!$C:$C,"R")+COUNTIFS(Patch3.2!$M:$M,$A29,Patch3.2!$C:$C,"R")+COUNTIFS(Patch3.2!$J:$J,$A29,Patch3.2!$C:$C,"R")+COUNTIFS(Patch3.2!$G:$G,$A29,Patch3.2!$C:$C,"B")+COUNTIFS(Patch3.2!$I:$I,$A29,Patch3.2!$C:$C,"B")+COUNTIFS(Patch3.2!$H:$H,$A29,Patch3.2!$C:$C,"B"))/((COUNTIFS(Patch3.2!$I:$I,$A29)+(COUNTIFS(Patch3.2!$F:$F,$A29)+(COUNTIFS(Patch3.2!$L:$L,$A29)+(COUNTIFS(Patch3.2!$K:$K,$A29)+(COUNTIFS(Patch3.2!$J:$J,$A29)+(COUNTIFS(Patch3.2!$M:$M,$A29)+(COUNTIFS(Patch3.2!$G:$G,$A29)+(COUNTIFS(Patch3.2!$H:$H,$A29)))))))))),"")</f>
        <v>0</v>
      </c>
      <c r="C29" s="8" t="str">
        <f>IFERROR((COUNTIFS(Patch3.2!$I:$I,$A29)+COUNTIFS(Patch3.2!$F:$F,$A29)+COUNTIFS(Patch3.2!$L:$L,$A29)+COUNTIFS(Patch3.2!$K:$K,$A29)+COUNTIFS(Patch3.2!$J:$J,$A29)+COUNTIFS(Patch3.2!$M:$M,$A29)+COUNTIFS(Patch3.2!$G:$G,$A29)+COUNTIFS(Patch3.2!$H:$H,$A29))/((COUNTIFS(Patch3.2!$C:$C,"R")+COUNTIFS(Patch3.2!$C:$C,"B"))),"")</f>
        <v/>
      </c>
      <c r="D29" s="8" t="str">
        <f>IFERROR((COUNTIFS(Patch3.2!$N:$N,$A29)+COUNTIFS(Patch3.2!$O:$O,$A29)+COUNTIFS(Patch3.2!$P:$P,$A29)+COUNTIFS(Patch3.2!$Q:$Q,$A29)+COUNTIFS(Patch3.2!$R:$R,$A29)+COUNTIFS(Patch3.2!$S:$S,$A29))/(COUNTIFS(Patch3.2!$C:$C,"R")+COUNTIFS(Patch3.2!$C:$C,"B")),"")</f>
        <v/>
      </c>
      <c r="E29" s="9" t="e">
        <f t="shared" si="0"/>
        <v>#VALUE!</v>
      </c>
      <c r="F29" s="6">
        <f>COUNTIFS(Patch3.2!F:M,A29)</f>
        <v>74</v>
      </c>
      <c r="G29" s="6">
        <f>COUNTIFS(Patch3.2!N:S,A29)</f>
        <v>42</v>
      </c>
      <c r="H29" s="6">
        <f>COUNTIFS(Patch3.2!F:F,A29)</f>
        <v>0</v>
      </c>
      <c r="I29" s="10" t="str">
        <f ca="1">IFERROR(__xludf.DUMMYFUNCTION("IFERROR(COUNTIF(FILTER('Data Patch 3.2'!C:C, 'Data Patch 3.2'!F:F=A29), ""B"")/H29,"""")
"),"")</f>
        <v/>
      </c>
      <c r="J29" s="6">
        <f>COUNTIFS(Patch3.2!M:M,A29)</f>
        <v>31</v>
      </c>
      <c r="K29" s="10">
        <f ca="1">IFERROR(__xludf.DUMMYFUNCTION("IFERROR(COUNTIF(FILTER('Data Patch 3.2'!C:C, 'Data Patch 3.2'!M:M=A29), ""R"")/J29,"""")
"),0.387096774193548)</f>
        <v>0.38709677419354799</v>
      </c>
      <c r="L29" s="11">
        <f t="array" ref="L29">(SUM(COUNTIFS(Patch3.2!F:F, A29, Patch3.2!C:C, "B"),
                COUNTIFS(Patch3.2!G:G, A29, Patch3.2!C:C, "B"),
                COUNTIFS(Patch3.2!H:H, A29, Patch3.2!C:C, "B"),
                COUNTIFS(Patch3.2!I:I, A29, Patch3.2!C:C, "B")))/COUNTIFS(Patch3.2!E:I, A29)</f>
        <v>0</v>
      </c>
      <c r="M29" s="12">
        <f t="array" ref="M29">(SUM(COUNTIFS(Patch3.2!J:J, A29, Patch3.2!C:C, "R"),
                COUNTIFS(Patch3.2!K:K, A29, Patch3.2!C:C, "R"),
                COUNTIFS(Patch3.2!L:L, A29, Patch3.2!C:C, "R"),
                COUNTIFS(Patch3.2!M:M, A29, Patch3.2!C:C, "R")))/COUNTIFS(Patch3.2!J:M, A29)</f>
        <v>0</v>
      </c>
      <c r="N29" s="6">
        <f ca="1">IFERROR(__xludf.DUMMYFUNCTION("QUERY('Data Patch 3.2'!$C:$M,""SELECT SUM(D) WHERE (F ='""&amp;A29&amp;""' OR G ='""&amp;A29&amp;""' OR H ='""&amp;A29&amp;""' OR I ='""&amp;A29&amp;""') AND C = 'B' LABEL SUM(D)''"")
 +QUERY('Data Patch 3.2'!$C:$M,""SELECT SUM(D) WHERE (J ='""&amp;A29&amp;""' OR K ='""&amp;A29&amp;""' OR L ='""&amp;A29&amp;"""&amp;"' OR M ='""&amp;A29&amp;""') AND C = 'R' LABEL SUM(D)''"")
 -QUERY('Data Patch 3.2'!$C:$M,""SELECT SUM(D) WHERE (F ='""&amp;A29&amp;""' OR G ='""&amp;A29&amp;""' OR H ='""&amp;A29&amp;""' OR I ='""&amp;A29&amp;""') AND C = 'R' LABEL SUM(D)''"")
 -QUERY('Data Patch 3.2'!$C:$M,""SELECT SUM(D) WHE"&amp;"RE (J ='""&amp;A29&amp;""' OR K ='""&amp;A29&amp;""' OR L ='""&amp;A29&amp;""' OR M ='""&amp;A29&amp;""') AND C = 'B' LABEL SUM(D)''"")"),-46)</f>
        <v>-46</v>
      </c>
      <c r="O29" s="13">
        <f t="shared" ca="1" si="1"/>
        <v>-0.6216216216216216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>
      <c r="A30" s="7" t="s">
        <v>67</v>
      </c>
      <c r="B30" s="8">
        <f>IFERROR((COUNTIFS(Patch3.2!$F:$F,$A30,Patch3.2!$C:$C,"B")+COUNTIFS(Patch3.2!$L:$L,$A30,Patch3.2!$C:$C,"R")+COUNTIFS(Patch3.2!$K:$K,$A30,Patch3.2!$C:$C,"R")+COUNTIFS(Patch3.2!$M:$M,$A30,Patch3.2!$C:$C,"R")+COUNTIFS(Patch3.2!$J:$J,$A30,Patch3.2!$C:$C,"R")+COUNTIFS(Patch3.2!$G:$G,$A30,Patch3.2!$C:$C,"B")+COUNTIFS(Patch3.2!$I:$I,$A30,Patch3.2!$C:$C,"B")+COUNTIFS(Patch3.2!$H:$H,$A30,Patch3.2!$C:$C,"B"))/((COUNTIFS(Patch3.2!$I:$I,$A30)+(COUNTIFS(Patch3.2!$F:$F,$A30)+(COUNTIFS(Patch3.2!$L:$L,$A30)+(COUNTIFS(Patch3.2!$K:$K,$A30)+(COUNTIFS(Patch3.2!$J:$J,$A30)+(COUNTIFS(Patch3.2!$M:$M,$A30)+(COUNTIFS(Patch3.2!$G:$G,$A30)+(COUNTIFS(Patch3.2!$H:$H,$A30)))))))))),"")</f>
        <v>0</v>
      </c>
      <c r="C30" s="8" t="str">
        <f>IFERROR((COUNTIFS(Patch3.2!$I:$I,$A30)+COUNTIFS(Patch3.2!$F:$F,$A30)+COUNTIFS(Patch3.2!$L:$L,$A30)+COUNTIFS(Patch3.2!$K:$K,$A30)+COUNTIFS(Patch3.2!$J:$J,$A30)+COUNTIFS(Patch3.2!$M:$M,$A30)+COUNTIFS(Patch3.2!$G:$G,$A30)+COUNTIFS(Patch3.2!$H:$H,$A30))/((COUNTIFS(Patch3.2!$C:$C,"R")+COUNTIFS(Patch3.2!$C:$C,"B"))),"")</f>
        <v/>
      </c>
      <c r="D30" s="8" t="str">
        <f>IFERROR((COUNTIFS(Patch3.2!$N:$N,$A30)+COUNTIFS(Patch3.2!$O:$O,$A30)+COUNTIFS(Patch3.2!$P:$P,$A30)+COUNTIFS(Patch3.2!$Q:$Q,$A30)+COUNTIFS(Patch3.2!$R:$R,$A30)+COUNTIFS(Patch3.2!$S:$S,$A30))/(COUNTIFS(Patch3.2!$C:$C,"R")+COUNTIFS(Patch3.2!$C:$C,"B")),"")</f>
        <v/>
      </c>
      <c r="E30" s="9" t="e">
        <f t="shared" si="0"/>
        <v>#VALUE!</v>
      </c>
      <c r="F30" s="6">
        <f>COUNTIFS(Patch3.2!F:M,A30)</f>
        <v>70</v>
      </c>
      <c r="G30" s="6">
        <f>COUNTIFS(Patch3.2!N:S,A30)</f>
        <v>18</v>
      </c>
      <c r="H30" s="6">
        <f>COUNTIFS(Patch3.2!F:F,A30)</f>
        <v>1</v>
      </c>
      <c r="I30" s="10">
        <f ca="1">IFERROR(__xludf.DUMMYFUNCTION("IFERROR(COUNTIF(FILTER('Data Patch 3.2'!C:C, 'Data Patch 3.2'!F:F=A30), ""B"")/H30,"""")
"),0)</f>
        <v>0</v>
      </c>
      <c r="J30" s="6">
        <f>COUNTIFS(Patch3.2!M:M,A30)</f>
        <v>24</v>
      </c>
      <c r="K30" s="10">
        <f ca="1">IFERROR(__xludf.DUMMYFUNCTION("IFERROR(COUNTIF(FILTER('Data Patch 3.2'!C:C, 'Data Patch 3.2'!M:M=A30), ""R"")/J30,"""")
"),0.458333333333333)</f>
        <v>0.45833333333333298</v>
      </c>
      <c r="L30" s="11">
        <f t="array" ref="L30">(SUM(COUNTIFS(Patch3.2!F:F, A30, Patch3.2!C:C, "B"),
                COUNTIFS(Patch3.2!G:G, A30, Patch3.2!C:C, "B"),
                COUNTIFS(Patch3.2!H:H, A30, Patch3.2!C:C, "B"),
                COUNTIFS(Patch3.2!I:I, A30, Patch3.2!C:C, "B")))/COUNTIFS(Patch3.2!E:I, A30)</f>
        <v>0</v>
      </c>
      <c r="M30" s="12">
        <f t="array" ref="M30">(SUM(COUNTIFS(Patch3.2!J:J, A30, Patch3.2!C:C, "R"),
                COUNTIFS(Patch3.2!K:K, A30, Patch3.2!C:C, "R"),
                COUNTIFS(Patch3.2!L:L, A30, Patch3.2!C:C, "R"),
                COUNTIFS(Patch3.2!M:M, A30, Patch3.2!C:C, "R")))/COUNTIFS(Patch3.2!J:M, A30)</f>
        <v>0</v>
      </c>
      <c r="N30" s="6">
        <f ca="1">IFERROR(__xludf.DUMMYFUNCTION("QUERY('Data Patch 3.2'!$C:$M,""SELECT SUM(D) WHERE (F ='""&amp;A30&amp;""' OR G ='""&amp;A30&amp;""' OR H ='""&amp;A30&amp;""' OR I ='""&amp;A30&amp;""') AND C = 'B' LABEL SUM(D)''"")
 +QUERY('Data Patch 3.2'!$C:$M,""SELECT SUM(D) WHERE (J ='""&amp;A30&amp;""' OR K ='""&amp;A30&amp;""' OR L ='""&amp;A30&amp;"""&amp;"' OR M ='""&amp;A30&amp;""') AND C = 'R' LABEL SUM(D)''"")
 -QUERY('Data Patch 3.2'!$C:$M,""SELECT SUM(D) WHERE (F ='""&amp;A30&amp;""' OR G ='""&amp;A30&amp;""' OR H ='""&amp;A30&amp;""' OR I ='""&amp;A30&amp;""') AND C = 'R' LABEL SUM(D)''"")
 -QUERY('Data Patch 3.2'!$C:$M,""SELECT SUM(D) WHE"&amp;"RE (J ='""&amp;A30&amp;""' OR K ='""&amp;A30&amp;""' OR L ='""&amp;A30&amp;""' OR M ='""&amp;A30&amp;""') AND C = 'B' LABEL SUM(D)''"")"),-83)</f>
        <v>-83</v>
      </c>
      <c r="O30" s="13">
        <f t="shared" ca="1" si="1"/>
        <v>-1.1857142857142857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>
      <c r="A31" s="7" t="s">
        <v>68</v>
      </c>
      <c r="B31" s="8">
        <f>IFERROR((COUNTIFS(Patch3.2!$F:$F,$A31,Patch3.2!$C:$C,"B")+COUNTIFS(Patch3.2!$L:$L,$A31,Patch3.2!$C:$C,"R")+COUNTIFS(Patch3.2!$K:$K,$A31,Patch3.2!$C:$C,"R")+COUNTIFS(Patch3.2!$M:$M,$A31,Patch3.2!$C:$C,"R")+COUNTIFS(Patch3.2!$J:$J,$A31,Patch3.2!$C:$C,"R")+COUNTIFS(Patch3.2!$G:$G,$A31,Patch3.2!$C:$C,"B")+COUNTIFS(Patch3.2!$I:$I,$A31,Patch3.2!$C:$C,"B")+COUNTIFS(Patch3.2!$H:$H,$A31,Patch3.2!$C:$C,"B"))/((COUNTIFS(Patch3.2!$I:$I,$A31)+(COUNTIFS(Patch3.2!$F:$F,$A31)+(COUNTIFS(Patch3.2!$L:$L,$A31)+(COUNTIFS(Patch3.2!$K:$K,$A31)+(COUNTIFS(Patch3.2!$J:$J,$A31)+(COUNTIFS(Patch3.2!$M:$M,$A31)+(COUNTIFS(Patch3.2!$G:$G,$A31)+(COUNTIFS(Patch3.2!$H:$H,$A31)))))))))),"")</f>
        <v>0</v>
      </c>
      <c r="C31" s="8" t="str">
        <f>IFERROR((COUNTIFS(Patch3.2!$I:$I,$A31)+COUNTIFS(Patch3.2!$F:$F,$A31)+COUNTIFS(Patch3.2!$L:$L,$A31)+COUNTIFS(Patch3.2!$K:$K,$A31)+COUNTIFS(Patch3.2!$J:$J,$A31)+COUNTIFS(Patch3.2!$M:$M,$A31)+COUNTIFS(Patch3.2!$G:$G,$A31)+COUNTIFS(Patch3.2!$H:$H,$A31))/((COUNTIFS(Patch3.2!$C:$C,"R")+COUNTIFS(Patch3.2!$C:$C,"B"))),"")</f>
        <v/>
      </c>
      <c r="D31" s="8" t="str">
        <f>IFERROR((COUNTIFS(Patch3.2!$N:$N,$A31)+COUNTIFS(Patch3.2!$O:$O,$A31)+COUNTIFS(Patch3.2!$P:$P,$A31)+COUNTIFS(Patch3.2!$Q:$Q,$A31)+COUNTIFS(Patch3.2!$R:$R,$A31)+COUNTIFS(Patch3.2!$S:$S,$A31))/(COUNTIFS(Patch3.2!$C:$C,"R")+COUNTIFS(Patch3.2!$C:$C,"B")),"")</f>
        <v/>
      </c>
      <c r="E31" s="9" t="e">
        <f t="shared" si="0"/>
        <v>#VALUE!</v>
      </c>
      <c r="F31" s="6">
        <f>COUNTIFS(Patch3.2!F:M,A31)</f>
        <v>59</v>
      </c>
      <c r="G31" s="6">
        <f>COUNTIFS(Patch3.2!N:S,A31)</f>
        <v>11</v>
      </c>
      <c r="H31" s="6">
        <f>COUNTIFS(Patch3.2!F:F,A31)</f>
        <v>0</v>
      </c>
      <c r="I31" s="10" t="str">
        <f ca="1">IFERROR(__xludf.DUMMYFUNCTION("IFERROR(COUNTIF(FILTER('Data Patch 3.2'!C:C, 'Data Patch 3.2'!F:F=A31), ""B"")/H31,"""")
"),"")</f>
        <v/>
      </c>
      <c r="J31" s="6">
        <f>COUNTIFS(Patch3.2!M:M,A31)</f>
        <v>22</v>
      </c>
      <c r="K31" s="10">
        <f ca="1">IFERROR(__xludf.DUMMYFUNCTION("IFERROR(COUNTIF(FILTER('Data Patch 3.2'!C:C, 'Data Patch 3.2'!M:M=A31), ""R"")/J31,"""")
"),0.409090909090909)</f>
        <v>0.40909090909090901</v>
      </c>
      <c r="L31" s="11">
        <f t="array" ref="L31">(SUM(COUNTIFS(Patch3.2!F:F, A31, Patch3.2!C:C, "B"),
                COUNTIFS(Patch3.2!G:G, A31, Patch3.2!C:C, "B"),
                COUNTIFS(Patch3.2!H:H, A31, Patch3.2!C:C, "B"),
                COUNTIFS(Patch3.2!I:I, A31, Patch3.2!C:C, "B")))/COUNTIFS(Patch3.2!E:I, A31)</f>
        <v>0</v>
      </c>
      <c r="M31" s="12">
        <f t="array" ref="M31">(SUM(COUNTIFS(Patch3.2!J:J, A31, Patch3.2!C:C, "R"),
                COUNTIFS(Patch3.2!K:K, A31, Patch3.2!C:C, "R"),
                COUNTIFS(Patch3.2!L:L, A31, Patch3.2!C:C, "R"),
                COUNTIFS(Patch3.2!M:M, A31, Patch3.2!C:C, "R")))/COUNTIFS(Patch3.2!J:M, A31)</f>
        <v>0</v>
      </c>
      <c r="N31" s="6">
        <f ca="1">IFERROR(__xludf.DUMMYFUNCTION("QUERY('Data Patch 3.2'!$C:$M,""SELECT SUM(D) WHERE (F ='""&amp;A31&amp;""' OR G ='""&amp;A31&amp;""' OR H ='""&amp;A31&amp;""' OR I ='""&amp;A31&amp;""') AND C = 'B' LABEL SUM(D)''"")
 +QUERY('Data Patch 3.2'!$C:$M,""SELECT SUM(D) WHERE (J ='""&amp;A31&amp;""' OR K ='""&amp;A31&amp;""' OR L ='""&amp;A31&amp;"""&amp;"' OR M ='""&amp;A31&amp;""') AND C = 'R' LABEL SUM(D)''"")
 -QUERY('Data Patch 3.2'!$C:$M,""SELECT SUM(D) WHERE (F ='""&amp;A31&amp;""' OR G ='""&amp;A31&amp;""' OR H ='""&amp;A31&amp;""' OR I ='""&amp;A31&amp;""') AND C = 'R' LABEL SUM(D)''"")
 -QUERY('Data Patch 3.2'!$C:$M,""SELECT SUM(D) WHE"&amp;"RE (J ='""&amp;A31&amp;""' OR K ='""&amp;A31&amp;""' OR L ='""&amp;A31&amp;""' OR M ='""&amp;A31&amp;""') AND C = 'B' LABEL SUM(D)''"")"),-54)</f>
        <v>-54</v>
      </c>
      <c r="O31" s="13">
        <f t="shared" ca="1" si="1"/>
        <v>-0.9152542372881356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>
      <c r="A32" s="7" t="s">
        <v>69</v>
      </c>
      <c r="B32" s="8">
        <f>IFERROR((COUNTIFS(Patch3.2!$F:$F,$A32,Patch3.2!$C:$C,"B")+COUNTIFS(Patch3.2!$L:$L,$A32,Patch3.2!$C:$C,"R")+COUNTIFS(Patch3.2!$K:$K,$A32,Patch3.2!$C:$C,"R")+COUNTIFS(Patch3.2!$M:$M,$A32,Patch3.2!$C:$C,"R")+COUNTIFS(Patch3.2!$J:$J,$A32,Patch3.2!$C:$C,"R")+COUNTIFS(Patch3.2!$G:$G,$A32,Patch3.2!$C:$C,"B")+COUNTIFS(Patch3.2!$I:$I,$A32,Patch3.2!$C:$C,"B")+COUNTIFS(Patch3.2!$H:$H,$A32,Patch3.2!$C:$C,"B"))/((COUNTIFS(Patch3.2!$I:$I,$A32)+(COUNTIFS(Patch3.2!$F:$F,$A32)+(COUNTIFS(Patch3.2!$L:$L,$A32)+(COUNTIFS(Patch3.2!$K:$K,$A32)+(COUNTIFS(Patch3.2!$J:$J,$A32)+(COUNTIFS(Patch3.2!$M:$M,$A32)+(COUNTIFS(Patch3.2!$G:$G,$A32)+(COUNTIFS(Patch3.2!$H:$H,$A32)))))))))),"")</f>
        <v>0</v>
      </c>
      <c r="C32" s="8" t="str">
        <f>IFERROR((COUNTIFS(Patch3.2!$I:$I,$A32)+COUNTIFS(Patch3.2!$F:$F,$A32)+COUNTIFS(Patch3.2!$L:$L,$A32)+COUNTIFS(Patch3.2!$K:$K,$A32)+COUNTIFS(Patch3.2!$J:$J,$A32)+COUNTIFS(Patch3.2!$M:$M,$A32)+COUNTIFS(Patch3.2!$G:$G,$A32)+COUNTIFS(Patch3.2!$H:$H,$A32))/((COUNTIFS(Patch3.2!$C:$C,"R")+COUNTIFS(Patch3.2!$C:$C,"B"))),"")</f>
        <v/>
      </c>
      <c r="D32" s="8" t="str">
        <f>IFERROR((COUNTIFS(Patch3.2!$N:$N,$A32)+COUNTIFS(Patch3.2!$O:$O,$A32)+COUNTIFS(Patch3.2!$P:$P,$A32)+COUNTIFS(Patch3.2!$Q:$Q,$A32)+COUNTIFS(Patch3.2!$R:$R,$A32)+COUNTIFS(Patch3.2!$S:$S,$A32))/(COUNTIFS(Patch3.2!$C:$C,"R")+COUNTIFS(Patch3.2!$C:$C,"B")),"")</f>
        <v/>
      </c>
      <c r="E32" s="9" t="e">
        <f t="shared" si="0"/>
        <v>#VALUE!</v>
      </c>
      <c r="F32" s="6">
        <f>COUNTIFS(Patch3.2!F:M,A32)</f>
        <v>27</v>
      </c>
      <c r="G32" s="6">
        <f>COUNTIFS(Patch3.2!N:S,A32)</f>
        <v>4</v>
      </c>
      <c r="H32" s="6">
        <f>COUNTIFS(Patch3.2!F:F,A32)</f>
        <v>0</v>
      </c>
      <c r="I32" s="10" t="str">
        <f ca="1">IFERROR(__xludf.DUMMYFUNCTION("IFERROR(COUNTIF(FILTER('Data Patch 3.2'!C:C, 'Data Patch 3.2'!F:F=A32), ""B"")/H32,"""")
"),"")</f>
        <v/>
      </c>
      <c r="J32" s="6">
        <f>COUNTIFS(Patch3.2!M:M,A32)</f>
        <v>11</v>
      </c>
      <c r="K32" s="10">
        <f ca="1">IFERROR(__xludf.DUMMYFUNCTION("IFERROR(COUNTIF(FILTER('Data Patch 3.2'!C:C, 'Data Patch 3.2'!M:M=A32), ""R"")/J32,"""")
"),0.363636363636363)</f>
        <v>0.36363636363636298</v>
      </c>
      <c r="L32" s="11">
        <f t="array" ref="L32">(SUM(COUNTIFS(Patch3.2!F:F, A32, Patch3.2!C:C, "B"),
                COUNTIFS(Patch3.2!G:G, A32, Patch3.2!C:C, "B"),
                COUNTIFS(Patch3.2!H:H, A32, Patch3.2!C:C, "B"),
                COUNTIFS(Patch3.2!I:I, A32, Patch3.2!C:C, "B")))/COUNTIFS(Patch3.2!E:I, A32)</f>
        <v>0</v>
      </c>
      <c r="M32" s="12">
        <f t="array" ref="M32">(SUM(COUNTIFS(Patch3.2!J:J, A32, Patch3.2!C:C, "R"),
                COUNTIFS(Patch3.2!K:K, A32, Patch3.2!C:C, "R"),
                COUNTIFS(Patch3.2!L:L, A32, Patch3.2!C:C, "R"),
                COUNTIFS(Patch3.2!M:M, A32, Patch3.2!C:C, "R")))/COUNTIFS(Patch3.2!J:M, A32)</f>
        <v>0</v>
      </c>
      <c r="N32" s="6">
        <f ca="1">IFERROR(__xludf.DUMMYFUNCTION("QUERY('Data Patch 3.2'!$C:$M,""SELECT SUM(D) WHERE (F ='""&amp;A32&amp;""' OR G ='""&amp;A32&amp;""' OR H ='""&amp;A32&amp;""' OR I ='""&amp;A32&amp;""') AND C = 'B' LABEL SUM(D)''"")
 +QUERY('Data Patch 3.2'!$C:$M,""SELECT SUM(D) WHERE (J ='""&amp;A32&amp;""' OR K ='""&amp;A32&amp;""' OR L ='""&amp;A32&amp;"""&amp;"' OR M ='""&amp;A32&amp;""') AND C = 'R' LABEL SUM(D)''"")
 -QUERY('Data Patch 3.2'!$C:$M,""SELECT SUM(D) WHERE (F ='""&amp;A32&amp;""' OR G ='""&amp;A32&amp;""' OR H ='""&amp;A32&amp;""' OR I ='""&amp;A32&amp;""') AND C = 'R' LABEL SUM(D)''"")
 -QUERY('Data Patch 3.2'!$C:$M,""SELECT SUM(D) WHE"&amp;"RE (J ='""&amp;A32&amp;""' OR K ='""&amp;A32&amp;""' OR L ='""&amp;A32&amp;""' OR M ='""&amp;A32&amp;""') AND C = 'B' LABEL SUM(D)''"")"),-33)</f>
        <v>-33</v>
      </c>
      <c r="O32" s="13">
        <f t="shared" ca="1" si="1"/>
        <v>-1.2222222222222223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>
      <c r="A33" s="7" t="s">
        <v>70</v>
      </c>
      <c r="B33" s="8">
        <f>IFERROR((COUNTIFS(Patch3.2!$F:$F,$A33,Patch3.2!$C:$C,"B")+COUNTIFS(Patch3.2!$L:$L,$A33,Patch3.2!$C:$C,"R")+COUNTIFS(Patch3.2!$K:$K,$A33,Patch3.2!$C:$C,"R")+COUNTIFS(Patch3.2!$M:$M,$A33,Patch3.2!$C:$C,"R")+COUNTIFS(Patch3.2!$J:$J,$A33,Patch3.2!$C:$C,"R")+COUNTIFS(Patch3.2!$G:$G,$A33,Patch3.2!$C:$C,"B")+COUNTIFS(Patch3.2!$I:$I,$A33,Patch3.2!$C:$C,"B")+COUNTIFS(Patch3.2!$H:$H,$A33,Patch3.2!$C:$C,"B"))/((COUNTIFS(Patch3.2!$I:$I,$A33)+(COUNTIFS(Patch3.2!$F:$F,$A33)+(COUNTIFS(Patch3.2!$L:$L,$A33)+(COUNTIFS(Patch3.2!$K:$K,$A33)+(COUNTIFS(Patch3.2!$J:$J,$A33)+(COUNTIFS(Patch3.2!$M:$M,$A33)+(COUNTIFS(Patch3.2!$G:$G,$A33)+(COUNTIFS(Patch3.2!$H:$H,$A33)))))))))),"")</f>
        <v>0</v>
      </c>
      <c r="C33" s="8" t="str">
        <f>IFERROR((COUNTIFS(Patch3.2!$I:$I,$A33)+COUNTIFS(Patch3.2!$F:$F,$A33)+COUNTIFS(Patch3.2!$L:$L,$A33)+COUNTIFS(Patch3.2!$K:$K,$A33)+COUNTIFS(Patch3.2!$J:$J,$A33)+COUNTIFS(Patch3.2!$M:$M,$A33)+COUNTIFS(Patch3.2!$G:$G,$A33)+COUNTIFS(Patch3.2!$H:$H,$A33))/((COUNTIFS(Patch3.2!$C:$C,"R")+COUNTIFS(Patch3.2!$C:$C,"B"))),"")</f>
        <v/>
      </c>
      <c r="D33" s="8" t="str">
        <f>IFERROR((COUNTIFS(Patch3.2!$N:$N,$A33)+COUNTIFS(Patch3.2!$O:$O,$A33)+COUNTIFS(Patch3.2!$P:$P,$A33)+COUNTIFS(Patch3.2!$Q:$Q,$A33)+COUNTIFS(Patch3.2!$R:$R,$A33)+COUNTIFS(Patch3.2!$S:$S,$A33))/(COUNTIFS(Patch3.2!$C:$C,"R")+COUNTIFS(Patch3.2!$C:$C,"B")),"")</f>
        <v/>
      </c>
      <c r="E33" s="9" t="e">
        <f t="shared" si="0"/>
        <v>#VALUE!</v>
      </c>
      <c r="F33" s="6">
        <f>COUNTIFS(Patch3.2!F:M,A33)</f>
        <v>102</v>
      </c>
      <c r="G33" s="6">
        <f>COUNTIFS(Patch3.2!N:S,A33)</f>
        <v>40</v>
      </c>
      <c r="H33" s="6">
        <f>COUNTIFS(Patch3.2!F:F,A33)</f>
        <v>1</v>
      </c>
      <c r="I33" s="10">
        <f ca="1">IFERROR(__xludf.DUMMYFUNCTION("IFERROR(COUNTIF(FILTER('Data Patch 3.2'!C:C, 'Data Patch 3.2'!F:F=A33), ""B"")/H33,"""")
"),0)</f>
        <v>0</v>
      </c>
      <c r="J33" s="6">
        <f>COUNTIFS(Patch3.2!M:M,A33)</f>
        <v>4</v>
      </c>
      <c r="K33" s="10">
        <f ca="1">IFERROR(__xludf.DUMMYFUNCTION("IFERROR(COUNTIF(FILTER('Data Patch 3.2'!C:C, 'Data Patch 3.2'!M:M=A33), ""R"")/J33,"""")
"),0.25)</f>
        <v>0.25</v>
      </c>
      <c r="L33" s="11">
        <f t="array" ref="L33">(SUM(COUNTIFS(Patch3.2!F:F, A33, Patch3.2!C:C, "B"),
                COUNTIFS(Patch3.2!G:G, A33, Patch3.2!C:C, "B"),
                COUNTIFS(Patch3.2!H:H, A33, Patch3.2!C:C, "B"),
                COUNTIFS(Patch3.2!I:I, A33, Patch3.2!C:C, "B")))/COUNTIFS(Patch3.2!E:I, A33)</f>
        <v>0</v>
      </c>
      <c r="M33" s="12">
        <f t="array" ref="M33">(SUM(COUNTIFS(Patch3.2!J:J, A33, Patch3.2!C:C, "R"),
                COUNTIFS(Patch3.2!K:K, A33, Patch3.2!C:C, "R"),
                COUNTIFS(Patch3.2!L:L, A33, Patch3.2!C:C, "R"),
                COUNTIFS(Patch3.2!M:M, A33, Patch3.2!C:C, "R")))/COUNTIFS(Patch3.2!J:M, A33)</f>
        <v>0</v>
      </c>
      <c r="N33" s="6">
        <f ca="1">IFERROR(__xludf.DUMMYFUNCTION("QUERY('Data Patch 3.2'!$C:$M,""SELECT SUM(D) WHERE (F ='""&amp;A33&amp;""' OR G ='""&amp;A33&amp;""' OR H ='""&amp;A33&amp;""' OR I ='""&amp;A33&amp;""') AND C = 'B' LABEL SUM(D)''"")
 +QUERY('Data Patch 3.2'!$C:$M,""SELECT SUM(D) WHERE (J ='""&amp;A33&amp;""' OR K ='""&amp;A33&amp;""' OR L ='""&amp;A33&amp;"""&amp;"' OR M ='""&amp;A33&amp;""') AND C = 'R' LABEL SUM(D)''"")
 -QUERY('Data Patch 3.2'!$C:$M,""SELECT SUM(D) WHERE (F ='""&amp;A33&amp;""' OR G ='""&amp;A33&amp;""' OR H ='""&amp;A33&amp;""' OR I ='""&amp;A33&amp;""') AND C = 'R' LABEL SUM(D)''"")
 -QUERY('Data Patch 3.2'!$C:$M,""SELECT SUM(D) WHE"&amp;"RE (J ='""&amp;A33&amp;""' OR K ='""&amp;A33&amp;""' OR L ='""&amp;A33&amp;""' OR M ='""&amp;A33&amp;""') AND C = 'B' LABEL SUM(D)''"")"),-151)</f>
        <v>-151</v>
      </c>
      <c r="O33" s="13">
        <f t="shared" ca="1" si="1"/>
        <v>-1.4803921568627452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>
      <c r="A34" s="3" t="s">
        <v>71</v>
      </c>
      <c r="B34" s="18"/>
      <c r="C34" s="18"/>
      <c r="D34" s="18"/>
      <c r="E34" s="6"/>
      <c r="F34" s="6">
        <f t="shared" ref="F34:H34" si="2">SUM(F2:F33)</f>
        <v>3760</v>
      </c>
      <c r="G34" s="6">
        <f t="shared" si="2"/>
        <v>2820</v>
      </c>
      <c r="H34" s="6">
        <f t="shared" si="2"/>
        <v>470</v>
      </c>
      <c r="I34" s="6"/>
      <c r="J34" s="6"/>
      <c r="K34" s="1" t="s">
        <v>72</v>
      </c>
      <c r="L34" s="19">
        <f>COUNTIFS(Patch3.2!C:C, "B")/H34</f>
        <v>0</v>
      </c>
      <c r="M34" s="19">
        <f>COUNTIFS(Patch3.2!C:C, "R")/H34</f>
        <v>0</v>
      </c>
      <c r="N34" s="6"/>
      <c r="O34" s="13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>
      <c r="A35" s="3" t="s">
        <v>73</v>
      </c>
      <c r="B35" s="6"/>
      <c r="C35" s="6"/>
      <c r="D35" s="6"/>
      <c r="E35" s="6"/>
      <c r="F35" s="6">
        <f>(COUNTA(Patch3.2!C:C)-1)*8-F34</f>
        <v>0</v>
      </c>
      <c r="G35" s="6">
        <f>(COUNTA(Patch3.2!C:C)-1)*6-G34</f>
        <v>0</v>
      </c>
      <c r="H35" s="6">
        <f>COUNTIFS(Patch3.2!F:F,A35)</f>
        <v>0</v>
      </c>
      <c r="I35" s="6"/>
      <c r="J35" s="6"/>
      <c r="K35" s="1" t="s">
        <v>74</v>
      </c>
      <c r="L35" s="20">
        <f>SUMIF(Patch3.2!C:C, "B", Patch3.2!D:D)-SUMIF(Patch3.2!C:C, "R", Patch3.2!D:D)</f>
        <v>0</v>
      </c>
      <c r="M35" s="6">
        <f>L35*-1</f>
        <v>0</v>
      </c>
      <c r="N35" s="6"/>
      <c r="O35" s="1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21"/>
      <c r="M36" s="6"/>
      <c r="N36" s="6"/>
      <c r="O36" s="22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22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22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22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>
      <c r="A40" s="6"/>
      <c r="B40" s="6"/>
      <c r="C40" s="6"/>
      <c r="D40" s="1"/>
      <c r="E40" s="6"/>
      <c r="F40" s="6"/>
      <c r="G40" s="6"/>
      <c r="H40" s="6"/>
      <c r="I40" s="6"/>
      <c r="J40" s="6"/>
      <c r="K40" s="6"/>
      <c r="L40" s="6"/>
      <c r="M40" s="6"/>
      <c r="N40" s="6"/>
      <c r="O40" s="22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22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22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22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22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22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22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22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2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2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2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2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2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2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2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2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2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2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2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2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2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2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2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2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2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2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2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2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2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2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2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2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2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2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2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2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2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2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2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2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2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2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2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2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2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2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2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2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2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2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2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2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2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2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2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2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2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2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2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2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2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2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22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22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22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22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22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22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22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22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22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22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22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22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22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22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22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22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22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22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22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22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22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22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22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22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22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22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22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22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22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22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22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22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22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22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22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22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22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22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22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22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22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22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22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22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22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22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22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22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22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22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22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22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22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22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22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22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22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22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22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22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22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22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22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22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22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22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22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22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22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22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22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22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22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22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22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22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22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22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22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22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22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22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22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22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22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22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22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22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22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22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22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22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22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22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22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22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22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22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22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22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22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22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22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22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22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22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22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22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22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22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22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22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22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22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22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22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22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22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22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22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22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22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22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22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22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22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22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22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22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22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22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22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22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22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22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22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22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22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22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22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22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22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22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22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22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22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22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22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22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22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22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22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22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22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22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22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22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22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22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22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22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22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22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22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22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22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22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22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22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22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22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22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22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22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22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22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22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22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22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22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22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22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22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22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22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22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22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22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22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22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22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22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22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22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22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22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22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22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22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22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22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22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22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22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22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22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22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22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22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22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22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22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22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22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22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22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22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22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22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22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22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22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22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22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22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22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22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22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22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22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22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22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22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22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22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22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22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22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22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22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22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22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22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22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22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22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22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22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22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22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22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22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22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22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22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22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22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22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22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22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22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22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22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22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22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22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22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22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22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22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22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22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22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22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22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22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22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22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22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22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22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22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22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22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22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22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22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22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22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22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22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22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22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22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22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22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22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22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22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22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22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22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22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22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22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22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22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22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22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22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22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22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22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22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22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22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22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22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22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22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22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22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22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22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22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22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22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22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22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22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22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22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22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22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22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22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22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22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22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22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22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22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22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22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22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22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22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22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22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22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22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22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22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22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22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22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22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22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22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22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22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22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22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22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22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22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22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22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22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22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22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22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22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22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22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22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22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22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22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22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22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22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22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22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22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22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22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22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22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22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22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22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22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22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22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22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22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22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22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22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22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22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22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22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22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22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22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22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22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22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22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22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22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22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22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22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22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22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22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22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22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22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22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22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22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22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22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22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22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22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22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22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22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22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22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22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22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22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22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22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22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22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22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22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22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22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22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22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22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22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22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22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22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22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22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22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22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22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22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22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22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22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22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22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22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22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22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22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22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22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22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22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22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22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22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22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22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22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22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22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22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22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22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22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22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22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22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22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22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22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22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22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22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22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22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22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22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22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22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22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22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22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22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22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22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22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22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22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22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22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22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22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22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22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22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22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22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22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22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22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22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22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22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22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22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22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22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22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22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22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22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22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22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22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22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22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22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22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22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22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22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22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22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22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22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22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22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22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22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22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22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22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22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22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22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22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22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22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22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22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22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22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22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22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22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22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22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22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22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22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22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22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22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22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22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22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22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22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22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22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22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22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22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22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22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22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22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22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22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22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22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22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22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22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22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22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22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22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22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22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22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22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22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22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22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22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22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22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22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22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22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22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22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22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22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22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22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22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22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22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22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22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22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22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22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22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22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22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22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22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22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22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22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22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22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22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22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22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22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22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22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22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22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22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22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22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22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22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22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22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22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22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22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22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22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22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22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22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22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22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22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22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22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22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22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22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22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22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22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22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22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22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22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22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22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22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22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22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22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22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22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22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22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22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22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22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22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22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22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22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22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22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22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22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22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22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22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22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22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22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22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22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22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22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22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22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22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22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22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22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22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22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22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22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22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22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22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22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22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22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22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22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22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22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22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22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22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22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22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22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22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22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22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22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22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22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22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22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22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22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22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22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22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22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22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22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22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22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22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22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22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22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22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22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22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22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22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22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22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22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22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22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22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22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22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22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22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22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22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22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22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22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22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22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22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22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22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22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22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22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22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22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22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22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22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22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22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22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22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22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22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22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22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22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22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22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22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22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22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22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22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22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22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22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22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22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22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22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22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22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22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22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22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22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22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22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22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22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22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22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22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22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22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22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22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22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22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22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22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22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22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22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22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22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22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22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22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22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22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22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22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22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22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22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22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22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22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22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22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22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22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22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22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22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22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22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22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22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22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22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22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22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22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22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22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22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22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22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22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22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22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22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22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22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22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22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22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22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22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22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22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22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22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22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22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22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22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22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22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22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22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22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22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22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22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22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22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22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22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22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autoFilter ref="A1:K33" xr:uid="{00000000-0009-0000-0000-000000000000}"/>
  <conditionalFormatting sqref="B1:B33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C1:C33">
    <cfRule type="colorScale" priority="2">
      <colorScale>
        <cfvo type="min"/>
        <cfvo type="max"/>
        <color rgb="FFFFFFFF"/>
        <color rgb="FF6D9EEB"/>
      </colorScale>
    </cfRule>
  </conditionalFormatting>
  <conditionalFormatting sqref="D1:D33">
    <cfRule type="colorScale" priority="3">
      <colorScale>
        <cfvo type="min"/>
        <cfvo type="max"/>
        <color rgb="FFFFFFFF"/>
        <color rgb="FFFFD666"/>
      </colorScale>
    </cfRule>
  </conditionalFormatting>
  <conditionalFormatting sqref="E2:E33">
    <cfRule type="colorScale" priority="4">
      <colorScale>
        <cfvo type="min"/>
        <cfvo type="max"/>
        <color rgb="FFFFFFFF"/>
        <color rgb="FF999999"/>
      </colorScale>
    </cfRule>
  </conditionalFormatting>
  <conditionalFormatting sqref="F35:G35">
    <cfRule type="cellIs" dxfId="5" priority="5" operator="greaterThan">
      <formula>0</formula>
    </cfRule>
  </conditionalFormatting>
  <conditionalFormatting sqref="O1:O1002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995"/>
  <sheetViews>
    <sheetView workbookViewId="0">
      <pane xSplit="1" ySplit="1" topLeftCell="B463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2.5703125" defaultRowHeight="15.75" customHeight="1"/>
  <cols>
    <col min="1" max="1" width="21.42578125" customWidth="1"/>
    <col min="2" max="5" width="13.85546875" customWidth="1"/>
    <col min="6" max="19" width="16.140625" customWidth="1"/>
    <col min="34" max="34" width="12.85546875" customWidth="1"/>
  </cols>
  <sheetData>
    <row r="1" spans="1:34" ht="24">
      <c r="A1" s="23" t="s">
        <v>75</v>
      </c>
      <c r="B1" s="23" t="s">
        <v>76</v>
      </c>
      <c r="C1" s="23" t="s">
        <v>77</v>
      </c>
      <c r="D1" s="24" t="s">
        <v>78</v>
      </c>
      <c r="E1" s="23" t="s">
        <v>79</v>
      </c>
      <c r="F1" s="25" t="s">
        <v>356</v>
      </c>
      <c r="G1" s="26" t="s">
        <v>357</v>
      </c>
      <c r="H1" s="27" t="s">
        <v>358</v>
      </c>
      <c r="I1" s="27" t="s">
        <v>359</v>
      </c>
      <c r="J1" s="28" t="s">
        <v>360</v>
      </c>
      <c r="K1" s="28" t="s">
        <v>361</v>
      </c>
      <c r="L1" s="29" t="s">
        <v>362</v>
      </c>
      <c r="M1" s="30" t="s">
        <v>363</v>
      </c>
      <c r="N1" s="31" t="s">
        <v>88</v>
      </c>
      <c r="O1" s="31" t="s">
        <v>89</v>
      </c>
      <c r="P1" s="31" t="s">
        <v>90</v>
      </c>
      <c r="Q1" s="31" t="s">
        <v>91</v>
      </c>
      <c r="R1" s="32" t="s">
        <v>92</v>
      </c>
      <c r="S1" s="32" t="s">
        <v>93</v>
      </c>
      <c r="T1" s="23" t="s">
        <v>94</v>
      </c>
      <c r="U1" s="23" t="s">
        <v>80</v>
      </c>
      <c r="V1" s="23" t="s">
        <v>81</v>
      </c>
      <c r="W1" s="23" t="s">
        <v>82</v>
      </c>
      <c r="X1" s="23" t="s">
        <v>83</v>
      </c>
      <c r="Y1" s="23" t="s">
        <v>84</v>
      </c>
      <c r="Z1" s="23" t="s">
        <v>85</v>
      </c>
      <c r="AA1" s="23" t="s">
        <v>86</v>
      </c>
      <c r="AB1" s="23" t="s">
        <v>87</v>
      </c>
      <c r="AC1" s="23" t="s">
        <v>95</v>
      </c>
      <c r="AD1" s="23" t="s">
        <v>95</v>
      </c>
      <c r="AE1" s="23" t="s">
        <v>95</v>
      </c>
      <c r="AF1" s="23" t="s">
        <v>95</v>
      </c>
      <c r="AG1" s="23" t="s">
        <v>95</v>
      </c>
      <c r="AH1" s="23" t="s">
        <v>95</v>
      </c>
    </row>
    <row r="2" spans="1:34" ht="15.75" customHeight="1">
      <c r="A2" s="33" t="s">
        <v>96</v>
      </c>
      <c r="B2" s="1" t="s">
        <v>97</v>
      </c>
      <c r="C2" s="6"/>
      <c r="D2" s="34"/>
      <c r="E2" s="1"/>
      <c r="F2" s="35"/>
      <c r="G2" s="36"/>
      <c r="H2" s="37"/>
      <c r="I2" s="37"/>
      <c r="J2" s="38"/>
      <c r="K2" s="38"/>
      <c r="L2" s="39"/>
      <c r="M2" s="40"/>
      <c r="N2" s="41"/>
      <c r="O2" s="41"/>
      <c r="P2" s="41"/>
      <c r="Q2" s="41"/>
      <c r="R2" s="42"/>
      <c r="S2" s="42"/>
      <c r="T2" s="43">
        <f ca="1">IFERROR(__xludf.DUMMYFUNCTION("COUNTUNIQUE(F2:S2)"),0)</f>
        <v>0</v>
      </c>
      <c r="U2" s="44" t="str">
        <f>IF(COUNTIF(Stats!$A$1:$A$33, F2) &gt; 0, "Found", "Not Found")</f>
        <v>Not Found</v>
      </c>
      <c r="V2" s="44" t="str">
        <f>IF(COUNTIF(Stats!$A$1:$A$33, G2) &gt; 0, "Found", "Not Found")</f>
        <v>Not Found</v>
      </c>
      <c r="W2" s="44" t="str">
        <f>IF(COUNTIF(Stats!$A$1:$A$33, H2) &gt; 0, "Found", "Not Found")</f>
        <v>Not Found</v>
      </c>
      <c r="X2" s="44" t="str">
        <f>IF(COUNTIF(Stats!$A$1:$A$33, I2) &gt; 0, "Found", "Not Found")</f>
        <v>Not Found</v>
      </c>
      <c r="Y2" s="44" t="str">
        <f>IF(COUNTIF(Stats!$A$1:$A$33, J2) &gt; 0, "Found", "Not Found")</f>
        <v>Not Found</v>
      </c>
      <c r="Z2" s="44" t="str">
        <f>IF(COUNTIF(Stats!$A$1:$A$33, K2) &gt; 0, "Found", "Not Found")</f>
        <v>Not Found</v>
      </c>
      <c r="AA2" s="44" t="str">
        <f>IF(COUNTIF(Stats!$A$1:$A$33, L2) &gt; 0, "Found", "Not Found")</f>
        <v>Not Found</v>
      </c>
      <c r="AB2" s="44" t="str">
        <f>IF(COUNTIF(Stats!$A$1:$A$33, M2) &gt; 0, "Found", "Not Found")</f>
        <v>Not Found</v>
      </c>
      <c r="AC2" s="44" t="str">
        <f>IF(COUNTIF(Stats!$A$1:$A$33, N2) &gt; 0, "Found", "Not Found")</f>
        <v>Not Found</v>
      </c>
      <c r="AD2" s="44" t="str">
        <f>IF(COUNTIF(Stats!$A$1:$A$33, O2) &gt; 0, "Found", "Not Found")</f>
        <v>Not Found</v>
      </c>
      <c r="AE2" s="44" t="str">
        <f>IF(COUNTIF(Stats!$A$1:$A$33, P2) &gt; 0, "Found", "Not Found")</f>
        <v>Not Found</v>
      </c>
      <c r="AF2" s="44" t="str">
        <f>IF(COUNTIF(Stats!$A$1:$A$33, Q2) &gt; 0, "Found", "Not Found")</f>
        <v>Not Found</v>
      </c>
      <c r="AG2" s="44" t="str">
        <f>IF(COUNTIF(Stats!$A$1:$A$33, R2) &gt; 0, "Found", "Not Found")</f>
        <v>Not Found</v>
      </c>
      <c r="AH2" s="44" t="str">
        <f>IF(COUNTIF(Stats!$A$1:$A$33, S2) &gt; 0, "Found", "Not Found")</f>
        <v>Not Found</v>
      </c>
    </row>
    <row r="3" spans="1:34" ht="15.75" customHeight="1">
      <c r="A3" s="45" t="s">
        <v>98</v>
      </c>
      <c r="B3" s="1" t="s">
        <v>99</v>
      </c>
      <c r="C3" s="1" t="s">
        <v>364</v>
      </c>
      <c r="D3" s="46">
        <v>4</v>
      </c>
      <c r="E3" s="1" t="s">
        <v>100</v>
      </c>
      <c r="F3" s="47" t="s">
        <v>58</v>
      </c>
      <c r="G3" s="48" t="s">
        <v>53</v>
      </c>
      <c r="H3" s="49" t="s">
        <v>52</v>
      </c>
      <c r="I3" s="49" t="s">
        <v>54</v>
      </c>
      <c r="J3" s="50" t="s">
        <v>49</v>
      </c>
      <c r="K3" s="50" t="s">
        <v>35</v>
      </c>
      <c r="L3" s="51" t="s">
        <v>50</v>
      </c>
      <c r="M3" s="52" t="s">
        <v>60</v>
      </c>
      <c r="N3" s="53" t="s">
        <v>25</v>
      </c>
      <c r="O3" s="53" t="s">
        <v>57</v>
      </c>
      <c r="P3" s="53" t="s">
        <v>55</v>
      </c>
      <c r="Q3" s="53" t="s">
        <v>62</v>
      </c>
      <c r="R3" s="54" t="s">
        <v>46</v>
      </c>
      <c r="S3" s="54" t="s">
        <v>30</v>
      </c>
      <c r="T3" s="43">
        <f ca="1">IFERROR(__xludf.DUMMYFUNCTION("COUNTUNIQUE(F3:S3)"),14)</f>
        <v>14</v>
      </c>
      <c r="U3" s="44" t="str">
        <f>IF(COUNTIF(Stats!$A$1:$A$33, F3) &gt; 0, "Found", "Not Found")</f>
        <v>Found</v>
      </c>
      <c r="V3" s="44" t="str">
        <f>IF(COUNTIF(Stats!$A$1:$A$33, G3) &gt; 0, "Found", "Not Found")</f>
        <v>Found</v>
      </c>
      <c r="W3" s="44" t="str">
        <f>IF(COUNTIF(Stats!$A$1:$A$33, H3) &gt; 0, "Found", "Not Found")</f>
        <v>Found</v>
      </c>
      <c r="X3" s="44" t="str">
        <f>IF(COUNTIF(Stats!$A$1:$A$33, I3) &gt; 0, "Found", "Not Found")</f>
        <v>Found</v>
      </c>
      <c r="Y3" s="44" t="str">
        <f>IF(COUNTIF(Stats!$A$1:$A$33, J3) &gt; 0, "Found", "Not Found")</f>
        <v>Found</v>
      </c>
      <c r="Z3" s="44" t="str">
        <f>IF(COUNTIF(Stats!$A$1:$A$33, K3) &gt; 0, "Found", "Not Found")</f>
        <v>Found</v>
      </c>
      <c r="AA3" s="44" t="str">
        <f>IF(COUNTIF(Stats!$A$1:$A$33, L3) &gt; 0, "Found", "Not Found")</f>
        <v>Found</v>
      </c>
      <c r="AB3" s="44" t="str">
        <f>IF(COUNTIF(Stats!$A$1:$A$33, M3) &gt; 0, "Found", "Not Found")</f>
        <v>Found</v>
      </c>
      <c r="AC3" s="44" t="str">
        <f>IF(COUNTIF(Stats!$A$1:$A$33, N3) &gt; 0, "Found", "Not Found")</f>
        <v>Found</v>
      </c>
      <c r="AD3" s="44" t="str">
        <f>IF(COUNTIF(Stats!$A$1:$A$33, O3) &gt; 0, "Found", "Not Found")</f>
        <v>Found</v>
      </c>
      <c r="AE3" s="44" t="str">
        <f>IF(COUNTIF(Stats!$A$1:$A$33, P3) &gt; 0, "Found", "Not Found")</f>
        <v>Found</v>
      </c>
      <c r="AF3" s="44" t="str">
        <f>IF(COUNTIF(Stats!$A$1:$A$33, Q3) &gt; 0, "Found", "Not Found")</f>
        <v>Found</v>
      </c>
      <c r="AG3" s="44" t="str">
        <f>IF(COUNTIF(Stats!$A$1:$A$33, R3) &gt; 0, "Found", "Not Found")</f>
        <v>Found</v>
      </c>
      <c r="AH3" s="44" t="str">
        <f>IF(COUNTIF(Stats!$A$1:$A$33, S3) &gt; 0, "Found", "Not Found")</f>
        <v>Found</v>
      </c>
    </row>
    <row r="4" spans="1:34" ht="15.75" customHeight="1">
      <c r="A4" s="33" t="s">
        <v>98</v>
      </c>
      <c r="B4" s="1" t="s">
        <v>99</v>
      </c>
      <c r="C4" s="1" t="s">
        <v>364</v>
      </c>
      <c r="D4" s="46">
        <v>2</v>
      </c>
      <c r="E4" s="1" t="s">
        <v>100</v>
      </c>
      <c r="F4" s="47" t="s">
        <v>47</v>
      </c>
      <c r="G4" s="48" t="s">
        <v>46</v>
      </c>
      <c r="H4" s="49" t="s">
        <v>48</v>
      </c>
      <c r="I4" s="49" t="s">
        <v>66</v>
      </c>
      <c r="J4" s="50" t="s">
        <v>35</v>
      </c>
      <c r="K4" s="50" t="s">
        <v>62</v>
      </c>
      <c r="L4" s="51" t="s">
        <v>45</v>
      </c>
      <c r="M4" s="52" t="s">
        <v>50</v>
      </c>
      <c r="N4" s="53" t="s">
        <v>30</v>
      </c>
      <c r="O4" s="53" t="s">
        <v>55</v>
      </c>
      <c r="P4" s="53" t="s">
        <v>53</v>
      </c>
      <c r="Q4" s="53" t="s">
        <v>49</v>
      </c>
      <c r="R4" s="54" t="s">
        <v>40</v>
      </c>
      <c r="S4" s="54" t="s">
        <v>52</v>
      </c>
      <c r="T4" s="43">
        <f ca="1">IFERROR(__xludf.DUMMYFUNCTION("COUNTUNIQUE(F4:S4)"),14)</f>
        <v>14</v>
      </c>
      <c r="U4" s="44" t="str">
        <f>IF(COUNTIF(Stats!$A$1:$A$33, F4) &gt; 0, "Found", "Not Found")</f>
        <v>Found</v>
      </c>
      <c r="V4" s="44" t="str">
        <f>IF(COUNTIF(Stats!$A$1:$A$33, G4) &gt; 0, "Found", "Not Found")</f>
        <v>Found</v>
      </c>
      <c r="W4" s="44" t="str">
        <f>IF(COUNTIF(Stats!$A$1:$A$33, H4) &gt; 0, "Found", "Not Found")</f>
        <v>Found</v>
      </c>
      <c r="X4" s="44" t="str">
        <f>IF(COUNTIF(Stats!$A$1:$A$33, I4) &gt; 0, "Found", "Not Found")</f>
        <v>Found</v>
      </c>
      <c r="Y4" s="44" t="str">
        <f>IF(COUNTIF(Stats!$A$1:$A$33, J4) &gt; 0, "Found", "Not Found")</f>
        <v>Found</v>
      </c>
      <c r="Z4" s="44" t="str">
        <f>IF(COUNTIF(Stats!$A$1:$A$33, K4) &gt; 0, "Found", "Not Found")</f>
        <v>Found</v>
      </c>
      <c r="AA4" s="44" t="str">
        <f>IF(COUNTIF(Stats!$A$1:$A$33, L4) &gt; 0, "Found", "Not Found")</f>
        <v>Found</v>
      </c>
      <c r="AB4" s="44" t="str">
        <f>IF(COUNTIF(Stats!$A$1:$A$33, M4) &gt; 0, "Found", "Not Found")</f>
        <v>Found</v>
      </c>
      <c r="AC4" s="44" t="str">
        <f>IF(COUNTIF(Stats!$A$1:$A$33, N4) &gt; 0, "Found", "Not Found")</f>
        <v>Found</v>
      </c>
      <c r="AD4" s="44" t="str">
        <f>IF(COUNTIF(Stats!$A$1:$A$33, O4) &gt; 0, "Found", "Not Found")</f>
        <v>Found</v>
      </c>
      <c r="AE4" s="44" t="str">
        <f>IF(COUNTIF(Stats!$A$1:$A$33, P4) &gt; 0, "Found", "Not Found")</f>
        <v>Found</v>
      </c>
      <c r="AF4" s="44" t="str">
        <f>IF(COUNTIF(Stats!$A$1:$A$33, Q4) &gt; 0, "Found", "Not Found")</f>
        <v>Found</v>
      </c>
      <c r="AG4" s="44" t="str">
        <f>IF(COUNTIF(Stats!$A$1:$A$33, R4) &gt; 0, "Found", "Not Found")</f>
        <v>Found</v>
      </c>
      <c r="AH4" s="44" t="str">
        <f>IF(COUNTIF(Stats!$A$1:$A$33, S4) &gt; 0, "Found", "Not Found")</f>
        <v>Found</v>
      </c>
    </row>
    <row r="5" spans="1:34" ht="15.75" customHeight="1">
      <c r="A5" s="33" t="s">
        <v>98</v>
      </c>
      <c r="B5" s="1" t="s">
        <v>99</v>
      </c>
      <c r="C5" s="1" t="s">
        <v>365</v>
      </c>
      <c r="D5" s="46">
        <v>3</v>
      </c>
      <c r="E5" s="1" t="s">
        <v>100</v>
      </c>
      <c r="F5" s="47" t="s">
        <v>58</v>
      </c>
      <c r="G5" s="48" t="s">
        <v>60</v>
      </c>
      <c r="H5" s="49" t="s">
        <v>51</v>
      </c>
      <c r="I5" s="49" t="s">
        <v>54</v>
      </c>
      <c r="J5" s="50" t="s">
        <v>62</v>
      </c>
      <c r="K5" s="50" t="s">
        <v>50</v>
      </c>
      <c r="L5" s="51" t="s">
        <v>61</v>
      </c>
      <c r="M5" s="52" t="s">
        <v>20</v>
      </c>
      <c r="N5" s="53" t="s">
        <v>35</v>
      </c>
      <c r="O5" s="53" t="s">
        <v>55</v>
      </c>
      <c r="P5" s="53" t="s">
        <v>49</v>
      </c>
      <c r="Q5" s="53" t="s">
        <v>30</v>
      </c>
      <c r="R5" s="54" t="s">
        <v>53</v>
      </c>
      <c r="S5" s="54" t="s">
        <v>46</v>
      </c>
      <c r="T5" s="43">
        <f ca="1">IFERROR(__xludf.DUMMYFUNCTION("COUNTUNIQUE(F5:S5)"),14)</f>
        <v>14</v>
      </c>
      <c r="U5" s="44" t="str">
        <f>IF(COUNTIF(Stats!$A$1:$A$33, F5) &gt; 0, "Found", "Not Found")</f>
        <v>Found</v>
      </c>
      <c r="V5" s="44" t="str">
        <f>IF(COUNTIF(Stats!$A$1:$A$33, G5) &gt; 0, "Found", "Not Found")</f>
        <v>Found</v>
      </c>
      <c r="W5" s="44" t="str">
        <f>IF(COUNTIF(Stats!$A$1:$A$33, H5) &gt; 0, "Found", "Not Found")</f>
        <v>Found</v>
      </c>
      <c r="X5" s="44" t="str">
        <f>IF(COUNTIF(Stats!$A$1:$A$33, I5) &gt; 0, "Found", "Not Found")</f>
        <v>Found</v>
      </c>
      <c r="Y5" s="44" t="str">
        <f>IF(COUNTIF(Stats!$A$1:$A$33, J5) &gt; 0, "Found", "Not Found")</f>
        <v>Found</v>
      </c>
      <c r="Z5" s="44" t="str">
        <f>IF(COUNTIF(Stats!$A$1:$A$33, K5) &gt; 0, "Found", "Not Found")</f>
        <v>Found</v>
      </c>
      <c r="AA5" s="44" t="str">
        <f>IF(COUNTIF(Stats!$A$1:$A$33, L5) &gt; 0, "Found", "Not Found")</f>
        <v>Found</v>
      </c>
      <c r="AB5" s="44" t="str">
        <f>IF(COUNTIF(Stats!$A$1:$A$33, M5) &gt; 0, "Found", "Not Found")</f>
        <v>Found</v>
      </c>
      <c r="AC5" s="44" t="str">
        <f>IF(COUNTIF(Stats!$A$1:$A$33, N5) &gt; 0, "Found", "Not Found")</f>
        <v>Found</v>
      </c>
      <c r="AD5" s="44" t="str">
        <f>IF(COUNTIF(Stats!$A$1:$A$33, O5) &gt; 0, "Found", "Not Found")</f>
        <v>Found</v>
      </c>
      <c r="AE5" s="44" t="str">
        <f>IF(COUNTIF(Stats!$A$1:$A$33, P5) &gt; 0, "Found", "Not Found")</f>
        <v>Found</v>
      </c>
      <c r="AF5" s="44" t="str">
        <f>IF(COUNTIF(Stats!$A$1:$A$33, Q5) &gt; 0, "Found", "Not Found")</f>
        <v>Found</v>
      </c>
      <c r="AG5" s="44" t="str">
        <f>IF(COUNTIF(Stats!$A$1:$A$33, R5) &gt; 0, "Found", "Not Found")</f>
        <v>Found</v>
      </c>
      <c r="AH5" s="44" t="str">
        <f>IF(COUNTIF(Stats!$A$1:$A$33, S5) &gt; 0, "Found", "Not Found")</f>
        <v>Found</v>
      </c>
    </row>
    <row r="6" spans="1:34" ht="15.75" customHeight="1">
      <c r="A6" s="55" t="s">
        <v>101</v>
      </c>
      <c r="B6" s="1" t="s">
        <v>99</v>
      </c>
      <c r="C6" s="1" t="s">
        <v>364</v>
      </c>
      <c r="D6" s="46">
        <v>4</v>
      </c>
      <c r="E6" s="1" t="s">
        <v>100</v>
      </c>
      <c r="F6" s="47" t="s">
        <v>35</v>
      </c>
      <c r="G6" s="48" t="s">
        <v>60</v>
      </c>
      <c r="H6" s="49" t="s">
        <v>54</v>
      </c>
      <c r="I6" s="49" t="s">
        <v>47</v>
      </c>
      <c r="J6" s="50" t="s">
        <v>48</v>
      </c>
      <c r="K6" s="50" t="s">
        <v>70</v>
      </c>
      <c r="L6" s="51" t="s">
        <v>15</v>
      </c>
      <c r="M6" s="52" t="s">
        <v>30</v>
      </c>
      <c r="N6" s="53" t="s">
        <v>62</v>
      </c>
      <c r="O6" s="53" t="s">
        <v>55</v>
      </c>
      <c r="P6" s="53" t="s">
        <v>53</v>
      </c>
      <c r="Q6" s="53" t="s">
        <v>49</v>
      </c>
      <c r="R6" s="54" t="s">
        <v>66</v>
      </c>
      <c r="S6" s="54" t="s">
        <v>46</v>
      </c>
      <c r="T6" s="43">
        <f ca="1">IFERROR(__xludf.DUMMYFUNCTION("COUNTUNIQUE(F6:S6)"),14)</f>
        <v>14</v>
      </c>
      <c r="U6" s="44" t="str">
        <f>IF(COUNTIF(Stats!$A$1:$A$33, F6) &gt; 0, "Found", "Not Found")</f>
        <v>Found</v>
      </c>
      <c r="V6" s="44" t="str">
        <f>IF(COUNTIF(Stats!$A$1:$A$33, G6) &gt; 0, "Found", "Not Found")</f>
        <v>Found</v>
      </c>
      <c r="W6" s="44" t="str">
        <f>IF(COUNTIF(Stats!$A$1:$A$33, H6) &gt; 0, "Found", "Not Found")</f>
        <v>Found</v>
      </c>
      <c r="X6" s="44" t="str">
        <f>IF(COUNTIF(Stats!$A$1:$A$33, I6) &gt; 0, "Found", "Not Found")</f>
        <v>Found</v>
      </c>
      <c r="Y6" s="44" t="str">
        <f>IF(COUNTIF(Stats!$A$1:$A$33, J6) &gt; 0, "Found", "Not Found")</f>
        <v>Found</v>
      </c>
      <c r="Z6" s="44" t="str">
        <f>IF(COUNTIF(Stats!$A$1:$A$33, K6) &gt; 0, "Found", "Not Found")</f>
        <v>Found</v>
      </c>
      <c r="AA6" s="44" t="str">
        <f>IF(COUNTIF(Stats!$A$1:$A$33, L6) &gt; 0, "Found", "Not Found")</f>
        <v>Found</v>
      </c>
      <c r="AB6" s="44" t="str">
        <f>IF(COUNTIF(Stats!$A$1:$A$33, M6) &gt; 0, "Found", "Not Found")</f>
        <v>Found</v>
      </c>
      <c r="AC6" s="44" t="str">
        <f>IF(COUNTIF(Stats!$A$1:$A$33, N6) &gt; 0, "Found", "Not Found")</f>
        <v>Found</v>
      </c>
      <c r="AD6" s="44" t="str">
        <f>IF(COUNTIF(Stats!$A$1:$A$33, O6) &gt; 0, "Found", "Not Found")</f>
        <v>Found</v>
      </c>
      <c r="AE6" s="44" t="str">
        <f>IF(COUNTIF(Stats!$A$1:$A$33, P6) &gt; 0, "Found", "Not Found")</f>
        <v>Found</v>
      </c>
      <c r="AF6" s="44" t="str">
        <f>IF(COUNTIF(Stats!$A$1:$A$33, Q6) &gt; 0, "Found", "Not Found")</f>
        <v>Found</v>
      </c>
      <c r="AG6" s="44" t="str">
        <f>IF(COUNTIF(Stats!$A$1:$A$33, R6) &gt; 0, "Found", "Not Found")</f>
        <v>Found</v>
      </c>
      <c r="AH6" s="44" t="str">
        <f>IF(COUNTIF(Stats!$A$1:$A$33, S6) &gt; 0, "Found", "Not Found")</f>
        <v>Found</v>
      </c>
    </row>
    <row r="7" spans="1:34" ht="15.75" customHeight="1">
      <c r="A7" s="47" t="s">
        <v>102</v>
      </c>
      <c r="B7" s="1" t="s">
        <v>99</v>
      </c>
      <c r="C7" s="1" t="s">
        <v>365</v>
      </c>
      <c r="D7" s="46">
        <v>1</v>
      </c>
      <c r="E7" s="1" t="s">
        <v>100</v>
      </c>
      <c r="F7" s="47" t="s">
        <v>58</v>
      </c>
      <c r="G7" s="48" t="s">
        <v>54</v>
      </c>
      <c r="H7" s="49" t="s">
        <v>61</v>
      </c>
      <c r="I7" s="49" t="s">
        <v>45</v>
      </c>
      <c r="J7" s="50" t="s">
        <v>25</v>
      </c>
      <c r="K7" s="50" t="s">
        <v>40</v>
      </c>
      <c r="L7" s="51" t="s">
        <v>30</v>
      </c>
      <c r="M7" s="52" t="s">
        <v>59</v>
      </c>
      <c r="N7" s="53" t="s">
        <v>53</v>
      </c>
      <c r="O7" s="53" t="s">
        <v>46</v>
      </c>
      <c r="P7" s="53" t="s">
        <v>35</v>
      </c>
      <c r="Q7" s="53" t="s">
        <v>55</v>
      </c>
      <c r="R7" s="54" t="s">
        <v>67</v>
      </c>
      <c r="S7" s="54" t="s">
        <v>62</v>
      </c>
      <c r="T7" s="43">
        <f ca="1">IFERROR(__xludf.DUMMYFUNCTION("COUNTUNIQUE(F7:S7)"),14)</f>
        <v>14</v>
      </c>
      <c r="U7" s="44" t="str">
        <f>IF(COUNTIF(Stats!$A$1:$A$33, F7) &gt; 0, "Found", "Not Found")</f>
        <v>Found</v>
      </c>
      <c r="V7" s="44" t="str">
        <f>IF(COUNTIF(Stats!$A$1:$A$33, G7) &gt; 0, "Found", "Not Found")</f>
        <v>Found</v>
      </c>
      <c r="W7" s="44" t="str">
        <f>IF(COUNTIF(Stats!$A$1:$A$33, H7) &gt; 0, "Found", "Not Found")</f>
        <v>Found</v>
      </c>
      <c r="X7" s="44" t="str">
        <f>IF(COUNTIF(Stats!$A$1:$A$33, I7) &gt; 0, "Found", "Not Found")</f>
        <v>Found</v>
      </c>
      <c r="Y7" s="44" t="str">
        <f>IF(COUNTIF(Stats!$A$1:$A$33, J7) &gt; 0, "Found", "Not Found")</f>
        <v>Found</v>
      </c>
      <c r="Z7" s="44" t="str">
        <f>IF(COUNTIF(Stats!$A$1:$A$33, K7) &gt; 0, "Found", "Not Found")</f>
        <v>Found</v>
      </c>
      <c r="AA7" s="44" t="str">
        <f>IF(COUNTIF(Stats!$A$1:$A$33, L7) &gt; 0, "Found", "Not Found")</f>
        <v>Found</v>
      </c>
      <c r="AB7" s="44" t="str">
        <f>IF(COUNTIF(Stats!$A$1:$A$33, M7) &gt; 0, "Found", "Not Found")</f>
        <v>Found</v>
      </c>
      <c r="AC7" s="44" t="str">
        <f>IF(COUNTIF(Stats!$A$1:$A$33, N7) &gt; 0, "Found", "Not Found")</f>
        <v>Found</v>
      </c>
      <c r="AD7" s="44" t="str">
        <f>IF(COUNTIF(Stats!$A$1:$A$33, O7) &gt; 0, "Found", "Not Found")</f>
        <v>Found</v>
      </c>
      <c r="AE7" s="44" t="str">
        <f>IF(COUNTIF(Stats!$A$1:$A$33, P7) &gt; 0, "Found", "Not Found")</f>
        <v>Found</v>
      </c>
      <c r="AF7" s="44" t="str">
        <f>IF(COUNTIF(Stats!$A$1:$A$33, Q7) &gt; 0, "Found", "Not Found")</f>
        <v>Found</v>
      </c>
      <c r="AG7" s="44" t="str">
        <f>IF(COUNTIF(Stats!$A$1:$A$33, R7) &gt; 0, "Found", "Not Found")</f>
        <v>Found</v>
      </c>
      <c r="AH7" s="44" t="str">
        <f>IF(COUNTIF(Stats!$A$1:$A$33, S7) &gt; 0, "Found", "Not Found")</f>
        <v>Found</v>
      </c>
    </row>
    <row r="8" spans="1:34" ht="15.75" customHeight="1">
      <c r="A8" s="56" t="s">
        <v>102</v>
      </c>
      <c r="B8" s="1" t="s">
        <v>99</v>
      </c>
      <c r="C8" s="1" t="s">
        <v>364</v>
      </c>
      <c r="D8" s="46">
        <v>2</v>
      </c>
      <c r="E8" s="1" t="s">
        <v>100</v>
      </c>
      <c r="F8" s="47" t="s">
        <v>61</v>
      </c>
      <c r="G8" s="48" t="s">
        <v>50</v>
      </c>
      <c r="H8" s="49" t="s">
        <v>64</v>
      </c>
      <c r="I8" s="49" t="s">
        <v>30</v>
      </c>
      <c r="J8" s="50" t="s">
        <v>25</v>
      </c>
      <c r="K8" s="50" t="s">
        <v>40</v>
      </c>
      <c r="L8" s="51" t="s">
        <v>48</v>
      </c>
      <c r="M8" s="52" t="s">
        <v>54</v>
      </c>
      <c r="N8" s="53" t="s">
        <v>52</v>
      </c>
      <c r="O8" s="53" t="s">
        <v>55</v>
      </c>
      <c r="P8" s="53" t="s">
        <v>53</v>
      </c>
      <c r="Q8" s="53" t="s">
        <v>35</v>
      </c>
      <c r="R8" s="54" t="s">
        <v>49</v>
      </c>
      <c r="S8" s="54" t="s">
        <v>65</v>
      </c>
      <c r="T8" s="43">
        <f ca="1">IFERROR(__xludf.DUMMYFUNCTION("COUNTUNIQUE(F8:S8)"),14)</f>
        <v>14</v>
      </c>
      <c r="U8" s="44" t="str">
        <f>IF(COUNTIF(Stats!$A$1:$A$33, F8) &gt; 0, "Found", "Not Found")</f>
        <v>Found</v>
      </c>
      <c r="V8" s="44" t="str">
        <f>IF(COUNTIF(Stats!$A$1:$A$33, G8) &gt; 0, "Found", "Not Found")</f>
        <v>Found</v>
      </c>
      <c r="W8" s="44" t="str">
        <f>IF(COUNTIF(Stats!$A$1:$A$33, H8) &gt; 0, "Found", "Not Found")</f>
        <v>Found</v>
      </c>
      <c r="X8" s="44" t="str">
        <f>IF(COUNTIF(Stats!$A$1:$A$33, I8) &gt; 0, "Found", "Not Found")</f>
        <v>Found</v>
      </c>
      <c r="Y8" s="44" t="str">
        <f>IF(COUNTIF(Stats!$A$1:$A$33, J8) &gt; 0, "Found", "Not Found")</f>
        <v>Found</v>
      </c>
      <c r="Z8" s="44" t="str">
        <f>IF(COUNTIF(Stats!$A$1:$A$33, K8) &gt; 0, "Found", "Not Found")</f>
        <v>Found</v>
      </c>
      <c r="AA8" s="44" t="str">
        <f>IF(COUNTIF(Stats!$A$1:$A$33, L8) &gt; 0, "Found", "Not Found")</f>
        <v>Found</v>
      </c>
      <c r="AB8" s="44" t="str">
        <f>IF(COUNTIF(Stats!$A$1:$A$33, M8) &gt; 0, "Found", "Not Found")</f>
        <v>Found</v>
      </c>
      <c r="AC8" s="44" t="str">
        <f>IF(COUNTIF(Stats!$A$1:$A$33, N8) &gt; 0, "Found", "Not Found")</f>
        <v>Found</v>
      </c>
      <c r="AD8" s="44" t="str">
        <f>IF(COUNTIF(Stats!$A$1:$A$33, O8) &gt; 0, "Found", "Not Found")</f>
        <v>Found</v>
      </c>
      <c r="AE8" s="44" t="str">
        <f>IF(COUNTIF(Stats!$A$1:$A$33, P8) &gt; 0, "Found", "Not Found")</f>
        <v>Found</v>
      </c>
      <c r="AF8" s="44" t="str">
        <f>IF(COUNTIF(Stats!$A$1:$A$33, Q8) &gt; 0, "Found", "Not Found")</f>
        <v>Found</v>
      </c>
      <c r="AG8" s="44" t="str">
        <f>IF(COUNTIF(Stats!$A$1:$A$33, R8) &gt; 0, "Found", "Not Found")</f>
        <v>Found</v>
      </c>
      <c r="AH8" s="44" t="str">
        <f>IF(COUNTIF(Stats!$A$1:$A$33, S8) &gt; 0, "Found", "Not Found")</f>
        <v>Found</v>
      </c>
    </row>
    <row r="9" spans="1:34" ht="15.75" customHeight="1">
      <c r="A9" s="47" t="s">
        <v>103</v>
      </c>
      <c r="B9" s="1" t="s">
        <v>99</v>
      </c>
      <c r="C9" s="1" t="s">
        <v>364</v>
      </c>
      <c r="D9" s="46">
        <v>6</v>
      </c>
      <c r="E9" s="1" t="s">
        <v>100</v>
      </c>
      <c r="F9" s="47" t="s">
        <v>47</v>
      </c>
      <c r="G9" s="48" t="s">
        <v>46</v>
      </c>
      <c r="H9" s="49" t="s">
        <v>40</v>
      </c>
      <c r="I9" s="49" t="s">
        <v>62</v>
      </c>
      <c r="J9" s="50" t="s">
        <v>30</v>
      </c>
      <c r="K9" s="50" t="s">
        <v>51</v>
      </c>
      <c r="L9" s="51" t="s">
        <v>50</v>
      </c>
      <c r="M9" s="52" t="s">
        <v>68</v>
      </c>
      <c r="N9" s="53" t="s">
        <v>53</v>
      </c>
      <c r="O9" s="53" t="s">
        <v>35</v>
      </c>
      <c r="P9" s="53" t="s">
        <v>55</v>
      </c>
      <c r="Q9" s="53" t="s">
        <v>49</v>
      </c>
      <c r="R9" s="54" t="s">
        <v>52</v>
      </c>
      <c r="S9" s="54" t="s">
        <v>61</v>
      </c>
      <c r="T9" s="43">
        <f ca="1">IFERROR(__xludf.DUMMYFUNCTION("COUNTUNIQUE(F9:S9)"),14)</f>
        <v>14</v>
      </c>
      <c r="U9" s="44" t="str">
        <f>IF(COUNTIF(Stats!$A$1:$A$33, F9) &gt; 0, "Found", "Not Found")</f>
        <v>Found</v>
      </c>
      <c r="V9" s="44" t="str">
        <f>IF(COUNTIF(Stats!$A$1:$A$33, G9) &gt; 0, "Found", "Not Found")</f>
        <v>Found</v>
      </c>
      <c r="W9" s="44" t="str">
        <f>IF(COUNTIF(Stats!$A$1:$A$33, H9) &gt; 0, "Found", "Not Found")</f>
        <v>Found</v>
      </c>
      <c r="X9" s="44" t="str">
        <f>IF(COUNTIF(Stats!$A$1:$A$33, I9) &gt; 0, "Found", "Not Found")</f>
        <v>Found</v>
      </c>
      <c r="Y9" s="44" t="str">
        <f>IF(COUNTIF(Stats!$A$1:$A$33, J9) &gt; 0, "Found", "Not Found")</f>
        <v>Found</v>
      </c>
      <c r="Z9" s="44" t="str">
        <f>IF(COUNTIF(Stats!$A$1:$A$33, K9) &gt; 0, "Found", "Not Found")</f>
        <v>Found</v>
      </c>
      <c r="AA9" s="44" t="str">
        <f>IF(COUNTIF(Stats!$A$1:$A$33, L9) &gt; 0, "Found", "Not Found")</f>
        <v>Found</v>
      </c>
      <c r="AB9" s="44" t="str">
        <f>IF(COUNTIF(Stats!$A$1:$A$33, M9) &gt; 0, "Found", "Not Found")</f>
        <v>Found</v>
      </c>
      <c r="AC9" s="44" t="str">
        <f>IF(COUNTIF(Stats!$A$1:$A$33, N9) &gt; 0, "Found", "Not Found")</f>
        <v>Found</v>
      </c>
      <c r="AD9" s="44" t="str">
        <f>IF(COUNTIF(Stats!$A$1:$A$33, O9) &gt; 0, "Found", "Not Found")</f>
        <v>Found</v>
      </c>
      <c r="AE9" s="44" t="str">
        <f>IF(COUNTIF(Stats!$A$1:$A$33, P9) &gt; 0, "Found", "Not Found")</f>
        <v>Found</v>
      </c>
      <c r="AF9" s="44" t="str">
        <f>IF(COUNTIF(Stats!$A$1:$A$33, Q9) &gt; 0, "Found", "Not Found")</f>
        <v>Found</v>
      </c>
      <c r="AG9" s="44" t="str">
        <f>IF(COUNTIF(Stats!$A$1:$A$33, R9) &gt; 0, "Found", "Not Found")</f>
        <v>Found</v>
      </c>
      <c r="AH9" s="44" t="str">
        <f>IF(COUNTIF(Stats!$A$1:$A$33, S9) &gt; 0, "Found", "Not Found")</f>
        <v>Found</v>
      </c>
    </row>
    <row r="10" spans="1:34" ht="15.75" customHeight="1">
      <c r="A10" s="57" t="s">
        <v>103</v>
      </c>
      <c r="B10" s="1" t="s">
        <v>99</v>
      </c>
      <c r="C10" s="1" t="s">
        <v>365</v>
      </c>
      <c r="D10" s="46">
        <v>1</v>
      </c>
      <c r="E10" s="1" t="s">
        <v>100</v>
      </c>
      <c r="F10" s="47" t="s">
        <v>58</v>
      </c>
      <c r="G10" s="48" t="s">
        <v>50</v>
      </c>
      <c r="H10" s="49" t="s">
        <v>52</v>
      </c>
      <c r="I10" s="49" t="s">
        <v>66</v>
      </c>
      <c r="J10" s="50" t="s">
        <v>30</v>
      </c>
      <c r="K10" s="50" t="s">
        <v>51</v>
      </c>
      <c r="L10" s="51" t="s">
        <v>60</v>
      </c>
      <c r="M10" s="52" t="s">
        <v>40</v>
      </c>
      <c r="N10" s="53" t="s">
        <v>53</v>
      </c>
      <c r="O10" s="53" t="s">
        <v>35</v>
      </c>
      <c r="P10" s="53" t="s">
        <v>55</v>
      </c>
      <c r="Q10" s="53" t="s">
        <v>46</v>
      </c>
      <c r="R10" s="54" t="s">
        <v>68</v>
      </c>
      <c r="S10" s="54" t="s">
        <v>59</v>
      </c>
      <c r="T10" s="43">
        <f ca="1">IFERROR(__xludf.DUMMYFUNCTION("COUNTUNIQUE(F10:S10)"),14)</f>
        <v>14</v>
      </c>
      <c r="U10" s="44" t="str">
        <f>IF(COUNTIF(Stats!$A$1:$A$33, F10) &gt; 0, "Found", "Not Found")</f>
        <v>Found</v>
      </c>
      <c r="V10" s="44" t="str">
        <f>IF(COUNTIF(Stats!$A$1:$A$33, G10) &gt; 0, "Found", "Not Found")</f>
        <v>Found</v>
      </c>
      <c r="W10" s="44" t="str">
        <f>IF(COUNTIF(Stats!$A$1:$A$33, H10) &gt; 0, "Found", "Not Found")</f>
        <v>Found</v>
      </c>
      <c r="X10" s="44" t="str">
        <f>IF(COUNTIF(Stats!$A$1:$A$33, I10) &gt; 0, "Found", "Not Found")</f>
        <v>Found</v>
      </c>
      <c r="Y10" s="44" t="str">
        <f>IF(COUNTIF(Stats!$A$1:$A$33, J10) &gt; 0, "Found", "Not Found")</f>
        <v>Found</v>
      </c>
      <c r="Z10" s="44" t="str">
        <f>IF(COUNTIF(Stats!$A$1:$A$33, K10) &gt; 0, "Found", "Not Found")</f>
        <v>Found</v>
      </c>
      <c r="AA10" s="44" t="str">
        <f>IF(COUNTIF(Stats!$A$1:$A$33, L10) &gt; 0, "Found", "Not Found")</f>
        <v>Found</v>
      </c>
      <c r="AB10" s="44" t="str">
        <f>IF(COUNTIF(Stats!$A$1:$A$33, M10) &gt; 0, "Found", "Not Found")</f>
        <v>Found</v>
      </c>
      <c r="AC10" s="44" t="str">
        <f>IF(COUNTIF(Stats!$A$1:$A$33, N10) &gt; 0, "Found", "Not Found")</f>
        <v>Found</v>
      </c>
      <c r="AD10" s="44" t="str">
        <f>IF(COUNTIF(Stats!$A$1:$A$33, O10) &gt; 0, "Found", "Not Found")</f>
        <v>Found</v>
      </c>
      <c r="AE10" s="44" t="str">
        <f>IF(COUNTIF(Stats!$A$1:$A$33, P10) &gt; 0, "Found", "Not Found")</f>
        <v>Found</v>
      </c>
      <c r="AF10" s="44" t="str">
        <f>IF(COUNTIF(Stats!$A$1:$A$33, Q10) &gt; 0, "Found", "Not Found")</f>
        <v>Found</v>
      </c>
      <c r="AG10" s="44" t="str">
        <f>IF(COUNTIF(Stats!$A$1:$A$33, R10) &gt; 0, "Found", "Not Found")</f>
        <v>Found</v>
      </c>
      <c r="AH10" s="44" t="str">
        <f>IF(COUNTIF(Stats!$A$1:$A$33, S10) &gt; 0, "Found", "Not Found")</f>
        <v>Found</v>
      </c>
    </row>
    <row r="11" spans="1:34" ht="15.75" customHeight="1">
      <c r="A11" s="50" t="s">
        <v>104</v>
      </c>
      <c r="B11" s="1" t="s">
        <v>105</v>
      </c>
      <c r="C11" s="1" t="s">
        <v>364</v>
      </c>
      <c r="D11" s="1">
        <v>1</v>
      </c>
      <c r="E11" s="1" t="s">
        <v>100</v>
      </c>
      <c r="F11" s="47" t="s">
        <v>59</v>
      </c>
      <c r="G11" s="48" t="s">
        <v>15</v>
      </c>
      <c r="H11" s="49" t="s">
        <v>40</v>
      </c>
      <c r="I11" s="49" t="s">
        <v>30</v>
      </c>
      <c r="J11" s="50" t="s">
        <v>50</v>
      </c>
      <c r="K11" s="50" t="s">
        <v>64</v>
      </c>
      <c r="L11" s="51" t="s">
        <v>58</v>
      </c>
      <c r="M11" s="52" t="s">
        <v>48</v>
      </c>
      <c r="N11" s="53" t="s">
        <v>55</v>
      </c>
      <c r="O11" s="53" t="s">
        <v>49</v>
      </c>
      <c r="P11" s="53" t="s">
        <v>53</v>
      </c>
      <c r="Q11" s="53" t="s">
        <v>35</v>
      </c>
      <c r="R11" s="54" t="s">
        <v>46</v>
      </c>
      <c r="S11" s="54" t="s">
        <v>52</v>
      </c>
      <c r="T11" s="43">
        <f ca="1">IFERROR(__xludf.DUMMYFUNCTION("COUNTUNIQUE(F11:S11)"),14)</f>
        <v>14</v>
      </c>
      <c r="U11" s="44" t="str">
        <f>IF(COUNTIF(Stats!$A$1:$A$33, F11) &gt; 0, "Found", "Not Found")</f>
        <v>Found</v>
      </c>
      <c r="V11" s="44" t="str">
        <f>IF(COUNTIF(Stats!$A$1:$A$33, G11) &gt; 0, "Found", "Not Found")</f>
        <v>Found</v>
      </c>
      <c r="W11" s="44" t="str">
        <f>IF(COUNTIF(Stats!$A$1:$A$33, H11) &gt; 0, "Found", "Not Found")</f>
        <v>Found</v>
      </c>
      <c r="X11" s="44" t="str">
        <f>IF(COUNTIF(Stats!$A$1:$A$33, I11) &gt; 0, "Found", "Not Found")</f>
        <v>Found</v>
      </c>
      <c r="Y11" s="44" t="str">
        <f>IF(COUNTIF(Stats!$A$1:$A$33, J11) &gt; 0, "Found", "Not Found")</f>
        <v>Found</v>
      </c>
      <c r="Z11" s="44" t="str">
        <f>IF(COUNTIF(Stats!$A$1:$A$33, K11) &gt; 0, "Found", "Not Found")</f>
        <v>Found</v>
      </c>
      <c r="AA11" s="44" t="str">
        <f>IF(COUNTIF(Stats!$A$1:$A$33, L11) &gt; 0, "Found", "Not Found")</f>
        <v>Found</v>
      </c>
      <c r="AB11" s="44" t="str">
        <f>IF(COUNTIF(Stats!$A$1:$A$33, M11) &gt; 0, "Found", "Not Found")</f>
        <v>Found</v>
      </c>
      <c r="AC11" s="44" t="str">
        <f>IF(COUNTIF(Stats!$A$1:$A$33, N11) &gt; 0, "Found", "Not Found")</f>
        <v>Found</v>
      </c>
      <c r="AD11" s="44" t="str">
        <f>IF(COUNTIF(Stats!$A$1:$A$33, O11) &gt; 0, "Found", "Not Found")</f>
        <v>Found</v>
      </c>
      <c r="AE11" s="44" t="str">
        <f>IF(COUNTIF(Stats!$A$1:$A$33, P11) &gt; 0, "Found", "Not Found")</f>
        <v>Found</v>
      </c>
      <c r="AF11" s="44" t="str">
        <f>IF(COUNTIF(Stats!$A$1:$A$33, Q11) &gt; 0, "Found", "Not Found")</f>
        <v>Found</v>
      </c>
      <c r="AG11" s="44" t="str">
        <f>IF(COUNTIF(Stats!$A$1:$A$33, R11) &gt; 0, "Found", "Not Found")</f>
        <v>Found</v>
      </c>
      <c r="AH11" s="44" t="str">
        <f>IF(COUNTIF(Stats!$A$1:$A$33, S11) &gt; 0, "Found", "Not Found")</f>
        <v>Found</v>
      </c>
    </row>
    <row r="12" spans="1:34" ht="15.75" customHeight="1">
      <c r="A12" s="55" t="s">
        <v>104</v>
      </c>
      <c r="B12" s="1" t="s">
        <v>105</v>
      </c>
      <c r="C12" s="1" t="s">
        <v>364</v>
      </c>
      <c r="D12" s="1">
        <v>1</v>
      </c>
      <c r="E12" s="1" t="s">
        <v>100</v>
      </c>
      <c r="F12" s="47" t="s">
        <v>35</v>
      </c>
      <c r="G12" s="48" t="s">
        <v>48</v>
      </c>
      <c r="H12" s="49" t="s">
        <v>47</v>
      </c>
      <c r="I12" s="49" t="s">
        <v>20</v>
      </c>
      <c r="J12" s="50" t="s">
        <v>54</v>
      </c>
      <c r="K12" s="50" t="s">
        <v>46</v>
      </c>
      <c r="L12" s="51" t="s">
        <v>30</v>
      </c>
      <c r="M12" s="52" t="s">
        <v>53</v>
      </c>
      <c r="N12" s="53" t="s">
        <v>55</v>
      </c>
      <c r="O12" s="53" t="s">
        <v>66</v>
      </c>
      <c r="P12" s="53" t="s">
        <v>49</v>
      </c>
      <c r="Q12" s="53" t="s">
        <v>59</v>
      </c>
      <c r="R12" s="54" t="s">
        <v>50</v>
      </c>
      <c r="S12" s="54" t="s">
        <v>64</v>
      </c>
      <c r="T12" s="43">
        <f ca="1">IFERROR(__xludf.DUMMYFUNCTION("COUNTUNIQUE(F12:S12)"),14)</f>
        <v>14</v>
      </c>
      <c r="U12" s="44" t="str">
        <f>IF(COUNTIF(Stats!$A$1:$A$33, F12) &gt; 0, "Found", "Not Found")</f>
        <v>Found</v>
      </c>
      <c r="V12" s="44" t="str">
        <f>IF(COUNTIF(Stats!$A$1:$A$33, G12) &gt; 0, "Found", "Not Found")</f>
        <v>Found</v>
      </c>
      <c r="W12" s="44" t="str">
        <f>IF(COUNTIF(Stats!$A$1:$A$33, H12) &gt; 0, "Found", "Not Found")</f>
        <v>Found</v>
      </c>
      <c r="X12" s="44" t="str">
        <f>IF(COUNTIF(Stats!$A$1:$A$33, I12) &gt; 0, "Found", "Not Found")</f>
        <v>Found</v>
      </c>
      <c r="Y12" s="44" t="str">
        <f>IF(COUNTIF(Stats!$A$1:$A$33, J12) &gt; 0, "Found", "Not Found")</f>
        <v>Found</v>
      </c>
      <c r="Z12" s="44" t="str">
        <f>IF(COUNTIF(Stats!$A$1:$A$33, K12) &gt; 0, "Found", "Not Found")</f>
        <v>Found</v>
      </c>
      <c r="AA12" s="44" t="str">
        <f>IF(COUNTIF(Stats!$A$1:$A$33, L12) &gt; 0, "Found", "Not Found")</f>
        <v>Found</v>
      </c>
      <c r="AB12" s="44" t="str">
        <f>IF(COUNTIF(Stats!$A$1:$A$33, M12) &gt; 0, "Found", "Not Found")</f>
        <v>Found</v>
      </c>
      <c r="AC12" s="44" t="str">
        <f>IF(COUNTIF(Stats!$A$1:$A$33, N12) &gt; 0, "Found", "Not Found")</f>
        <v>Found</v>
      </c>
      <c r="AD12" s="44" t="str">
        <f>IF(COUNTIF(Stats!$A$1:$A$33, O12) &gt; 0, "Found", "Not Found")</f>
        <v>Found</v>
      </c>
      <c r="AE12" s="44" t="str">
        <f>IF(COUNTIF(Stats!$A$1:$A$33, P12) &gt; 0, "Found", "Not Found")</f>
        <v>Found</v>
      </c>
      <c r="AF12" s="44" t="str">
        <f>IF(COUNTIF(Stats!$A$1:$A$33, Q12) &gt; 0, "Found", "Not Found")</f>
        <v>Found</v>
      </c>
      <c r="AG12" s="44" t="str">
        <f>IF(COUNTIF(Stats!$A$1:$A$33, R12) &gt; 0, "Found", "Not Found")</f>
        <v>Found</v>
      </c>
      <c r="AH12" s="44" t="str">
        <f>IF(COUNTIF(Stats!$A$1:$A$33, S12) &gt; 0, "Found", "Not Found")</f>
        <v>Found</v>
      </c>
    </row>
    <row r="13" spans="1:34" ht="15.75" customHeight="1">
      <c r="A13" s="58" t="s">
        <v>104</v>
      </c>
      <c r="B13" s="1" t="s">
        <v>105</v>
      </c>
      <c r="C13" s="1" t="s">
        <v>364</v>
      </c>
      <c r="D13" s="1">
        <v>6</v>
      </c>
      <c r="E13" s="1" t="s">
        <v>100</v>
      </c>
      <c r="F13" s="47" t="s">
        <v>49</v>
      </c>
      <c r="G13" s="48" t="s">
        <v>52</v>
      </c>
      <c r="H13" s="49" t="s">
        <v>47</v>
      </c>
      <c r="I13" s="49" t="s">
        <v>46</v>
      </c>
      <c r="J13" s="50" t="s">
        <v>59</v>
      </c>
      <c r="K13" s="50" t="s">
        <v>64</v>
      </c>
      <c r="L13" s="51" t="s">
        <v>53</v>
      </c>
      <c r="M13" s="52" t="s">
        <v>48</v>
      </c>
      <c r="N13" s="53" t="s">
        <v>55</v>
      </c>
      <c r="O13" s="53" t="s">
        <v>35</v>
      </c>
      <c r="P13" s="53" t="s">
        <v>30</v>
      </c>
      <c r="Q13" s="53" t="s">
        <v>66</v>
      </c>
      <c r="R13" s="54" t="s">
        <v>50</v>
      </c>
      <c r="S13" s="54" t="s">
        <v>40</v>
      </c>
      <c r="T13" s="43">
        <f ca="1">IFERROR(__xludf.DUMMYFUNCTION("COUNTUNIQUE(F13:S13)"),14)</f>
        <v>14</v>
      </c>
      <c r="U13" s="44" t="str">
        <f>IF(COUNTIF(Stats!$A$1:$A$33, F13) &gt; 0, "Found", "Not Found")</f>
        <v>Found</v>
      </c>
      <c r="V13" s="44" t="str">
        <f>IF(COUNTIF(Stats!$A$1:$A$33, G13) &gt; 0, "Found", "Not Found")</f>
        <v>Found</v>
      </c>
      <c r="W13" s="44" t="str">
        <f>IF(COUNTIF(Stats!$A$1:$A$33, H13) &gt; 0, "Found", "Not Found")</f>
        <v>Found</v>
      </c>
      <c r="X13" s="44" t="str">
        <f>IF(COUNTIF(Stats!$A$1:$A$33, I13) &gt; 0, "Found", "Not Found")</f>
        <v>Found</v>
      </c>
      <c r="Y13" s="44" t="str">
        <f>IF(COUNTIF(Stats!$A$1:$A$33, J13) &gt; 0, "Found", "Not Found")</f>
        <v>Found</v>
      </c>
      <c r="Z13" s="44" t="str">
        <f>IF(COUNTIF(Stats!$A$1:$A$33, K13) &gt; 0, "Found", "Not Found")</f>
        <v>Found</v>
      </c>
      <c r="AA13" s="44" t="str">
        <f>IF(COUNTIF(Stats!$A$1:$A$33, L13) &gt; 0, "Found", "Not Found")</f>
        <v>Found</v>
      </c>
      <c r="AB13" s="44" t="str">
        <f>IF(COUNTIF(Stats!$A$1:$A$33, M13) &gt; 0, "Found", "Not Found")</f>
        <v>Found</v>
      </c>
      <c r="AC13" s="44" t="str">
        <f>IF(COUNTIF(Stats!$A$1:$A$33, N13) &gt; 0, "Found", "Not Found")</f>
        <v>Found</v>
      </c>
      <c r="AD13" s="44" t="str">
        <f>IF(COUNTIF(Stats!$A$1:$A$33, O13) &gt; 0, "Found", "Not Found")</f>
        <v>Found</v>
      </c>
      <c r="AE13" s="44" t="str">
        <f>IF(COUNTIF(Stats!$A$1:$A$33, P13) &gt; 0, "Found", "Not Found")</f>
        <v>Found</v>
      </c>
      <c r="AF13" s="44" t="str">
        <f>IF(COUNTIF(Stats!$A$1:$A$33, Q13) &gt; 0, "Found", "Not Found")</f>
        <v>Found</v>
      </c>
      <c r="AG13" s="44" t="str">
        <f>IF(COUNTIF(Stats!$A$1:$A$33, R13) &gt; 0, "Found", "Not Found")</f>
        <v>Found</v>
      </c>
      <c r="AH13" s="44" t="str">
        <f>IF(COUNTIF(Stats!$A$1:$A$33, S13) &gt; 0, "Found", "Not Found")</f>
        <v>Found</v>
      </c>
    </row>
    <row r="14" spans="1:34" ht="15.75" customHeight="1">
      <c r="A14" s="58" t="s">
        <v>104</v>
      </c>
      <c r="B14" s="1" t="s">
        <v>105</v>
      </c>
      <c r="C14" s="1" t="s">
        <v>365</v>
      </c>
      <c r="D14" s="1">
        <v>4</v>
      </c>
      <c r="E14" s="1" t="s">
        <v>100</v>
      </c>
      <c r="F14" s="47" t="s">
        <v>35</v>
      </c>
      <c r="G14" s="48" t="s">
        <v>30</v>
      </c>
      <c r="H14" s="49" t="s">
        <v>40</v>
      </c>
      <c r="I14" s="49" t="s">
        <v>47</v>
      </c>
      <c r="J14" s="50" t="s">
        <v>49</v>
      </c>
      <c r="K14" s="50" t="s">
        <v>48</v>
      </c>
      <c r="L14" s="51" t="s">
        <v>54</v>
      </c>
      <c r="M14" s="52" t="s">
        <v>63</v>
      </c>
      <c r="N14" s="53" t="s">
        <v>55</v>
      </c>
      <c r="O14" s="53" t="s">
        <v>64</v>
      </c>
      <c r="P14" s="53" t="s">
        <v>59</v>
      </c>
      <c r="Q14" s="53" t="s">
        <v>53</v>
      </c>
      <c r="R14" s="54" t="s">
        <v>52</v>
      </c>
      <c r="S14" s="54" t="s">
        <v>46</v>
      </c>
      <c r="T14" s="43">
        <f ca="1">IFERROR(__xludf.DUMMYFUNCTION("COUNTUNIQUE(F14:S14)"),14)</f>
        <v>14</v>
      </c>
      <c r="U14" s="44" t="str">
        <f>IF(COUNTIF(Stats!$A$1:$A$33, F14) &gt; 0, "Found", "Not Found")</f>
        <v>Found</v>
      </c>
      <c r="V14" s="44" t="str">
        <f>IF(COUNTIF(Stats!$A$1:$A$33, G14) &gt; 0, "Found", "Not Found")</f>
        <v>Found</v>
      </c>
      <c r="W14" s="44" t="str">
        <f>IF(COUNTIF(Stats!$A$1:$A$33, H14) &gt; 0, "Found", "Not Found")</f>
        <v>Found</v>
      </c>
      <c r="X14" s="44" t="str">
        <f>IF(COUNTIF(Stats!$A$1:$A$33, I14) &gt; 0, "Found", "Not Found")</f>
        <v>Found</v>
      </c>
      <c r="Y14" s="44" t="str">
        <f>IF(COUNTIF(Stats!$A$1:$A$33, J14) &gt; 0, "Found", "Not Found")</f>
        <v>Found</v>
      </c>
      <c r="Z14" s="44" t="str">
        <f>IF(COUNTIF(Stats!$A$1:$A$33, K14) &gt; 0, "Found", "Not Found")</f>
        <v>Found</v>
      </c>
      <c r="AA14" s="44" t="str">
        <f>IF(COUNTIF(Stats!$A$1:$A$33, L14) &gt; 0, "Found", "Not Found")</f>
        <v>Found</v>
      </c>
      <c r="AB14" s="44" t="str">
        <f>IF(COUNTIF(Stats!$A$1:$A$33, M14) &gt; 0, "Found", "Not Found")</f>
        <v>Found</v>
      </c>
      <c r="AC14" s="44" t="str">
        <f>IF(COUNTIF(Stats!$A$1:$A$33, N14) &gt; 0, "Found", "Not Found")</f>
        <v>Found</v>
      </c>
      <c r="AD14" s="44" t="str">
        <f>IF(COUNTIF(Stats!$A$1:$A$33, O14) &gt; 0, "Found", "Not Found")</f>
        <v>Found</v>
      </c>
      <c r="AE14" s="44" t="str">
        <f>IF(COUNTIF(Stats!$A$1:$A$33, P14) &gt; 0, "Found", "Not Found")</f>
        <v>Found</v>
      </c>
      <c r="AF14" s="44" t="str">
        <f>IF(COUNTIF(Stats!$A$1:$A$33, Q14) &gt; 0, "Found", "Not Found")</f>
        <v>Found</v>
      </c>
      <c r="AG14" s="44" t="str">
        <f>IF(COUNTIF(Stats!$A$1:$A$33, R14) &gt; 0, "Found", "Not Found")</f>
        <v>Found</v>
      </c>
      <c r="AH14" s="44" t="str">
        <f>IF(COUNTIF(Stats!$A$1:$A$33, S14) &gt; 0, "Found", "Not Found")</f>
        <v>Found</v>
      </c>
    </row>
    <row r="15" spans="1:34" ht="15.75" customHeight="1">
      <c r="A15" s="33" t="s">
        <v>106</v>
      </c>
      <c r="B15" s="1" t="s">
        <v>107</v>
      </c>
      <c r="C15" s="1" t="s">
        <v>364</v>
      </c>
      <c r="D15" s="46">
        <v>2</v>
      </c>
      <c r="E15" s="1" t="s">
        <v>100</v>
      </c>
      <c r="F15" s="59" t="s">
        <v>55</v>
      </c>
      <c r="G15" s="60" t="s">
        <v>48</v>
      </c>
      <c r="H15" s="61" t="s">
        <v>58</v>
      </c>
      <c r="I15" s="61" t="s">
        <v>68</v>
      </c>
      <c r="J15" s="62" t="s">
        <v>15</v>
      </c>
      <c r="K15" s="62" t="s">
        <v>46</v>
      </c>
      <c r="L15" s="63" t="s">
        <v>70</v>
      </c>
      <c r="M15" s="64" t="s">
        <v>65</v>
      </c>
      <c r="N15" s="65" t="s">
        <v>54</v>
      </c>
      <c r="O15" s="65" t="s">
        <v>35</v>
      </c>
      <c r="P15" s="65" t="s">
        <v>59</v>
      </c>
      <c r="Q15" s="65" t="s">
        <v>57</v>
      </c>
      <c r="R15" s="66" t="s">
        <v>40</v>
      </c>
      <c r="S15" s="66" t="s">
        <v>50</v>
      </c>
      <c r="T15" s="43">
        <f ca="1">IFERROR(__xludf.DUMMYFUNCTION("COUNTUNIQUE(F15:S15)"),14)</f>
        <v>14</v>
      </c>
      <c r="U15" s="44" t="str">
        <f>IF(COUNTIF(Stats!$A$1:$A$33, F15) &gt; 0, "Found", "Not Found")</f>
        <v>Found</v>
      </c>
      <c r="V15" s="44" t="str">
        <f>IF(COUNTIF(Stats!$A$1:$A$33, G15) &gt; 0, "Found", "Not Found")</f>
        <v>Found</v>
      </c>
      <c r="W15" s="44" t="str">
        <f>IF(COUNTIF(Stats!$A$1:$A$33, H15) &gt; 0, "Found", "Not Found")</f>
        <v>Found</v>
      </c>
      <c r="X15" s="44" t="str">
        <f>IF(COUNTIF(Stats!$A$1:$A$33, I15) &gt; 0, "Found", "Not Found")</f>
        <v>Found</v>
      </c>
      <c r="Y15" s="44" t="str">
        <f>IF(COUNTIF(Stats!$A$1:$A$33, J15) &gt; 0, "Found", "Not Found")</f>
        <v>Found</v>
      </c>
      <c r="Z15" s="44" t="str">
        <f>IF(COUNTIF(Stats!$A$1:$A$33, K15) &gt; 0, "Found", "Not Found")</f>
        <v>Found</v>
      </c>
      <c r="AA15" s="44" t="str">
        <f>IF(COUNTIF(Stats!$A$1:$A$33, L15) &gt; 0, "Found", "Not Found")</f>
        <v>Found</v>
      </c>
      <c r="AB15" s="44" t="str">
        <f>IF(COUNTIF(Stats!$A$1:$A$33, M15) &gt; 0, "Found", "Not Found")</f>
        <v>Found</v>
      </c>
      <c r="AC15" s="44" t="str">
        <f>IF(COUNTIF(Stats!$A$1:$A$33, N15) &gt; 0, "Found", "Not Found")</f>
        <v>Found</v>
      </c>
      <c r="AD15" s="44" t="str">
        <f>IF(COUNTIF(Stats!$A$1:$A$33, O15) &gt; 0, "Found", "Not Found")</f>
        <v>Found</v>
      </c>
      <c r="AE15" s="44" t="str">
        <f>IF(COUNTIF(Stats!$A$1:$A$33, P15) &gt; 0, "Found", "Not Found")</f>
        <v>Found</v>
      </c>
      <c r="AF15" s="44" t="str">
        <f>IF(COUNTIF(Stats!$A$1:$A$33, Q15) &gt; 0, "Found", "Not Found")</f>
        <v>Found</v>
      </c>
      <c r="AG15" s="44" t="str">
        <f>IF(COUNTIF(Stats!$A$1:$A$33, R15) &gt; 0, "Found", "Not Found")</f>
        <v>Found</v>
      </c>
      <c r="AH15" s="44" t="str">
        <f>IF(COUNTIF(Stats!$A$1:$A$33, S15) &gt; 0, "Found", "Not Found")</f>
        <v>Found</v>
      </c>
    </row>
    <row r="16" spans="1:34" ht="15.75" customHeight="1">
      <c r="A16" s="33" t="s">
        <v>106</v>
      </c>
      <c r="B16" s="1" t="s">
        <v>107</v>
      </c>
      <c r="C16" s="1" t="s">
        <v>364</v>
      </c>
      <c r="D16" s="46">
        <v>7</v>
      </c>
      <c r="E16" s="1" t="s">
        <v>100</v>
      </c>
      <c r="F16" s="59" t="s">
        <v>48</v>
      </c>
      <c r="G16" s="60" t="s">
        <v>47</v>
      </c>
      <c r="H16" s="61" t="s">
        <v>51</v>
      </c>
      <c r="I16" s="61" t="s">
        <v>62</v>
      </c>
      <c r="J16" s="62" t="s">
        <v>40</v>
      </c>
      <c r="K16" s="62" t="s">
        <v>64</v>
      </c>
      <c r="L16" s="63" t="s">
        <v>59</v>
      </c>
      <c r="M16" s="64" t="s">
        <v>56</v>
      </c>
      <c r="N16" s="65" t="s">
        <v>54</v>
      </c>
      <c r="O16" s="65" t="s">
        <v>57</v>
      </c>
      <c r="P16" s="65" t="s">
        <v>35</v>
      </c>
      <c r="Q16" s="65" t="s">
        <v>55</v>
      </c>
      <c r="R16" s="66" t="s">
        <v>50</v>
      </c>
      <c r="S16" s="66" t="s">
        <v>25</v>
      </c>
      <c r="T16" s="43">
        <f ca="1">IFERROR(__xludf.DUMMYFUNCTION("COUNTUNIQUE(F16:S16)"),14)</f>
        <v>14</v>
      </c>
      <c r="U16" s="44" t="str">
        <f>IF(COUNTIF(Stats!$A$1:$A$33, F16) &gt; 0, "Found", "Not Found")</f>
        <v>Found</v>
      </c>
      <c r="V16" s="44" t="str">
        <f>IF(COUNTIF(Stats!$A$1:$A$33, G16) &gt; 0, "Found", "Not Found")</f>
        <v>Found</v>
      </c>
      <c r="W16" s="44" t="str">
        <f>IF(COUNTIF(Stats!$A$1:$A$33, H16) &gt; 0, "Found", "Not Found")</f>
        <v>Found</v>
      </c>
      <c r="X16" s="44" t="str">
        <f>IF(COUNTIF(Stats!$A$1:$A$33, I16) &gt; 0, "Found", "Not Found")</f>
        <v>Found</v>
      </c>
      <c r="Y16" s="44" t="str">
        <f>IF(COUNTIF(Stats!$A$1:$A$33, J16) &gt; 0, "Found", "Not Found")</f>
        <v>Found</v>
      </c>
      <c r="Z16" s="44" t="str">
        <f>IF(COUNTIF(Stats!$A$1:$A$33, K16) &gt; 0, "Found", "Not Found")</f>
        <v>Found</v>
      </c>
      <c r="AA16" s="44" t="str">
        <f>IF(COUNTIF(Stats!$A$1:$A$33, L16) &gt; 0, "Found", "Not Found")</f>
        <v>Found</v>
      </c>
      <c r="AB16" s="44" t="str">
        <f>IF(COUNTIF(Stats!$A$1:$A$33, M16) &gt; 0, "Found", "Not Found")</f>
        <v>Found</v>
      </c>
      <c r="AC16" s="44" t="str">
        <f>IF(COUNTIF(Stats!$A$1:$A$33, N16) &gt; 0, "Found", "Not Found")</f>
        <v>Found</v>
      </c>
      <c r="AD16" s="44" t="str">
        <f>IF(COUNTIF(Stats!$A$1:$A$33, O16) &gt; 0, "Found", "Not Found")</f>
        <v>Found</v>
      </c>
      <c r="AE16" s="44" t="str">
        <f>IF(COUNTIF(Stats!$A$1:$A$33, P16) &gt; 0, "Found", "Not Found")</f>
        <v>Found</v>
      </c>
      <c r="AF16" s="44" t="str">
        <f>IF(COUNTIF(Stats!$A$1:$A$33, Q16) &gt; 0, "Found", "Not Found")</f>
        <v>Found</v>
      </c>
      <c r="AG16" s="44" t="str">
        <f>IF(COUNTIF(Stats!$A$1:$A$33, R16) &gt; 0, "Found", "Not Found")</f>
        <v>Found</v>
      </c>
      <c r="AH16" s="44" t="str">
        <f>IF(COUNTIF(Stats!$A$1:$A$33, S16) &gt; 0, "Found", "Not Found")</f>
        <v>Found</v>
      </c>
    </row>
    <row r="17" spans="1:34" ht="15.75" customHeight="1">
      <c r="A17" s="67" t="s">
        <v>106</v>
      </c>
      <c r="B17" s="1" t="s">
        <v>108</v>
      </c>
      <c r="C17" s="1" t="s">
        <v>364</v>
      </c>
      <c r="D17" s="46">
        <v>6</v>
      </c>
      <c r="E17" s="1" t="s">
        <v>100</v>
      </c>
      <c r="F17" s="59" t="s">
        <v>55</v>
      </c>
      <c r="G17" s="60" t="s">
        <v>46</v>
      </c>
      <c r="H17" s="61" t="s">
        <v>30</v>
      </c>
      <c r="I17" s="61" t="s">
        <v>25</v>
      </c>
      <c r="J17" s="62" t="s">
        <v>35</v>
      </c>
      <c r="K17" s="62" t="s">
        <v>54</v>
      </c>
      <c r="L17" s="63" t="s">
        <v>58</v>
      </c>
      <c r="M17" s="64" t="s">
        <v>63</v>
      </c>
      <c r="N17" s="65" t="s">
        <v>51</v>
      </c>
      <c r="O17" s="65" t="s">
        <v>57</v>
      </c>
      <c r="P17" s="65" t="s">
        <v>47</v>
      </c>
      <c r="Q17" s="65" t="s">
        <v>53</v>
      </c>
      <c r="R17" s="66" t="s">
        <v>15</v>
      </c>
      <c r="S17" s="66" t="s">
        <v>48</v>
      </c>
      <c r="T17" s="43">
        <f ca="1">IFERROR(__xludf.DUMMYFUNCTION("COUNTUNIQUE(F17:S17)"),14)</f>
        <v>14</v>
      </c>
      <c r="U17" s="44" t="str">
        <f>IF(COUNTIF(Stats!$A$1:$A$33, F17) &gt; 0, "Found", "Not Found")</f>
        <v>Found</v>
      </c>
      <c r="V17" s="44" t="str">
        <f>IF(COUNTIF(Stats!$A$1:$A$33, G17) &gt; 0, "Found", "Not Found")</f>
        <v>Found</v>
      </c>
      <c r="W17" s="44" t="str">
        <f>IF(COUNTIF(Stats!$A$1:$A$33, H17) &gt; 0, "Found", "Not Found")</f>
        <v>Found</v>
      </c>
      <c r="X17" s="44" t="str">
        <f>IF(COUNTIF(Stats!$A$1:$A$33, I17) &gt; 0, "Found", "Not Found")</f>
        <v>Found</v>
      </c>
      <c r="Y17" s="44" t="str">
        <f>IF(COUNTIF(Stats!$A$1:$A$33, J17) &gt; 0, "Found", "Not Found")</f>
        <v>Found</v>
      </c>
      <c r="Z17" s="44" t="str">
        <f>IF(COUNTIF(Stats!$A$1:$A$33, K17) &gt; 0, "Found", "Not Found")</f>
        <v>Found</v>
      </c>
      <c r="AA17" s="44" t="str">
        <f>IF(COUNTIF(Stats!$A$1:$A$33, L17) &gt; 0, "Found", "Not Found")</f>
        <v>Found</v>
      </c>
      <c r="AB17" s="44" t="str">
        <f>IF(COUNTIF(Stats!$A$1:$A$33, M17) &gt; 0, "Found", "Not Found")</f>
        <v>Found</v>
      </c>
      <c r="AC17" s="44" t="str">
        <f>IF(COUNTIF(Stats!$A$1:$A$33, N17) &gt; 0, "Found", "Not Found")</f>
        <v>Found</v>
      </c>
      <c r="AD17" s="44" t="str">
        <f>IF(COUNTIF(Stats!$A$1:$A$33, O17) &gt; 0, "Found", "Not Found")</f>
        <v>Found</v>
      </c>
      <c r="AE17" s="44" t="str">
        <f>IF(COUNTIF(Stats!$A$1:$A$33, P17) &gt; 0, "Found", "Not Found")</f>
        <v>Found</v>
      </c>
      <c r="AF17" s="44" t="str">
        <f>IF(COUNTIF(Stats!$A$1:$A$33, Q17) &gt; 0, "Found", "Not Found")</f>
        <v>Found</v>
      </c>
      <c r="AG17" s="44" t="str">
        <f>IF(COUNTIF(Stats!$A$1:$A$33, R17) &gt; 0, "Found", "Not Found")</f>
        <v>Found</v>
      </c>
      <c r="AH17" s="44" t="str">
        <f>IF(COUNTIF(Stats!$A$1:$A$33, S17) &gt; 0, "Found", "Not Found")</f>
        <v>Found</v>
      </c>
    </row>
    <row r="18" spans="1:34" ht="15.75" customHeight="1">
      <c r="A18" s="55" t="s">
        <v>106</v>
      </c>
      <c r="B18" s="1" t="s">
        <v>109</v>
      </c>
      <c r="C18" s="1" t="s">
        <v>365</v>
      </c>
      <c r="D18" s="46">
        <v>3</v>
      </c>
      <c r="E18" s="1" t="s">
        <v>100</v>
      </c>
      <c r="F18" s="59" t="s">
        <v>25</v>
      </c>
      <c r="G18" s="60" t="s">
        <v>53</v>
      </c>
      <c r="H18" s="61" t="s">
        <v>30</v>
      </c>
      <c r="I18" s="61" t="s">
        <v>59</v>
      </c>
      <c r="J18" s="62" t="s">
        <v>50</v>
      </c>
      <c r="K18" s="62" t="s">
        <v>47</v>
      </c>
      <c r="L18" s="63" t="s">
        <v>65</v>
      </c>
      <c r="M18" s="64" t="s">
        <v>49</v>
      </c>
      <c r="N18" s="65" t="s">
        <v>46</v>
      </c>
      <c r="O18" s="65" t="s">
        <v>55</v>
      </c>
      <c r="P18" s="65" t="s">
        <v>35</v>
      </c>
      <c r="Q18" s="65" t="s">
        <v>57</v>
      </c>
      <c r="R18" s="66" t="s">
        <v>48</v>
      </c>
      <c r="S18" s="66" t="s">
        <v>62</v>
      </c>
      <c r="T18" s="43">
        <f ca="1">IFERROR(__xludf.DUMMYFUNCTION("COUNTUNIQUE(F18:S18)"),14)</f>
        <v>14</v>
      </c>
      <c r="U18" s="44" t="str">
        <f>IF(COUNTIF(Stats!$A$1:$A$33, F18) &gt; 0, "Found", "Not Found")</f>
        <v>Found</v>
      </c>
      <c r="V18" s="44" t="str">
        <f>IF(COUNTIF(Stats!$A$1:$A$33, G18) &gt; 0, "Found", "Not Found")</f>
        <v>Found</v>
      </c>
      <c r="W18" s="44" t="str">
        <f>IF(COUNTIF(Stats!$A$1:$A$33, H18) &gt; 0, "Found", "Not Found")</f>
        <v>Found</v>
      </c>
      <c r="X18" s="44" t="str">
        <f>IF(COUNTIF(Stats!$A$1:$A$33, I18) &gt; 0, "Found", "Not Found")</f>
        <v>Found</v>
      </c>
      <c r="Y18" s="44" t="str">
        <f>IF(COUNTIF(Stats!$A$1:$A$33, J18) &gt; 0, "Found", "Not Found")</f>
        <v>Found</v>
      </c>
      <c r="Z18" s="44" t="str">
        <f>IF(COUNTIF(Stats!$A$1:$A$33, K18) &gt; 0, "Found", "Not Found")</f>
        <v>Found</v>
      </c>
      <c r="AA18" s="44" t="str">
        <f>IF(COUNTIF(Stats!$A$1:$A$33, L18) &gt; 0, "Found", "Not Found")</f>
        <v>Found</v>
      </c>
      <c r="AB18" s="44" t="str">
        <f>IF(COUNTIF(Stats!$A$1:$A$33, M18) &gt; 0, "Found", "Not Found")</f>
        <v>Found</v>
      </c>
      <c r="AC18" s="44" t="str">
        <f>IF(COUNTIF(Stats!$A$1:$A$33, N18) &gt; 0, "Found", "Not Found")</f>
        <v>Found</v>
      </c>
      <c r="AD18" s="44" t="str">
        <f>IF(COUNTIF(Stats!$A$1:$A$33, O18) &gt; 0, "Found", "Not Found")</f>
        <v>Found</v>
      </c>
      <c r="AE18" s="44" t="str">
        <f>IF(COUNTIF(Stats!$A$1:$A$33, P18) &gt; 0, "Found", "Not Found")</f>
        <v>Found</v>
      </c>
      <c r="AF18" s="44" t="str">
        <f>IF(COUNTIF(Stats!$A$1:$A$33, Q18) &gt; 0, "Found", "Not Found")</f>
        <v>Found</v>
      </c>
      <c r="AG18" s="44" t="str">
        <f>IF(COUNTIF(Stats!$A$1:$A$33, R18) &gt; 0, "Found", "Not Found")</f>
        <v>Found</v>
      </c>
      <c r="AH18" s="44" t="str">
        <f>IF(COUNTIF(Stats!$A$1:$A$33, S18) &gt; 0, "Found", "Not Found")</f>
        <v>Found</v>
      </c>
    </row>
    <row r="19" spans="1:34" ht="15.75" customHeight="1">
      <c r="A19" s="55" t="s">
        <v>106</v>
      </c>
      <c r="B19" s="1" t="s">
        <v>109</v>
      </c>
      <c r="C19" s="1" t="s">
        <v>364</v>
      </c>
      <c r="D19" s="46">
        <v>3</v>
      </c>
      <c r="E19" s="1" t="s">
        <v>100</v>
      </c>
      <c r="F19" s="59" t="s">
        <v>30</v>
      </c>
      <c r="G19" s="60" t="s">
        <v>25</v>
      </c>
      <c r="H19" s="61" t="s">
        <v>58</v>
      </c>
      <c r="I19" s="61" t="s">
        <v>45</v>
      </c>
      <c r="J19" s="62" t="s">
        <v>35</v>
      </c>
      <c r="K19" s="62" t="s">
        <v>57</v>
      </c>
      <c r="L19" s="63" t="s">
        <v>64</v>
      </c>
      <c r="M19" s="64" t="s">
        <v>54</v>
      </c>
      <c r="N19" s="65" t="s">
        <v>46</v>
      </c>
      <c r="O19" s="65" t="s">
        <v>53</v>
      </c>
      <c r="P19" s="65" t="s">
        <v>59</v>
      </c>
      <c r="Q19" s="65" t="s">
        <v>55</v>
      </c>
      <c r="R19" s="66" t="s">
        <v>47</v>
      </c>
      <c r="S19" s="66" t="s">
        <v>52</v>
      </c>
      <c r="T19" s="43">
        <f ca="1">IFERROR(__xludf.DUMMYFUNCTION("COUNTUNIQUE(F19:S19)"),14)</f>
        <v>14</v>
      </c>
      <c r="U19" s="44" t="str">
        <f>IF(COUNTIF(Stats!$A$1:$A$33, F19) &gt; 0, "Found", "Not Found")</f>
        <v>Found</v>
      </c>
      <c r="V19" s="44" t="str">
        <f>IF(COUNTIF(Stats!$A$1:$A$33, G19) &gt; 0, "Found", "Not Found")</f>
        <v>Found</v>
      </c>
      <c r="W19" s="44" t="str">
        <f>IF(COUNTIF(Stats!$A$1:$A$33, H19) &gt; 0, "Found", "Not Found")</f>
        <v>Found</v>
      </c>
      <c r="X19" s="44" t="str">
        <f>IF(COUNTIF(Stats!$A$1:$A$33, I19) &gt; 0, "Found", "Not Found")</f>
        <v>Found</v>
      </c>
      <c r="Y19" s="44" t="str">
        <f>IF(COUNTIF(Stats!$A$1:$A$33, J19) &gt; 0, "Found", "Not Found")</f>
        <v>Found</v>
      </c>
      <c r="Z19" s="44" t="str">
        <f>IF(COUNTIF(Stats!$A$1:$A$33, K19) &gt; 0, "Found", "Not Found")</f>
        <v>Found</v>
      </c>
      <c r="AA19" s="44" t="str">
        <f>IF(COUNTIF(Stats!$A$1:$A$33, L19) &gt; 0, "Found", "Not Found")</f>
        <v>Found</v>
      </c>
      <c r="AB19" s="44" t="str">
        <f>IF(COUNTIF(Stats!$A$1:$A$33, M19) &gt; 0, "Found", "Not Found")</f>
        <v>Found</v>
      </c>
      <c r="AC19" s="44" t="str">
        <f>IF(COUNTIF(Stats!$A$1:$A$33, N19) &gt; 0, "Found", "Not Found")</f>
        <v>Found</v>
      </c>
      <c r="AD19" s="44" t="str">
        <f>IF(COUNTIF(Stats!$A$1:$A$33, O19) &gt; 0, "Found", "Not Found")</f>
        <v>Found</v>
      </c>
      <c r="AE19" s="44" t="str">
        <f>IF(COUNTIF(Stats!$A$1:$A$33, P19) &gt; 0, "Found", "Not Found")</f>
        <v>Found</v>
      </c>
      <c r="AF19" s="44" t="str">
        <f>IF(COUNTIF(Stats!$A$1:$A$33, Q19) &gt; 0, "Found", "Not Found")</f>
        <v>Found</v>
      </c>
      <c r="AG19" s="44" t="str">
        <f>IF(COUNTIF(Stats!$A$1:$A$33, R19) &gt; 0, "Found", "Not Found")</f>
        <v>Found</v>
      </c>
      <c r="AH19" s="44" t="str">
        <f>IF(COUNTIF(Stats!$A$1:$A$33, S19) &gt; 0, "Found", "Not Found")</f>
        <v>Found</v>
      </c>
    </row>
    <row r="20" spans="1:34" ht="15.75" customHeight="1">
      <c r="A20" s="58" t="s">
        <v>110</v>
      </c>
      <c r="B20" s="1" t="s">
        <v>111</v>
      </c>
      <c r="C20" s="1" t="s">
        <v>364</v>
      </c>
      <c r="D20" s="46">
        <v>9</v>
      </c>
      <c r="E20" s="1" t="s">
        <v>100</v>
      </c>
      <c r="F20" s="59" t="s">
        <v>50</v>
      </c>
      <c r="G20" s="60" t="s">
        <v>45</v>
      </c>
      <c r="H20" s="61" t="s">
        <v>51</v>
      </c>
      <c r="I20" s="61" t="s">
        <v>30</v>
      </c>
      <c r="J20" s="62" t="s">
        <v>49</v>
      </c>
      <c r="K20" s="62" t="s">
        <v>62</v>
      </c>
      <c r="L20" s="63" t="s">
        <v>70</v>
      </c>
      <c r="M20" s="64" t="s">
        <v>63</v>
      </c>
      <c r="N20" s="65" t="s">
        <v>60</v>
      </c>
      <c r="O20" s="65" t="s">
        <v>55</v>
      </c>
      <c r="P20" s="65" t="s">
        <v>46</v>
      </c>
      <c r="Q20" s="65" t="s">
        <v>53</v>
      </c>
      <c r="R20" s="66" t="s">
        <v>64</v>
      </c>
      <c r="S20" s="66" t="s">
        <v>54</v>
      </c>
      <c r="T20" s="43">
        <f ca="1">IFERROR(__xludf.DUMMYFUNCTION("COUNTUNIQUE(F20:S20)"),14)</f>
        <v>14</v>
      </c>
      <c r="U20" s="44" t="str">
        <f>IF(COUNTIF(Stats!$A$1:$A$33, F20) &gt; 0, "Found", "Not Found")</f>
        <v>Found</v>
      </c>
      <c r="V20" s="44" t="str">
        <f>IF(COUNTIF(Stats!$A$1:$A$33, G20) &gt; 0, "Found", "Not Found")</f>
        <v>Found</v>
      </c>
      <c r="W20" s="44" t="str">
        <f>IF(COUNTIF(Stats!$A$1:$A$33, H20) &gt; 0, "Found", "Not Found")</f>
        <v>Found</v>
      </c>
      <c r="X20" s="44" t="str">
        <f>IF(COUNTIF(Stats!$A$1:$A$33, I20) &gt; 0, "Found", "Not Found")</f>
        <v>Found</v>
      </c>
      <c r="Y20" s="44" t="str">
        <f>IF(COUNTIF(Stats!$A$1:$A$33, J20) &gt; 0, "Found", "Not Found")</f>
        <v>Found</v>
      </c>
      <c r="Z20" s="44" t="str">
        <f>IF(COUNTIF(Stats!$A$1:$A$33, K20) &gt; 0, "Found", "Not Found")</f>
        <v>Found</v>
      </c>
      <c r="AA20" s="44" t="str">
        <f>IF(COUNTIF(Stats!$A$1:$A$33, L20) &gt; 0, "Found", "Not Found")</f>
        <v>Found</v>
      </c>
      <c r="AB20" s="44" t="str">
        <f>IF(COUNTIF(Stats!$A$1:$A$33, M20) &gt; 0, "Found", "Not Found")</f>
        <v>Found</v>
      </c>
      <c r="AC20" s="44" t="str">
        <f>IF(COUNTIF(Stats!$A$1:$A$33, N20) &gt; 0, "Found", "Not Found")</f>
        <v>Found</v>
      </c>
      <c r="AD20" s="44" t="str">
        <f>IF(COUNTIF(Stats!$A$1:$A$33, O20) &gt; 0, "Found", "Not Found")</f>
        <v>Found</v>
      </c>
      <c r="AE20" s="44" t="str">
        <f>IF(COUNTIF(Stats!$A$1:$A$33, P20) &gt; 0, "Found", "Not Found")</f>
        <v>Found</v>
      </c>
      <c r="AF20" s="44" t="str">
        <f>IF(COUNTIF(Stats!$A$1:$A$33, Q20) &gt; 0, "Found", "Not Found")</f>
        <v>Found</v>
      </c>
      <c r="AG20" s="44" t="str">
        <f>IF(COUNTIF(Stats!$A$1:$A$33, R20) &gt; 0, "Found", "Not Found")</f>
        <v>Found</v>
      </c>
      <c r="AH20" s="44" t="str">
        <f>IF(COUNTIF(Stats!$A$1:$A$33, S20) &gt; 0, "Found", "Not Found")</f>
        <v>Found</v>
      </c>
    </row>
    <row r="21" spans="1:34" ht="15.75" customHeight="1">
      <c r="A21" s="58" t="s">
        <v>110</v>
      </c>
      <c r="B21" s="1" t="s">
        <v>111</v>
      </c>
      <c r="C21" s="1" t="s">
        <v>365</v>
      </c>
      <c r="D21" s="46">
        <v>1</v>
      </c>
      <c r="E21" s="1" t="s">
        <v>100</v>
      </c>
      <c r="F21" s="59" t="s">
        <v>55</v>
      </c>
      <c r="G21" s="60" t="s">
        <v>61</v>
      </c>
      <c r="H21" s="61" t="s">
        <v>47</v>
      </c>
      <c r="I21" s="61" t="s">
        <v>57</v>
      </c>
      <c r="J21" s="62" t="s">
        <v>35</v>
      </c>
      <c r="K21" s="62" t="s">
        <v>53</v>
      </c>
      <c r="L21" s="63" t="s">
        <v>58</v>
      </c>
      <c r="M21" s="64" t="s">
        <v>68</v>
      </c>
      <c r="N21" s="65" t="s">
        <v>60</v>
      </c>
      <c r="O21" s="65" t="s">
        <v>49</v>
      </c>
      <c r="P21" s="65" t="s">
        <v>54</v>
      </c>
      <c r="Q21" s="65" t="s">
        <v>46</v>
      </c>
      <c r="R21" s="66" t="s">
        <v>45</v>
      </c>
      <c r="S21" s="66" t="s">
        <v>51</v>
      </c>
      <c r="T21" s="43">
        <f ca="1">IFERROR(__xludf.DUMMYFUNCTION("COUNTUNIQUE(F21:S21)"),14)</f>
        <v>14</v>
      </c>
      <c r="U21" s="44" t="str">
        <f>IF(COUNTIF(Stats!$A$1:$A$33, F21) &gt; 0, "Found", "Not Found")</f>
        <v>Found</v>
      </c>
      <c r="V21" s="44" t="str">
        <f>IF(COUNTIF(Stats!$A$1:$A$33, G21) &gt; 0, "Found", "Not Found")</f>
        <v>Found</v>
      </c>
      <c r="W21" s="44" t="str">
        <f>IF(COUNTIF(Stats!$A$1:$A$33, H21) &gt; 0, "Found", "Not Found")</f>
        <v>Found</v>
      </c>
      <c r="X21" s="44" t="str">
        <f>IF(COUNTIF(Stats!$A$1:$A$33, I21) &gt; 0, "Found", "Not Found")</f>
        <v>Found</v>
      </c>
      <c r="Y21" s="44" t="str">
        <f>IF(COUNTIF(Stats!$A$1:$A$33, J21) &gt; 0, "Found", "Not Found")</f>
        <v>Found</v>
      </c>
      <c r="Z21" s="44" t="str">
        <f>IF(COUNTIF(Stats!$A$1:$A$33, K21) &gt; 0, "Found", "Not Found")</f>
        <v>Found</v>
      </c>
      <c r="AA21" s="44" t="str">
        <f>IF(COUNTIF(Stats!$A$1:$A$33, L21) &gt; 0, "Found", "Not Found")</f>
        <v>Found</v>
      </c>
      <c r="AB21" s="44" t="str">
        <f>IF(COUNTIF(Stats!$A$1:$A$33, M21) &gt; 0, "Found", "Not Found")</f>
        <v>Found</v>
      </c>
      <c r="AC21" s="44" t="str">
        <f>IF(COUNTIF(Stats!$A$1:$A$33, N21) &gt; 0, "Found", "Not Found")</f>
        <v>Found</v>
      </c>
      <c r="AD21" s="44" t="str">
        <f>IF(COUNTIF(Stats!$A$1:$A$33, O21) &gt; 0, "Found", "Not Found")</f>
        <v>Found</v>
      </c>
      <c r="AE21" s="44" t="str">
        <f>IF(COUNTIF(Stats!$A$1:$A$33, P21) &gt; 0, "Found", "Not Found")</f>
        <v>Found</v>
      </c>
      <c r="AF21" s="44" t="str">
        <f>IF(COUNTIF(Stats!$A$1:$A$33, Q21) &gt; 0, "Found", "Not Found")</f>
        <v>Found</v>
      </c>
      <c r="AG21" s="44" t="str">
        <f>IF(COUNTIF(Stats!$A$1:$A$33, R21) &gt; 0, "Found", "Not Found")</f>
        <v>Found</v>
      </c>
      <c r="AH21" s="44" t="str">
        <f>IF(COUNTIF(Stats!$A$1:$A$33, S21) &gt; 0, "Found", "Not Found")</f>
        <v>Found</v>
      </c>
    </row>
    <row r="22" spans="1:34" ht="15.75" customHeight="1">
      <c r="A22" s="65" t="s">
        <v>112</v>
      </c>
      <c r="B22" s="68" t="s">
        <v>107</v>
      </c>
      <c r="C22" s="68" t="s">
        <v>364</v>
      </c>
      <c r="D22" s="69">
        <v>4</v>
      </c>
      <c r="E22" s="68" t="s">
        <v>100</v>
      </c>
      <c r="F22" s="59" t="s">
        <v>55</v>
      </c>
      <c r="G22" s="60" t="s">
        <v>47</v>
      </c>
      <c r="H22" s="61" t="s">
        <v>54</v>
      </c>
      <c r="I22" s="61" t="s">
        <v>57</v>
      </c>
      <c r="J22" s="62" t="s">
        <v>62</v>
      </c>
      <c r="K22" s="62" t="s">
        <v>40</v>
      </c>
      <c r="L22" s="63" t="s">
        <v>59</v>
      </c>
      <c r="M22" s="64" t="s">
        <v>68</v>
      </c>
      <c r="N22" s="65" t="s">
        <v>30</v>
      </c>
      <c r="O22" s="65" t="s">
        <v>53</v>
      </c>
      <c r="P22" s="65" t="s">
        <v>51</v>
      </c>
      <c r="Q22" s="65" t="s">
        <v>49</v>
      </c>
      <c r="R22" s="66" t="s">
        <v>25</v>
      </c>
      <c r="S22" s="66" t="s">
        <v>15</v>
      </c>
      <c r="T22" s="43">
        <f ca="1">IFERROR(__xludf.DUMMYFUNCTION("COUNTUNIQUE(F22:S22)"),14)</f>
        <v>14</v>
      </c>
      <c r="U22" s="44" t="str">
        <f>IF(COUNTIF(Stats!$A$1:$A$33, F22) &gt; 0, "Found", "Not Found")</f>
        <v>Found</v>
      </c>
      <c r="V22" s="44" t="str">
        <f>IF(COUNTIF(Stats!$A$1:$A$33, G22) &gt; 0, "Found", "Not Found")</f>
        <v>Found</v>
      </c>
      <c r="W22" s="44" t="str">
        <f>IF(COUNTIF(Stats!$A$1:$A$33, H22) &gt; 0, "Found", "Not Found")</f>
        <v>Found</v>
      </c>
      <c r="X22" s="44" t="str">
        <f>IF(COUNTIF(Stats!$A$1:$A$33, I22) &gt; 0, "Found", "Not Found")</f>
        <v>Found</v>
      </c>
      <c r="Y22" s="44" t="str">
        <f>IF(COUNTIF(Stats!$A$1:$A$33, J22) &gt; 0, "Found", "Not Found")</f>
        <v>Found</v>
      </c>
      <c r="Z22" s="44" t="str">
        <f>IF(COUNTIF(Stats!$A$1:$A$33, K22) &gt; 0, "Found", "Not Found")</f>
        <v>Found</v>
      </c>
      <c r="AA22" s="44" t="str">
        <f>IF(COUNTIF(Stats!$A$1:$A$33, L22) &gt; 0, "Found", "Not Found")</f>
        <v>Found</v>
      </c>
      <c r="AB22" s="44" t="str">
        <f>IF(COUNTIF(Stats!$A$1:$A$33, M22) &gt; 0, "Found", "Not Found")</f>
        <v>Found</v>
      </c>
      <c r="AC22" s="44" t="str">
        <f>IF(COUNTIF(Stats!$A$1:$A$33, N22) &gt; 0, "Found", "Not Found")</f>
        <v>Found</v>
      </c>
      <c r="AD22" s="44" t="str">
        <f>IF(COUNTIF(Stats!$A$1:$A$33, O22) &gt; 0, "Found", "Not Found")</f>
        <v>Found</v>
      </c>
      <c r="AE22" s="44" t="str">
        <f>IF(COUNTIF(Stats!$A$1:$A$33, P22) &gt; 0, "Found", "Not Found")</f>
        <v>Found</v>
      </c>
      <c r="AF22" s="44" t="str">
        <f>IF(COUNTIF(Stats!$A$1:$A$33, Q22) &gt; 0, "Found", "Not Found")</f>
        <v>Found</v>
      </c>
      <c r="AG22" s="44" t="str">
        <f>IF(COUNTIF(Stats!$A$1:$A$33, R22) &gt; 0, "Found", "Not Found")</f>
        <v>Found</v>
      </c>
      <c r="AH22" s="44" t="str">
        <f>IF(COUNTIF(Stats!$A$1:$A$33, S22) &gt; 0, "Found", "Not Found")</f>
        <v>Found</v>
      </c>
    </row>
    <row r="23" spans="1:34" ht="15.75" customHeight="1">
      <c r="A23" s="65" t="s">
        <v>112</v>
      </c>
      <c r="B23" s="68" t="s">
        <v>107</v>
      </c>
      <c r="C23" s="68" t="s">
        <v>364</v>
      </c>
      <c r="D23" s="69">
        <v>3</v>
      </c>
      <c r="E23" s="68" t="s">
        <v>100</v>
      </c>
      <c r="F23" s="70" t="s">
        <v>55</v>
      </c>
      <c r="G23" s="71" t="s">
        <v>54</v>
      </c>
      <c r="H23" s="72" t="s">
        <v>47</v>
      </c>
      <c r="I23" s="72" t="s">
        <v>25</v>
      </c>
      <c r="J23" s="73" t="s">
        <v>62</v>
      </c>
      <c r="K23" s="73" t="s">
        <v>51</v>
      </c>
      <c r="L23" s="74" t="s">
        <v>35</v>
      </c>
      <c r="M23" s="64" t="s">
        <v>50</v>
      </c>
      <c r="N23" s="65" t="s">
        <v>46</v>
      </c>
      <c r="O23" s="65" t="s">
        <v>53</v>
      </c>
      <c r="P23" s="65" t="s">
        <v>30</v>
      </c>
      <c r="Q23" s="65" t="s">
        <v>49</v>
      </c>
      <c r="R23" s="66" t="s">
        <v>40</v>
      </c>
      <c r="S23" s="66" t="s">
        <v>57</v>
      </c>
      <c r="T23" s="43">
        <f ca="1">IFERROR(__xludf.DUMMYFUNCTION("COUNTUNIQUE(F23:S23)"),14)</f>
        <v>14</v>
      </c>
      <c r="U23" s="44" t="str">
        <f>IF(COUNTIF(Stats!$A$1:$A$33, F23) &gt; 0, "Found", "Not Found")</f>
        <v>Found</v>
      </c>
      <c r="V23" s="44" t="str">
        <f>IF(COUNTIF(Stats!$A$1:$A$33, G23) &gt; 0, "Found", "Not Found")</f>
        <v>Found</v>
      </c>
      <c r="W23" s="44" t="str">
        <f>IF(COUNTIF(Stats!$A$1:$A$33, H23) &gt; 0, "Found", "Not Found")</f>
        <v>Found</v>
      </c>
      <c r="X23" s="44" t="str">
        <f>IF(COUNTIF(Stats!$A$1:$A$33, I23) &gt; 0, "Found", "Not Found")</f>
        <v>Found</v>
      </c>
      <c r="Y23" s="44" t="str">
        <f>IF(COUNTIF(Stats!$A$1:$A$33, J23) &gt; 0, "Found", "Not Found")</f>
        <v>Found</v>
      </c>
      <c r="Z23" s="44" t="str">
        <f>IF(COUNTIF(Stats!$A$1:$A$33, K23) &gt; 0, "Found", "Not Found")</f>
        <v>Found</v>
      </c>
      <c r="AA23" s="44" t="str">
        <f>IF(COUNTIF(Stats!$A$1:$A$33, L23) &gt; 0, "Found", "Not Found")</f>
        <v>Found</v>
      </c>
      <c r="AB23" s="44" t="str">
        <f>IF(COUNTIF(Stats!$A$1:$A$33, M23) &gt; 0, "Found", "Not Found")</f>
        <v>Found</v>
      </c>
      <c r="AC23" s="44" t="str">
        <f>IF(COUNTIF(Stats!$A$1:$A$33, N23) &gt; 0, "Found", "Not Found")</f>
        <v>Found</v>
      </c>
      <c r="AD23" s="44" t="str">
        <f>IF(COUNTIF(Stats!$A$1:$A$33, O23) &gt; 0, "Found", "Not Found")</f>
        <v>Found</v>
      </c>
      <c r="AE23" s="44" t="str">
        <f>IF(COUNTIF(Stats!$A$1:$A$33, P23) &gt; 0, "Found", "Not Found")</f>
        <v>Found</v>
      </c>
      <c r="AF23" s="44" t="str">
        <f>IF(COUNTIF(Stats!$A$1:$A$33, Q23) &gt; 0, "Found", "Not Found")</f>
        <v>Found</v>
      </c>
      <c r="AG23" s="44" t="str">
        <f>IF(COUNTIF(Stats!$A$1:$A$33, R23) &gt; 0, "Found", "Not Found")</f>
        <v>Found</v>
      </c>
      <c r="AH23" s="44" t="str">
        <f>IF(COUNTIF(Stats!$A$1:$A$33, S23) &gt; 0, "Found", "Not Found")</f>
        <v>Found</v>
      </c>
    </row>
    <row r="24" spans="1:34" ht="15.75" customHeight="1">
      <c r="A24" s="47" t="s">
        <v>113</v>
      </c>
      <c r="B24" s="1" t="s">
        <v>109</v>
      </c>
      <c r="C24" s="1" t="s">
        <v>364</v>
      </c>
      <c r="D24" s="46">
        <v>4</v>
      </c>
      <c r="E24" s="1" t="s">
        <v>100</v>
      </c>
      <c r="F24" s="59" t="s">
        <v>30</v>
      </c>
      <c r="G24" s="60" t="s">
        <v>35</v>
      </c>
      <c r="H24" s="61" t="s">
        <v>51</v>
      </c>
      <c r="I24" s="61" t="s">
        <v>58</v>
      </c>
      <c r="J24" s="62" t="s">
        <v>64</v>
      </c>
      <c r="K24" s="62" t="s">
        <v>50</v>
      </c>
      <c r="L24" s="63" t="s">
        <v>62</v>
      </c>
      <c r="M24" s="64" t="s">
        <v>52</v>
      </c>
      <c r="N24" s="65" t="s">
        <v>46</v>
      </c>
      <c r="O24" s="65" t="s">
        <v>55</v>
      </c>
      <c r="P24" s="65" t="s">
        <v>47</v>
      </c>
      <c r="Q24" s="65" t="s">
        <v>46</v>
      </c>
      <c r="R24" s="66" t="s">
        <v>60</v>
      </c>
      <c r="S24" s="66" t="s">
        <v>45</v>
      </c>
      <c r="T24" s="43">
        <f ca="1">IFERROR(__xludf.DUMMYFUNCTION("COUNTUNIQUE(F24:S24)"),13)</f>
        <v>13</v>
      </c>
      <c r="U24" s="44" t="str">
        <f>IF(COUNTIF(Stats!$A$1:$A$33, F24) &gt; 0, "Found", "Not Found")</f>
        <v>Found</v>
      </c>
      <c r="V24" s="44" t="str">
        <f>IF(COUNTIF(Stats!$A$1:$A$33, G24) &gt; 0, "Found", "Not Found")</f>
        <v>Found</v>
      </c>
      <c r="W24" s="44" t="str">
        <f>IF(COUNTIF(Stats!$A$1:$A$33, H24) &gt; 0, "Found", "Not Found")</f>
        <v>Found</v>
      </c>
      <c r="X24" s="44" t="str">
        <f>IF(COUNTIF(Stats!$A$1:$A$33, I24) &gt; 0, "Found", "Not Found")</f>
        <v>Found</v>
      </c>
      <c r="Y24" s="44" t="str">
        <f>IF(COUNTIF(Stats!$A$1:$A$33, J24) &gt; 0, "Found", "Not Found")</f>
        <v>Found</v>
      </c>
      <c r="Z24" s="44" t="str">
        <f>IF(COUNTIF(Stats!$A$1:$A$33, K24) &gt; 0, "Found", "Not Found")</f>
        <v>Found</v>
      </c>
      <c r="AA24" s="44" t="str">
        <f>IF(COUNTIF(Stats!$A$1:$A$33, L24) &gt; 0, "Found", "Not Found")</f>
        <v>Found</v>
      </c>
      <c r="AB24" s="44" t="str">
        <f>IF(COUNTIF(Stats!$A$1:$A$33, M24) &gt; 0, "Found", "Not Found")</f>
        <v>Found</v>
      </c>
      <c r="AC24" s="44" t="str">
        <f>IF(COUNTIF(Stats!$A$1:$A$33, N24) &gt; 0, "Found", "Not Found")</f>
        <v>Found</v>
      </c>
      <c r="AD24" s="44" t="str">
        <f>IF(COUNTIF(Stats!$A$1:$A$33, O24) &gt; 0, "Found", "Not Found")</f>
        <v>Found</v>
      </c>
      <c r="AE24" s="44" t="str">
        <f>IF(COUNTIF(Stats!$A$1:$A$33, P24) &gt; 0, "Found", "Not Found")</f>
        <v>Found</v>
      </c>
      <c r="AF24" s="44" t="str">
        <f>IF(COUNTIF(Stats!$A$1:$A$33, Q24) &gt; 0, "Found", "Not Found")</f>
        <v>Found</v>
      </c>
      <c r="AG24" s="44" t="str">
        <f>IF(COUNTIF(Stats!$A$1:$A$33, R24) &gt; 0, "Found", "Not Found")</f>
        <v>Found</v>
      </c>
      <c r="AH24" s="44" t="str">
        <f>IF(COUNTIF(Stats!$A$1:$A$33, S24) &gt; 0, "Found", "Not Found")</f>
        <v>Found</v>
      </c>
    </row>
    <row r="25" spans="1:34" ht="15.75" customHeight="1">
      <c r="A25" s="47" t="s">
        <v>113</v>
      </c>
      <c r="B25" s="1" t="s">
        <v>109</v>
      </c>
      <c r="C25" s="1" t="s">
        <v>364</v>
      </c>
      <c r="D25" s="46">
        <v>8</v>
      </c>
      <c r="E25" s="1" t="s">
        <v>100</v>
      </c>
      <c r="F25" s="59" t="s">
        <v>25</v>
      </c>
      <c r="G25" s="60" t="s">
        <v>62</v>
      </c>
      <c r="H25" s="61" t="s">
        <v>40</v>
      </c>
      <c r="I25" s="61" t="s">
        <v>45</v>
      </c>
      <c r="J25" s="62" t="s">
        <v>53</v>
      </c>
      <c r="K25" s="62" t="s">
        <v>50</v>
      </c>
      <c r="L25" s="63" t="s">
        <v>35</v>
      </c>
      <c r="M25" s="64" t="s">
        <v>20</v>
      </c>
      <c r="N25" s="65" t="s">
        <v>46</v>
      </c>
      <c r="O25" s="65" t="s">
        <v>55</v>
      </c>
      <c r="P25" s="65" t="s">
        <v>47</v>
      </c>
      <c r="Q25" s="65" t="s">
        <v>30</v>
      </c>
      <c r="R25" s="66" t="s">
        <v>69</v>
      </c>
      <c r="S25" s="66" t="s">
        <v>59</v>
      </c>
      <c r="T25" s="43">
        <f ca="1">IFERROR(__xludf.DUMMYFUNCTION("COUNTUNIQUE(F25:S25)"),14)</f>
        <v>14</v>
      </c>
      <c r="U25" s="44" t="str">
        <f>IF(COUNTIF(Stats!$A$1:$A$33, F25) &gt; 0, "Found", "Not Found")</f>
        <v>Found</v>
      </c>
      <c r="V25" s="44" t="str">
        <f>IF(COUNTIF(Stats!$A$1:$A$33, G25) &gt; 0, "Found", "Not Found")</f>
        <v>Found</v>
      </c>
      <c r="W25" s="44" t="str">
        <f>IF(COUNTIF(Stats!$A$1:$A$33, H25) &gt; 0, "Found", "Not Found")</f>
        <v>Found</v>
      </c>
      <c r="X25" s="44" t="str">
        <f>IF(COUNTIF(Stats!$A$1:$A$33, I25) &gt; 0, "Found", "Not Found")</f>
        <v>Found</v>
      </c>
      <c r="Y25" s="44" t="str">
        <f>IF(COUNTIF(Stats!$A$1:$A$33, J25) &gt; 0, "Found", "Not Found")</f>
        <v>Found</v>
      </c>
      <c r="Z25" s="44" t="str">
        <f>IF(COUNTIF(Stats!$A$1:$A$33, K25) &gt; 0, "Found", "Not Found")</f>
        <v>Found</v>
      </c>
      <c r="AA25" s="44" t="str">
        <f>IF(COUNTIF(Stats!$A$1:$A$33, L25) &gt; 0, "Found", "Not Found")</f>
        <v>Found</v>
      </c>
      <c r="AB25" s="44" t="str">
        <f>IF(COUNTIF(Stats!$A$1:$A$33, M25) &gt; 0, "Found", "Not Found")</f>
        <v>Found</v>
      </c>
      <c r="AC25" s="44" t="str">
        <f>IF(COUNTIF(Stats!$A$1:$A$33, N25) &gt; 0, "Found", "Not Found")</f>
        <v>Found</v>
      </c>
      <c r="AD25" s="44" t="str">
        <f>IF(COUNTIF(Stats!$A$1:$A$33, O25) &gt; 0, "Found", "Not Found")</f>
        <v>Found</v>
      </c>
      <c r="AE25" s="44" t="str">
        <f>IF(COUNTIF(Stats!$A$1:$A$33, P25) &gt; 0, "Found", "Not Found")</f>
        <v>Found</v>
      </c>
      <c r="AF25" s="44" t="str">
        <f>IF(COUNTIF(Stats!$A$1:$A$33, Q25) &gt; 0, "Found", "Not Found")</f>
        <v>Found</v>
      </c>
      <c r="AG25" s="44" t="str">
        <f>IF(COUNTIF(Stats!$A$1:$A$33, R25) &gt; 0, "Found", "Not Found")</f>
        <v>Found</v>
      </c>
      <c r="AH25" s="44" t="str">
        <f>IF(COUNTIF(Stats!$A$1:$A$33, S25) &gt; 0, "Found", "Not Found")</f>
        <v>Found</v>
      </c>
    </row>
    <row r="26" spans="1:34" ht="15.75" customHeight="1">
      <c r="A26" s="47" t="s">
        <v>114</v>
      </c>
      <c r="B26" s="1" t="s">
        <v>108</v>
      </c>
      <c r="C26" s="1" t="s">
        <v>365</v>
      </c>
      <c r="D26" s="46">
        <v>2</v>
      </c>
      <c r="E26" s="1" t="s">
        <v>100</v>
      </c>
      <c r="F26" s="59" t="s">
        <v>55</v>
      </c>
      <c r="G26" s="60" t="s">
        <v>62</v>
      </c>
      <c r="H26" s="61" t="s">
        <v>51</v>
      </c>
      <c r="I26" s="61" t="s">
        <v>61</v>
      </c>
      <c r="J26" s="62" t="s">
        <v>25</v>
      </c>
      <c r="K26" s="62" t="s">
        <v>50</v>
      </c>
      <c r="L26" s="63" t="s">
        <v>67</v>
      </c>
      <c r="M26" s="64" t="s">
        <v>59</v>
      </c>
      <c r="N26" s="65" t="s">
        <v>46</v>
      </c>
      <c r="O26" s="65" t="s">
        <v>53</v>
      </c>
      <c r="P26" s="65" t="s">
        <v>45</v>
      </c>
      <c r="Q26" s="65" t="s">
        <v>47</v>
      </c>
      <c r="R26" s="66" t="s">
        <v>54</v>
      </c>
      <c r="S26" s="66" t="s">
        <v>40</v>
      </c>
      <c r="T26" s="43">
        <f ca="1">IFERROR(__xludf.DUMMYFUNCTION("COUNTUNIQUE(F26:S26)"),14)</f>
        <v>14</v>
      </c>
      <c r="U26" s="44" t="str">
        <f>IF(COUNTIF(Stats!$A$1:$A$33, F26) &gt; 0, "Found", "Not Found")</f>
        <v>Found</v>
      </c>
      <c r="V26" s="44" t="str">
        <f>IF(COUNTIF(Stats!$A$1:$A$33, G26) &gt; 0, "Found", "Not Found")</f>
        <v>Found</v>
      </c>
      <c r="W26" s="44" t="str">
        <f>IF(COUNTIF(Stats!$A$1:$A$33, H26) &gt; 0, "Found", "Not Found")</f>
        <v>Found</v>
      </c>
      <c r="X26" s="44" t="str">
        <f>IF(COUNTIF(Stats!$A$1:$A$33, I26) &gt; 0, "Found", "Not Found")</f>
        <v>Found</v>
      </c>
      <c r="Y26" s="44" t="str">
        <f>IF(COUNTIF(Stats!$A$1:$A$33, J26) &gt; 0, "Found", "Not Found")</f>
        <v>Found</v>
      </c>
      <c r="Z26" s="44" t="str">
        <f>IF(COUNTIF(Stats!$A$1:$A$33, K26) &gt; 0, "Found", "Not Found")</f>
        <v>Found</v>
      </c>
      <c r="AA26" s="44" t="str">
        <f>IF(COUNTIF(Stats!$A$1:$A$33, L26) &gt; 0, "Found", "Not Found")</f>
        <v>Found</v>
      </c>
      <c r="AB26" s="44" t="str">
        <f>IF(COUNTIF(Stats!$A$1:$A$33, M26) &gt; 0, "Found", "Not Found")</f>
        <v>Found</v>
      </c>
      <c r="AC26" s="44" t="str">
        <f>IF(COUNTIF(Stats!$A$1:$A$33, N26) &gt; 0, "Found", "Not Found")</f>
        <v>Found</v>
      </c>
      <c r="AD26" s="44" t="str">
        <f>IF(COUNTIF(Stats!$A$1:$A$33, O26) &gt; 0, "Found", "Not Found")</f>
        <v>Found</v>
      </c>
      <c r="AE26" s="44" t="str">
        <f>IF(COUNTIF(Stats!$A$1:$A$33, P26) &gt; 0, "Found", "Not Found")</f>
        <v>Found</v>
      </c>
      <c r="AF26" s="44" t="str">
        <f>IF(COUNTIF(Stats!$A$1:$A$33, Q26) &gt; 0, "Found", "Not Found")</f>
        <v>Found</v>
      </c>
      <c r="AG26" s="44" t="str">
        <f>IF(COUNTIF(Stats!$A$1:$A$33, R26) &gt; 0, "Found", "Not Found")</f>
        <v>Found</v>
      </c>
      <c r="AH26" s="44" t="str">
        <f>IF(COUNTIF(Stats!$A$1:$A$33, S26) &gt; 0, "Found", "Not Found")</f>
        <v>Found</v>
      </c>
    </row>
    <row r="27" spans="1:34" ht="15.75" customHeight="1">
      <c r="A27" s="47" t="s">
        <v>114</v>
      </c>
      <c r="B27" s="1" t="s">
        <v>108</v>
      </c>
      <c r="C27" s="1" t="s">
        <v>364</v>
      </c>
      <c r="D27" s="46">
        <v>10</v>
      </c>
      <c r="E27" s="1" t="s">
        <v>100</v>
      </c>
      <c r="F27" s="59" t="s">
        <v>25</v>
      </c>
      <c r="G27" s="60" t="s">
        <v>54</v>
      </c>
      <c r="H27" s="61" t="s">
        <v>40</v>
      </c>
      <c r="I27" s="61" t="s">
        <v>56</v>
      </c>
      <c r="J27" s="62" t="s">
        <v>59</v>
      </c>
      <c r="K27" s="62" t="s">
        <v>58</v>
      </c>
      <c r="L27" s="63" t="s">
        <v>45</v>
      </c>
      <c r="M27" s="64" t="s">
        <v>66</v>
      </c>
      <c r="N27" s="65" t="s">
        <v>48</v>
      </c>
      <c r="O27" s="65" t="s">
        <v>55</v>
      </c>
      <c r="P27" s="65" t="s">
        <v>35</v>
      </c>
      <c r="Q27" s="65" t="s">
        <v>53</v>
      </c>
      <c r="R27" s="66" t="s">
        <v>57</v>
      </c>
      <c r="S27" s="66" t="s">
        <v>47</v>
      </c>
      <c r="T27" s="43">
        <f ca="1">IFERROR(__xludf.DUMMYFUNCTION("COUNTUNIQUE(F27:S27)"),14)</f>
        <v>14</v>
      </c>
      <c r="U27" s="44" t="str">
        <f>IF(COUNTIF(Stats!$A$1:$A$33, F27) &gt; 0, "Found", "Not Found")</f>
        <v>Found</v>
      </c>
      <c r="V27" s="44" t="str">
        <f>IF(COUNTIF(Stats!$A$1:$A$33, G27) &gt; 0, "Found", "Not Found")</f>
        <v>Found</v>
      </c>
      <c r="W27" s="44" t="str">
        <f>IF(COUNTIF(Stats!$A$1:$A$33, H27) &gt; 0, "Found", "Not Found")</f>
        <v>Found</v>
      </c>
      <c r="X27" s="44" t="str">
        <f>IF(COUNTIF(Stats!$A$1:$A$33, I27) &gt; 0, "Found", "Not Found")</f>
        <v>Found</v>
      </c>
      <c r="Y27" s="44" t="str">
        <f>IF(COUNTIF(Stats!$A$1:$A$33, J27) &gt; 0, "Found", "Not Found")</f>
        <v>Found</v>
      </c>
      <c r="Z27" s="44" t="str">
        <f>IF(COUNTIF(Stats!$A$1:$A$33, K27) &gt; 0, "Found", "Not Found")</f>
        <v>Found</v>
      </c>
      <c r="AA27" s="44" t="str">
        <f>IF(COUNTIF(Stats!$A$1:$A$33, L27) &gt; 0, "Found", "Not Found")</f>
        <v>Found</v>
      </c>
      <c r="AB27" s="44" t="str">
        <f>IF(COUNTIF(Stats!$A$1:$A$33, M27) &gt; 0, "Found", "Not Found")</f>
        <v>Found</v>
      </c>
      <c r="AC27" s="44" t="str">
        <f>IF(COUNTIF(Stats!$A$1:$A$33, N27) &gt; 0, "Found", "Not Found")</f>
        <v>Found</v>
      </c>
      <c r="AD27" s="44" t="str">
        <f>IF(COUNTIF(Stats!$A$1:$A$33, O27) &gt; 0, "Found", "Not Found")</f>
        <v>Found</v>
      </c>
      <c r="AE27" s="44" t="str">
        <f>IF(COUNTIF(Stats!$A$1:$A$33, P27) &gt; 0, "Found", "Not Found")</f>
        <v>Found</v>
      </c>
      <c r="AF27" s="44" t="str">
        <f>IF(COUNTIF(Stats!$A$1:$A$33, Q27) &gt; 0, "Found", "Not Found")</f>
        <v>Found</v>
      </c>
      <c r="AG27" s="44" t="str">
        <f>IF(COUNTIF(Stats!$A$1:$A$33, R27) &gt; 0, "Found", "Not Found")</f>
        <v>Found</v>
      </c>
      <c r="AH27" s="44" t="str">
        <f>IF(COUNTIF(Stats!$A$1:$A$33, S27) &gt; 0, "Found", "Not Found")</f>
        <v>Found</v>
      </c>
    </row>
    <row r="28" spans="1:34" ht="15.75" customHeight="1">
      <c r="A28" s="45" t="s">
        <v>114</v>
      </c>
      <c r="B28" s="1" t="s">
        <v>115</v>
      </c>
      <c r="C28" s="1" t="s">
        <v>365</v>
      </c>
      <c r="D28" s="46">
        <v>6</v>
      </c>
      <c r="E28" s="1" t="s">
        <v>100</v>
      </c>
      <c r="F28" s="47" t="s">
        <v>25</v>
      </c>
      <c r="G28" s="48" t="s">
        <v>54</v>
      </c>
      <c r="H28" s="49" t="s">
        <v>47</v>
      </c>
      <c r="I28" s="49" t="s">
        <v>45</v>
      </c>
      <c r="J28" s="50" t="s">
        <v>53</v>
      </c>
      <c r="K28" s="50" t="s">
        <v>35</v>
      </c>
      <c r="L28" s="51" t="s">
        <v>40</v>
      </c>
      <c r="M28" s="52" t="s">
        <v>57</v>
      </c>
      <c r="N28" s="53" t="s">
        <v>55</v>
      </c>
      <c r="O28" s="53" t="s">
        <v>46</v>
      </c>
      <c r="P28" s="53" t="s">
        <v>30</v>
      </c>
      <c r="Q28" s="53" t="s">
        <v>59</v>
      </c>
      <c r="R28" s="54" t="s">
        <v>62</v>
      </c>
      <c r="S28" s="54" t="s">
        <v>50</v>
      </c>
      <c r="T28" s="43">
        <f ca="1">IFERROR(__xludf.DUMMYFUNCTION("COUNTUNIQUE(F28:S28)"),14)</f>
        <v>14</v>
      </c>
      <c r="U28" s="44" t="str">
        <f>IF(COUNTIF(Stats!$A$1:$A$33, F28) &gt; 0, "Found", "Not Found")</f>
        <v>Found</v>
      </c>
      <c r="V28" s="44" t="str">
        <f>IF(COUNTIF(Stats!$A$1:$A$33, G28) &gt; 0, "Found", "Not Found")</f>
        <v>Found</v>
      </c>
      <c r="W28" s="44" t="str">
        <f>IF(COUNTIF(Stats!$A$1:$A$33, H28) &gt; 0, "Found", "Not Found")</f>
        <v>Found</v>
      </c>
      <c r="X28" s="44" t="str">
        <f>IF(COUNTIF(Stats!$A$1:$A$33, I28) &gt; 0, "Found", "Not Found")</f>
        <v>Found</v>
      </c>
      <c r="Y28" s="44" t="str">
        <f>IF(COUNTIF(Stats!$A$1:$A$33, J28) &gt; 0, "Found", "Not Found")</f>
        <v>Found</v>
      </c>
      <c r="Z28" s="44" t="str">
        <f>IF(COUNTIF(Stats!$A$1:$A$33, K28) &gt; 0, "Found", "Not Found")</f>
        <v>Found</v>
      </c>
      <c r="AA28" s="44" t="str">
        <f>IF(COUNTIF(Stats!$A$1:$A$33, L28) &gt; 0, "Found", "Not Found")</f>
        <v>Found</v>
      </c>
      <c r="AB28" s="44" t="str">
        <f>IF(COUNTIF(Stats!$A$1:$A$33, M28) &gt; 0, "Found", "Not Found")</f>
        <v>Found</v>
      </c>
      <c r="AC28" s="44" t="str">
        <f>IF(COUNTIF(Stats!$A$1:$A$33, N28) &gt; 0, "Found", "Not Found")</f>
        <v>Found</v>
      </c>
      <c r="AD28" s="44" t="str">
        <f>IF(COUNTIF(Stats!$A$1:$A$33, O28) &gt; 0, "Found", "Not Found")</f>
        <v>Found</v>
      </c>
      <c r="AE28" s="44" t="str">
        <f>IF(COUNTIF(Stats!$A$1:$A$33, P28) &gt; 0, "Found", "Not Found")</f>
        <v>Found</v>
      </c>
      <c r="AF28" s="44" t="str">
        <f>IF(COUNTIF(Stats!$A$1:$A$33, Q28) &gt; 0, "Found", "Not Found")</f>
        <v>Found</v>
      </c>
      <c r="AG28" s="44" t="str">
        <f>IF(COUNTIF(Stats!$A$1:$A$33, R28) &gt; 0, "Found", "Not Found")</f>
        <v>Found</v>
      </c>
      <c r="AH28" s="44" t="str">
        <f>IF(COUNTIF(Stats!$A$1:$A$33, S28) &gt; 0, "Found", "Not Found")</f>
        <v>Found</v>
      </c>
    </row>
    <row r="29" spans="1:34" ht="15.75" customHeight="1">
      <c r="A29" s="45" t="s">
        <v>114</v>
      </c>
      <c r="B29" s="1" t="s">
        <v>115</v>
      </c>
      <c r="C29" s="1" t="s">
        <v>364</v>
      </c>
      <c r="D29" s="46">
        <v>3</v>
      </c>
      <c r="E29" s="14" t="s">
        <v>100</v>
      </c>
      <c r="F29" s="47" t="s">
        <v>55</v>
      </c>
      <c r="G29" s="48" t="s">
        <v>50</v>
      </c>
      <c r="H29" s="49" t="s">
        <v>45</v>
      </c>
      <c r="I29" s="49" t="s">
        <v>61</v>
      </c>
      <c r="J29" s="50" t="s">
        <v>53</v>
      </c>
      <c r="K29" s="50" t="s">
        <v>25</v>
      </c>
      <c r="L29" s="51" t="s">
        <v>51</v>
      </c>
      <c r="M29" s="52" t="s">
        <v>52</v>
      </c>
      <c r="N29" s="53" t="s">
        <v>46</v>
      </c>
      <c r="O29" s="53" t="s">
        <v>30</v>
      </c>
      <c r="P29" s="53" t="s">
        <v>35</v>
      </c>
      <c r="Q29" s="53" t="s">
        <v>47</v>
      </c>
      <c r="R29" s="54" t="s">
        <v>49</v>
      </c>
      <c r="S29" s="54" t="s">
        <v>57</v>
      </c>
      <c r="T29" s="43">
        <f ca="1">IFERROR(__xludf.DUMMYFUNCTION("COUNTUNIQUE(F29:S29)"),14)</f>
        <v>14</v>
      </c>
      <c r="U29" s="44" t="str">
        <f>IF(COUNTIF(Stats!$A$1:$A$33, F29) &gt; 0, "Found", "Not Found")</f>
        <v>Found</v>
      </c>
      <c r="V29" s="44" t="str">
        <f>IF(COUNTIF(Stats!$A$1:$A$33, G29) &gt; 0, "Found", "Not Found")</f>
        <v>Found</v>
      </c>
      <c r="W29" s="44" t="str">
        <f>IF(COUNTIF(Stats!$A$1:$A$33, H29) &gt; 0, "Found", "Not Found")</f>
        <v>Found</v>
      </c>
      <c r="X29" s="44" t="str">
        <f>IF(COUNTIF(Stats!$A$1:$A$33, I29) &gt; 0, "Found", "Not Found")</f>
        <v>Found</v>
      </c>
      <c r="Y29" s="44" t="str">
        <f>IF(COUNTIF(Stats!$A$1:$A$33, J29) &gt; 0, "Found", "Not Found")</f>
        <v>Found</v>
      </c>
      <c r="Z29" s="44" t="str">
        <f>IF(COUNTIF(Stats!$A$1:$A$33, K29) &gt; 0, "Found", "Not Found")</f>
        <v>Found</v>
      </c>
      <c r="AA29" s="44" t="str">
        <f>IF(COUNTIF(Stats!$A$1:$A$33, L29) &gt; 0, "Found", "Not Found")</f>
        <v>Found</v>
      </c>
      <c r="AB29" s="44" t="str">
        <f>IF(COUNTIF(Stats!$A$1:$A$33, M29) &gt; 0, "Found", "Not Found")</f>
        <v>Found</v>
      </c>
      <c r="AC29" s="44" t="str">
        <f>IF(COUNTIF(Stats!$A$1:$A$33, N29) &gt; 0, "Found", "Not Found")</f>
        <v>Found</v>
      </c>
      <c r="AD29" s="44" t="str">
        <f>IF(COUNTIF(Stats!$A$1:$A$33, O29) &gt; 0, "Found", "Not Found")</f>
        <v>Found</v>
      </c>
      <c r="AE29" s="44" t="str">
        <f>IF(COUNTIF(Stats!$A$1:$A$33, P29) &gt; 0, "Found", "Not Found")</f>
        <v>Found</v>
      </c>
      <c r="AF29" s="44" t="str">
        <f>IF(COUNTIF(Stats!$A$1:$A$33, Q29) &gt; 0, "Found", "Not Found")</f>
        <v>Found</v>
      </c>
      <c r="AG29" s="44" t="str">
        <f>IF(COUNTIF(Stats!$A$1:$A$33, R29) &gt; 0, "Found", "Not Found")</f>
        <v>Found</v>
      </c>
      <c r="AH29" s="44" t="str">
        <f>IF(COUNTIF(Stats!$A$1:$A$33, S29) &gt; 0, "Found", "Not Found")</f>
        <v>Found</v>
      </c>
    </row>
    <row r="30" spans="1:34" ht="15.75" customHeight="1">
      <c r="A30" s="58" t="s">
        <v>116</v>
      </c>
      <c r="B30" s="1" t="s">
        <v>115</v>
      </c>
      <c r="C30" s="1" t="s">
        <v>364</v>
      </c>
      <c r="D30" s="46">
        <v>8</v>
      </c>
      <c r="E30" s="1" t="s">
        <v>100</v>
      </c>
      <c r="F30" s="47" t="s">
        <v>55</v>
      </c>
      <c r="G30" s="48" t="s">
        <v>45</v>
      </c>
      <c r="H30" s="49" t="s">
        <v>61</v>
      </c>
      <c r="I30" s="49" t="s">
        <v>47</v>
      </c>
      <c r="J30" s="50" t="s">
        <v>25</v>
      </c>
      <c r="K30" s="50" t="s">
        <v>51</v>
      </c>
      <c r="L30" s="51" t="s">
        <v>64</v>
      </c>
      <c r="M30" s="52" t="s">
        <v>66</v>
      </c>
      <c r="N30" s="53" t="s">
        <v>46</v>
      </c>
      <c r="O30" s="53" t="s">
        <v>30</v>
      </c>
      <c r="P30" s="53" t="s">
        <v>52</v>
      </c>
      <c r="Q30" s="53" t="s">
        <v>50</v>
      </c>
      <c r="R30" s="54" t="s">
        <v>53</v>
      </c>
      <c r="S30" s="54" t="s">
        <v>35</v>
      </c>
      <c r="T30" s="43">
        <f ca="1">IFERROR(__xludf.DUMMYFUNCTION("COUNTUNIQUE(F30:S30)"),14)</f>
        <v>14</v>
      </c>
      <c r="U30" s="44" t="str">
        <f>IF(COUNTIF(Stats!$A$1:$A$33, F30) &gt; 0, "Found", "Not Found")</f>
        <v>Found</v>
      </c>
      <c r="V30" s="44" t="str">
        <f>IF(COUNTIF(Stats!$A$1:$A$33, G30) &gt; 0, "Found", "Not Found")</f>
        <v>Found</v>
      </c>
      <c r="W30" s="44" t="str">
        <f>IF(COUNTIF(Stats!$A$1:$A$33, H30) &gt; 0, "Found", "Not Found")</f>
        <v>Found</v>
      </c>
      <c r="X30" s="44" t="str">
        <f>IF(COUNTIF(Stats!$A$1:$A$33, I30) &gt; 0, "Found", "Not Found")</f>
        <v>Found</v>
      </c>
      <c r="Y30" s="44" t="str">
        <f>IF(COUNTIF(Stats!$A$1:$A$33, J30) &gt; 0, "Found", "Not Found")</f>
        <v>Found</v>
      </c>
      <c r="Z30" s="44" t="str">
        <f>IF(COUNTIF(Stats!$A$1:$A$33, K30) &gt; 0, "Found", "Not Found")</f>
        <v>Found</v>
      </c>
      <c r="AA30" s="44" t="str">
        <f>IF(COUNTIF(Stats!$A$1:$A$33, L30) &gt; 0, "Found", "Not Found")</f>
        <v>Found</v>
      </c>
      <c r="AB30" s="44" t="str">
        <f>IF(COUNTIF(Stats!$A$1:$A$33, M30) &gt; 0, "Found", "Not Found")</f>
        <v>Found</v>
      </c>
      <c r="AC30" s="44" t="str">
        <f>IF(COUNTIF(Stats!$A$1:$A$33, N30) &gt; 0, "Found", "Not Found")</f>
        <v>Found</v>
      </c>
      <c r="AD30" s="44" t="str">
        <f>IF(COUNTIF(Stats!$A$1:$A$33, O30) &gt; 0, "Found", "Not Found")</f>
        <v>Found</v>
      </c>
      <c r="AE30" s="44" t="str">
        <f>IF(COUNTIF(Stats!$A$1:$A$33, P30) &gt; 0, "Found", "Not Found")</f>
        <v>Found</v>
      </c>
      <c r="AF30" s="44" t="str">
        <f>IF(COUNTIF(Stats!$A$1:$A$33, Q30) &gt; 0, "Found", "Not Found")</f>
        <v>Found</v>
      </c>
      <c r="AG30" s="44" t="str">
        <f>IF(COUNTIF(Stats!$A$1:$A$33, R30) &gt; 0, "Found", "Not Found")</f>
        <v>Found</v>
      </c>
      <c r="AH30" s="44" t="str">
        <f>IF(COUNTIF(Stats!$A$1:$A$33, S30) &gt; 0, "Found", "Not Found")</f>
        <v>Found</v>
      </c>
    </row>
    <row r="31" spans="1:34" ht="15.75" customHeight="1">
      <c r="A31" s="58" t="s">
        <v>116</v>
      </c>
      <c r="B31" s="1" t="s">
        <v>115</v>
      </c>
      <c r="C31" s="1" t="s">
        <v>364</v>
      </c>
      <c r="D31" s="46">
        <v>3</v>
      </c>
      <c r="E31" s="1" t="s">
        <v>100</v>
      </c>
      <c r="F31" s="47" t="s">
        <v>53</v>
      </c>
      <c r="G31" s="48" t="s">
        <v>52</v>
      </c>
      <c r="H31" s="49" t="s">
        <v>30</v>
      </c>
      <c r="I31" s="49" t="s">
        <v>60</v>
      </c>
      <c r="J31" s="50" t="s">
        <v>25</v>
      </c>
      <c r="K31" s="50" t="s">
        <v>51</v>
      </c>
      <c r="L31" s="51" t="s">
        <v>68</v>
      </c>
      <c r="M31" s="52" t="s">
        <v>56</v>
      </c>
      <c r="N31" s="53" t="s">
        <v>46</v>
      </c>
      <c r="O31" s="53" t="s">
        <v>55</v>
      </c>
      <c r="P31" s="53" t="s">
        <v>50</v>
      </c>
      <c r="Q31" s="53" t="s">
        <v>35</v>
      </c>
      <c r="R31" s="54" t="s">
        <v>59</v>
      </c>
      <c r="S31" s="54" t="s">
        <v>47</v>
      </c>
      <c r="T31" s="43">
        <f ca="1">IFERROR(__xludf.DUMMYFUNCTION("COUNTUNIQUE(F31:S31)"),14)</f>
        <v>14</v>
      </c>
      <c r="U31" s="44" t="str">
        <f>IF(COUNTIF(Stats!$A$1:$A$33, F31) &gt; 0, "Found", "Not Found")</f>
        <v>Found</v>
      </c>
      <c r="V31" s="44" t="str">
        <f>IF(COUNTIF(Stats!$A$1:$A$33, G31) &gt; 0, "Found", "Not Found")</f>
        <v>Found</v>
      </c>
      <c r="W31" s="44" t="str">
        <f>IF(COUNTIF(Stats!$A$1:$A$33, H31) &gt; 0, "Found", "Not Found")</f>
        <v>Found</v>
      </c>
      <c r="X31" s="44" t="str">
        <f>IF(COUNTIF(Stats!$A$1:$A$33, I31) &gt; 0, "Found", "Not Found")</f>
        <v>Found</v>
      </c>
      <c r="Y31" s="44" t="str">
        <f>IF(COUNTIF(Stats!$A$1:$A$33, J31) &gt; 0, "Found", "Not Found")</f>
        <v>Found</v>
      </c>
      <c r="Z31" s="44" t="str">
        <f>IF(COUNTIF(Stats!$A$1:$A$33, K31) &gt; 0, "Found", "Not Found")</f>
        <v>Found</v>
      </c>
      <c r="AA31" s="44" t="str">
        <f>IF(COUNTIF(Stats!$A$1:$A$33, L31) &gt; 0, "Found", "Not Found")</f>
        <v>Found</v>
      </c>
      <c r="AB31" s="44" t="str">
        <f>IF(COUNTIF(Stats!$A$1:$A$33, M31) &gt; 0, "Found", "Not Found")</f>
        <v>Found</v>
      </c>
      <c r="AC31" s="44" t="str">
        <f>IF(COUNTIF(Stats!$A$1:$A$33, N31) &gt; 0, "Found", "Not Found")</f>
        <v>Found</v>
      </c>
      <c r="AD31" s="44" t="str">
        <f>IF(COUNTIF(Stats!$A$1:$A$33, O31) &gt; 0, "Found", "Not Found")</f>
        <v>Found</v>
      </c>
      <c r="AE31" s="44" t="str">
        <f>IF(COUNTIF(Stats!$A$1:$A$33, P31) &gt; 0, "Found", "Not Found")</f>
        <v>Found</v>
      </c>
      <c r="AF31" s="44" t="str">
        <f>IF(COUNTIF(Stats!$A$1:$A$33, Q31) &gt; 0, "Found", "Not Found")</f>
        <v>Found</v>
      </c>
      <c r="AG31" s="44" t="str">
        <f>IF(COUNTIF(Stats!$A$1:$A$33, R31) &gt; 0, "Found", "Not Found")</f>
        <v>Found</v>
      </c>
      <c r="AH31" s="44" t="str">
        <f>IF(COUNTIF(Stats!$A$1:$A$33, S31) &gt; 0, "Found", "Not Found")</f>
        <v>Found</v>
      </c>
    </row>
    <row r="32" spans="1:34" ht="15.75" customHeight="1">
      <c r="A32" s="53" t="s">
        <v>117</v>
      </c>
      <c r="B32" s="1" t="s">
        <v>107</v>
      </c>
      <c r="C32" s="1" t="s">
        <v>364</v>
      </c>
      <c r="D32" s="46">
        <v>6</v>
      </c>
      <c r="E32" s="1" t="s">
        <v>100</v>
      </c>
      <c r="F32" s="59" t="s">
        <v>55</v>
      </c>
      <c r="G32" s="60" t="s">
        <v>46</v>
      </c>
      <c r="H32" s="61" t="s">
        <v>47</v>
      </c>
      <c r="I32" s="61" t="s">
        <v>45</v>
      </c>
      <c r="J32" s="62" t="s">
        <v>60</v>
      </c>
      <c r="K32" s="62" t="s">
        <v>51</v>
      </c>
      <c r="L32" s="63" t="s">
        <v>58</v>
      </c>
      <c r="M32" s="64" t="s">
        <v>25</v>
      </c>
      <c r="N32" s="65" t="s">
        <v>30</v>
      </c>
      <c r="O32" s="65" t="s">
        <v>53</v>
      </c>
      <c r="P32" s="65" t="s">
        <v>54</v>
      </c>
      <c r="Q32" s="65" t="s">
        <v>49</v>
      </c>
      <c r="R32" s="66" t="s">
        <v>57</v>
      </c>
      <c r="S32" s="66" t="s">
        <v>62</v>
      </c>
      <c r="T32" s="43">
        <f ca="1">IFERROR(__xludf.DUMMYFUNCTION("COUNTUNIQUE(F32:S32)"),14)</f>
        <v>14</v>
      </c>
      <c r="U32" s="44" t="str">
        <f>IF(COUNTIF(Stats!$A$1:$A$33, F32) &gt; 0, "Found", "Not Found")</f>
        <v>Found</v>
      </c>
      <c r="V32" s="44" t="str">
        <f>IF(COUNTIF(Stats!$A$1:$A$33, G32) &gt; 0, "Found", "Not Found")</f>
        <v>Found</v>
      </c>
      <c r="W32" s="44" t="str">
        <f>IF(COUNTIF(Stats!$A$1:$A$33, H32) &gt; 0, "Found", "Not Found")</f>
        <v>Found</v>
      </c>
      <c r="X32" s="44" t="str">
        <f>IF(COUNTIF(Stats!$A$1:$A$33, I32) &gt; 0, "Found", "Not Found")</f>
        <v>Found</v>
      </c>
      <c r="Y32" s="44" t="str">
        <f>IF(COUNTIF(Stats!$A$1:$A$33, J32) &gt; 0, "Found", "Not Found")</f>
        <v>Found</v>
      </c>
      <c r="Z32" s="44" t="str">
        <f>IF(COUNTIF(Stats!$A$1:$A$33, K32) &gt; 0, "Found", "Not Found")</f>
        <v>Found</v>
      </c>
      <c r="AA32" s="44" t="str">
        <f>IF(COUNTIF(Stats!$A$1:$A$33, L32) &gt; 0, "Found", "Not Found")</f>
        <v>Found</v>
      </c>
      <c r="AB32" s="44" t="str">
        <f>IF(COUNTIF(Stats!$A$1:$A$33, M32) &gt; 0, "Found", "Not Found")</f>
        <v>Found</v>
      </c>
      <c r="AC32" s="44" t="str">
        <f>IF(COUNTIF(Stats!$A$1:$A$33, N32) &gt; 0, "Found", "Not Found")</f>
        <v>Found</v>
      </c>
      <c r="AD32" s="44" t="str">
        <f>IF(COUNTIF(Stats!$A$1:$A$33, O32) &gt; 0, "Found", "Not Found")</f>
        <v>Found</v>
      </c>
      <c r="AE32" s="44" t="str">
        <f>IF(COUNTIF(Stats!$A$1:$A$33, P32) &gt; 0, "Found", "Not Found")</f>
        <v>Found</v>
      </c>
      <c r="AF32" s="44" t="str">
        <f>IF(COUNTIF(Stats!$A$1:$A$33, Q32) &gt; 0, "Found", "Not Found")</f>
        <v>Found</v>
      </c>
      <c r="AG32" s="44" t="str">
        <f>IF(COUNTIF(Stats!$A$1:$A$33, R32) &gt; 0, "Found", "Not Found")</f>
        <v>Found</v>
      </c>
      <c r="AH32" s="44" t="str">
        <f>IF(COUNTIF(Stats!$A$1:$A$33, S32) &gt; 0, "Found", "Not Found")</f>
        <v>Found</v>
      </c>
    </row>
    <row r="33" spans="1:34" ht="15.75" customHeight="1">
      <c r="A33" s="53" t="s">
        <v>117</v>
      </c>
      <c r="B33" s="1" t="s">
        <v>107</v>
      </c>
      <c r="C33" s="1" t="s">
        <v>364</v>
      </c>
      <c r="D33" s="46">
        <v>1</v>
      </c>
      <c r="E33" s="1" t="s">
        <v>100</v>
      </c>
      <c r="F33" s="59" t="s">
        <v>51</v>
      </c>
      <c r="G33" s="60" t="s">
        <v>54</v>
      </c>
      <c r="H33" s="61" t="s">
        <v>47</v>
      </c>
      <c r="I33" s="61" t="s">
        <v>61</v>
      </c>
      <c r="J33" s="62" t="s">
        <v>35</v>
      </c>
      <c r="K33" s="62" t="s">
        <v>57</v>
      </c>
      <c r="L33" s="63" t="s">
        <v>70</v>
      </c>
      <c r="M33" s="64" t="s">
        <v>58</v>
      </c>
      <c r="N33" s="65" t="s">
        <v>46</v>
      </c>
      <c r="O33" s="65" t="s">
        <v>49</v>
      </c>
      <c r="P33" s="65" t="s">
        <v>55</v>
      </c>
      <c r="Q33" s="65" t="s">
        <v>53</v>
      </c>
      <c r="R33" s="66" t="s">
        <v>60</v>
      </c>
      <c r="S33" s="66" t="s">
        <v>30</v>
      </c>
      <c r="T33" s="43">
        <f ca="1">IFERROR(__xludf.DUMMYFUNCTION("COUNTUNIQUE(F33:S33)"),14)</f>
        <v>14</v>
      </c>
      <c r="U33" s="44" t="str">
        <f>IF(COUNTIF(Stats!$A$1:$A$33, F33) &gt; 0, "Found", "Not Found")</f>
        <v>Found</v>
      </c>
      <c r="V33" s="44" t="str">
        <f>IF(COUNTIF(Stats!$A$1:$A$33, G33) &gt; 0, "Found", "Not Found")</f>
        <v>Found</v>
      </c>
      <c r="W33" s="44" t="str">
        <f>IF(COUNTIF(Stats!$A$1:$A$33, H33) &gt; 0, "Found", "Not Found")</f>
        <v>Found</v>
      </c>
      <c r="X33" s="44" t="str">
        <f>IF(COUNTIF(Stats!$A$1:$A$33, I33) &gt; 0, "Found", "Not Found")</f>
        <v>Found</v>
      </c>
      <c r="Y33" s="44" t="str">
        <f>IF(COUNTIF(Stats!$A$1:$A$33, J33) &gt; 0, "Found", "Not Found")</f>
        <v>Found</v>
      </c>
      <c r="Z33" s="44" t="str">
        <f>IF(COUNTIF(Stats!$A$1:$A$33, K33) &gt; 0, "Found", "Not Found")</f>
        <v>Found</v>
      </c>
      <c r="AA33" s="44" t="str">
        <f>IF(COUNTIF(Stats!$A$1:$A$33, L33) &gt; 0, "Found", "Not Found")</f>
        <v>Found</v>
      </c>
      <c r="AB33" s="44" t="str">
        <f>IF(COUNTIF(Stats!$A$1:$A$33, M33) &gt; 0, "Found", "Not Found")</f>
        <v>Found</v>
      </c>
      <c r="AC33" s="44" t="str">
        <f>IF(COUNTIF(Stats!$A$1:$A$33, N33) &gt; 0, "Found", "Not Found")</f>
        <v>Found</v>
      </c>
      <c r="AD33" s="44" t="str">
        <f>IF(COUNTIF(Stats!$A$1:$A$33, O33) &gt; 0, "Found", "Not Found")</f>
        <v>Found</v>
      </c>
      <c r="AE33" s="44" t="str">
        <f>IF(COUNTIF(Stats!$A$1:$A$33, P33) &gt; 0, "Found", "Not Found")</f>
        <v>Found</v>
      </c>
      <c r="AF33" s="44" t="str">
        <f>IF(COUNTIF(Stats!$A$1:$A$33, Q33) &gt; 0, "Found", "Not Found")</f>
        <v>Found</v>
      </c>
      <c r="AG33" s="44" t="str">
        <f>IF(COUNTIF(Stats!$A$1:$A$33, R33) &gt; 0, "Found", "Not Found")</f>
        <v>Found</v>
      </c>
      <c r="AH33" s="44" t="str">
        <f>IF(COUNTIF(Stats!$A$1:$A$33, S33) &gt; 0, "Found", "Not Found")</f>
        <v>Found</v>
      </c>
    </row>
    <row r="34" spans="1:34" ht="15.75" customHeight="1">
      <c r="A34" s="53" t="s">
        <v>117</v>
      </c>
      <c r="B34" s="1" t="s">
        <v>107</v>
      </c>
      <c r="C34" s="1" t="s">
        <v>365</v>
      </c>
      <c r="D34" s="46">
        <v>1</v>
      </c>
      <c r="E34" s="1" t="s">
        <v>100</v>
      </c>
      <c r="F34" s="59" t="s">
        <v>55</v>
      </c>
      <c r="G34" s="60" t="s">
        <v>50</v>
      </c>
      <c r="H34" s="61" t="s">
        <v>68</v>
      </c>
      <c r="I34" s="61" t="s">
        <v>58</v>
      </c>
      <c r="J34" s="62" t="s">
        <v>60</v>
      </c>
      <c r="K34" s="62" t="s">
        <v>46</v>
      </c>
      <c r="L34" s="63" t="s">
        <v>49</v>
      </c>
      <c r="M34" s="64" t="s">
        <v>52</v>
      </c>
      <c r="N34" s="65" t="s">
        <v>30</v>
      </c>
      <c r="O34" s="65" t="s">
        <v>53</v>
      </c>
      <c r="P34" s="65" t="s">
        <v>51</v>
      </c>
      <c r="Q34" s="65" t="s">
        <v>57</v>
      </c>
      <c r="R34" s="66" t="s">
        <v>62</v>
      </c>
      <c r="S34" s="66" t="s">
        <v>66</v>
      </c>
      <c r="T34" s="43">
        <f ca="1">IFERROR(__xludf.DUMMYFUNCTION("COUNTUNIQUE(F34:S34)"),14)</f>
        <v>14</v>
      </c>
      <c r="U34" s="44" t="str">
        <f>IF(COUNTIF(Stats!$A$1:$A$33, F34) &gt; 0, "Found", "Not Found")</f>
        <v>Found</v>
      </c>
      <c r="V34" s="44" t="str">
        <f>IF(COUNTIF(Stats!$A$1:$A$33, G34) &gt; 0, "Found", "Not Found")</f>
        <v>Found</v>
      </c>
      <c r="W34" s="44" t="str">
        <f>IF(COUNTIF(Stats!$A$1:$A$33, H34) &gt; 0, "Found", "Not Found")</f>
        <v>Found</v>
      </c>
      <c r="X34" s="44" t="str">
        <f>IF(COUNTIF(Stats!$A$1:$A$33, I34) &gt; 0, "Found", "Not Found")</f>
        <v>Found</v>
      </c>
      <c r="Y34" s="44" t="str">
        <f>IF(COUNTIF(Stats!$A$1:$A$33, J34) &gt; 0, "Found", "Not Found")</f>
        <v>Found</v>
      </c>
      <c r="Z34" s="44" t="str">
        <f>IF(COUNTIF(Stats!$A$1:$A$33, K34) &gt; 0, "Found", "Not Found")</f>
        <v>Found</v>
      </c>
      <c r="AA34" s="44" t="str">
        <f>IF(COUNTIF(Stats!$A$1:$A$33, L34) &gt; 0, "Found", "Not Found")</f>
        <v>Found</v>
      </c>
      <c r="AB34" s="44" t="str">
        <f>IF(COUNTIF(Stats!$A$1:$A$33, M34) &gt; 0, "Found", "Not Found")</f>
        <v>Found</v>
      </c>
      <c r="AC34" s="44" t="str">
        <f>IF(COUNTIF(Stats!$A$1:$A$33, N34) &gt; 0, "Found", "Not Found")</f>
        <v>Found</v>
      </c>
      <c r="AD34" s="44" t="str">
        <f>IF(COUNTIF(Stats!$A$1:$A$33, O34) &gt; 0, "Found", "Not Found")</f>
        <v>Found</v>
      </c>
      <c r="AE34" s="44" t="str">
        <f>IF(COUNTIF(Stats!$A$1:$A$33, P34) &gt; 0, "Found", "Not Found")</f>
        <v>Found</v>
      </c>
      <c r="AF34" s="44" t="str">
        <f>IF(COUNTIF(Stats!$A$1:$A$33, Q34) &gt; 0, "Found", "Not Found")</f>
        <v>Found</v>
      </c>
      <c r="AG34" s="44" t="str">
        <f>IF(COUNTIF(Stats!$A$1:$A$33, R34) &gt; 0, "Found", "Not Found")</f>
        <v>Found</v>
      </c>
      <c r="AH34" s="44" t="str">
        <f>IF(COUNTIF(Stats!$A$1:$A$33, S34) &gt; 0, "Found", "Not Found")</f>
        <v>Found</v>
      </c>
    </row>
    <row r="35" spans="1:34" ht="15.75" customHeight="1">
      <c r="A35" s="45" t="s">
        <v>117</v>
      </c>
      <c r="B35" s="1" t="s">
        <v>118</v>
      </c>
      <c r="C35" s="1" t="s">
        <v>364</v>
      </c>
      <c r="D35" s="46">
        <v>1</v>
      </c>
      <c r="E35" s="1" t="s">
        <v>100</v>
      </c>
      <c r="F35" s="59" t="s">
        <v>35</v>
      </c>
      <c r="G35" s="60" t="s">
        <v>51</v>
      </c>
      <c r="H35" s="61" t="s">
        <v>25</v>
      </c>
      <c r="I35" s="61" t="s">
        <v>45</v>
      </c>
      <c r="J35" s="62" t="s">
        <v>30</v>
      </c>
      <c r="K35" s="62" t="s">
        <v>54</v>
      </c>
      <c r="L35" s="63" t="s">
        <v>47</v>
      </c>
      <c r="M35" s="64" t="s">
        <v>66</v>
      </c>
      <c r="N35" s="65" t="s">
        <v>46</v>
      </c>
      <c r="O35" s="65" t="s">
        <v>49</v>
      </c>
      <c r="P35" s="65" t="s">
        <v>55</v>
      </c>
      <c r="Q35" s="65" t="s">
        <v>53</v>
      </c>
      <c r="R35" s="66" t="s">
        <v>52</v>
      </c>
      <c r="S35" s="66" t="s">
        <v>50</v>
      </c>
      <c r="T35" s="43">
        <f ca="1">IFERROR(__xludf.DUMMYFUNCTION("COUNTUNIQUE(F35:S35)"),14)</f>
        <v>14</v>
      </c>
      <c r="U35" s="44" t="str">
        <f>IF(COUNTIF(Stats!$A$1:$A$33, F35) &gt; 0, "Found", "Not Found")</f>
        <v>Found</v>
      </c>
      <c r="V35" s="44" t="str">
        <f>IF(COUNTIF(Stats!$A$1:$A$33, G35) &gt; 0, "Found", "Not Found")</f>
        <v>Found</v>
      </c>
      <c r="W35" s="44" t="str">
        <f>IF(COUNTIF(Stats!$A$1:$A$33, H35) &gt; 0, "Found", "Not Found")</f>
        <v>Found</v>
      </c>
      <c r="X35" s="44" t="str">
        <f>IF(COUNTIF(Stats!$A$1:$A$33, I35) &gt; 0, "Found", "Not Found")</f>
        <v>Found</v>
      </c>
      <c r="Y35" s="44" t="str">
        <f>IF(COUNTIF(Stats!$A$1:$A$33, J35) &gt; 0, "Found", "Not Found")</f>
        <v>Found</v>
      </c>
      <c r="Z35" s="44" t="str">
        <f>IF(COUNTIF(Stats!$A$1:$A$33, K35) &gt; 0, "Found", "Not Found")</f>
        <v>Found</v>
      </c>
      <c r="AA35" s="44" t="str">
        <f>IF(COUNTIF(Stats!$A$1:$A$33, L35) &gt; 0, "Found", "Not Found")</f>
        <v>Found</v>
      </c>
      <c r="AB35" s="44" t="str">
        <f>IF(COUNTIF(Stats!$A$1:$A$33, M35) &gt; 0, "Found", "Not Found")</f>
        <v>Found</v>
      </c>
      <c r="AC35" s="44" t="str">
        <f>IF(COUNTIF(Stats!$A$1:$A$33, N35) &gt; 0, "Found", "Not Found")</f>
        <v>Found</v>
      </c>
      <c r="AD35" s="44" t="str">
        <f>IF(COUNTIF(Stats!$A$1:$A$33, O35) &gt; 0, "Found", "Not Found")</f>
        <v>Found</v>
      </c>
      <c r="AE35" s="44" t="str">
        <f>IF(COUNTIF(Stats!$A$1:$A$33, P35) &gt; 0, "Found", "Not Found")</f>
        <v>Found</v>
      </c>
      <c r="AF35" s="44" t="str">
        <f>IF(COUNTIF(Stats!$A$1:$A$33, Q35) &gt; 0, "Found", "Not Found")</f>
        <v>Found</v>
      </c>
      <c r="AG35" s="44" t="str">
        <f>IF(COUNTIF(Stats!$A$1:$A$33, R35) &gt; 0, "Found", "Not Found")</f>
        <v>Found</v>
      </c>
      <c r="AH35" s="44" t="str">
        <f>IF(COUNTIF(Stats!$A$1:$A$33, S35) &gt; 0, "Found", "Not Found")</f>
        <v>Found</v>
      </c>
    </row>
    <row r="36" spans="1:34" ht="15.75" customHeight="1">
      <c r="A36" s="45" t="s">
        <v>117</v>
      </c>
      <c r="B36" s="1" t="s">
        <v>118</v>
      </c>
      <c r="C36" s="1" t="s">
        <v>365</v>
      </c>
      <c r="D36" s="46">
        <v>7</v>
      </c>
      <c r="E36" s="1" t="s">
        <v>100</v>
      </c>
      <c r="F36" s="59" t="s">
        <v>55</v>
      </c>
      <c r="G36" s="60" t="s">
        <v>53</v>
      </c>
      <c r="H36" s="61" t="s">
        <v>58</v>
      </c>
      <c r="I36" s="61" t="s">
        <v>68</v>
      </c>
      <c r="J36" s="62" t="s">
        <v>60</v>
      </c>
      <c r="K36" s="62" t="s">
        <v>51</v>
      </c>
      <c r="L36" s="63" t="s">
        <v>35</v>
      </c>
      <c r="M36" s="64" t="s">
        <v>56</v>
      </c>
      <c r="N36" s="65" t="s">
        <v>46</v>
      </c>
      <c r="O36" s="65" t="s">
        <v>49</v>
      </c>
      <c r="P36" s="65" t="s">
        <v>50</v>
      </c>
      <c r="Q36" s="65" t="s">
        <v>30</v>
      </c>
      <c r="R36" s="66" t="s">
        <v>15</v>
      </c>
      <c r="S36" s="66" t="s">
        <v>25</v>
      </c>
      <c r="T36" s="43">
        <f ca="1">IFERROR(__xludf.DUMMYFUNCTION("COUNTUNIQUE(F36:S36)"),14)</f>
        <v>14</v>
      </c>
      <c r="U36" s="44" t="str">
        <f>IF(COUNTIF(Stats!$A$1:$A$33, F36) &gt; 0, "Found", "Not Found")</f>
        <v>Found</v>
      </c>
      <c r="V36" s="44" t="str">
        <f>IF(COUNTIF(Stats!$A$1:$A$33, G36) &gt; 0, "Found", "Not Found")</f>
        <v>Found</v>
      </c>
      <c r="W36" s="44" t="str">
        <f>IF(COUNTIF(Stats!$A$1:$A$33, H36) &gt; 0, "Found", "Not Found")</f>
        <v>Found</v>
      </c>
      <c r="X36" s="44" t="str">
        <f>IF(COUNTIF(Stats!$A$1:$A$33, I36) &gt; 0, "Found", "Not Found")</f>
        <v>Found</v>
      </c>
      <c r="Y36" s="44" t="str">
        <f>IF(COUNTIF(Stats!$A$1:$A$33, J36) &gt; 0, "Found", "Not Found")</f>
        <v>Found</v>
      </c>
      <c r="Z36" s="44" t="str">
        <f>IF(COUNTIF(Stats!$A$1:$A$33, K36) &gt; 0, "Found", "Not Found")</f>
        <v>Found</v>
      </c>
      <c r="AA36" s="44" t="str">
        <f>IF(COUNTIF(Stats!$A$1:$A$33, L36) &gt; 0, "Found", "Not Found")</f>
        <v>Found</v>
      </c>
      <c r="AB36" s="44" t="str">
        <f>IF(COUNTIF(Stats!$A$1:$A$33, M36) &gt; 0, "Found", "Not Found")</f>
        <v>Found</v>
      </c>
      <c r="AC36" s="44" t="str">
        <f>IF(COUNTIF(Stats!$A$1:$A$33, N36) &gt; 0, "Found", "Not Found")</f>
        <v>Found</v>
      </c>
      <c r="AD36" s="44" t="str">
        <f>IF(COUNTIF(Stats!$A$1:$A$33, O36) &gt; 0, "Found", "Not Found")</f>
        <v>Found</v>
      </c>
      <c r="AE36" s="44" t="str">
        <f>IF(COUNTIF(Stats!$A$1:$A$33, P36) &gt; 0, "Found", "Not Found")</f>
        <v>Found</v>
      </c>
      <c r="AF36" s="44" t="str">
        <f>IF(COUNTIF(Stats!$A$1:$A$33, Q36) &gt; 0, "Found", "Not Found")</f>
        <v>Found</v>
      </c>
      <c r="AG36" s="44" t="str">
        <f>IF(COUNTIF(Stats!$A$1:$A$33, R36) &gt; 0, "Found", "Not Found")</f>
        <v>Found</v>
      </c>
      <c r="AH36" s="44" t="str">
        <f>IF(COUNTIF(Stats!$A$1:$A$33, S36) &gt; 0, "Found", "Not Found")</f>
        <v>Found</v>
      </c>
    </row>
    <row r="37" spans="1:34" ht="15.75" customHeight="1">
      <c r="A37" s="33" t="s">
        <v>117</v>
      </c>
      <c r="B37" s="1" t="s">
        <v>115</v>
      </c>
      <c r="C37" s="1" t="s">
        <v>365</v>
      </c>
      <c r="D37" s="46">
        <v>7</v>
      </c>
      <c r="E37" s="1" t="s">
        <v>100</v>
      </c>
      <c r="F37" s="47" t="s">
        <v>55</v>
      </c>
      <c r="G37" s="48" t="s">
        <v>45</v>
      </c>
      <c r="H37" s="49" t="s">
        <v>30</v>
      </c>
      <c r="I37" s="49" t="s">
        <v>48</v>
      </c>
      <c r="J37" s="50" t="s">
        <v>51</v>
      </c>
      <c r="K37" s="50" t="s">
        <v>60</v>
      </c>
      <c r="L37" s="51" t="s">
        <v>47</v>
      </c>
      <c r="M37" s="52" t="s">
        <v>52</v>
      </c>
      <c r="N37" s="53" t="s">
        <v>46</v>
      </c>
      <c r="O37" s="53" t="s">
        <v>53</v>
      </c>
      <c r="P37" s="53" t="s">
        <v>50</v>
      </c>
      <c r="Q37" s="53" t="s">
        <v>35</v>
      </c>
      <c r="R37" s="54" t="s">
        <v>70</v>
      </c>
      <c r="S37" s="54" t="s">
        <v>54</v>
      </c>
      <c r="T37" s="43">
        <f ca="1">IFERROR(__xludf.DUMMYFUNCTION("COUNTUNIQUE(F37:S37)"),14)</f>
        <v>14</v>
      </c>
      <c r="U37" s="44" t="str">
        <f>IF(COUNTIF(Stats!$A$1:$A$33, F37) &gt; 0, "Found", "Not Found")</f>
        <v>Found</v>
      </c>
      <c r="V37" s="44" t="str">
        <f>IF(COUNTIF(Stats!$A$1:$A$33, G37) &gt; 0, "Found", "Not Found")</f>
        <v>Found</v>
      </c>
      <c r="W37" s="44" t="str">
        <f>IF(COUNTIF(Stats!$A$1:$A$33, H37) &gt; 0, "Found", "Not Found")</f>
        <v>Found</v>
      </c>
      <c r="X37" s="44" t="str">
        <f>IF(COUNTIF(Stats!$A$1:$A$33, I37) &gt; 0, "Found", "Not Found")</f>
        <v>Found</v>
      </c>
      <c r="Y37" s="44" t="str">
        <f>IF(COUNTIF(Stats!$A$1:$A$33, J37) &gt; 0, "Found", "Not Found")</f>
        <v>Found</v>
      </c>
      <c r="Z37" s="44" t="str">
        <f>IF(COUNTIF(Stats!$A$1:$A$33, K37) &gt; 0, "Found", "Not Found")</f>
        <v>Found</v>
      </c>
      <c r="AA37" s="44" t="str">
        <f>IF(COUNTIF(Stats!$A$1:$A$33, L37) &gt; 0, "Found", "Not Found")</f>
        <v>Found</v>
      </c>
      <c r="AB37" s="44" t="str">
        <f>IF(COUNTIF(Stats!$A$1:$A$33, M37) &gt; 0, "Found", "Not Found")</f>
        <v>Found</v>
      </c>
      <c r="AC37" s="44" t="str">
        <f>IF(COUNTIF(Stats!$A$1:$A$33, N37) &gt; 0, "Found", "Not Found")</f>
        <v>Found</v>
      </c>
      <c r="AD37" s="44" t="str">
        <f>IF(COUNTIF(Stats!$A$1:$A$33, O37) &gt; 0, "Found", "Not Found")</f>
        <v>Found</v>
      </c>
      <c r="AE37" s="44" t="str">
        <f>IF(COUNTIF(Stats!$A$1:$A$33, P37) &gt; 0, "Found", "Not Found")</f>
        <v>Found</v>
      </c>
      <c r="AF37" s="44" t="str">
        <f>IF(COUNTIF(Stats!$A$1:$A$33, Q37) &gt; 0, "Found", "Not Found")</f>
        <v>Found</v>
      </c>
      <c r="AG37" s="44" t="str">
        <f>IF(COUNTIF(Stats!$A$1:$A$33, R37) &gt; 0, "Found", "Not Found")</f>
        <v>Found</v>
      </c>
      <c r="AH37" s="44" t="str">
        <f>IF(COUNTIF(Stats!$A$1:$A$33, S37) &gt; 0, "Found", "Not Found")</f>
        <v>Found</v>
      </c>
    </row>
    <row r="38" spans="1:34" ht="15.75" customHeight="1">
      <c r="A38" s="33" t="s">
        <v>117</v>
      </c>
      <c r="B38" s="1" t="s">
        <v>115</v>
      </c>
      <c r="C38" s="1" t="s">
        <v>365</v>
      </c>
      <c r="D38" s="46">
        <v>8</v>
      </c>
      <c r="E38" s="1" t="s">
        <v>100</v>
      </c>
      <c r="F38" s="47" t="s">
        <v>25</v>
      </c>
      <c r="G38" s="48" t="s">
        <v>30</v>
      </c>
      <c r="H38" s="49" t="s">
        <v>51</v>
      </c>
      <c r="I38" s="49" t="s">
        <v>54</v>
      </c>
      <c r="J38" s="50" t="s">
        <v>53</v>
      </c>
      <c r="K38" s="50" t="s">
        <v>49</v>
      </c>
      <c r="L38" s="51" t="s">
        <v>52</v>
      </c>
      <c r="M38" s="52" t="s">
        <v>64</v>
      </c>
      <c r="N38" s="53" t="s">
        <v>46</v>
      </c>
      <c r="O38" s="53" t="s">
        <v>35</v>
      </c>
      <c r="P38" s="53" t="s">
        <v>60</v>
      </c>
      <c r="Q38" s="53" t="s">
        <v>55</v>
      </c>
      <c r="R38" s="54" t="s">
        <v>47</v>
      </c>
      <c r="S38" s="54" t="s">
        <v>50</v>
      </c>
      <c r="T38" s="43">
        <f ca="1">IFERROR(__xludf.DUMMYFUNCTION("COUNTUNIQUE(F38:S38)"),14)</f>
        <v>14</v>
      </c>
      <c r="U38" s="44" t="str">
        <f>IF(COUNTIF(Stats!$A$1:$A$33, F38) &gt; 0, "Found", "Not Found")</f>
        <v>Found</v>
      </c>
      <c r="V38" s="44" t="str">
        <f>IF(COUNTIF(Stats!$A$1:$A$33, G38) &gt; 0, "Found", "Not Found")</f>
        <v>Found</v>
      </c>
      <c r="W38" s="44" t="str">
        <f>IF(COUNTIF(Stats!$A$1:$A$33, H38) &gt; 0, "Found", "Not Found")</f>
        <v>Found</v>
      </c>
      <c r="X38" s="44" t="str">
        <f>IF(COUNTIF(Stats!$A$1:$A$33, I38) &gt; 0, "Found", "Not Found")</f>
        <v>Found</v>
      </c>
      <c r="Y38" s="44" t="str">
        <f>IF(COUNTIF(Stats!$A$1:$A$33, J38) &gt; 0, "Found", "Not Found")</f>
        <v>Found</v>
      </c>
      <c r="Z38" s="44" t="str">
        <f>IF(COUNTIF(Stats!$A$1:$A$33, K38) &gt; 0, "Found", "Not Found")</f>
        <v>Found</v>
      </c>
      <c r="AA38" s="44" t="str">
        <f>IF(COUNTIF(Stats!$A$1:$A$33, L38) &gt; 0, "Found", "Not Found")</f>
        <v>Found</v>
      </c>
      <c r="AB38" s="44" t="str">
        <f>IF(COUNTIF(Stats!$A$1:$A$33, M38) &gt; 0, "Found", "Not Found")</f>
        <v>Found</v>
      </c>
      <c r="AC38" s="44" t="str">
        <f>IF(COUNTIF(Stats!$A$1:$A$33, N38) &gt; 0, "Found", "Not Found")</f>
        <v>Found</v>
      </c>
      <c r="AD38" s="44" t="str">
        <f>IF(COUNTIF(Stats!$A$1:$A$33, O38) &gt; 0, "Found", "Not Found")</f>
        <v>Found</v>
      </c>
      <c r="AE38" s="44" t="str">
        <f>IF(COUNTIF(Stats!$A$1:$A$33, P38) &gt; 0, "Found", "Not Found")</f>
        <v>Found</v>
      </c>
      <c r="AF38" s="44" t="str">
        <f>IF(COUNTIF(Stats!$A$1:$A$33, Q38) &gt; 0, "Found", "Not Found")</f>
        <v>Found</v>
      </c>
      <c r="AG38" s="44" t="str">
        <f>IF(COUNTIF(Stats!$A$1:$A$33, R38) &gt; 0, "Found", "Not Found")</f>
        <v>Found</v>
      </c>
      <c r="AH38" s="44" t="str">
        <f>IF(COUNTIF(Stats!$A$1:$A$33, S38) &gt; 0, "Found", "Not Found")</f>
        <v>Found</v>
      </c>
    </row>
    <row r="39" spans="1:34" ht="15.75" customHeight="1">
      <c r="A39" s="47" t="s">
        <v>117</v>
      </c>
      <c r="B39" s="1" t="s">
        <v>115</v>
      </c>
      <c r="C39" s="1" t="s">
        <v>364</v>
      </c>
      <c r="D39" s="46">
        <v>2</v>
      </c>
      <c r="E39" s="1" t="s">
        <v>100</v>
      </c>
      <c r="F39" s="59" t="s">
        <v>55</v>
      </c>
      <c r="G39" s="60" t="s">
        <v>47</v>
      </c>
      <c r="H39" s="61" t="s">
        <v>45</v>
      </c>
      <c r="I39" s="61" t="s">
        <v>50</v>
      </c>
      <c r="J39" s="62" t="s">
        <v>51</v>
      </c>
      <c r="K39" s="62" t="s">
        <v>60</v>
      </c>
      <c r="L39" s="63" t="s">
        <v>70</v>
      </c>
      <c r="M39" s="64" t="s">
        <v>62</v>
      </c>
      <c r="N39" s="65" t="s">
        <v>46</v>
      </c>
      <c r="O39" s="65" t="s">
        <v>53</v>
      </c>
      <c r="P39" s="65" t="s">
        <v>52</v>
      </c>
      <c r="Q39" s="65" t="s">
        <v>35</v>
      </c>
      <c r="R39" s="66" t="s">
        <v>25</v>
      </c>
      <c r="S39" s="66" t="s">
        <v>30</v>
      </c>
      <c r="T39" s="43">
        <f ca="1">IFERROR(__xludf.DUMMYFUNCTION("COUNTUNIQUE(F39:S39)"),14)</f>
        <v>14</v>
      </c>
      <c r="U39" s="44" t="str">
        <f>IF(COUNTIF(Stats!$A$1:$A$33, F39) &gt; 0, "Found", "Not Found")</f>
        <v>Found</v>
      </c>
      <c r="V39" s="44" t="str">
        <f>IF(COUNTIF(Stats!$A$1:$A$33, G39) &gt; 0, "Found", "Not Found")</f>
        <v>Found</v>
      </c>
      <c r="W39" s="44" t="str">
        <f>IF(COUNTIF(Stats!$A$1:$A$33, H39) &gt; 0, "Found", "Not Found")</f>
        <v>Found</v>
      </c>
      <c r="X39" s="44" t="str">
        <f>IF(COUNTIF(Stats!$A$1:$A$33, I39) &gt; 0, "Found", "Not Found")</f>
        <v>Found</v>
      </c>
      <c r="Y39" s="44" t="str">
        <f>IF(COUNTIF(Stats!$A$1:$A$33, J39) &gt; 0, "Found", "Not Found")</f>
        <v>Found</v>
      </c>
      <c r="Z39" s="44" t="str">
        <f>IF(COUNTIF(Stats!$A$1:$A$33, K39) &gt; 0, "Found", "Not Found")</f>
        <v>Found</v>
      </c>
      <c r="AA39" s="44" t="str">
        <f>IF(COUNTIF(Stats!$A$1:$A$33, L39) &gt; 0, "Found", "Not Found")</f>
        <v>Found</v>
      </c>
      <c r="AB39" s="44" t="str">
        <f>IF(COUNTIF(Stats!$A$1:$A$33, M39) &gt; 0, "Found", "Not Found")</f>
        <v>Found</v>
      </c>
      <c r="AC39" s="44" t="str">
        <f>IF(COUNTIF(Stats!$A$1:$A$33, N39) &gt; 0, "Found", "Not Found")</f>
        <v>Found</v>
      </c>
      <c r="AD39" s="44" t="str">
        <f>IF(COUNTIF(Stats!$A$1:$A$33, O39) &gt; 0, "Found", "Not Found")</f>
        <v>Found</v>
      </c>
      <c r="AE39" s="44" t="str">
        <f>IF(COUNTIF(Stats!$A$1:$A$33, P39) &gt; 0, "Found", "Not Found")</f>
        <v>Found</v>
      </c>
      <c r="AF39" s="44" t="str">
        <f>IF(COUNTIF(Stats!$A$1:$A$33, Q39) &gt; 0, "Found", "Not Found")</f>
        <v>Found</v>
      </c>
      <c r="AG39" s="44" t="str">
        <f>IF(COUNTIF(Stats!$A$1:$A$33, R39) &gt; 0, "Found", "Not Found")</f>
        <v>Found</v>
      </c>
      <c r="AH39" s="44" t="str">
        <f>IF(COUNTIF(Stats!$A$1:$A$33, S39) &gt; 0, "Found", "Not Found")</f>
        <v>Found</v>
      </c>
    </row>
    <row r="40" spans="1:34" ht="15.75" customHeight="1">
      <c r="A40" s="47" t="s">
        <v>117</v>
      </c>
      <c r="B40" s="1" t="s">
        <v>115</v>
      </c>
      <c r="C40" s="1" t="s">
        <v>365</v>
      </c>
      <c r="D40" s="46">
        <v>9</v>
      </c>
      <c r="E40" s="1" t="s">
        <v>100</v>
      </c>
      <c r="F40" s="59" t="s">
        <v>50</v>
      </c>
      <c r="G40" s="60" t="s">
        <v>30</v>
      </c>
      <c r="H40" s="61" t="s">
        <v>61</v>
      </c>
      <c r="I40" s="61" t="s">
        <v>62</v>
      </c>
      <c r="J40" s="62" t="s">
        <v>49</v>
      </c>
      <c r="K40" s="62" t="s">
        <v>35</v>
      </c>
      <c r="L40" s="63" t="s">
        <v>46</v>
      </c>
      <c r="M40" s="64" t="s">
        <v>57</v>
      </c>
      <c r="N40" s="65" t="s">
        <v>52</v>
      </c>
      <c r="O40" s="65" t="s">
        <v>25</v>
      </c>
      <c r="P40" s="65" t="s">
        <v>60</v>
      </c>
      <c r="Q40" s="65" t="s">
        <v>55</v>
      </c>
      <c r="R40" s="66" t="s">
        <v>47</v>
      </c>
      <c r="S40" s="66" t="s">
        <v>70</v>
      </c>
      <c r="T40" s="43">
        <f ca="1">IFERROR(__xludf.DUMMYFUNCTION("COUNTUNIQUE(F40:S40)"),14)</f>
        <v>14</v>
      </c>
      <c r="U40" s="44" t="str">
        <f>IF(COUNTIF(Stats!$A$1:$A$33, F40) &gt; 0, "Found", "Not Found")</f>
        <v>Found</v>
      </c>
      <c r="V40" s="44" t="str">
        <f>IF(COUNTIF(Stats!$A$1:$A$33, G40) &gt; 0, "Found", "Not Found")</f>
        <v>Found</v>
      </c>
      <c r="W40" s="44" t="str">
        <f>IF(COUNTIF(Stats!$A$1:$A$33, H40) &gt; 0, "Found", "Not Found")</f>
        <v>Found</v>
      </c>
      <c r="X40" s="44" t="str">
        <f>IF(COUNTIF(Stats!$A$1:$A$33, I40) &gt; 0, "Found", "Not Found")</f>
        <v>Found</v>
      </c>
      <c r="Y40" s="44" t="str">
        <f>IF(COUNTIF(Stats!$A$1:$A$33, J40) &gt; 0, "Found", "Not Found")</f>
        <v>Found</v>
      </c>
      <c r="Z40" s="44" t="str">
        <f>IF(COUNTIF(Stats!$A$1:$A$33, K40) &gt; 0, "Found", "Not Found")</f>
        <v>Found</v>
      </c>
      <c r="AA40" s="44" t="str">
        <f>IF(COUNTIF(Stats!$A$1:$A$33, L40) &gt; 0, "Found", "Not Found")</f>
        <v>Found</v>
      </c>
      <c r="AB40" s="44" t="str">
        <f>IF(COUNTIF(Stats!$A$1:$A$33, M40) &gt; 0, "Found", "Not Found")</f>
        <v>Found</v>
      </c>
      <c r="AC40" s="44" t="str">
        <f>IF(COUNTIF(Stats!$A$1:$A$33, N40) &gt; 0, "Found", "Not Found")</f>
        <v>Found</v>
      </c>
      <c r="AD40" s="44" t="str">
        <f>IF(COUNTIF(Stats!$A$1:$A$33, O40) &gt; 0, "Found", "Not Found")</f>
        <v>Found</v>
      </c>
      <c r="AE40" s="44" t="str">
        <f>IF(COUNTIF(Stats!$A$1:$A$33, P40) &gt; 0, "Found", "Not Found")</f>
        <v>Found</v>
      </c>
      <c r="AF40" s="44" t="str">
        <f>IF(COUNTIF(Stats!$A$1:$A$33, Q40) &gt; 0, "Found", "Not Found")</f>
        <v>Found</v>
      </c>
      <c r="AG40" s="44" t="str">
        <f>IF(COUNTIF(Stats!$A$1:$A$33, R40) &gt; 0, "Found", "Not Found")</f>
        <v>Found</v>
      </c>
      <c r="AH40" s="44" t="str">
        <f>IF(COUNTIF(Stats!$A$1:$A$33, S40) &gt; 0, "Found", "Not Found")</f>
        <v>Found</v>
      </c>
    </row>
    <row r="41" spans="1:34" ht="15.75" customHeight="1">
      <c r="A41" s="56" t="s">
        <v>117</v>
      </c>
      <c r="B41" s="1" t="s">
        <v>115</v>
      </c>
      <c r="C41" s="1" t="s">
        <v>365</v>
      </c>
      <c r="D41" s="46">
        <v>1</v>
      </c>
      <c r="E41" s="1" t="s">
        <v>100</v>
      </c>
      <c r="F41" s="59" t="s">
        <v>55</v>
      </c>
      <c r="G41" s="60" t="s">
        <v>47</v>
      </c>
      <c r="H41" s="61" t="s">
        <v>61</v>
      </c>
      <c r="I41" s="61" t="s">
        <v>45</v>
      </c>
      <c r="J41" s="62" t="s">
        <v>51</v>
      </c>
      <c r="K41" s="62" t="s">
        <v>60</v>
      </c>
      <c r="L41" s="63" t="s">
        <v>30</v>
      </c>
      <c r="M41" s="64" t="s">
        <v>56</v>
      </c>
      <c r="N41" s="65" t="s">
        <v>46</v>
      </c>
      <c r="O41" s="65" t="s">
        <v>53</v>
      </c>
      <c r="P41" s="65" t="s">
        <v>52</v>
      </c>
      <c r="Q41" s="65" t="s">
        <v>25</v>
      </c>
      <c r="R41" s="66" t="s">
        <v>35</v>
      </c>
      <c r="S41" s="66" t="s">
        <v>70</v>
      </c>
      <c r="T41" s="43">
        <f ca="1">IFERROR(__xludf.DUMMYFUNCTION("COUNTUNIQUE(F41:S41)"),14)</f>
        <v>14</v>
      </c>
      <c r="U41" s="44" t="str">
        <f>IF(COUNTIF(Stats!$A$1:$A$33, F41) &gt; 0, "Found", "Not Found")</f>
        <v>Found</v>
      </c>
      <c r="V41" s="44" t="str">
        <f>IF(COUNTIF(Stats!$A$1:$A$33, G41) &gt; 0, "Found", "Not Found")</f>
        <v>Found</v>
      </c>
      <c r="W41" s="44" t="str">
        <f>IF(COUNTIF(Stats!$A$1:$A$33, H41) &gt; 0, "Found", "Not Found")</f>
        <v>Found</v>
      </c>
      <c r="X41" s="44" t="str">
        <f>IF(COUNTIF(Stats!$A$1:$A$33, I41) &gt; 0, "Found", "Not Found")</f>
        <v>Found</v>
      </c>
      <c r="Y41" s="44" t="str">
        <f>IF(COUNTIF(Stats!$A$1:$A$33, J41) &gt; 0, "Found", "Not Found")</f>
        <v>Found</v>
      </c>
      <c r="Z41" s="44" t="str">
        <f>IF(COUNTIF(Stats!$A$1:$A$33, K41) &gt; 0, "Found", "Not Found")</f>
        <v>Found</v>
      </c>
      <c r="AA41" s="44" t="str">
        <f>IF(COUNTIF(Stats!$A$1:$A$33, L41) &gt; 0, "Found", "Not Found")</f>
        <v>Found</v>
      </c>
      <c r="AB41" s="44" t="str">
        <f>IF(COUNTIF(Stats!$A$1:$A$33, M41) &gt; 0, "Found", "Not Found")</f>
        <v>Found</v>
      </c>
      <c r="AC41" s="44" t="str">
        <f>IF(COUNTIF(Stats!$A$1:$A$33, N41) &gt; 0, "Found", "Not Found")</f>
        <v>Found</v>
      </c>
      <c r="AD41" s="44" t="str">
        <f>IF(COUNTIF(Stats!$A$1:$A$33, O41) &gt; 0, "Found", "Not Found")</f>
        <v>Found</v>
      </c>
      <c r="AE41" s="44" t="str">
        <f>IF(COUNTIF(Stats!$A$1:$A$33, P41) &gt; 0, "Found", "Not Found")</f>
        <v>Found</v>
      </c>
      <c r="AF41" s="44" t="str">
        <f>IF(COUNTIF(Stats!$A$1:$A$33, Q41) &gt; 0, "Found", "Not Found")</f>
        <v>Found</v>
      </c>
      <c r="AG41" s="44" t="str">
        <f>IF(COUNTIF(Stats!$A$1:$A$33, R41) &gt; 0, "Found", "Not Found")</f>
        <v>Found</v>
      </c>
      <c r="AH41" s="44" t="str">
        <f>IF(COUNTIF(Stats!$A$1:$A$33, S41) &gt; 0, "Found", "Not Found")</f>
        <v>Found</v>
      </c>
    </row>
    <row r="42" spans="1:34" ht="15.75" customHeight="1">
      <c r="A42" s="56" t="s">
        <v>117</v>
      </c>
      <c r="B42" s="1" t="s">
        <v>115</v>
      </c>
      <c r="C42" s="1" t="s">
        <v>365</v>
      </c>
      <c r="D42" s="46">
        <v>1</v>
      </c>
      <c r="E42" s="1" t="s">
        <v>100</v>
      </c>
      <c r="F42" s="59" t="s">
        <v>55</v>
      </c>
      <c r="G42" s="60" t="s">
        <v>50</v>
      </c>
      <c r="H42" s="61" t="s">
        <v>61</v>
      </c>
      <c r="I42" s="61" t="s">
        <v>52</v>
      </c>
      <c r="J42" s="62" t="s">
        <v>51</v>
      </c>
      <c r="K42" s="62" t="s">
        <v>60</v>
      </c>
      <c r="L42" s="63" t="s">
        <v>47</v>
      </c>
      <c r="M42" s="64" t="s">
        <v>70</v>
      </c>
      <c r="N42" s="65" t="s">
        <v>46</v>
      </c>
      <c r="O42" s="65" t="s">
        <v>53</v>
      </c>
      <c r="P42" s="65" t="s">
        <v>35</v>
      </c>
      <c r="Q42" s="65" t="s">
        <v>30</v>
      </c>
      <c r="R42" s="66" t="s">
        <v>57</v>
      </c>
      <c r="S42" s="66" t="s">
        <v>56</v>
      </c>
      <c r="T42" s="43">
        <f ca="1">IFERROR(__xludf.DUMMYFUNCTION("COUNTUNIQUE(F42:S42)"),14)</f>
        <v>14</v>
      </c>
      <c r="U42" s="44" t="str">
        <f>IF(COUNTIF(Stats!$A$1:$A$33, F42) &gt; 0, "Found", "Not Found")</f>
        <v>Found</v>
      </c>
      <c r="V42" s="44" t="str">
        <f>IF(COUNTIF(Stats!$A$1:$A$33, G42) &gt; 0, "Found", "Not Found")</f>
        <v>Found</v>
      </c>
      <c r="W42" s="44" t="str">
        <f>IF(COUNTIF(Stats!$A$1:$A$33, H42) &gt; 0, "Found", "Not Found")</f>
        <v>Found</v>
      </c>
      <c r="X42" s="44" t="str">
        <f>IF(COUNTIF(Stats!$A$1:$A$33, I42) &gt; 0, "Found", "Not Found")</f>
        <v>Found</v>
      </c>
      <c r="Y42" s="44" t="str">
        <f>IF(COUNTIF(Stats!$A$1:$A$33, J42) &gt; 0, "Found", "Not Found")</f>
        <v>Found</v>
      </c>
      <c r="Z42" s="44" t="str">
        <f>IF(COUNTIF(Stats!$A$1:$A$33, K42) &gt; 0, "Found", "Not Found")</f>
        <v>Found</v>
      </c>
      <c r="AA42" s="44" t="str">
        <f>IF(COUNTIF(Stats!$A$1:$A$33, L42) &gt; 0, "Found", "Not Found")</f>
        <v>Found</v>
      </c>
      <c r="AB42" s="44" t="str">
        <f>IF(COUNTIF(Stats!$A$1:$A$33, M42) &gt; 0, "Found", "Not Found")</f>
        <v>Found</v>
      </c>
      <c r="AC42" s="44" t="str">
        <f>IF(COUNTIF(Stats!$A$1:$A$33, N42) &gt; 0, "Found", "Not Found")</f>
        <v>Found</v>
      </c>
      <c r="AD42" s="44" t="str">
        <f>IF(COUNTIF(Stats!$A$1:$A$33, O42) &gt; 0, "Found", "Not Found")</f>
        <v>Found</v>
      </c>
      <c r="AE42" s="44" t="str">
        <f>IF(COUNTIF(Stats!$A$1:$A$33, P42) &gt; 0, "Found", "Not Found")</f>
        <v>Found</v>
      </c>
      <c r="AF42" s="44" t="str">
        <f>IF(COUNTIF(Stats!$A$1:$A$33, Q42) &gt; 0, "Found", "Not Found")</f>
        <v>Found</v>
      </c>
      <c r="AG42" s="44" t="str">
        <f>IF(COUNTIF(Stats!$A$1:$A$33, R42) &gt; 0, "Found", "Not Found")</f>
        <v>Found</v>
      </c>
      <c r="AH42" s="44" t="str">
        <f>IF(COUNTIF(Stats!$A$1:$A$33, S42) &gt; 0, "Found", "Not Found")</f>
        <v>Found</v>
      </c>
    </row>
    <row r="43" spans="1:34" ht="15.75" customHeight="1">
      <c r="A43" s="55" t="s">
        <v>119</v>
      </c>
      <c r="B43" s="1" t="s">
        <v>120</v>
      </c>
      <c r="C43" s="1" t="s">
        <v>364</v>
      </c>
      <c r="D43" s="46">
        <v>4</v>
      </c>
      <c r="E43" s="1" t="s">
        <v>100</v>
      </c>
      <c r="F43" s="59" t="s">
        <v>47</v>
      </c>
      <c r="G43" s="60" t="s">
        <v>53</v>
      </c>
      <c r="H43" s="61" t="s">
        <v>61</v>
      </c>
      <c r="I43" s="61" t="s">
        <v>40</v>
      </c>
      <c r="J43" s="62" t="s">
        <v>60</v>
      </c>
      <c r="K43" s="62" t="s">
        <v>51</v>
      </c>
      <c r="L43" s="63" t="s">
        <v>57</v>
      </c>
      <c r="M43" s="64" t="s">
        <v>48</v>
      </c>
      <c r="N43" s="65" t="s">
        <v>35</v>
      </c>
      <c r="O43" s="65" t="s">
        <v>55</v>
      </c>
      <c r="P43" s="65" t="s">
        <v>63</v>
      </c>
      <c r="Q43" s="65" t="s">
        <v>50</v>
      </c>
      <c r="R43" s="66" t="s">
        <v>46</v>
      </c>
      <c r="S43" s="66" t="s">
        <v>54</v>
      </c>
      <c r="T43" s="43">
        <f ca="1">IFERROR(__xludf.DUMMYFUNCTION("COUNTUNIQUE(F43:S43)"),14)</f>
        <v>14</v>
      </c>
      <c r="U43" s="44" t="str">
        <f>IF(COUNTIF(Stats!$A$1:$A$33, F43) &gt; 0, "Found", "Not Found")</f>
        <v>Found</v>
      </c>
      <c r="V43" s="44" t="str">
        <f>IF(COUNTIF(Stats!$A$1:$A$33, G43) &gt; 0, "Found", "Not Found")</f>
        <v>Found</v>
      </c>
      <c r="W43" s="44" t="str">
        <f>IF(COUNTIF(Stats!$A$1:$A$33, H43) &gt; 0, "Found", "Not Found")</f>
        <v>Found</v>
      </c>
      <c r="X43" s="44" t="str">
        <f>IF(COUNTIF(Stats!$A$1:$A$33, I43) &gt; 0, "Found", "Not Found")</f>
        <v>Found</v>
      </c>
      <c r="Y43" s="44" t="str">
        <f>IF(COUNTIF(Stats!$A$1:$A$33, J43) &gt; 0, "Found", "Not Found")</f>
        <v>Found</v>
      </c>
      <c r="Z43" s="44" t="str">
        <f>IF(COUNTIF(Stats!$A$1:$A$33, K43) &gt; 0, "Found", "Not Found")</f>
        <v>Found</v>
      </c>
      <c r="AA43" s="44" t="str">
        <f>IF(COUNTIF(Stats!$A$1:$A$33, L43) &gt; 0, "Found", "Not Found")</f>
        <v>Found</v>
      </c>
      <c r="AB43" s="44" t="str">
        <f>IF(COUNTIF(Stats!$A$1:$A$33, M43) &gt; 0, "Found", "Not Found")</f>
        <v>Found</v>
      </c>
      <c r="AC43" s="44" t="str">
        <f>IF(COUNTIF(Stats!$A$1:$A$33, N43) &gt; 0, "Found", "Not Found")</f>
        <v>Found</v>
      </c>
      <c r="AD43" s="44" t="str">
        <f>IF(COUNTIF(Stats!$A$1:$A$33, O43) &gt; 0, "Found", "Not Found")</f>
        <v>Found</v>
      </c>
      <c r="AE43" s="44" t="str">
        <f>IF(COUNTIF(Stats!$A$1:$A$33, P43) &gt; 0, "Found", "Not Found")</f>
        <v>Found</v>
      </c>
      <c r="AF43" s="44" t="str">
        <f>IF(COUNTIF(Stats!$A$1:$A$33, Q43) &gt; 0, "Found", "Not Found")</f>
        <v>Found</v>
      </c>
      <c r="AG43" s="44" t="str">
        <f>IF(COUNTIF(Stats!$A$1:$A$33, R43) &gt; 0, "Found", "Not Found")</f>
        <v>Found</v>
      </c>
      <c r="AH43" s="44" t="str">
        <f>IF(COUNTIF(Stats!$A$1:$A$33, S43) &gt; 0, "Found", "Not Found")</f>
        <v>Found</v>
      </c>
    </row>
    <row r="44" spans="1:34" ht="15.75" customHeight="1">
      <c r="A44" s="55" t="s">
        <v>119</v>
      </c>
      <c r="B44" s="1" t="s">
        <v>120</v>
      </c>
      <c r="C44" s="1" t="s">
        <v>364</v>
      </c>
      <c r="D44" s="46">
        <v>7</v>
      </c>
      <c r="E44" s="1" t="s">
        <v>100</v>
      </c>
      <c r="F44" s="59" t="s">
        <v>50</v>
      </c>
      <c r="G44" s="60" t="s">
        <v>62</v>
      </c>
      <c r="H44" s="61" t="s">
        <v>45</v>
      </c>
      <c r="I44" s="61" t="s">
        <v>30</v>
      </c>
      <c r="J44" s="62" t="s">
        <v>48</v>
      </c>
      <c r="K44" s="62" t="s">
        <v>40</v>
      </c>
      <c r="L44" s="63" t="s">
        <v>49</v>
      </c>
      <c r="M44" s="64" t="s">
        <v>66</v>
      </c>
      <c r="N44" s="65" t="s">
        <v>60</v>
      </c>
      <c r="O44" s="65" t="s">
        <v>55</v>
      </c>
      <c r="P44" s="65" t="s">
        <v>35</v>
      </c>
      <c r="Q44" s="65" t="s">
        <v>53</v>
      </c>
      <c r="R44" s="66" t="s">
        <v>64</v>
      </c>
      <c r="S44" s="66" t="s">
        <v>65</v>
      </c>
      <c r="T44" s="43">
        <f ca="1">IFERROR(__xludf.DUMMYFUNCTION("COUNTUNIQUE(F44:S44)"),14)</f>
        <v>14</v>
      </c>
      <c r="U44" s="44" t="str">
        <f>IF(COUNTIF(Stats!$A$1:$A$33, F44) &gt; 0, "Found", "Not Found")</f>
        <v>Found</v>
      </c>
      <c r="V44" s="44" t="str">
        <f>IF(COUNTIF(Stats!$A$1:$A$33, G44) &gt; 0, "Found", "Not Found")</f>
        <v>Found</v>
      </c>
      <c r="W44" s="44" t="str">
        <f>IF(COUNTIF(Stats!$A$1:$A$33, H44) &gt; 0, "Found", "Not Found")</f>
        <v>Found</v>
      </c>
      <c r="X44" s="44" t="str">
        <f>IF(COUNTIF(Stats!$A$1:$A$33, I44) &gt; 0, "Found", "Not Found")</f>
        <v>Found</v>
      </c>
      <c r="Y44" s="44" t="str">
        <f>IF(COUNTIF(Stats!$A$1:$A$33, J44) &gt; 0, "Found", "Not Found")</f>
        <v>Found</v>
      </c>
      <c r="Z44" s="44" t="str">
        <f>IF(COUNTIF(Stats!$A$1:$A$33, K44) &gt; 0, "Found", "Not Found")</f>
        <v>Found</v>
      </c>
      <c r="AA44" s="44" t="str">
        <f>IF(COUNTIF(Stats!$A$1:$A$33, L44) &gt; 0, "Found", "Not Found")</f>
        <v>Found</v>
      </c>
      <c r="AB44" s="44" t="str">
        <f>IF(COUNTIF(Stats!$A$1:$A$33, M44) &gt; 0, "Found", "Not Found")</f>
        <v>Found</v>
      </c>
      <c r="AC44" s="44" t="str">
        <f>IF(COUNTIF(Stats!$A$1:$A$33, N44) &gt; 0, "Found", "Not Found")</f>
        <v>Found</v>
      </c>
      <c r="AD44" s="44" t="str">
        <f>IF(COUNTIF(Stats!$A$1:$A$33, O44) &gt; 0, "Found", "Not Found")</f>
        <v>Found</v>
      </c>
      <c r="AE44" s="44" t="str">
        <f>IF(COUNTIF(Stats!$A$1:$A$33, P44) &gt; 0, "Found", "Not Found")</f>
        <v>Found</v>
      </c>
      <c r="AF44" s="44" t="str">
        <f>IF(COUNTIF(Stats!$A$1:$A$33, Q44) &gt; 0, "Found", "Not Found")</f>
        <v>Found</v>
      </c>
      <c r="AG44" s="44" t="str">
        <f>IF(COUNTIF(Stats!$A$1:$A$33, R44) &gt; 0, "Found", "Not Found")</f>
        <v>Found</v>
      </c>
      <c r="AH44" s="44" t="str">
        <f>IF(COUNTIF(Stats!$A$1:$A$33, S44) &gt; 0, "Found", "Not Found")</f>
        <v>Found</v>
      </c>
    </row>
    <row r="45" spans="1:34" ht="15.75" customHeight="1">
      <c r="A45" s="45" t="s">
        <v>119</v>
      </c>
      <c r="B45" s="1" t="s">
        <v>121</v>
      </c>
      <c r="C45" s="1" t="s">
        <v>364</v>
      </c>
      <c r="D45" s="46">
        <v>5</v>
      </c>
      <c r="E45" s="1" t="s">
        <v>100</v>
      </c>
      <c r="F45" s="59" t="s">
        <v>53</v>
      </c>
      <c r="G45" s="60" t="s">
        <v>25</v>
      </c>
      <c r="H45" s="61" t="s">
        <v>58</v>
      </c>
      <c r="I45" s="61" t="s">
        <v>59</v>
      </c>
      <c r="J45" s="62" t="s">
        <v>46</v>
      </c>
      <c r="K45" s="62" t="s">
        <v>47</v>
      </c>
      <c r="L45" s="63" t="s">
        <v>64</v>
      </c>
      <c r="M45" s="64" t="s">
        <v>45</v>
      </c>
      <c r="N45" s="65" t="s">
        <v>54</v>
      </c>
      <c r="O45" s="65" t="s">
        <v>48</v>
      </c>
      <c r="P45" s="65" t="s">
        <v>51</v>
      </c>
      <c r="Q45" s="65" t="s">
        <v>55</v>
      </c>
      <c r="R45" s="66" t="s">
        <v>50</v>
      </c>
      <c r="S45" s="66" t="s">
        <v>40</v>
      </c>
      <c r="T45" s="43">
        <f ca="1">IFERROR(__xludf.DUMMYFUNCTION("COUNTUNIQUE(F45:S45)"),14)</f>
        <v>14</v>
      </c>
      <c r="U45" s="44" t="str">
        <f>IF(COUNTIF(Stats!$A$1:$A$33, F45) &gt; 0, "Found", "Not Found")</f>
        <v>Found</v>
      </c>
      <c r="V45" s="44" t="str">
        <f>IF(COUNTIF(Stats!$A$1:$A$33, G45) &gt; 0, "Found", "Not Found")</f>
        <v>Found</v>
      </c>
      <c r="W45" s="44" t="str">
        <f>IF(COUNTIF(Stats!$A$1:$A$33, H45) &gt; 0, "Found", "Not Found")</f>
        <v>Found</v>
      </c>
      <c r="X45" s="44" t="str">
        <f>IF(COUNTIF(Stats!$A$1:$A$33, I45) &gt; 0, "Found", "Not Found")</f>
        <v>Found</v>
      </c>
      <c r="Y45" s="44" t="str">
        <f>IF(COUNTIF(Stats!$A$1:$A$33, J45) &gt; 0, "Found", "Not Found")</f>
        <v>Found</v>
      </c>
      <c r="Z45" s="44" t="str">
        <f>IF(COUNTIF(Stats!$A$1:$A$33, K45) &gt; 0, "Found", "Not Found")</f>
        <v>Found</v>
      </c>
      <c r="AA45" s="44" t="str">
        <f>IF(COUNTIF(Stats!$A$1:$A$33, L45) &gt; 0, "Found", "Not Found")</f>
        <v>Found</v>
      </c>
      <c r="AB45" s="44" t="str">
        <f>IF(COUNTIF(Stats!$A$1:$A$33, M45) &gt; 0, "Found", "Not Found")</f>
        <v>Found</v>
      </c>
      <c r="AC45" s="44" t="str">
        <f>IF(COUNTIF(Stats!$A$1:$A$33, N45) &gt; 0, "Found", "Not Found")</f>
        <v>Found</v>
      </c>
      <c r="AD45" s="44" t="str">
        <f>IF(COUNTIF(Stats!$A$1:$A$33, O45) &gt; 0, "Found", "Not Found")</f>
        <v>Found</v>
      </c>
      <c r="AE45" s="44" t="str">
        <f>IF(COUNTIF(Stats!$A$1:$A$33, P45) &gt; 0, "Found", "Not Found")</f>
        <v>Found</v>
      </c>
      <c r="AF45" s="44" t="str">
        <f>IF(COUNTIF(Stats!$A$1:$A$33, Q45) &gt; 0, "Found", "Not Found")</f>
        <v>Found</v>
      </c>
      <c r="AG45" s="44" t="str">
        <f>IF(COUNTIF(Stats!$A$1:$A$33, R45) &gt; 0, "Found", "Not Found")</f>
        <v>Found</v>
      </c>
      <c r="AH45" s="44" t="str">
        <f>IF(COUNTIF(Stats!$A$1:$A$33, S45) &gt; 0, "Found", "Not Found")</f>
        <v>Found</v>
      </c>
    </row>
    <row r="46" spans="1:34" ht="15.75" customHeight="1">
      <c r="A46" s="45" t="s">
        <v>119</v>
      </c>
      <c r="B46" s="1" t="s">
        <v>121</v>
      </c>
      <c r="C46" s="1" t="s">
        <v>364</v>
      </c>
      <c r="D46" s="46">
        <v>18</v>
      </c>
      <c r="E46" s="1" t="s">
        <v>100</v>
      </c>
      <c r="F46" s="59" t="s">
        <v>53</v>
      </c>
      <c r="G46" s="60" t="s">
        <v>35</v>
      </c>
      <c r="H46" s="61" t="s">
        <v>54</v>
      </c>
      <c r="I46" s="61" t="s">
        <v>57</v>
      </c>
      <c r="J46" s="62" t="s">
        <v>59</v>
      </c>
      <c r="K46" s="62" t="s">
        <v>47</v>
      </c>
      <c r="L46" s="63" t="s">
        <v>62</v>
      </c>
      <c r="M46" s="64" t="s">
        <v>67</v>
      </c>
      <c r="N46" s="65" t="s">
        <v>51</v>
      </c>
      <c r="O46" s="65" t="s">
        <v>55</v>
      </c>
      <c r="P46" s="65" t="s">
        <v>25</v>
      </c>
      <c r="Q46" s="65" t="s">
        <v>46</v>
      </c>
      <c r="R46" s="66" t="s">
        <v>30</v>
      </c>
      <c r="S46" s="66" t="s">
        <v>40</v>
      </c>
      <c r="T46" s="43">
        <f ca="1">IFERROR(__xludf.DUMMYFUNCTION("COUNTUNIQUE(F46:S46)"),14)</f>
        <v>14</v>
      </c>
      <c r="U46" s="44" t="str">
        <f>IF(COUNTIF(Stats!$A$1:$A$33, F46) &gt; 0, "Found", "Not Found")</f>
        <v>Found</v>
      </c>
      <c r="V46" s="44" t="str">
        <f>IF(COUNTIF(Stats!$A$1:$A$33, G46) &gt; 0, "Found", "Not Found")</f>
        <v>Found</v>
      </c>
      <c r="W46" s="44" t="str">
        <f>IF(COUNTIF(Stats!$A$1:$A$33, H46) &gt; 0, "Found", "Not Found")</f>
        <v>Found</v>
      </c>
      <c r="X46" s="44" t="str">
        <f>IF(COUNTIF(Stats!$A$1:$A$33, I46) &gt; 0, "Found", "Not Found")</f>
        <v>Found</v>
      </c>
      <c r="Y46" s="44" t="str">
        <f>IF(COUNTIF(Stats!$A$1:$A$33, J46) &gt; 0, "Found", "Not Found")</f>
        <v>Found</v>
      </c>
      <c r="Z46" s="44" t="str">
        <f>IF(COUNTIF(Stats!$A$1:$A$33, K46) &gt; 0, "Found", "Not Found")</f>
        <v>Found</v>
      </c>
      <c r="AA46" s="44" t="str">
        <f>IF(COUNTIF(Stats!$A$1:$A$33, L46) &gt; 0, "Found", "Not Found")</f>
        <v>Found</v>
      </c>
      <c r="AB46" s="44" t="str">
        <f>IF(COUNTIF(Stats!$A$1:$A$33, M46) &gt; 0, "Found", "Not Found")</f>
        <v>Found</v>
      </c>
      <c r="AC46" s="44" t="str">
        <f>IF(COUNTIF(Stats!$A$1:$A$33, N46) &gt; 0, "Found", "Not Found")</f>
        <v>Found</v>
      </c>
      <c r="AD46" s="44" t="str">
        <f>IF(COUNTIF(Stats!$A$1:$A$33, O46) &gt; 0, "Found", "Not Found")</f>
        <v>Found</v>
      </c>
      <c r="AE46" s="44" t="str">
        <f>IF(COUNTIF(Stats!$A$1:$A$33, P46) &gt; 0, "Found", "Not Found")</f>
        <v>Found</v>
      </c>
      <c r="AF46" s="44" t="str">
        <f>IF(COUNTIF(Stats!$A$1:$A$33, Q46) &gt; 0, "Found", "Not Found")</f>
        <v>Found</v>
      </c>
      <c r="AG46" s="44" t="str">
        <f>IF(COUNTIF(Stats!$A$1:$A$33, R46) &gt; 0, "Found", "Not Found")</f>
        <v>Found</v>
      </c>
      <c r="AH46" s="44" t="str">
        <f>IF(COUNTIF(Stats!$A$1:$A$33, S46) &gt; 0, "Found", "Not Found")</f>
        <v>Found</v>
      </c>
    </row>
    <row r="47" spans="1:34" ht="15.75" customHeight="1">
      <c r="A47" s="50" t="s">
        <v>119</v>
      </c>
      <c r="B47" s="1" t="s">
        <v>118</v>
      </c>
      <c r="C47" s="1" t="s">
        <v>364</v>
      </c>
      <c r="D47" s="46">
        <v>3</v>
      </c>
      <c r="E47" s="1" t="s">
        <v>100</v>
      </c>
      <c r="F47" s="59" t="s">
        <v>55</v>
      </c>
      <c r="G47" s="60" t="s">
        <v>53</v>
      </c>
      <c r="H47" s="61" t="s">
        <v>47</v>
      </c>
      <c r="I47" s="61" t="s">
        <v>45</v>
      </c>
      <c r="J47" s="62" t="s">
        <v>51</v>
      </c>
      <c r="K47" s="62" t="s">
        <v>30</v>
      </c>
      <c r="L47" s="63" t="s">
        <v>59</v>
      </c>
      <c r="M47" s="64" t="s">
        <v>40</v>
      </c>
      <c r="N47" s="65" t="s">
        <v>46</v>
      </c>
      <c r="O47" s="65" t="s">
        <v>35</v>
      </c>
      <c r="P47" s="65" t="s">
        <v>50</v>
      </c>
      <c r="Q47" s="65" t="s">
        <v>25</v>
      </c>
      <c r="R47" s="66" t="s">
        <v>62</v>
      </c>
      <c r="S47" s="66" t="s">
        <v>60</v>
      </c>
      <c r="T47" s="43">
        <f ca="1">IFERROR(__xludf.DUMMYFUNCTION("COUNTUNIQUE(F47:S47)"),14)</f>
        <v>14</v>
      </c>
      <c r="U47" s="44" t="str">
        <f>IF(COUNTIF(Stats!$A$1:$A$33, F47) &gt; 0, "Found", "Not Found")</f>
        <v>Found</v>
      </c>
      <c r="V47" s="44" t="str">
        <f>IF(COUNTIF(Stats!$A$1:$A$33, G47) &gt; 0, "Found", "Not Found")</f>
        <v>Found</v>
      </c>
      <c r="W47" s="44" t="str">
        <f>IF(COUNTIF(Stats!$A$1:$A$33, H47) &gt; 0, "Found", "Not Found")</f>
        <v>Found</v>
      </c>
      <c r="X47" s="44" t="str">
        <f>IF(COUNTIF(Stats!$A$1:$A$33, I47) &gt; 0, "Found", "Not Found")</f>
        <v>Found</v>
      </c>
      <c r="Y47" s="44" t="str">
        <f>IF(COUNTIF(Stats!$A$1:$A$33, J47) &gt; 0, "Found", "Not Found")</f>
        <v>Found</v>
      </c>
      <c r="Z47" s="44" t="str">
        <f>IF(COUNTIF(Stats!$A$1:$A$33, K47) &gt; 0, "Found", "Not Found")</f>
        <v>Found</v>
      </c>
      <c r="AA47" s="44" t="str">
        <f>IF(COUNTIF(Stats!$A$1:$A$33, L47) &gt; 0, "Found", "Not Found")</f>
        <v>Found</v>
      </c>
      <c r="AB47" s="44" t="str">
        <f>IF(COUNTIF(Stats!$A$1:$A$33, M47) &gt; 0, "Found", "Not Found")</f>
        <v>Found</v>
      </c>
      <c r="AC47" s="44" t="str">
        <f>IF(COUNTIF(Stats!$A$1:$A$33, N47) &gt; 0, "Found", "Not Found")</f>
        <v>Found</v>
      </c>
      <c r="AD47" s="44" t="str">
        <f>IF(COUNTIF(Stats!$A$1:$A$33, O47) &gt; 0, "Found", "Not Found")</f>
        <v>Found</v>
      </c>
      <c r="AE47" s="44" t="str">
        <f>IF(COUNTIF(Stats!$A$1:$A$33, P47) &gt; 0, "Found", "Not Found")</f>
        <v>Found</v>
      </c>
      <c r="AF47" s="44" t="str">
        <f>IF(COUNTIF(Stats!$A$1:$A$33, Q47) &gt; 0, "Found", "Not Found")</f>
        <v>Found</v>
      </c>
      <c r="AG47" s="44" t="str">
        <f>IF(COUNTIF(Stats!$A$1:$A$33, R47) &gt; 0, "Found", "Not Found")</f>
        <v>Found</v>
      </c>
      <c r="AH47" s="44" t="str">
        <f>IF(COUNTIF(Stats!$A$1:$A$33, S47) &gt; 0, "Found", "Not Found")</f>
        <v>Found</v>
      </c>
    </row>
    <row r="48" spans="1:34" ht="15.75" customHeight="1">
      <c r="A48" s="50" t="s">
        <v>119</v>
      </c>
      <c r="B48" s="1" t="s">
        <v>118</v>
      </c>
      <c r="C48" s="1" t="s">
        <v>364</v>
      </c>
      <c r="D48" s="46">
        <v>2</v>
      </c>
      <c r="E48" s="1" t="s">
        <v>100</v>
      </c>
      <c r="F48" s="59" t="s">
        <v>25</v>
      </c>
      <c r="G48" s="60" t="s">
        <v>47</v>
      </c>
      <c r="H48" s="61" t="s">
        <v>40</v>
      </c>
      <c r="I48" s="61" t="s">
        <v>45</v>
      </c>
      <c r="J48" s="62" t="s">
        <v>53</v>
      </c>
      <c r="K48" s="62" t="s">
        <v>58</v>
      </c>
      <c r="L48" s="63" t="s">
        <v>50</v>
      </c>
      <c r="M48" s="64" t="s">
        <v>49</v>
      </c>
      <c r="N48" s="65" t="s">
        <v>46</v>
      </c>
      <c r="O48" s="65" t="s">
        <v>35</v>
      </c>
      <c r="P48" s="65" t="s">
        <v>60</v>
      </c>
      <c r="Q48" s="65" t="s">
        <v>55</v>
      </c>
      <c r="R48" s="66" t="s">
        <v>59</v>
      </c>
      <c r="S48" s="66" t="s">
        <v>52</v>
      </c>
      <c r="T48" s="43">
        <f ca="1">IFERROR(__xludf.DUMMYFUNCTION("COUNTUNIQUE(F48:S48)"),14)</f>
        <v>14</v>
      </c>
      <c r="U48" s="44" t="str">
        <f>IF(COUNTIF(Stats!$A$1:$A$33, F48) &gt; 0, "Found", "Not Found")</f>
        <v>Found</v>
      </c>
      <c r="V48" s="44" t="str">
        <f>IF(COUNTIF(Stats!$A$1:$A$33, G48) &gt; 0, "Found", "Not Found")</f>
        <v>Found</v>
      </c>
      <c r="W48" s="44" t="str">
        <f>IF(COUNTIF(Stats!$A$1:$A$33, H48) &gt; 0, "Found", "Not Found")</f>
        <v>Found</v>
      </c>
      <c r="X48" s="44" t="str">
        <f>IF(COUNTIF(Stats!$A$1:$A$33, I48) &gt; 0, "Found", "Not Found")</f>
        <v>Found</v>
      </c>
      <c r="Y48" s="44" t="str">
        <f>IF(COUNTIF(Stats!$A$1:$A$33, J48) &gt; 0, "Found", "Not Found")</f>
        <v>Found</v>
      </c>
      <c r="Z48" s="44" t="str">
        <f>IF(COUNTIF(Stats!$A$1:$A$33, K48) &gt; 0, "Found", "Not Found")</f>
        <v>Found</v>
      </c>
      <c r="AA48" s="44" t="str">
        <f>IF(COUNTIF(Stats!$A$1:$A$33, L48) &gt; 0, "Found", "Not Found")</f>
        <v>Found</v>
      </c>
      <c r="AB48" s="44" t="str">
        <f>IF(COUNTIF(Stats!$A$1:$A$33, M48) &gt; 0, "Found", "Not Found")</f>
        <v>Found</v>
      </c>
      <c r="AC48" s="44" t="str">
        <f>IF(COUNTIF(Stats!$A$1:$A$33, N48) &gt; 0, "Found", "Not Found")</f>
        <v>Found</v>
      </c>
      <c r="AD48" s="44" t="str">
        <f>IF(COUNTIF(Stats!$A$1:$A$33, O48) &gt; 0, "Found", "Not Found")</f>
        <v>Found</v>
      </c>
      <c r="AE48" s="44" t="str">
        <f>IF(COUNTIF(Stats!$A$1:$A$33, P48) &gt; 0, "Found", "Not Found")</f>
        <v>Found</v>
      </c>
      <c r="AF48" s="44" t="str">
        <f>IF(COUNTIF(Stats!$A$1:$A$33, Q48) &gt; 0, "Found", "Not Found")</f>
        <v>Found</v>
      </c>
      <c r="AG48" s="44" t="str">
        <f>IF(COUNTIF(Stats!$A$1:$A$33, R48) &gt; 0, "Found", "Not Found")</f>
        <v>Found</v>
      </c>
      <c r="AH48" s="44" t="str">
        <f>IF(COUNTIF(Stats!$A$1:$A$33, S48) &gt; 0, "Found", "Not Found")</f>
        <v>Found</v>
      </c>
    </row>
    <row r="49" spans="1:34" ht="15.75" customHeight="1">
      <c r="A49" s="50" t="s">
        <v>119</v>
      </c>
      <c r="B49" s="1" t="s">
        <v>118</v>
      </c>
      <c r="C49" s="1" t="s">
        <v>364</v>
      </c>
      <c r="D49" s="46">
        <v>5</v>
      </c>
      <c r="E49" s="1" t="s">
        <v>100</v>
      </c>
      <c r="F49" s="59" t="s">
        <v>25</v>
      </c>
      <c r="G49" s="60" t="s">
        <v>53</v>
      </c>
      <c r="H49" s="61" t="s">
        <v>45</v>
      </c>
      <c r="I49" s="61" t="s">
        <v>49</v>
      </c>
      <c r="J49" s="62" t="s">
        <v>58</v>
      </c>
      <c r="K49" s="62" t="s">
        <v>54</v>
      </c>
      <c r="L49" s="63" t="s">
        <v>64</v>
      </c>
      <c r="M49" s="64" t="s">
        <v>68</v>
      </c>
      <c r="N49" s="65" t="s">
        <v>46</v>
      </c>
      <c r="O49" s="65" t="s">
        <v>35</v>
      </c>
      <c r="P49" s="65" t="s">
        <v>60</v>
      </c>
      <c r="Q49" s="65" t="s">
        <v>55</v>
      </c>
      <c r="R49" s="66" t="s">
        <v>30</v>
      </c>
      <c r="S49" s="66" t="s">
        <v>62</v>
      </c>
      <c r="T49" s="43">
        <f ca="1">IFERROR(__xludf.DUMMYFUNCTION("COUNTUNIQUE(F49:S49)"),14)</f>
        <v>14</v>
      </c>
      <c r="U49" s="44" t="str">
        <f>IF(COUNTIF(Stats!$A$1:$A$33, F49) &gt; 0, "Found", "Not Found")</f>
        <v>Found</v>
      </c>
      <c r="V49" s="44" t="str">
        <f>IF(COUNTIF(Stats!$A$1:$A$33, G49) &gt; 0, "Found", "Not Found")</f>
        <v>Found</v>
      </c>
      <c r="W49" s="44" t="str">
        <f>IF(COUNTIF(Stats!$A$1:$A$33, H49) &gt; 0, "Found", "Not Found")</f>
        <v>Found</v>
      </c>
      <c r="X49" s="44" t="str">
        <f>IF(COUNTIF(Stats!$A$1:$A$33, I49) &gt; 0, "Found", "Not Found")</f>
        <v>Found</v>
      </c>
      <c r="Y49" s="44" t="str">
        <f>IF(COUNTIF(Stats!$A$1:$A$33, J49) &gt; 0, "Found", "Not Found")</f>
        <v>Found</v>
      </c>
      <c r="Z49" s="44" t="str">
        <f>IF(COUNTIF(Stats!$A$1:$A$33, K49) &gt; 0, "Found", "Not Found")</f>
        <v>Found</v>
      </c>
      <c r="AA49" s="44" t="str">
        <f>IF(COUNTIF(Stats!$A$1:$A$33, L49) &gt; 0, "Found", "Not Found")</f>
        <v>Found</v>
      </c>
      <c r="AB49" s="44" t="str">
        <f>IF(COUNTIF(Stats!$A$1:$A$33, M49) &gt; 0, "Found", "Not Found")</f>
        <v>Found</v>
      </c>
      <c r="AC49" s="44" t="str">
        <f>IF(COUNTIF(Stats!$A$1:$A$33, N49) &gt; 0, "Found", "Not Found")</f>
        <v>Found</v>
      </c>
      <c r="AD49" s="44" t="str">
        <f>IF(COUNTIF(Stats!$A$1:$A$33, O49) &gt; 0, "Found", "Not Found")</f>
        <v>Found</v>
      </c>
      <c r="AE49" s="44" t="str">
        <f>IF(COUNTIF(Stats!$A$1:$A$33, P49) &gt; 0, "Found", "Not Found")</f>
        <v>Found</v>
      </c>
      <c r="AF49" s="44" t="str">
        <f>IF(COUNTIF(Stats!$A$1:$A$33, Q49) &gt; 0, "Found", "Not Found")</f>
        <v>Found</v>
      </c>
      <c r="AG49" s="44" t="str">
        <f>IF(COUNTIF(Stats!$A$1:$A$33, R49) &gt; 0, "Found", "Not Found")</f>
        <v>Found</v>
      </c>
      <c r="AH49" s="44" t="str">
        <f>IF(COUNTIF(Stats!$A$1:$A$33, S49) &gt; 0, "Found", "Not Found")</f>
        <v>Found</v>
      </c>
    </row>
    <row r="50" spans="1:34" ht="15.75" customHeight="1">
      <c r="A50" s="33" t="s">
        <v>119</v>
      </c>
      <c r="B50" s="1" t="s">
        <v>118</v>
      </c>
      <c r="C50" s="1" t="s">
        <v>364</v>
      </c>
      <c r="D50" s="46">
        <v>1</v>
      </c>
      <c r="E50" s="1" t="s">
        <v>100</v>
      </c>
      <c r="F50" s="59" t="s">
        <v>25</v>
      </c>
      <c r="G50" s="60" t="s">
        <v>47</v>
      </c>
      <c r="H50" s="61" t="s">
        <v>50</v>
      </c>
      <c r="I50" s="61" t="s">
        <v>45</v>
      </c>
      <c r="J50" s="62" t="s">
        <v>54</v>
      </c>
      <c r="K50" s="62" t="s">
        <v>53</v>
      </c>
      <c r="L50" s="63" t="s">
        <v>49</v>
      </c>
      <c r="M50" s="64" t="s">
        <v>40</v>
      </c>
      <c r="N50" s="65" t="s">
        <v>46</v>
      </c>
      <c r="O50" s="65" t="s">
        <v>35</v>
      </c>
      <c r="P50" s="65" t="s">
        <v>60</v>
      </c>
      <c r="Q50" s="65" t="s">
        <v>55</v>
      </c>
      <c r="R50" s="66" t="s">
        <v>64</v>
      </c>
      <c r="S50" s="66" t="s">
        <v>52</v>
      </c>
      <c r="T50" s="43">
        <f ca="1">IFERROR(__xludf.DUMMYFUNCTION("COUNTUNIQUE(F50:S50)"),14)</f>
        <v>14</v>
      </c>
      <c r="U50" s="44" t="str">
        <f>IF(COUNTIF(Stats!$A$1:$A$33, F50) &gt; 0, "Found", "Not Found")</f>
        <v>Found</v>
      </c>
      <c r="V50" s="44" t="str">
        <f>IF(COUNTIF(Stats!$A$1:$A$33, G50) &gt; 0, "Found", "Not Found")</f>
        <v>Found</v>
      </c>
      <c r="W50" s="44" t="str">
        <f>IF(COUNTIF(Stats!$A$1:$A$33, H50) &gt; 0, "Found", "Not Found")</f>
        <v>Found</v>
      </c>
      <c r="X50" s="44" t="str">
        <f>IF(COUNTIF(Stats!$A$1:$A$33, I50) &gt; 0, "Found", "Not Found")</f>
        <v>Found</v>
      </c>
      <c r="Y50" s="44" t="str">
        <f>IF(COUNTIF(Stats!$A$1:$A$33, J50) &gt; 0, "Found", "Not Found")</f>
        <v>Found</v>
      </c>
      <c r="Z50" s="44" t="str">
        <f>IF(COUNTIF(Stats!$A$1:$A$33, K50) &gt; 0, "Found", "Not Found")</f>
        <v>Found</v>
      </c>
      <c r="AA50" s="44" t="str">
        <f>IF(COUNTIF(Stats!$A$1:$A$33, L50) &gt; 0, "Found", "Not Found")</f>
        <v>Found</v>
      </c>
      <c r="AB50" s="44" t="str">
        <f>IF(COUNTIF(Stats!$A$1:$A$33, M50) &gt; 0, "Found", "Not Found")</f>
        <v>Found</v>
      </c>
      <c r="AC50" s="44" t="str">
        <f>IF(COUNTIF(Stats!$A$1:$A$33, N50) &gt; 0, "Found", "Not Found")</f>
        <v>Found</v>
      </c>
      <c r="AD50" s="44" t="str">
        <f>IF(COUNTIF(Stats!$A$1:$A$33, O50) &gt; 0, "Found", "Not Found")</f>
        <v>Found</v>
      </c>
      <c r="AE50" s="44" t="str">
        <f>IF(COUNTIF(Stats!$A$1:$A$33, P50) &gt; 0, "Found", "Not Found")</f>
        <v>Found</v>
      </c>
      <c r="AF50" s="44" t="str">
        <f>IF(COUNTIF(Stats!$A$1:$A$33, Q50) &gt; 0, "Found", "Not Found")</f>
        <v>Found</v>
      </c>
      <c r="AG50" s="44" t="str">
        <f>IF(COUNTIF(Stats!$A$1:$A$33, R50) &gt; 0, "Found", "Not Found")</f>
        <v>Found</v>
      </c>
      <c r="AH50" s="44" t="str">
        <f>IF(COUNTIF(Stats!$A$1:$A$33, S50) &gt; 0, "Found", "Not Found")</f>
        <v>Found</v>
      </c>
    </row>
    <row r="51" spans="1:34" ht="15.75" customHeight="1">
      <c r="A51" s="33" t="s">
        <v>119</v>
      </c>
      <c r="B51" s="1" t="s">
        <v>118</v>
      </c>
      <c r="C51" s="1" t="s">
        <v>364</v>
      </c>
      <c r="D51" s="46">
        <v>4</v>
      </c>
      <c r="E51" s="1" t="s">
        <v>100</v>
      </c>
      <c r="F51" s="59" t="s">
        <v>55</v>
      </c>
      <c r="G51" s="60" t="s">
        <v>30</v>
      </c>
      <c r="H51" s="61" t="s">
        <v>50</v>
      </c>
      <c r="I51" s="61" t="s">
        <v>20</v>
      </c>
      <c r="J51" s="62" t="s">
        <v>60</v>
      </c>
      <c r="K51" s="62" t="s">
        <v>51</v>
      </c>
      <c r="L51" s="63" t="s">
        <v>45</v>
      </c>
      <c r="M51" s="64" t="s">
        <v>15</v>
      </c>
      <c r="N51" s="65" t="s">
        <v>46</v>
      </c>
      <c r="O51" s="65" t="s">
        <v>35</v>
      </c>
      <c r="P51" s="65" t="s">
        <v>25</v>
      </c>
      <c r="Q51" s="65" t="s">
        <v>53</v>
      </c>
      <c r="R51" s="66" t="s">
        <v>66</v>
      </c>
      <c r="S51" s="66" t="s">
        <v>54</v>
      </c>
      <c r="T51" s="43">
        <f ca="1">IFERROR(__xludf.DUMMYFUNCTION("COUNTUNIQUE(F51:S51)"),14)</f>
        <v>14</v>
      </c>
      <c r="U51" s="44" t="str">
        <f>IF(COUNTIF(Stats!$A$1:$A$33, F51) &gt; 0, "Found", "Not Found")</f>
        <v>Found</v>
      </c>
      <c r="V51" s="44" t="str">
        <f>IF(COUNTIF(Stats!$A$1:$A$33, G51) &gt; 0, "Found", "Not Found")</f>
        <v>Found</v>
      </c>
      <c r="W51" s="44" t="str">
        <f>IF(COUNTIF(Stats!$A$1:$A$33, H51) &gt; 0, "Found", "Not Found")</f>
        <v>Found</v>
      </c>
      <c r="X51" s="44" t="str">
        <f>IF(COUNTIF(Stats!$A$1:$A$33, I51) &gt; 0, "Found", "Not Found")</f>
        <v>Found</v>
      </c>
      <c r="Y51" s="44" t="str">
        <f>IF(COUNTIF(Stats!$A$1:$A$33, J51) &gt; 0, "Found", "Not Found")</f>
        <v>Found</v>
      </c>
      <c r="Z51" s="44" t="str">
        <f>IF(COUNTIF(Stats!$A$1:$A$33, K51) &gt; 0, "Found", "Not Found")</f>
        <v>Found</v>
      </c>
      <c r="AA51" s="44" t="str">
        <f>IF(COUNTIF(Stats!$A$1:$A$33, L51) &gt; 0, "Found", "Not Found")</f>
        <v>Found</v>
      </c>
      <c r="AB51" s="44" t="str">
        <f>IF(COUNTIF(Stats!$A$1:$A$33, M51) &gt; 0, "Found", "Not Found")</f>
        <v>Found</v>
      </c>
      <c r="AC51" s="44" t="str">
        <f>IF(COUNTIF(Stats!$A$1:$A$33, N51) &gt; 0, "Found", "Not Found")</f>
        <v>Found</v>
      </c>
      <c r="AD51" s="44" t="str">
        <f>IF(COUNTIF(Stats!$A$1:$A$33, O51) &gt; 0, "Found", "Not Found")</f>
        <v>Found</v>
      </c>
      <c r="AE51" s="44" t="str">
        <f>IF(COUNTIF(Stats!$A$1:$A$33, P51) &gt; 0, "Found", "Not Found")</f>
        <v>Found</v>
      </c>
      <c r="AF51" s="44" t="str">
        <f>IF(COUNTIF(Stats!$A$1:$A$33, Q51) &gt; 0, "Found", "Not Found")</f>
        <v>Found</v>
      </c>
      <c r="AG51" s="44" t="str">
        <f>IF(COUNTIF(Stats!$A$1:$A$33, R51) &gt; 0, "Found", "Not Found")</f>
        <v>Found</v>
      </c>
      <c r="AH51" s="44" t="str">
        <f>IF(COUNTIF(Stats!$A$1:$A$33, S51) &gt; 0, "Found", "Not Found")</f>
        <v>Found</v>
      </c>
    </row>
    <row r="52" spans="1:34" ht="15.75" customHeight="1">
      <c r="A52" s="50" t="s">
        <v>122</v>
      </c>
      <c r="B52" s="1" t="s">
        <v>107</v>
      </c>
      <c r="C52" s="1" t="s">
        <v>365</v>
      </c>
      <c r="D52" s="46">
        <v>1</v>
      </c>
      <c r="E52" s="1" t="s">
        <v>100</v>
      </c>
      <c r="F52" s="59" t="s">
        <v>55</v>
      </c>
      <c r="G52" s="60" t="s">
        <v>50</v>
      </c>
      <c r="H52" s="61" t="s">
        <v>62</v>
      </c>
      <c r="I52" s="61" t="s">
        <v>25</v>
      </c>
      <c r="J52" s="62" t="s">
        <v>47</v>
      </c>
      <c r="K52" s="62" t="s">
        <v>51</v>
      </c>
      <c r="L52" s="63" t="s">
        <v>54</v>
      </c>
      <c r="M52" s="64" t="s">
        <v>60</v>
      </c>
      <c r="N52" s="65" t="s">
        <v>45</v>
      </c>
      <c r="O52" s="65" t="s">
        <v>70</v>
      </c>
      <c r="P52" s="65" t="s">
        <v>48</v>
      </c>
      <c r="Q52" s="65" t="s">
        <v>35</v>
      </c>
      <c r="R52" s="66" t="s">
        <v>49</v>
      </c>
      <c r="S52" s="66" t="s">
        <v>40</v>
      </c>
      <c r="T52" s="43">
        <f ca="1">IFERROR(__xludf.DUMMYFUNCTION("COUNTUNIQUE(F52:S52)"),14)</f>
        <v>14</v>
      </c>
      <c r="U52" s="44" t="str">
        <f>IF(COUNTIF(Stats!$A$1:$A$33, F52) &gt; 0, "Found", "Not Found")</f>
        <v>Found</v>
      </c>
      <c r="V52" s="44" t="str">
        <f>IF(COUNTIF(Stats!$A$1:$A$33, G52) &gt; 0, "Found", "Not Found")</f>
        <v>Found</v>
      </c>
      <c r="W52" s="44" t="str">
        <f>IF(COUNTIF(Stats!$A$1:$A$33, H52) &gt; 0, "Found", "Not Found")</f>
        <v>Found</v>
      </c>
      <c r="X52" s="44" t="str">
        <f>IF(COUNTIF(Stats!$A$1:$A$33, I52) &gt; 0, "Found", "Not Found")</f>
        <v>Found</v>
      </c>
      <c r="Y52" s="44" t="str">
        <f>IF(COUNTIF(Stats!$A$1:$A$33, J52) &gt; 0, "Found", "Not Found")</f>
        <v>Found</v>
      </c>
      <c r="Z52" s="44" t="str">
        <f>IF(COUNTIF(Stats!$A$1:$A$33, K52) &gt; 0, "Found", "Not Found")</f>
        <v>Found</v>
      </c>
      <c r="AA52" s="44" t="str">
        <f>IF(COUNTIF(Stats!$A$1:$A$33, L52) &gt; 0, "Found", "Not Found")</f>
        <v>Found</v>
      </c>
      <c r="AB52" s="44" t="str">
        <f>IF(COUNTIF(Stats!$A$1:$A$33, M52) &gt; 0, "Found", "Not Found")</f>
        <v>Found</v>
      </c>
      <c r="AC52" s="44" t="str">
        <f>IF(COUNTIF(Stats!$A$1:$A$33, N52) &gt; 0, "Found", "Not Found")</f>
        <v>Found</v>
      </c>
      <c r="AD52" s="44" t="str">
        <f>IF(COUNTIF(Stats!$A$1:$A$33, O52) &gt; 0, "Found", "Not Found")</f>
        <v>Found</v>
      </c>
      <c r="AE52" s="44" t="str">
        <f>IF(COUNTIF(Stats!$A$1:$A$33, P52) &gt; 0, "Found", "Not Found")</f>
        <v>Found</v>
      </c>
      <c r="AF52" s="44" t="str">
        <f>IF(COUNTIF(Stats!$A$1:$A$33, Q52) &gt; 0, "Found", "Not Found")</f>
        <v>Found</v>
      </c>
      <c r="AG52" s="44" t="str">
        <f>IF(COUNTIF(Stats!$A$1:$A$33, R52) &gt; 0, "Found", "Not Found")</f>
        <v>Found</v>
      </c>
      <c r="AH52" s="44" t="str">
        <f>IF(COUNTIF(Stats!$A$1:$A$33, S52) &gt; 0, "Found", "Not Found")</f>
        <v>Found</v>
      </c>
    </row>
    <row r="53" spans="1:34" ht="15.75" customHeight="1">
      <c r="A53" s="50" t="s">
        <v>122</v>
      </c>
      <c r="B53" s="1" t="s">
        <v>107</v>
      </c>
      <c r="C53" s="1" t="s">
        <v>365</v>
      </c>
      <c r="D53" s="46">
        <v>1</v>
      </c>
      <c r="E53" s="1" t="s">
        <v>100</v>
      </c>
      <c r="F53" s="59" t="s">
        <v>53</v>
      </c>
      <c r="G53" s="60" t="s">
        <v>62</v>
      </c>
      <c r="H53" s="61" t="s">
        <v>47</v>
      </c>
      <c r="I53" s="61" t="s">
        <v>35</v>
      </c>
      <c r="J53" s="62" t="s">
        <v>48</v>
      </c>
      <c r="K53" s="62" t="s">
        <v>59</v>
      </c>
      <c r="L53" s="63" t="s">
        <v>40</v>
      </c>
      <c r="M53" s="64" t="s">
        <v>25</v>
      </c>
      <c r="N53" s="65" t="s">
        <v>51</v>
      </c>
      <c r="O53" s="65" t="s">
        <v>61</v>
      </c>
      <c r="P53" s="65" t="s">
        <v>46</v>
      </c>
      <c r="Q53" s="65" t="s">
        <v>54</v>
      </c>
      <c r="R53" s="66" t="s">
        <v>60</v>
      </c>
      <c r="S53" s="66" t="s">
        <v>55</v>
      </c>
      <c r="T53" s="43">
        <f ca="1">IFERROR(__xludf.DUMMYFUNCTION("COUNTUNIQUE(F53:S53)"),14)</f>
        <v>14</v>
      </c>
      <c r="U53" s="44" t="str">
        <f>IF(COUNTIF(Stats!$A$1:$A$33, F53) &gt; 0, "Found", "Not Found")</f>
        <v>Found</v>
      </c>
      <c r="V53" s="44" t="str">
        <f>IF(COUNTIF(Stats!$A$1:$A$33, G53) &gt; 0, "Found", "Not Found")</f>
        <v>Found</v>
      </c>
      <c r="W53" s="44" t="str">
        <f>IF(COUNTIF(Stats!$A$1:$A$33, H53) &gt; 0, "Found", "Not Found")</f>
        <v>Found</v>
      </c>
      <c r="X53" s="44" t="str">
        <f>IF(COUNTIF(Stats!$A$1:$A$33, I53) &gt; 0, "Found", "Not Found")</f>
        <v>Found</v>
      </c>
      <c r="Y53" s="44" t="str">
        <f>IF(COUNTIF(Stats!$A$1:$A$33, J53) &gt; 0, "Found", "Not Found")</f>
        <v>Found</v>
      </c>
      <c r="Z53" s="44" t="str">
        <f>IF(COUNTIF(Stats!$A$1:$A$33, K53) &gt; 0, "Found", "Not Found")</f>
        <v>Found</v>
      </c>
      <c r="AA53" s="44" t="str">
        <f>IF(COUNTIF(Stats!$A$1:$A$33, L53) &gt; 0, "Found", "Not Found")</f>
        <v>Found</v>
      </c>
      <c r="AB53" s="44" t="str">
        <f>IF(COUNTIF(Stats!$A$1:$A$33, M53) &gt; 0, "Found", "Not Found")</f>
        <v>Found</v>
      </c>
      <c r="AC53" s="44" t="str">
        <f>IF(COUNTIF(Stats!$A$1:$A$33, N53) &gt; 0, "Found", "Not Found")</f>
        <v>Found</v>
      </c>
      <c r="AD53" s="44" t="str">
        <f>IF(COUNTIF(Stats!$A$1:$A$33, O53) &gt; 0, "Found", "Not Found")</f>
        <v>Found</v>
      </c>
      <c r="AE53" s="44" t="str">
        <f>IF(COUNTIF(Stats!$A$1:$A$33, P53) &gt; 0, "Found", "Not Found")</f>
        <v>Found</v>
      </c>
      <c r="AF53" s="44" t="str">
        <f>IF(COUNTIF(Stats!$A$1:$A$33, Q53) &gt; 0, "Found", "Not Found")</f>
        <v>Found</v>
      </c>
      <c r="AG53" s="44" t="str">
        <f>IF(COUNTIF(Stats!$A$1:$A$33, R53) &gt; 0, "Found", "Not Found")</f>
        <v>Found</v>
      </c>
      <c r="AH53" s="44" t="str">
        <f>IF(COUNTIF(Stats!$A$1:$A$33, S53) &gt; 0, "Found", "Not Found")</f>
        <v>Found</v>
      </c>
    </row>
    <row r="54" spans="1:34" ht="12.75">
      <c r="A54" s="50" t="s">
        <v>122</v>
      </c>
      <c r="B54" s="1" t="s">
        <v>107</v>
      </c>
      <c r="C54" s="1" t="s">
        <v>365</v>
      </c>
      <c r="D54" s="46">
        <v>1</v>
      </c>
      <c r="E54" s="1" t="s">
        <v>100</v>
      </c>
      <c r="F54" s="59" t="s">
        <v>47</v>
      </c>
      <c r="G54" s="60" t="s">
        <v>30</v>
      </c>
      <c r="H54" s="61" t="s">
        <v>25</v>
      </c>
      <c r="I54" s="61" t="s">
        <v>50</v>
      </c>
      <c r="J54" s="62" t="s">
        <v>48</v>
      </c>
      <c r="K54" s="62" t="s">
        <v>59</v>
      </c>
      <c r="L54" s="63" t="s">
        <v>40</v>
      </c>
      <c r="M54" s="64" t="s">
        <v>20</v>
      </c>
      <c r="N54" s="65" t="s">
        <v>51</v>
      </c>
      <c r="O54" s="65" t="s">
        <v>62</v>
      </c>
      <c r="P54" s="65" t="s">
        <v>54</v>
      </c>
      <c r="Q54" s="65" t="s">
        <v>55</v>
      </c>
      <c r="R54" s="66" t="s">
        <v>53</v>
      </c>
      <c r="S54" s="66" t="s">
        <v>45</v>
      </c>
      <c r="T54" s="43">
        <f ca="1">IFERROR(__xludf.DUMMYFUNCTION("COUNTUNIQUE(F54:S54)"),14)</f>
        <v>14</v>
      </c>
      <c r="U54" s="44" t="str">
        <f>IF(COUNTIF(Stats!$A$1:$A$33, F54) &gt; 0, "Found", "Not Found")</f>
        <v>Found</v>
      </c>
      <c r="V54" s="44" t="str">
        <f>IF(COUNTIF(Stats!$A$1:$A$33, G54) &gt; 0, "Found", "Not Found")</f>
        <v>Found</v>
      </c>
      <c r="W54" s="44" t="str">
        <f>IF(COUNTIF(Stats!$A$1:$A$33, H54) &gt; 0, "Found", "Not Found")</f>
        <v>Found</v>
      </c>
      <c r="X54" s="44" t="str">
        <f>IF(COUNTIF(Stats!$A$1:$A$33, I54) &gt; 0, "Found", "Not Found")</f>
        <v>Found</v>
      </c>
      <c r="Y54" s="44" t="str">
        <f>IF(COUNTIF(Stats!$A$1:$A$33, J54) &gt; 0, "Found", "Not Found")</f>
        <v>Found</v>
      </c>
      <c r="Z54" s="44" t="str">
        <f>IF(COUNTIF(Stats!$A$1:$A$33, K54) &gt; 0, "Found", "Not Found")</f>
        <v>Found</v>
      </c>
      <c r="AA54" s="44" t="str">
        <f>IF(COUNTIF(Stats!$A$1:$A$33, L54) &gt; 0, "Found", "Not Found")</f>
        <v>Found</v>
      </c>
      <c r="AB54" s="44" t="str">
        <f>IF(COUNTIF(Stats!$A$1:$A$33, M54) &gt; 0, "Found", "Not Found")</f>
        <v>Found</v>
      </c>
      <c r="AC54" s="44" t="str">
        <f>IF(COUNTIF(Stats!$A$1:$A$33, N54) &gt; 0, "Found", "Not Found")</f>
        <v>Found</v>
      </c>
      <c r="AD54" s="44" t="str">
        <f>IF(COUNTIF(Stats!$A$1:$A$33, O54) &gt; 0, "Found", "Not Found")</f>
        <v>Found</v>
      </c>
      <c r="AE54" s="44" t="str">
        <f>IF(COUNTIF(Stats!$A$1:$A$33, P54) &gt; 0, "Found", "Not Found")</f>
        <v>Found</v>
      </c>
      <c r="AF54" s="44" t="str">
        <f>IF(COUNTIF(Stats!$A$1:$A$33, Q54) &gt; 0, "Found", "Not Found")</f>
        <v>Found</v>
      </c>
      <c r="AG54" s="44" t="str">
        <f>IF(COUNTIF(Stats!$A$1:$A$33, R54) &gt; 0, "Found", "Not Found")</f>
        <v>Found</v>
      </c>
      <c r="AH54" s="44" t="str">
        <f>IF(COUNTIF(Stats!$A$1:$A$33, S54) &gt; 0, "Found", "Not Found")</f>
        <v>Found</v>
      </c>
    </row>
    <row r="55" spans="1:34" ht="12.75">
      <c r="A55" s="57" t="s">
        <v>123</v>
      </c>
      <c r="B55" s="1" t="s">
        <v>108</v>
      </c>
      <c r="C55" s="1" t="s">
        <v>364</v>
      </c>
      <c r="D55" s="46">
        <v>1</v>
      </c>
      <c r="E55" s="1" t="s">
        <v>100</v>
      </c>
      <c r="F55" s="59" t="s">
        <v>45</v>
      </c>
      <c r="G55" s="60" t="s">
        <v>50</v>
      </c>
      <c r="H55" s="61" t="s">
        <v>46</v>
      </c>
      <c r="I55" s="61" t="s">
        <v>58</v>
      </c>
      <c r="J55" s="62" t="s">
        <v>35</v>
      </c>
      <c r="K55" s="62" t="s">
        <v>47</v>
      </c>
      <c r="L55" s="63" t="s">
        <v>52</v>
      </c>
      <c r="M55" s="64" t="s">
        <v>59</v>
      </c>
      <c r="N55" s="65" t="s">
        <v>30</v>
      </c>
      <c r="O55" s="65" t="s">
        <v>53</v>
      </c>
      <c r="P55" s="65" t="s">
        <v>51</v>
      </c>
      <c r="Q55" s="65" t="s">
        <v>55</v>
      </c>
      <c r="R55" s="66" t="s">
        <v>62</v>
      </c>
      <c r="S55" s="66" t="s">
        <v>54</v>
      </c>
      <c r="T55" s="43">
        <f ca="1">IFERROR(__xludf.DUMMYFUNCTION("COUNTUNIQUE(F55:S55)"),14)</f>
        <v>14</v>
      </c>
      <c r="U55" s="44" t="str">
        <f>IF(COUNTIF(Stats!$A$1:$A$33, F55) &gt; 0, "Found", "Not Found")</f>
        <v>Found</v>
      </c>
      <c r="V55" s="44" t="str">
        <f>IF(COUNTIF(Stats!$A$1:$A$33, G55) &gt; 0, "Found", "Not Found")</f>
        <v>Found</v>
      </c>
      <c r="W55" s="44" t="str">
        <f>IF(COUNTIF(Stats!$A$1:$A$33, H55) &gt; 0, "Found", "Not Found")</f>
        <v>Found</v>
      </c>
      <c r="X55" s="44" t="str">
        <f>IF(COUNTIF(Stats!$A$1:$A$33, I55) &gt; 0, "Found", "Not Found")</f>
        <v>Found</v>
      </c>
      <c r="Y55" s="44" t="str">
        <f>IF(COUNTIF(Stats!$A$1:$A$33, J55) &gt; 0, "Found", "Not Found")</f>
        <v>Found</v>
      </c>
      <c r="Z55" s="44" t="str">
        <f>IF(COUNTIF(Stats!$A$1:$A$33, K55) &gt; 0, "Found", "Not Found")</f>
        <v>Found</v>
      </c>
      <c r="AA55" s="44" t="str">
        <f>IF(COUNTIF(Stats!$A$1:$A$33, L55) &gt; 0, "Found", "Not Found")</f>
        <v>Found</v>
      </c>
      <c r="AB55" s="44" t="str">
        <f>IF(COUNTIF(Stats!$A$1:$A$33, M55) &gt; 0, "Found", "Not Found")</f>
        <v>Found</v>
      </c>
      <c r="AC55" s="44" t="str">
        <f>IF(COUNTIF(Stats!$A$1:$A$33, N55) &gt; 0, "Found", "Not Found")</f>
        <v>Found</v>
      </c>
      <c r="AD55" s="44" t="str">
        <f>IF(COUNTIF(Stats!$A$1:$A$33, O55) &gt; 0, "Found", "Not Found")</f>
        <v>Found</v>
      </c>
      <c r="AE55" s="44" t="str">
        <f>IF(COUNTIF(Stats!$A$1:$A$33, P55) &gt; 0, "Found", "Not Found")</f>
        <v>Found</v>
      </c>
      <c r="AF55" s="44" t="str">
        <f>IF(COUNTIF(Stats!$A$1:$A$33, Q55) &gt; 0, "Found", "Not Found")</f>
        <v>Found</v>
      </c>
      <c r="AG55" s="44" t="str">
        <f>IF(COUNTIF(Stats!$A$1:$A$33, R55) &gt; 0, "Found", "Not Found")</f>
        <v>Found</v>
      </c>
      <c r="AH55" s="44" t="str">
        <f>IF(COUNTIF(Stats!$A$1:$A$33, S55) &gt; 0, "Found", "Not Found")</f>
        <v>Found</v>
      </c>
    </row>
    <row r="56" spans="1:34" ht="12.75">
      <c r="A56" s="57" t="s">
        <v>123</v>
      </c>
      <c r="B56" s="1" t="s">
        <v>108</v>
      </c>
      <c r="C56" s="1" t="s">
        <v>364</v>
      </c>
      <c r="D56" s="46">
        <v>2</v>
      </c>
      <c r="E56" s="1" t="s">
        <v>100</v>
      </c>
      <c r="F56" s="59" t="s">
        <v>53</v>
      </c>
      <c r="G56" s="60" t="s">
        <v>59</v>
      </c>
      <c r="H56" s="61" t="s">
        <v>40</v>
      </c>
      <c r="I56" s="61" t="s">
        <v>48</v>
      </c>
      <c r="J56" s="62" t="s">
        <v>47</v>
      </c>
      <c r="K56" s="62" t="s">
        <v>35</v>
      </c>
      <c r="L56" s="63" t="s">
        <v>54</v>
      </c>
      <c r="M56" s="64" t="s">
        <v>46</v>
      </c>
      <c r="N56" s="65" t="s">
        <v>30</v>
      </c>
      <c r="O56" s="65" t="s">
        <v>25</v>
      </c>
      <c r="P56" s="65" t="s">
        <v>51</v>
      </c>
      <c r="Q56" s="65" t="s">
        <v>55</v>
      </c>
      <c r="R56" s="66" t="s">
        <v>50</v>
      </c>
      <c r="S56" s="66" t="s">
        <v>62</v>
      </c>
      <c r="T56" s="43">
        <f ca="1">IFERROR(__xludf.DUMMYFUNCTION("COUNTUNIQUE(F56:S56)"),14)</f>
        <v>14</v>
      </c>
      <c r="U56" s="44" t="str">
        <f>IF(COUNTIF(Stats!$A$1:$A$33, F56) &gt; 0, "Found", "Not Found")</f>
        <v>Found</v>
      </c>
      <c r="V56" s="44" t="str">
        <f>IF(COUNTIF(Stats!$A$1:$A$33, G56) &gt; 0, "Found", "Not Found")</f>
        <v>Found</v>
      </c>
      <c r="W56" s="44" t="str">
        <f>IF(COUNTIF(Stats!$A$1:$A$33, H56) &gt; 0, "Found", "Not Found")</f>
        <v>Found</v>
      </c>
      <c r="X56" s="44" t="str">
        <f>IF(COUNTIF(Stats!$A$1:$A$33, I56) &gt; 0, "Found", "Not Found")</f>
        <v>Found</v>
      </c>
      <c r="Y56" s="44" t="str">
        <f>IF(COUNTIF(Stats!$A$1:$A$33, J56) &gt; 0, "Found", "Not Found")</f>
        <v>Found</v>
      </c>
      <c r="Z56" s="44" t="str">
        <f>IF(COUNTIF(Stats!$A$1:$A$33, K56) &gt; 0, "Found", "Not Found")</f>
        <v>Found</v>
      </c>
      <c r="AA56" s="44" t="str">
        <f>IF(COUNTIF(Stats!$A$1:$A$33, L56) &gt; 0, "Found", "Not Found")</f>
        <v>Found</v>
      </c>
      <c r="AB56" s="44" t="str">
        <f>IF(COUNTIF(Stats!$A$1:$A$33, M56) &gt; 0, "Found", "Not Found")</f>
        <v>Found</v>
      </c>
      <c r="AC56" s="44" t="str">
        <f>IF(COUNTIF(Stats!$A$1:$A$33, N56) &gt; 0, "Found", "Not Found")</f>
        <v>Found</v>
      </c>
      <c r="AD56" s="44" t="str">
        <f>IF(COUNTIF(Stats!$A$1:$A$33, O56) &gt; 0, "Found", "Not Found")</f>
        <v>Found</v>
      </c>
      <c r="AE56" s="44" t="str">
        <f>IF(COUNTIF(Stats!$A$1:$A$33, P56) &gt; 0, "Found", "Not Found")</f>
        <v>Found</v>
      </c>
      <c r="AF56" s="44" t="str">
        <f>IF(COUNTIF(Stats!$A$1:$A$33, Q56) &gt; 0, "Found", "Not Found")</f>
        <v>Found</v>
      </c>
      <c r="AG56" s="44" t="str">
        <f>IF(COUNTIF(Stats!$A$1:$A$33, R56) &gt; 0, "Found", "Not Found")</f>
        <v>Found</v>
      </c>
      <c r="AH56" s="44" t="str">
        <f>IF(COUNTIF(Stats!$A$1:$A$33, S56) &gt; 0, "Found", "Not Found")</f>
        <v>Found</v>
      </c>
    </row>
    <row r="57" spans="1:34" ht="12.75">
      <c r="A57" s="56" t="s">
        <v>123</v>
      </c>
      <c r="B57" s="1" t="s">
        <v>108</v>
      </c>
      <c r="C57" s="1" t="s">
        <v>364</v>
      </c>
      <c r="D57" s="46">
        <v>4</v>
      </c>
      <c r="E57" s="1" t="s">
        <v>100</v>
      </c>
      <c r="F57" s="59" t="s">
        <v>25</v>
      </c>
      <c r="G57" s="60" t="s">
        <v>59</v>
      </c>
      <c r="H57" s="61" t="s">
        <v>40</v>
      </c>
      <c r="I57" s="61" t="s">
        <v>62</v>
      </c>
      <c r="J57" s="62" t="s">
        <v>47</v>
      </c>
      <c r="K57" s="62" t="s">
        <v>46</v>
      </c>
      <c r="L57" s="63" t="s">
        <v>69</v>
      </c>
      <c r="M57" s="64" t="s">
        <v>45</v>
      </c>
      <c r="N57" s="65" t="s">
        <v>54</v>
      </c>
      <c r="O57" s="65" t="s">
        <v>55</v>
      </c>
      <c r="P57" s="65" t="s">
        <v>35</v>
      </c>
      <c r="Q57" s="65" t="s">
        <v>30</v>
      </c>
      <c r="R57" s="66" t="s">
        <v>57</v>
      </c>
      <c r="S57" s="66" t="s">
        <v>70</v>
      </c>
      <c r="T57" s="43">
        <f ca="1">IFERROR(__xludf.DUMMYFUNCTION("COUNTUNIQUE(F57:S57)"),14)</f>
        <v>14</v>
      </c>
      <c r="U57" s="44" t="str">
        <f>IF(COUNTIF(Stats!$A$1:$A$33, F57) &gt; 0, "Found", "Not Found")</f>
        <v>Found</v>
      </c>
      <c r="V57" s="44" t="str">
        <f>IF(COUNTIF(Stats!$A$1:$A$33, G57) &gt; 0, "Found", "Not Found")</f>
        <v>Found</v>
      </c>
      <c r="W57" s="44" t="str">
        <f>IF(COUNTIF(Stats!$A$1:$A$33, H57) &gt; 0, "Found", "Not Found")</f>
        <v>Found</v>
      </c>
      <c r="X57" s="44" t="str">
        <f>IF(COUNTIF(Stats!$A$1:$A$33, I57) &gt; 0, "Found", "Not Found")</f>
        <v>Found</v>
      </c>
      <c r="Y57" s="44" t="str">
        <f>IF(COUNTIF(Stats!$A$1:$A$33, J57) &gt; 0, "Found", "Not Found")</f>
        <v>Found</v>
      </c>
      <c r="Z57" s="44" t="str">
        <f>IF(COUNTIF(Stats!$A$1:$A$33, K57) &gt; 0, "Found", "Not Found")</f>
        <v>Found</v>
      </c>
      <c r="AA57" s="44" t="str">
        <f>IF(COUNTIF(Stats!$A$1:$A$33, L57) &gt; 0, "Found", "Not Found")</f>
        <v>Found</v>
      </c>
      <c r="AB57" s="44" t="str">
        <f>IF(COUNTIF(Stats!$A$1:$A$33, M57) &gt; 0, "Found", "Not Found")</f>
        <v>Found</v>
      </c>
      <c r="AC57" s="44" t="str">
        <f>IF(COUNTIF(Stats!$A$1:$A$33, N57) &gt; 0, "Found", "Not Found")</f>
        <v>Found</v>
      </c>
      <c r="AD57" s="44" t="str">
        <f>IF(COUNTIF(Stats!$A$1:$A$33, O57) &gt; 0, "Found", "Not Found")</f>
        <v>Found</v>
      </c>
      <c r="AE57" s="44" t="str">
        <f>IF(COUNTIF(Stats!$A$1:$A$33, P57) &gt; 0, "Found", "Not Found")</f>
        <v>Found</v>
      </c>
      <c r="AF57" s="44" t="str">
        <f>IF(COUNTIF(Stats!$A$1:$A$33, Q57) &gt; 0, "Found", "Not Found")</f>
        <v>Found</v>
      </c>
      <c r="AG57" s="44" t="str">
        <f>IF(COUNTIF(Stats!$A$1:$A$33, R57) &gt; 0, "Found", "Not Found")</f>
        <v>Found</v>
      </c>
      <c r="AH57" s="44" t="str">
        <f>IF(COUNTIF(Stats!$A$1:$A$33, S57) &gt; 0, "Found", "Not Found")</f>
        <v>Found</v>
      </c>
    </row>
    <row r="58" spans="1:34" ht="12.75">
      <c r="A58" s="47" t="s">
        <v>124</v>
      </c>
      <c r="B58" s="1" t="s">
        <v>120</v>
      </c>
      <c r="C58" s="1" t="s">
        <v>364</v>
      </c>
      <c r="D58" s="46">
        <v>3</v>
      </c>
      <c r="E58" s="1" t="s">
        <v>100</v>
      </c>
      <c r="F58" s="59" t="s">
        <v>53</v>
      </c>
      <c r="G58" s="60" t="s">
        <v>50</v>
      </c>
      <c r="H58" s="61" t="s">
        <v>60</v>
      </c>
      <c r="I58" s="61" t="s">
        <v>47</v>
      </c>
      <c r="J58" s="62" t="s">
        <v>55</v>
      </c>
      <c r="K58" s="62" t="s">
        <v>125</v>
      </c>
      <c r="L58" s="63" t="s">
        <v>55</v>
      </c>
      <c r="M58" s="64" t="s">
        <v>65</v>
      </c>
      <c r="N58" s="65" t="s">
        <v>46</v>
      </c>
      <c r="O58" s="65" t="s">
        <v>35</v>
      </c>
      <c r="P58" s="65" t="s">
        <v>62</v>
      </c>
      <c r="Q58" s="65" t="s">
        <v>52</v>
      </c>
      <c r="R58" s="66" t="s">
        <v>45</v>
      </c>
      <c r="S58" s="66" t="s">
        <v>59</v>
      </c>
      <c r="T58" s="43">
        <f ca="1">IFERROR(__xludf.DUMMYFUNCTION("COUNTUNIQUE(F58:S58)"),13)</f>
        <v>13</v>
      </c>
      <c r="U58" s="44" t="str">
        <f>IF(COUNTIF(Stats!$A$1:$A$33, F58) &gt; 0, "Found", "Not Found")</f>
        <v>Found</v>
      </c>
      <c r="V58" s="44" t="str">
        <f>IF(COUNTIF(Stats!$A$1:$A$33, G58) &gt; 0, "Found", "Not Found")</f>
        <v>Found</v>
      </c>
      <c r="W58" s="44" t="str">
        <f>IF(COUNTIF(Stats!$A$1:$A$33, H58) &gt; 0, "Found", "Not Found")</f>
        <v>Found</v>
      </c>
      <c r="X58" s="44" t="str">
        <f>IF(COUNTIF(Stats!$A$1:$A$33, I58) &gt; 0, "Found", "Not Found")</f>
        <v>Found</v>
      </c>
      <c r="Y58" s="44" t="str">
        <f>IF(COUNTIF(Stats!$A$1:$A$33, J58) &gt; 0, "Found", "Not Found")</f>
        <v>Found</v>
      </c>
      <c r="Z58" s="44" t="str">
        <f>IF(COUNTIF(Stats!$A$1:$A$33, K58) &gt; 0, "Found", "Not Found")</f>
        <v>Found</v>
      </c>
      <c r="AA58" s="44" t="str">
        <f>IF(COUNTIF(Stats!$A$1:$A$33, L58) &gt; 0, "Found", "Not Found")</f>
        <v>Found</v>
      </c>
      <c r="AB58" s="44" t="str">
        <f>IF(COUNTIF(Stats!$A$1:$A$33, M58) &gt; 0, "Found", "Not Found")</f>
        <v>Found</v>
      </c>
      <c r="AC58" s="44" t="str">
        <f>IF(COUNTIF(Stats!$A$1:$A$33, N58) &gt; 0, "Found", "Not Found")</f>
        <v>Found</v>
      </c>
      <c r="AD58" s="44" t="str">
        <f>IF(COUNTIF(Stats!$A$1:$A$33, O58) &gt; 0, "Found", "Not Found")</f>
        <v>Found</v>
      </c>
      <c r="AE58" s="44" t="str">
        <f>IF(COUNTIF(Stats!$A$1:$A$33, P58) &gt; 0, "Found", "Not Found")</f>
        <v>Found</v>
      </c>
      <c r="AF58" s="44" t="str">
        <f>IF(COUNTIF(Stats!$A$1:$A$33, Q58) &gt; 0, "Found", "Not Found")</f>
        <v>Found</v>
      </c>
      <c r="AG58" s="44" t="str">
        <f>IF(COUNTIF(Stats!$A$1:$A$33, R58) &gt; 0, "Found", "Not Found")</f>
        <v>Found</v>
      </c>
      <c r="AH58" s="44" t="str">
        <f>IF(COUNTIF(Stats!$A$1:$A$33, S58) &gt; 0, "Found", "Not Found")</f>
        <v>Found</v>
      </c>
    </row>
    <row r="59" spans="1:34" ht="12.75">
      <c r="A59" s="47" t="s">
        <v>124</v>
      </c>
      <c r="B59" s="1" t="s">
        <v>120</v>
      </c>
      <c r="C59" s="1" t="s">
        <v>365</v>
      </c>
      <c r="D59" s="46">
        <v>6</v>
      </c>
      <c r="E59" s="1" t="s">
        <v>100</v>
      </c>
      <c r="F59" s="59" t="s">
        <v>53</v>
      </c>
      <c r="G59" s="60" t="s">
        <v>61</v>
      </c>
      <c r="H59" s="61" t="s">
        <v>51</v>
      </c>
      <c r="I59" s="61" t="s">
        <v>47</v>
      </c>
      <c r="J59" s="62" t="s">
        <v>35</v>
      </c>
      <c r="K59" s="62" t="s">
        <v>60</v>
      </c>
      <c r="L59" s="63" t="s">
        <v>49</v>
      </c>
      <c r="M59" s="64" t="s">
        <v>25</v>
      </c>
      <c r="N59" s="65" t="s">
        <v>55</v>
      </c>
      <c r="O59" s="65" t="s">
        <v>50</v>
      </c>
      <c r="P59" s="65" t="s">
        <v>46</v>
      </c>
      <c r="Q59" s="65" t="s">
        <v>40</v>
      </c>
      <c r="R59" s="66" t="s">
        <v>45</v>
      </c>
      <c r="S59" s="66" t="s">
        <v>54</v>
      </c>
      <c r="T59" s="43">
        <f ca="1">IFERROR(__xludf.DUMMYFUNCTION("COUNTUNIQUE(F59:S59)"),14)</f>
        <v>14</v>
      </c>
      <c r="U59" s="44" t="str">
        <f>IF(COUNTIF(Stats!$A$1:$A$33, F59) &gt; 0, "Found", "Not Found")</f>
        <v>Found</v>
      </c>
      <c r="V59" s="44" t="str">
        <f>IF(COUNTIF(Stats!$A$1:$A$33, G59) &gt; 0, "Found", "Not Found")</f>
        <v>Found</v>
      </c>
      <c r="W59" s="44" t="str">
        <f>IF(COUNTIF(Stats!$A$1:$A$33, H59) &gt; 0, "Found", "Not Found")</f>
        <v>Found</v>
      </c>
      <c r="X59" s="44" t="str">
        <f>IF(COUNTIF(Stats!$A$1:$A$33, I59) &gt; 0, "Found", "Not Found")</f>
        <v>Found</v>
      </c>
      <c r="Y59" s="44" t="str">
        <f>IF(COUNTIF(Stats!$A$1:$A$33, J59) &gt; 0, "Found", "Not Found")</f>
        <v>Found</v>
      </c>
      <c r="Z59" s="44" t="str">
        <f>IF(COUNTIF(Stats!$A$1:$A$33, K59) &gt; 0, "Found", "Not Found")</f>
        <v>Found</v>
      </c>
      <c r="AA59" s="44" t="str">
        <f>IF(COUNTIF(Stats!$A$1:$A$33, L59) &gt; 0, "Found", "Not Found")</f>
        <v>Found</v>
      </c>
      <c r="AB59" s="44" t="str">
        <f>IF(COUNTIF(Stats!$A$1:$A$33, M59) &gt; 0, "Found", "Not Found")</f>
        <v>Found</v>
      </c>
      <c r="AC59" s="44" t="str">
        <f>IF(COUNTIF(Stats!$A$1:$A$33, N59) &gt; 0, "Found", "Not Found")</f>
        <v>Found</v>
      </c>
      <c r="AD59" s="44" t="str">
        <f>IF(COUNTIF(Stats!$A$1:$A$33, O59) &gt; 0, "Found", "Not Found")</f>
        <v>Found</v>
      </c>
      <c r="AE59" s="44" t="str">
        <f>IF(COUNTIF(Stats!$A$1:$A$33, P59) &gt; 0, "Found", "Not Found")</f>
        <v>Found</v>
      </c>
      <c r="AF59" s="44" t="str">
        <f>IF(COUNTIF(Stats!$A$1:$A$33, Q59) &gt; 0, "Found", "Not Found")</f>
        <v>Found</v>
      </c>
      <c r="AG59" s="44" t="str">
        <f>IF(COUNTIF(Stats!$A$1:$A$33, R59) &gt; 0, "Found", "Not Found")</f>
        <v>Found</v>
      </c>
      <c r="AH59" s="44" t="str">
        <f>IF(COUNTIF(Stats!$A$1:$A$33, S59) &gt; 0, "Found", "Not Found")</f>
        <v>Found</v>
      </c>
    </row>
    <row r="60" spans="1:34" ht="12.75">
      <c r="A60" s="56" t="s">
        <v>126</v>
      </c>
      <c r="B60" s="1" t="s">
        <v>108</v>
      </c>
      <c r="C60" s="1" t="s">
        <v>365</v>
      </c>
      <c r="D60" s="46">
        <v>3</v>
      </c>
      <c r="E60" s="1" t="s">
        <v>100</v>
      </c>
      <c r="F60" s="59" t="s">
        <v>54</v>
      </c>
      <c r="G60" s="60" t="s">
        <v>47</v>
      </c>
      <c r="H60" s="61" t="s">
        <v>40</v>
      </c>
      <c r="I60" s="61" t="s">
        <v>20</v>
      </c>
      <c r="J60" s="62" t="s">
        <v>64</v>
      </c>
      <c r="K60" s="62" t="s">
        <v>58</v>
      </c>
      <c r="L60" s="63" t="s">
        <v>50</v>
      </c>
      <c r="M60" s="64" t="s">
        <v>45</v>
      </c>
      <c r="N60" s="65" t="s">
        <v>51</v>
      </c>
      <c r="O60" s="65" t="s">
        <v>55</v>
      </c>
      <c r="P60" s="65" t="s">
        <v>35</v>
      </c>
      <c r="Q60" s="65" t="s">
        <v>53</v>
      </c>
      <c r="R60" s="66" t="s">
        <v>59</v>
      </c>
      <c r="S60" s="66" t="s">
        <v>25</v>
      </c>
      <c r="T60" s="43">
        <f ca="1">IFERROR(__xludf.DUMMYFUNCTION("COUNTUNIQUE(F60:S60)"),14)</f>
        <v>14</v>
      </c>
      <c r="U60" s="44" t="str">
        <f>IF(COUNTIF(Stats!$A$1:$A$33, F60) &gt; 0, "Found", "Not Found")</f>
        <v>Found</v>
      </c>
      <c r="V60" s="44" t="str">
        <f>IF(COUNTIF(Stats!$A$1:$A$33, G60) &gt; 0, "Found", "Not Found")</f>
        <v>Found</v>
      </c>
      <c r="W60" s="44" t="str">
        <f>IF(COUNTIF(Stats!$A$1:$A$33, H60) &gt; 0, "Found", "Not Found")</f>
        <v>Found</v>
      </c>
      <c r="X60" s="44" t="str">
        <f>IF(COUNTIF(Stats!$A$1:$A$33, I60) &gt; 0, "Found", "Not Found")</f>
        <v>Found</v>
      </c>
      <c r="Y60" s="44" t="str">
        <f>IF(COUNTIF(Stats!$A$1:$A$33, J60) &gt; 0, "Found", "Not Found")</f>
        <v>Found</v>
      </c>
      <c r="Z60" s="44" t="str">
        <f>IF(COUNTIF(Stats!$A$1:$A$33, K60) &gt; 0, "Found", "Not Found")</f>
        <v>Found</v>
      </c>
      <c r="AA60" s="44" t="str">
        <f>IF(COUNTIF(Stats!$A$1:$A$33, L60) &gt; 0, "Found", "Not Found")</f>
        <v>Found</v>
      </c>
      <c r="AB60" s="44" t="str">
        <f>IF(COUNTIF(Stats!$A$1:$A$33, M60) &gt; 0, "Found", "Not Found")</f>
        <v>Found</v>
      </c>
      <c r="AC60" s="44" t="str">
        <f>IF(COUNTIF(Stats!$A$1:$A$33, N60) &gt; 0, "Found", "Not Found")</f>
        <v>Found</v>
      </c>
      <c r="AD60" s="44" t="str">
        <f>IF(COUNTIF(Stats!$A$1:$A$33, O60) &gt; 0, "Found", "Not Found")</f>
        <v>Found</v>
      </c>
      <c r="AE60" s="44" t="str">
        <f>IF(COUNTIF(Stats!$A$1:$A$33, P60) &gt; 0, "Found", "Not Found")</f>
        <v>Found</v>
      </c>
      <c r="AF60" s="44" t="str">
        <f>IF(COUNTIF(Stats!$A$1:$A$33, Q60) &gt; 0, "Found", "Not Found")</f>
        <v>Found</v>
      </c>
      <c r="AG60" s="44" t="str">
        <f>IF(COUNTIF(Stats!$A$1:$A$33, R60) &gt; 0, "Found", "Not Found")</f>
        <v>Found</v>
      </c>
      <c r="AH60" s="44" t="str">
        <f>IF(COUNTIF(Stats!$A$1:$A$33, S60) &gt; 0, "Found", "Not Found")</f>
        <v>Found</v>
      </c>
    </row>
    <row r="61" spans="1:34" ht="12.75">
      <c r="A61" s="56" t="s">
        <v>126</v>
      </c>
      <c r="B61" s="1" t="s">
        <v>108</v>
      </c>
      <c r="C61" s="1" t="s">
        <v>365</v>
      </c>
      <c r="D61" s="46">
        <v>1</v>
      </c>
      <c r="E61" s="1" t="s">
        <v>100</v>
      </c>
      <c r="F61" s="59" t="s">
        <v>53</v>
      </c>
      <c r="G61" s="60" t="s">
        <v>47</v>
      </c>
      <c r="H61" s="61" t="s">
        <v>62</v>
      </c>
      <c r="I61" s="61" t="s">
        <v>50</v>
      </c>
      <c r="J61" s="62" t="s">
        <v>30</v>
      </c>
      <c r="K61" s="62" t="s">
        <v>46</v>
      </c>
      <c r="L61" s="63" t="s">
        <v>59</v>
      </c>
      <c r="M61" s="64" t="s">
        <v>45</v>
      </c>
      <c r="N61" s="65" t="s">
        <v>51</v>
      </c>
      <c r="O61" s="65" t="s">
        <v>55</v>
      </c>
      <c r="P61" s="65" t="s">
        <v>35</v>
      </c>
      <c r="Q61" s="65" t="s">
        <v>25</v>
      </c>
      <c r="R61" s="66" t="s">
        <v>49</v>
      </c>
      <c r="S61" s="66" t="s">
        <v>40</v>
      </c>
      <c r="T61" s="43">
        <f ca="1">IFERROR(__xludf.DUMMYFUNCTION("COUNTUNIQUE(F61:S61)"),14)</f>
        <v>14</v>
      </c>
      <c r="U61" s="44" t="str">
        <f>IF(COUNTIF(Stats!$A$1:$A$33, F61) &gt; 0, "Found", "Not Found")</f>
        <v>Found</v>
      </c>
      <c r="V61" s="44" t="str">
        <f>IF(COUNTIF(Stats!$A$1:$A$33, G61) &gt; 0, "Found", "Not Found")</f>
        <v>Found</v>
      </c>
      <c r="W61" s="44" t="str">
        <f>IF(COUNTIF(Stats!$A$1:$A$33, H61) &gt; 0, "Found", "Not Found")</f>
        <v>Found</v>
      </c>
      <c r="X61" s="44" t="str">
        <f>IF(COUNTIF(Stats!$A$1:$A$33, I61) &gt; 0, "Found", "Not Found")</f>
        <v>Found</v>
      </c>
      <c r="Y61" s="44" t="str">
        <f>IF(COUNTIF(Stats!$A$1:$A$33, J61) &gt; 0, "Found", "Not Found")</f>
        <v>Found</v>
      </c>
      <c r="Z61" s="44" t="str">
        <f>IF(COUNTIF(Stats!$A$1:$A$33, K61) &gt; 0, "Found", "Not Found")</f>
        <v>Found</v>
      </c>
      <c r="AA61" s="44" t="str">
        <f>IF(COUNTIF(Stats!$A$1:$A$33, L61) &gt; 0, "Found", "Not Found")</f>
        <v>Found</v>
      </c>
      <c r="AB61" s="44" t="str">
        <f>IF(COUNTIF(Stats!$A$1:$A$33, M61) &gt; 0, "Found", "Not Found")</f>
        <v>Found</v>
      </c>
      <c r="AC61" s="44" t="str">
        <f>IF(COUNTIF(Stats!$A$1:$A$33, N61) &gt; 0, "Found", "Not Found")</f>
        <v>Found</v>
      </c>
      <c r="AD61" s="44" t="str">
        <f>IF(COUNTIF(Stats!$A$1:$A$33, O61) &gt; 0, "Found", "Not Found")</f>
        <v>Found</v>
      </c>
      <c r="AE61" s="44" t="str">
        <f>IF(COUNTIF(Stats!$A$1:$A$33, P61) &gt; 0, "Found", "Not Found")</f>
        <v>Found</v>
      </c>
      <c r="AF61" s="44" t="str">
        <f>IF(COUNTIF(Stats!$A$1:$A$33, Q61) &gt; 0, "Found", "Not Found")</f>
        <v>Found</v>
      </c>
      <c r="AG61" s="44" t="str">
        <f>IF(COUNTIF(Stats!$A$1:$A$33, R61) &gt; 0, "Found", "Not Found")</f>
        <v>Found</v>
      </c>
      <c r="AH61" s="44" t="str">
        <f>IF(COUNTIF(Stats!$A$1:$A$33, S61) &gt; 0, "Found", "Not Found")</f>
        <v>Found</v>
      </c>
    </row>
    <row r="62" spans="1:34" ht="12.75">
      <c r="A62" s="75" t="s">
        <v>127</v>
      </c>
      <c r="B62" s="68" t="s">
        <v>121</v>
      </c>
      <c r="C62" s="68" t="s">
        <v>365</v>
      </c>
      <c r="D62" s="76"/>
      <c r="E62" s="68" t="s">
        <v>100</v>
      </c>
      <c r="F62" s="59" t="s">
        <v>50</v>
      </c>
      <c r="G62" s="60" t="s">
        <v>30</v>
      </c>
      <c r="H62" s="61" t="s">
        <v>61</v>
      </c>
      <c r="I62" s="61" t="s">
        <v>48</v>
      </c>
      <c r="J62" s="62" t="s">
        <v>58</v>
      </c>
      <c r="K62" s="62" t="s">
        <v>70</v>
      </c>
      <c r="L62" s="63" t="s">
        <v>52</v>
      </c>
      <c r="M62" s="64" t="s">
        <v>35</v>
      </c>
      <c r="N62" s="65" t="s">
        <v>60</v>
      </c>
      <c r="O62" s="65" t="s">
        <v>53</v>
      </c>
      <c r="P62" s="65" t="s">
        <v>51</v>
      </c>
      <c r="Q62" s="65" t="s">
        <v>55</v>
      </c>
      <c r="R62" s="66" t="s">
        <v>47</v>
      </c>
      <c r="S62" s="66" t="s">
        <v>46</v>
      </c>
      <c r="T62" s="43">
        <f ca="1">IFERROR(__xludf.DUMMYFUNCTION("COUNTUNIQUE(F62:S62)"),14)</f>
        <v>14</v>
      </c>
      <c r="U62" s="44" t="str">
        <f>IF(COUNTIF(Stats!$A$1:$A$33, F62) &gt; 0, "Found", "Not Found")</f>
        <v>Found</v>
      </c>
      <c r="V62" s="44" t="str">
        <f>IF(COUNTIF(Stats!$A$1:$A$33, G62) &gt; 0, "Found", "Not Found")</f>
        <v>Found</v>
      </c>
      <c r="W62" s="44" t="str">
        <f>IF(COUNTIF(Stats!$A$1:$A$33, H62) &gt; 0, "Found", "Not Found")</f>
        <v>Found</v>
      </c>
      <c r="X62" s="44" t="str">
        <f>IF(COUNTIF(Stats!$A$1:$A$33, I62) &gt; 0, "Found", "Not Found")</f>
        <v>Found</v>
      </c>
      <c r="Y62" s="44" t="str">
        <f>IF(COUNTIF(Stats!$A$1:$A$33, J62) &gt; 0, "Found", "Not Found")</f>
        <v>Found</v>
      </c>
      <c r="Z62" s="44" t="str">
        <f>IF(COUNTIF(Stats!$A$1:$A$33, K62) &gt; 0, "Found", "Not Found")</f>
        <v>Found</v>
      </c>
      <c r="AA62" s="44" t="str">
        <f>IF(COUNTIF(Stats!$A$1:$A$33, L62) &gt; 0, "Found", "Not Found")</f>
        <v>Found</v>
      </c>
      <c r="AB62" s="44" t="str">
        <f>IF(COUNTIF(Stats!$A$1:$A$33, M62) &gt; 0, "Found", "Not Found")</f>
        <v>Found</v>
      </c>
      <c r="AC62" s="44" t="str">
        <f>IF(COUNTIF(Stats!$A$1:$A$33, N62) &gt; 0, "Found", "Not Found")</f>
        <v>Found</v>
      </c>
      <c r="AD62" s="44" t="str">
        <f>IF(COUNTIF(Stats!$A$1:$A$33, O62) &gt; 0, "Found", "Not Found")</f>
        <v>Found</v>
      </c>
      <c r="AE62" s="44" t="str">
        <f>IF(COUNTIF(Stats!$A$1:$A$33, P62) &gt; 0, "Found", "Not Found")</f>
        <v>Found</v>
      </c>
      <c r="AF62" s="44" t="str">
        <f>IF(COUNTIF(Stats!$A$1:$A$33, Q62) &gt; 0, "Found", "Not Found")</f>
        <v>Found</v>
      </c>
      <c r="AG62" s="44" t="str">
        <f>IF(COUNTIF(Stats!$A$1:$A$33, R62) &gt; 0, "Found", "Not Found")</f>
        <v>Found</v>
      </c>
      <c r="AH62" s="44" t="str">
        <f>IF(COUNTIF(Stats!$A$1:$A$33, S62) &gt; 0, "Found", "Not Found")</f>
        <v>Found</v>
      </c>
    </row>
    <row r="63" spans="1:34" ht="12.75">
      <c r="A63" s="75" t="s">
        <v>127</v>
      </c>
      <c r="B63" s="68" t="s">
        <v>121</v>
      </c>
      <c r="C63" s="68" t="s">
        <v>365</v>
      </c>
      <c r="D63" s="69">
        <v>2</v>
      </c>
      <c r="E63" s="68" t="s">
        <v>100</v>
      </c>
      <c r="F63" s="59" t="s">
        <v>47</v>
      </c>
      <c r="G63" s="60" t="s">
        <v>59</v>
      </c>
      <c r="H63" s="61" t="s">
        <v>50</v>
      </c>
      <c r="I63" s="61" t="s">
        <v>30</v>
      </c>
      <c r="J63" s="62" t="s">
        <v>70</v>
      </c>
      <c r="K63" s="62" t="s">
        <v>58</v>
      </c>
      <c r="L63" s="63" t="s">
        <v>68</v>
      </c>
      <c r="M63" s="64" t="s">
        <v>60</v>
      </c>
      <c r="N63" s="65" t="s">
        <v>51</v>
      </c>
      <c r="O63" s="65" t="s">
        <v>55</v>
      </c>
      <c r="P63" s="65" t="s">
        <v>35</v>
      </c>
      <c r="Q63" s="65" t="s">
        <v>25</v>
      </c>
      <c r="R63" s="66" t="s">
        <v>53</v>
      </c>
      <c r="S63" s="66" t="s">
        <v>48</v>
      </c>
      <c r="T63" s="43">
        <f ca="1">IFERROR(__xludf.DUMMYFUNCTION("COUNTUNIQUE(F63:S63)"),14)</f>
        <v>14</v>
      </c>
      <c r="U63" s="44" t="str">
        <f>IF(COUNTIF(Stats!$A$1:$A$33, F63) &gt; 0, "Found", "Not Found")</f>
        <v>Found</v>
      </c>
      <c r="V63" s="44" t="str">
        <f>IF(COUNTIF(Stats!$A$1:$A$33, G63) &gt; 0, "Found", "Not Found")</f>
        <v>Found</v>
      </c>
      <c r="W63" s="44" t="str">
        <f>IF(COUNTIF(Stats!$A$1:$A$33, H63) &gt; 0, "Found", "Not Found")</f>
        <v>Found</v>
      </c>
      <c r="X63" s="44" t="str">
        <f>IF(COUNTIF(Stats!$A$1:$A$33, I63) &gt; 0, "Found", "Not Found")</f>
        <v>Found</v>
      </c>
      <c r="Y63" s="44" t="str">
        <f>IF(COUNTIF(Stats!$A$1:$A$33, J63) &gt; 0, "Found", "Not Found")</f>
        <v>Found</v>
      </c>
      <c r="Z63" s="44" t="str">
        <f>IF(COUNTIF(Stats!$A$1:$A$33, K63) &gt; 0, "Found", "Not Found")</f>
        <v>Found</v>
      </c>
      <c r="AA63" s="44" t="str">
        <f>IF(COUNTIF(Stats!$A$1:$A$33, L63) &gt; 0, "Found", "Not Found")</f>
        <v>Found</v>
      </c>
      <c r="AB63" s="44" t="str">
        <f>IF(COUNTIF(Stats!$A$1:$A$33, M63) &gt; 0, "Found", "Not Found")</f>
        <v>Found</v>
      </c>
      <c r="AC63" s="44" t="str">
        <f>IF(COUNTIF(Stats!$A$1:$A$33, N63) &gt; 0, "Found", "Not Found")</f>
        <v>Found</v>
      </c>
      <c r="AD63" s="44" t="str">
        <f>IF(COUNTIF(Stats!$A$1:$A$33, O63) &gt; 0, "Found", "Not Found")</f>
        <v>Found</v>
      </c>
      <c r="AE63" s="44" t="str">
        <f>IF(COUNTIF(Stats!$A$1:$A$33, P63) &gt; 0, "Found", "Not Found")</f>
        <v>Found</v>
      </c>
      <c r="AF63" s="44" t="str">
        <f>IF(COUNTIF(Stats!$A$1:$A$33, Q63) &gt; 0, "Found", "Not Found")</f>
        <v>Found</v>
      </c>
      <c r="AG63" s="44" t="str">
        <f>IF(COUNTIF(Stats!$A$1:$A$33, R63) &gt; 0, "Found", "Not Found")</f>
        <v>Found</v>
      </c>
      <c r="AH63" s="44" t="str">
        <f>IF(COUNTIF(Stats!$A$1:$A$33, S63) &gt; 0, "Found", "Not Found")</f>
        <v>Found</v>
      </c>
    </row>
    <row r="64" spans="1:34" ht="12.75">
      <c r="A64" s="75" t="s">
        <v>127</v>
      </c>
      <c r="B64" s="68" t="s">
        <v>121</v>
      </c>
      <c r="C64" s="68" t="s">
        <v>365</v>
      </c>
      <c r="D64" s="69">
        <v>2</v>
      </c>
      <c r="E64" s="68" t="s">
        <v>100</v>
      </c>
      <c r="F64" s="59" t="s">
        <v>53</v>
      </c>
      <c r="G64" s="60" t="s">
        <v>47</v>
      </c>
      <c r="H64" s="61" t="s">
        <v>59</v>
      </c>
      <c r="I64" s="61" t="s">
        <v>62</v>
      </c>
      <c r="J64" s="62" t="s">
        <v>46</v>
      </c>
      <c r="K64" s="62" t="s">
        <v>60</v>
      </c>
      <c r="L64" s="63" t="s">
        <v>70</v>
      </c>
      <c r="M64" s="64" t="s">
        <v>68</v>
      </c>
      <c r="N64" s="65" t="s">
        <v>51</v>
      </c>
      <c r="O64" s="65" t="s">
        <v>55</v>
      </c>
      <c r="P64" s="65" t="s">
        <v>58</v>
      </c>
      <c r="Q64" s="65" t="s">
        <v>25</v>
      </c>
      <c r="R64" s="66" t="s">
        <v>50</v>
      </c>
      <c r="S64" s="66" t="s">
        <v>30</v>
      </c>
      <c r="T64" s="43">
        <f ca="1">IFERROR(__xludf.DUMMYFUNCTION("COUNTUNIQUE(F64:S64)"),14)</f>
        <v>14</v>
      </c>
      <c r="U64" s="44" t="str">
        <f>IF(COUNTIF(Stats!$A$1:$A$33, F64) &gt; 0, "Found", "Not Found")</f>
        <v>Found</v>
      </c>
      <c r="V64" s="44" t="str">
        <f>IF(COUNTIF(Stats!$A$1:$A$33, G64) &gt; 0, "Found", "Not Found")</f>
        <v>Found</v>
      </c>
      <c r="W64" s="44" t="str">
        <f>IF(COUNTIF(Stats!$A$1:$A$33, H64) &gt; 0, "Found", "Not Found")</f>
        <v>Found</v>
      </c>
      <c r="X64" s="44" t="str">
        <f>IF(COUNTIF(Stats!$A$1:$A$33, I64) &gt; 0, "Found", "Not Found")</f>
        <v>Found</v>
      </c>
      <c r="Y64" s="44" t="str">
        <f>IF(COUNTIF(Stats!$A$1:$A$33, J64) &gt; 0, "Found", "Not Found")</f>
        <v>Found</v>
      </c>
      <c r="Z64" s="44" t="str">
        <f>IF(COUNTIF(Stats!$A$1:$A$33, K64) &gt; 0, "Found", "Not Found")</f>
        <v>Found</v>
      </c>
      <c r="AA64" s="44" t="str">
        <f>IF(COUNTIF(Stats!$A$1:$A$33, L64) &gt; 0, "Found", "Not Found")</f>
        <v>Found</v>
      </c>
      <c r="AB64" s="44" t="str">
        <f>IF(COUNTIF(Stats!$A$1:$A$33, M64) &gt; 0, "Found", "Not Found")</f>
        <v>Found</v>
      </c>
      <c r="AC64" s="44" t="str">
        <f>IF(COUNTIF(Stats!$A$1:$A$33, N64) &gt; 0, "Found", "Not Found")</f>
        <v>Found</v>
      </c>
      <c r="AD64" s="44" t="str">
        <f>IF(COUNTIF(Stats!$A$1:$A$33, O64) &gt; 0, "Found", "Not Found")</f>
        <v>Found</v>
      </c>
      <c r="AE64" s="44" t="str">
        <f>IF(COUNTIF(Stats!$A$1:$A$33, P64) &gt; 0, "Found", "Not Found")</f>
        <v>Found</v>
      </c>
      <c r="AF64" s="44" t="str">
        <f>IF(COUNTIF(Stats!$A$1:$A$33, Q64) &gt; 0, "Found", "Not Found")</f>
        <v>Found</v>
      </c>
      <c r="AG64" s="44" t="str">
        <f>IF(COUNTIF(Stats!$A$1:$A$33, R64) &gt; 0, "Found", "Not Found")</f>
        <v>Found</v>
      </c>
      <c r="AH64" s="44" t="str">
        <f>IF(COUNTIF(Stats!$A$1:$A$33, S64) &gt; 0, "Found", "Not Found")</f>
        <v>Found</v>
      </c>
    </row>
    <row r="65" spans="1:34" ht="12.75">
      <c r="A65" s="58" t="s">
        <v>127</v>
      </c>
      <c r="B65" s="1" t="s">
        <v>109</v>
      </c>
      <c r="C65" s="1" t="s">
        <v>364</v>
      </c>
      <c r="D65" s="46">
        <v>9</v>
      </c>
      <c r="E65" s="1" t="s">
        <v>100</v>
      </c>
      <c r="F65" s="59" t="s">
        <v>55</v>
      </c>
      <c r="G65" s="60" t="s">
        <v>47</v>
      </c>
      <c r="H65" s="61" t="s">
        <v>70</v>
      </c>
      <c r="I65" s="61" t="s">
        <v>61</v>
      </c>
      <c r="J65" s="62" t="s">
        <v>57</v>
      </c>
      <c r="K65" s="62" t="s">
        <v>51</v>
      </c>
      <c r="L65" s="63" t="s">
        <v>64</v>
      </c>
      <c r="M65" s="64" t="s">
        <v>54</v>
      </c>
      <c r="N65" s="65" t="s">
        <v>46</v>
      </c>
      <c r="O65" s="65" t="s">
        <v>35</v>
      </c>
      <c r="P65" s="65" t="s">
        <v>50</v>
      </c>
      <c r="Q65" s="65" t="s">
        <v>52</v>
      </c>
      <c r="R65" s="66" t="s">
        <v>62</v>
      </c>
      <c r="S65" s="66" t="s">
        <v>58</v>
      </c>
      <c r="T65" s="43">
        <f ca="1">IFERROR(__xludf.DUMMYFUNCTION("COUNTUNIQUE(F65:S65)"),14)</f>
        <v>14</v>
      </c>
      <c r="U65" s="44" t="str">
        <f>IF(COUNTIF(Stats!$A$1:$A$33, F65) &gt; 0, "Found", "Not Found")</f>
        <v>Found</v>
      </c>
      <c r="V65" s="44" t="str">
        <f>IF(COUNTIF(Stats!$A$1:$A$33, G65) &gt; 0, "Found", "Not Found")</f>
        <v>Found</v>
      </c>
      <c r="W65" s="44" t="str">
        <f>IF(COUNTIF(Stats!$A$1:$A$33, H65) &gt; 0, "Found", "Not Found")</f>
        <v>Found</v>
      </c>
      <c r="X65" s="44" t="str">
        <f>IF(COUNTIF(Stats!$A$1:$A$33, I65) &gt; 0, "Found", "Not Found")</f>
        <v>Found</v>
      </c>
      <c r="Y65" s="44" t="str">
        <f>IF(COUNTIF(Stats!$A$1:$A$33, J65) &gt; 0, "Found", "Not Found")</f>
        <v>Found</v>
      </c>
      <c r="Z65" s="44" t="str">
        <f>IF(COUNTIF(Stats!$A$1:$A$33, K65) &gt; 0, "Found", "Not Found")</f>
        <v>Found</v>
      </c>
      <c r="AA65" s="44" t="str">
        <f>IF(COUNTIF(Stats!$A$1:$A$33, L65) &gt; 0, "Found", "Not Found")</f>
        <v>Found</v>
      </c>
      <c r="AB65" s="44" t="str">
        <f>IF(COUNTIF(Stats!$A$1:$A$33, M65) &gt; 0, "Found", "Not Found")</f>
        <v>Found</v>
      </c>
      <c r="AC65" s="44" t="str">
        <f>IF(COUNTIF(Stats!$A$1:$A$33, N65) &gt; 0, "Found", "Not Found")</f>
        <v>Found</v>
      </c>
      <c r="AD65" s="44" t="str">
        <f>IF(COUNTIF(Stats!$A$1:$A$33, O65) &gt; 0, "Found", "Not Found")</f>
        <v>Found</v>
      </c>
      <c r="AE65" s="44" t="str">
        <f>IF(COUNTIF(Stats!$A$1:$A$33, P65) &gt; 0, "Found", "Not Found")</f>
        <v>Found</v>
      </c>
      <c r="AF65" s="44" t="str">
        <f>IF(COUNTIF(Stats!$A$1:$A$33, Q65) &gt; 0, "Found", "Not Found")</f>
        <v>Found</v>
      </c>
      <c r="AG65" s="44" t="str">
        <f>IF(COUNTIF(Stats!$A$1:$A$33, R65) &gt; 0, "Found", "Not Found")</f>
        <v>Found</v>
      </c>
      <c r="AH65" s="44" t="str">
        <f>IF(COUNTIF(Stats!$A$1:$A$33, S65) &gt; 0, "Found", "Not Found")</f>
        <v>Found</v>
      </c>
    </row>
    <row r="66" spans="1:34" ht="12.75">
      <c r="A66" s="58" t="s">
        <v>127</v>
      </c>
      <c r="B66" s="1" t="s">
        <v>109</v>
      </c>
      <c r="C66" s="1" t="s">
        <v>364</v>
      </c>
      <c r="D66" s="46">
        <v>5</v>
      </c>
      <c r="E66" s="1" t="s">
        <v>100</v>
      </c>
      <c r="F66" s="59" t="s">
        <v>25</v>
      </c>
      <c r="G66" s="60" t="s">
        <v>47</v>
      </c>
      <c r="H66" s="61" t="s">
        <v>40</v>
      </c>
      <c r="I66" s="61" t="s">
        <v>45</v>
      </c>
      <c r="J66" s="62" t="s">
        <v>53</v>
      </c>
      <c r="K66" s="62" t="s">
        <v>58</v>
      </c>
      <c r="L66" s="63" t="s">
        <v>35</v>
      </c>
      <c r="M66" s="64" t="s">
        <v>68</v>
      </c>
      <c r="N66" s="65" t="s">
        <v>46</v>
      </c>
      <c r="O66" s="65" t="s">
        <v>55</v>
      </c>
      <c r="P66" s="65" t="s">
        <v>50</v>
      </c>
      <c r="Q66" s="65" t="s">
        <v>30</v>
      </c>
      <c r="R66" s="66" t="s">
        <v>70</v>
      </c>
      <c r="S66" s="66" t="s">
        <v>62</v>
      </c>
      <c r="T66" s="43">
        <f ca="1">IFERROR(__xludf.DUMMYFUNCTION("COUNTUNIQUE(F66:S66)"),14)</f>
        <v>14</v>
      </c>
      <c r="U66" s="44" t="str">
        <f>IF(COUNTIF(Stats!$A$1:$A$33, F66) &gt; 0, "Found", "Not Found")</f>
        <v>Found</v>
      </c>
      <c r="V66" s="44" t="str">
        <f>IF(COUNTIF(Stats!$A$1:$A$33, G66) &gt; 0, "Found", "Not Found")</f>
        <v>Found</v>
      </c>
      <c r="W66" s="44" t="str">
        <f>IF(COUNTIF(Stats!$A$1:$A$33, H66) &gt; 0, "Found", "Not Found")</f>
        <v>Found</v>
      </c>
      <c r="X66" s="44" t="str">
        <f>IF(COUNTIF(Stats!$A$1:$A$33, I66) &gt; 0, "Found", "Not Found")</f>
        <v>Found</v>
      </c>
      <c r="Y66" s="44" t="str">
        <f>IF(COUNTIF(Stats!$A$1:$A$33, J66) &gt; 0, "Found", "Not Found")</f>
        <v>Found</v>
      </c>
      <c r="Z66" s="44" t="str">
        <f>IF(COUNTIF(Stats!$A$1:$A$33, K66) &gt; 0, "Found", "Not Found")</f>
        <v>Found</v>
      </c>
      <c r="AA66" s="44" t="str">
        <f>IF(COUNTIF(Stats!$A$1:$A$33, L66) &gt; 0, "Found", "Not Found")</f>
        <v>Found</v>
      </c>
      <c r="AB66" s="44" t="str">
        <f>IF(COUNTIF(Stats!$A$1:$A$33, M66) &gt; 0, "Found", "Not Found")</f>
        <v>Found</v>
      </c>
      <c r="AC66" s="44" t="str">
        <f>IF(COUNTIF(Stats!$A$1:$A$33, N66) &gt; 0, "Found", "Not Found")</f>
        <v>Found</v>
      </c>
      <c r="AD66" s="44" t="str">
        <f>IF(COUNTIF(Stats!$A$1:$A$33, O66) &gt; 0, "Found", "Not Found")</f>
        <v>Found</v>
      </c>
      <c r="AE66" s="44" t="str">
        <f>IF(COUNTIF(Stats!$A$1:$A$33, P66) &gt; 0, "Found", "Not Found")</f>
        <v>Found</v>
      </c>
      <c r="AF66" s="44" t="str">
        <f>IF(COUNTIF(Stats!$A$1:$A$33, Q66) &gt; 0, "Found", "Not Found")</f>
        <v>Found</v>
      </c>
      <c r="AG66" s="44" t="str">
        <f>IF(COUNTIF(Stats!$A$1:$A$33, R66) &gt; 0, "Found", "Not Found")</f>
        <v>Found</v>
      </c>
      <c r="AH66" s="44" t="str">
        <f>IF(COUNTIF(Stats!$A$1:$A$33, S66) &gt; 0, "Found", "Not Found")</f>
        <v>Found</v>
      </c>
    </row>
    <row r="67" spans="1:34" ht="12.75">
      <c r="A67" s="33" t="s">
        <v>128</v>
      </c>
      <c r="B67" s="1" t="s">
        <v>107</v>
      </c>
      <c r="C67" s="1" t="s">
        <v>365</v>
      </c>
      <c r="D67" s="46">
        <v>3</v>
      </c>
      <c r="E67" s="1" t="s">
        <v>100</v>
      </c>
      <c r="F67" s="59" t="s">
        <v>48</v>
      </c>
      <c r="G67" s="60" t="s">
        <v>50</v>
      </c>
      <c r="H67" s="61" t="s">
        <v>49</v>
      </c>
      <c r="I67" s="61" t="s">
        <v>63</v>
      </c>
      <c r="J67" s="62" t="s">
        <v>47</v>
      </c>
      <c r="K67" s="62" t="s">
        <v>40</v>
      </c>
      <c r="L67" s="63" t="s">
        <v>25</v>
      </c>
      <c r="M67" s="64" t="s">
        <v>53</v>
      </c>
      <c r="N67" s="65" t="s">
        <v>57</v>
      </c>
      <c r="O67" s="65" t="s">
        <v>55</v>
      </c>
      <c r="P67" s="65" t="s">
        <v>35</v>
      </c>
      <c r="Q67" s="65" t="s">
        <v>54</v>
      </c>
      <c r="R67" s="66" t="s">
        <v>62</v>
      </c>
      <c r="S67" s="66" t="s">
        <v>30</v>
      </c>
      <c r="T67" s="43">
        <f ca="1">IFERROR(__xludf.DUMMYFUNCTION("COUNTUNIQUE(F67:S67)"),14)</f>
        <v>14</v>
      </c>
      <c r="U67" s="44" t="str">
        <f>IF(COUNTIF(Stats!$A$1:$A$33, F67) &gt; 0, "Found", "Not Found")</f>
        <v>Found</v>
      </c>
      <c r="V67" s="44" t="str">
        <f>IF(COUNTIF(Stats!$A$1:$A$33, G67) &gt; 0, "Found", "Not Found")</f>
        <v>Found</v>
      </c>
      <c r="W67" s="44" t="str">
        <f>IF(COUNTIF(Stats!$A$1:$A$33, H67) &gt; 0, "Found", "Not Found")</f>
        <v>Found</v>
      </c>
      <c r="X67" s="44" t="str">
        <f>IF(COUNTIF(Stats!$A$1:$A$33, I67) &gt; 0, "Found", "Not Found")</f>
        <v>Found</v>
      </c>
      <c r="Y67" s="44" t="str">
        <f>IF(COUNTIF(Stats!$A$1:$A$33, J67) &gt; 0, "Found", "Not Found")</f>
        <v>Found</v>
      </c>
      <c r="Z67" s="44" t="str">
        <f>IF(COUNTIF(Stats!$A$1:$A$33, K67) &gt; 0, "Found", "Not Found")</f>
        <v>Found</v>
      </c>
      <c r="AA67" s="44" t="str">
        <f>IF(COUNTIF(Stats!$A$1:$A$33, L67) &gt; 0, "Found", "Not Found")</f>
        <v>Found</v>
      </c>
      <c r="AB67" s="44" t="str">
        <f>IF(COUNTIF(Stats!$A$1:$A$33, M67) &gt; 0, "Found", "Not Found")</f>
        <v>Found</v>
      </c>
      <c r="AC67" s="44" t="str">
        <f>IF(COUNTIF(Stats!$A$1:$A$33, N67) &gt; 0, "Found", "Not Found")</f>
        <v>Found</v>
      </c>
      <c r="AD67" s="44" t="str">
        <f>IF(COUNTIF(Stats!$A$1:$A$33, O67) &gt; 0, "Found", "Not Found")</f>
        <v>Found</v>
      </c>
      <c r="AE67" s="44" t="str">
        <f>IF(COUNTIF(Stats!$A$1:$A$33, P67) &gt; 0, "Found", "Not Found")</f>
        <v>Found</v>
      </c>
      <c r="AF67" s="44" t="str">
        <f>IF(COUNTIF(Stats!$A$1:$A$33, Q67) &gt; 0, "Found", "Not Found")</f>
        <v>Found</v>
      </c>
      <c r="AG67" s="44" t="str">
        <f>IF(COUNTIF(Stats!$A$1:$A$33, R67) &gt; 0, "Found", "Not Found")</f>
        <v>Found</v>
      </c>
      <c r="AH67" s="44" t="str">
        <f>IF(COUNTIF(Stats!$A$1:$A$33, S67) &gt; 0, "Found", "Not Found")</f>
        <v>Found</v>
      </c>
    </row>
    <row r="68" spans="1:34" ht="12.75">
      <c r="A68" s="67" t="s">
        <v>128</v>
      </c>
      <c r="B68" s="1" t="s">
        <v>108</v>
      </c>
      <c r="C68" s="1" t="s">
        <v>365</v>
      </c>
      <c r="D68" s="46">
        <v>1</v>
      </c>
      <c r="E68" s="1" t="s">
        <v>100</v>
      </c>
      <c r="F68" s="59" t="s">
        <v>59</v>
      </c>
      <c r="G68" s="60" t="s">
        <v>64</v>
      </c>
      <c r="H68" s="61" t="s">
        <v>45</v>
      </c>
      <c r="I68" s="61" t="s">
        <v>61</v>
      </c>
      <c r="J68" s="62" t="s">
        <v>47</v>
      </c>
      <c r="K68" s="62" t="s">
        <v>25</v>
      </c>
      <c r="L68" s="63" t="s">
        <v>48</v>
      </c>
      <c r="M68" s="64" t="s">
        <v>53</v>
      </c>
      <c r="N68" s="65" t="s">
        <v>55</v>
      </c>
      <c r="O68" s="65" t="s">
        <v>54</v>
      </c>
      <c r="P68" s="65" t="s">
        <v>30</v>
      </c>
      <c r="Q68" s="65" t="s">
        <v>35</v>
      </c>
      <c r="R68" s="66" t="s">
        <v>62</v>
      </c>
      <c r="S68" s="66" t="s">
        <v>70</v>
      </c>
      <c r="T68" s="43">
        <f ca="1">IFERROR(__xludf.DUMMYFUNCTION("COUNTUNIQUE(F68:S68)"),14)</f>
        <v>14</v>
      </c>
      <c r="U68" s="44" t="str">
        <f>IF(COUNTIF(Stats!$A$1:$A$33, F68) &gt; 0, "Found", "Not Found")</f>
        <v>Found</v>
      </c>
      <c r="V68" s="44" t="str">
        <f>IF(COUNTIF(Stats!$A$1:$A$33, G68) &gt; 0, "Found", "Not Found")</f>
        <v>Found</v>
      </c>
      <c r="W68" s="44" t="str">
        <f>IF(COUNTIF(Stats!$A$1:$A$33, H68) &gt; 0, "Found", "Not Found")</f>
        <v>Found</v>
      </c>
      <c r="X68" s="44" t="str">
        <f>IF(COUNTIF(Stats!$A$1:$A$33, I68) &gt; 0, "Found", "Not Found")</f>
        <v>Found</v>
      </c>
      <c r="Y68" s="44" t="str">
        <f>IF(COUNTIF(Stats!$A$1:$A$33, J68) &gt; 0, "Found", "Not Found")</f>
        <v>Found</v>
      </c>
      <c r="Z68" s="44" t="str">
        <f>IF(COUNTIF(Stats!$A$1:$A$33, K68) &gt; 0, "Found", "Not Found")</f>
        <v>Found</v>
      </c>
      <c r="AA68" s="44" t="str">
        <f>IF(COUNTIF(Stats!$A$1:$A$33, L68) &gt; 0, "Found", "Not Found")</f>
        <v>Found</v>
      </c>
      <c r="AB68" s="44" t="str">
        <f>IF(COUNTIF(Stats!$A$1:$A$33, M68) &gt; 0, "Found", "Not Found")</f>
        <v>Found</v>
      </c>
      <c r="AC68" s="44" t="str">
        <f>IF(COUNTIF(Stats!$A$1:$A$33, N68) &gt; 0, "Found", "Not Found")</f>
        <v>Found</v>
      </c>
      <c r="AD68" s="44" t="str">
        <f>IF(COUNTIF(Stats!$A$1:$A$33, O68) &gt; 0, "Found", "Not Found")</f>
        <v>Found</v>
      </c>
      <c r="AE68" s="44" t="str">
        <f>IF(COUNTIF(Stats!$A$1:$A$33, P68) &gt; 0, "Found", "Not Found")</f>
        <v>Found</v>
      </c>
      <c r="AF68" s="44" t="str">
        <f>IF(COUNTIF(Stats!$A$1:$A$33, Q68) &gt; 0, "Found", "Not Found")</f>
        <v>Found</v>
      </c>
      <c r="AG68" s="44" t="str">
        <f>IF(COUNTIF(Stats!$A$1:$A$33, R68) &gt; 0, "Found", "Not Found")</f>
        <v>Found</v>
      </c>
      <c r="AH68" s="44" t="str">
        <f>IF(COUNTIF(Stats!$A$1:$A$33, S68) &gt; 0, "Found", "Not Found")</f>
        <v>Found</v>
      </c>
    </row>
    <row r="69" spans="1:34" ht="12.75">
      <c r="A69" s="55" t="s">
        <v>128</v>
      </c>
      <c r="B69" s="1" t="s">
        <v>109</v>
      </c>
      <c r="C69" s="1" t="s">
        <v>365</v>
      </c>
      <c r="D69" s="46">
        <v>1</v>
      </c>
      <c r="E69" s="1" t="s">
        <v>100</v>
      </c>
      <c r="F69" s="59" t="s">
        <v>35</v>
      </c>
      <c r="G69" s="60" t="s">
        <v>50</v>
      </c>
      <c r="H69" s="61" t="s">
        <v>58</v>
      </c>
      <c r="I69" s="61" t="s">
        <v>63</v>
      </c>
      <c r="J69" s="62" t="s">
        <v>30</v>
      </c>
      <c r="K69" s="62" t="s">
        <v>46</v>
      </c>
      <c r="L69" s="63" t="s">
        <v>25</v>
      </c>
      <c r="M69" s="64" t="s">
        <v>66</v>
      </c>
      <c r="N69" s="65" t="s">
        <v>53</v>
      </c>
      <c r="O69" s="65" t="s">
        <v>49</v>
      </c>
      <c r="P69" s="65" t="s">
        <v>57</v>
      </c>
      <c r="Q69" s="65" t="s">
        <v>55</v>
      </c>
      <c r="R69" s="66" t="s">
        <v>59</v>
      </c>
      <c r="S69" s="66" t="s">
        <v>52</v>
      </c>
      <c r="T69" s="43">
        <f ca="1">IFERROR(__xludf.DUMMYFUNCTION("COUNTUNIQUE(F69:S69)"),14)</f>
        <v>14</v>
      </c>
      <c r="U69" s="44" t="str">
        <f>IF(COUNTIF(Stats!$A$1:$A$33, F69) &gt; 0, "Found", "Not Found")</f>
        <v>Found</v>
      </c>
      <c r="V69" s="44" t="str">
        <f>IF(COUNTIF(Stats!$A$1:$A$33, G69) &gt; 0, "Found", "Not Found")</f>
        <v>Found</v>
      </c>
      <c r="W69" s="44" t="str">
        <f>IF(COUNTIF(Stats!$A$1:$A$33, H69) &gt; 0, "Found", "Not Found")</f>
        <v>Found</v>
      </c>
      <c r="X69" s="44" t="str">
        <f>IF(COUNTIF(Stats!$A$1:$A$33, I69) &gt; 0, "Found", "Not Found")</f>
        <v>Found</v>
      </c>
      <c r="Y69" s="44" t="str">
        <f>IF(COUNTIF(Stats!$A$1:$A$33, J69) &gt; 0, "Found", "Not Found")</f>
        <v>Found</v>
      </c>
      <c r="Z69" s="44" t="str">
        <f>IF(COUNTIF(Stats!$A$1:$A$33, K69) &gt; 0, "Found", "Not Found")</f>
        <v>Found</v>
      </c>
      <c r="AA69" s="44" t="str">
        <f>IF(COUNTIF(Stats!$A$1:$A$33, L69) &gt; 0, "Found", "Not Found")</f>
        <v>Found</v>
      </c>
      <c r="AB69" s="44" t="str">
        <f>IF(COUNTIF(Stats!$A$1:$A$33, M69) &gt; 0, "Found", "Not Found")</f>
        <v>Found</v>
      </c>
      <c r="AC69" s="44" t="str">
        <f>IF(COUNTIF(Stats!$A$1:$A$33, N69) &gt; 0, "Found", "Not Found")</f>
        <v>Found</v>
      </c>
      <c r="AD69" s="44" t="str">
        <f>IF(COUNTIF(Stats!$A$1:$A$33, O69) &gt; 0, "Found", "Not Found")</f>
        <v>Found</v>
      </c>
      <c r="AE69" s="44" t="str">
        <f>IF(COUNTIF(Stats!$A$1:$A$33, P69) &gt; 0, "Found", "Not Found")</f>
        <v>Found</v>
      </c>
      <c r="AF69" s="44" t="str">
        <f>IF(COUNTIF(Stats!$A$1:$A$33, Q69) &gt; 0, "Found", "Not Found")</f>
        <v>Found</v>
      </c>
      <c r="AG69" s="44" t="str">
        <f>IF(COUNTIF(Stats!$A$1:$A$33, R69) &gt; 0, "Found", "Not Found")</f>
        <v>Found</v>
      </c>
      <c r="AH69" s="44" t="str">
        <f>IF(COUNTIF(Stats!$A$1:$A$33, S69) &gt; 0, "Found", "Not Found")</f>
        <v>Found</v>
      </c>
    </row>
    <row r="70" spans="1:34" ht="12.75">
      <c r="A70" s="55" t="s">
        <v>128</v>
      </c>
      <c r="B70" s="1" t="s">
        <v>109</v>
      </c>
      <c r="C70" s="1" t="s">
        <v>364</v>
      </c>
      <c r="D70" s="46">
        <v>1</v>
      </c>
      <c r="E70" s="1" t="s">
        <v>100</v>
      </c>
      <c r="F70" s="59" t="s">
        <v>35</v>
      </c>
      <c r="G70" s="60" t="s">
        <v>52</v>
      </c>
      <c r="H70" s="61" t="s">
        <v>68</v>
      </c>
      <c r="I70" s="61" t="s">
        <v>45</v>
      </c>
      <c r="J70" s="62" t="s">
        <v>47</v>
      </c>
      <c r="K70" s="62" t="s">
        <v>25</v>
      </c>
      <c r="L70" s="63" t="s">
        <v>30</v>
      </c>
      <c r="M70" s="64" t="s">
        <v>50</v>
      </c>
      <c r="N70" s="65" t="s">
        <v>53</v>
      </c>
      <c r="O70" s="65" t="s">
        <v>49</v>
      </c>
      <c r="P70" s="65" t="s">
        <v>57</v>
      </c>
      <c r="Q70" s="65" t="s">
        <v>55</v>
      </c>
      <c r="R70" s="66" t="s">
        <v>54</v>
      </c>
      <c r="S70" s="66" t="s">
        <v>46</v>
      </c>
      <c r="T70" s="43">
        <f ca="1">IFERROR(__xludf.DUMMYFUNCTION("COUNTUNIQUE(F70:S70)"),14)</f>
        <v>14</v>
      </c>
      <c r="U70" s="44" t="str">
        <f>IF(COUNTIF(Stats!$A$1:$A$33, F70) &gt; 0, "Found", "Not Found")</f>
        <v>Found</v>
      </c>
      <c r="V70" s="44" t="str">
        <f>IF(COUNTIF(Stats!$A$1:$A$33, G70) &gt; 0, "Found", "Not Found")</f>
        <v>Found</v>
      </c>
      <c r="W70" s="44" t="str">
        <f>IF(COUNTIF(Stats!$A$1:$A$33, H70) &gt; 0, "Found", "Not Found")</f>
        <v>Found</v>
      </c>
      <c r="X70" s="44" t="str">
        <f>IF(COUNTIF(Stats!$A$1:$A$33, I70) &gt; 0, "Found", "Not Found")</f>
        <v>Found</v>
      </c>
      <c r="Y70" s="44" t="str">
        <f>IF(COUNTIF(Stats!$A$1:$A$33, J70) &gt; 0, "Found", "Not Found")</f>
        <v>Found</v>
      </c>
      <c r="Z70" s="44" t="str">
        <f>IF(COUNTIF(Stats!$A$1:$A$33, K70) &gt; 0, "Found", "Not Found")</f>
        <v>Found</v>
      </c>
      <c r="AA70" s="44" t="str">
        <f>IF(COUNTIF(Stats!$A$1:$A$33, L70) &gt; 0, "Found", "Not Found")</f>
        <v>Found</v>
      </c>
      <c r="AB70" s="44" t="str">
        <f>IF(COUNTIF(Stats!$A$1:$A$33, M70) &gt; 0, "Found", "Not Found")</f>
        <v>Found</v>
      </c>
      <c r="AC70" s="44" t="str">
        <f>IF(COUNTIF(Stats!$A$1:$A$33, N70) &gt; 0, "Found", "Not Found")</f>
        <v>Found</v>
      </c>
      <c r="AD70" s="44" t="str">
        <f>IF(COUNTIF(Stats!$A$1:$A$33, O70) &gt; 0, "Found", "Not Found")</f>
        <v>Found</v>
      </c>
      <c r="AE70" s="44" t="str">
        <f>IF(COUNTIF(Stats!$A$1:$A$33, P70) &gt; 0, "Found", "Not Found")</f>
        <v>Found</v>
      </c>
      <c r="AF70" s="44" t="str">
        <f>IF(COUNTIF(Stats!$A$1:$A$33, Q70) &gt; 0, "Found", "Not Found")</f>
        <v>Found</v>
      </c>
      <c r="AG70" s="44" t="str">
        <f>IF(COUNTIF(Stats!$A$1:$A$33, R70) &gt; 0, "Found", "Not Found")</f>
        <v>Found</v>
      </c>
      <c r="AH70" s="44" t="str">
        <f>IF(COUNTIF(Stats!$A$1:$A$33, S70) &gt; 0, "Found", "Not Found")</f>
        <v>Found</v>
      </c>
    </row>
    <row r="71" spans="1:34" ht="12.75">
      <c r="A71" s="55" t="s">
        <v>128</v>
      </c>
      <c r="B71" s="1" t="s">
        <v>109</v>
      </c>
      <c r="C71" s="1" t="s">
        <v>364</v>
      </c>
      <c r="D71" s="46">
        <v>1</v>
      </c>
      <c r="E71" s="1" t="s">
        <v>100</v>
      </c>
      <c r="F71" s="59" t="s">
        <v>50</v>
      </c>
      <c r="G71" s="60" t="s">
        <v>48</v>
      </c>
      <c r="H71" s="61" t="s">
        <v>25</v>
      </c>
      <c r="I71" s="61" t="s">
        <v>62</v>
      </c>
      <c r="J71" s="62" t="s">
        <v>51</v>
      </c>
      <c r="K71" s="62" t="s">
        <v>58</v>
      </c>
      <c r="L71" s="63" t="s">
        <v>35</v>
      </c>
      <c r="M71" s="64" t="s">
        <v>52</v>
      </c>
      <c r="N71" s="65" t="s">
        <v>53</v>
      </c>
      <c r="O71" s="65" t="s">
        <v>49</v>
      </c>
      <c r="P71" s="65" t="s">
        <v>57</v>
      </c>
      <c r="Q71" s="65" t="s">
        <v>55</v>
      </c>
      <c r="R71" s="66" t="s">
        <v>46</v>
      </c>
      <c r="S71" s="66" t="s">
        <v>30</v>
      </c>
      <c r="T71" s="43">
        <f ca="1">IFERROR(__xludf.DUMMYFUNCTION("COUNTUNIQUE(F71:S71)"),14)</f>
        <v>14</v>
      </c>
      <c r="U71" s="44" t="str">
        <f>IF(COUNTIF(Stats!$A$1:$A$33, F71) &gt; 0, "Found", "Not Found")</f>
        <v>Found</v>
      </c>
      <c r="V71" s="44" t="str">
        <f>IF(COUNTIF(Stats!$A$1:$A$33, G71) &gt; 0, "Found", "Not Found")</f>
        <v>Found</v>
      </c>
      <c r="W71" s="44" t="str">
        <f>IF(COUNTIF(Stats!$A$1:$A$33, H71) &gt; 0, "Found", "Not Found")</f>
        <v>Found</v>
      </c>
      <c r="X71" s="44" t="str">
        <f>IF(COUNTIF(Stats!$A$1:$A$33, I71) &gt; 0, "Found", "Not Found")</f>
        <v>Found</v>
      </c>
      <c r="Y71" s="44" t="str">
        <f>IF(COUNTIF(Stats!$A$1:$A$33, J71) &gt; 0, "Found", "Not Found")</f>
        <v>Found</v>
      </c>
      <c r="Z71" s="44" t="str">
        <f>IF(COUNTIF(Stats!$A$1:$A$33, K71) &gt; 0, "Found", "Not Found")</f>
        <v>Found</v>
      </c>
      <c r="AA71" s="44" t="str">
        <f>IF(COUNTIF(Stats!$A$1:$A$33, L71) &gt; 0, "Found", "Not Found")</f>
        <v>Found</v>
      </c>
      <c r="AB71" s="44" t="str">
        <f>IF(COUNTIF(Stats!$A$1:$A$33, M71) &gt; 0, "Found", "Not Found")</f>
        <v>Found</v>
      </c>
      <c r="AC71" s="44" t="str">
        <f>IF(COUNTIF(Stats!$A$1:$A$33, N71) &gt; 0, "Found", "Not Found")</f>
        <v>Found</v>
      </c>
      <c r="AD71" s="44" t="str">
        <f>IF(COUNTIF(Stats!$A$1:$A$33, O71) &gt; 0, "Found", "Not Found")</f>
        <v>Found</v>
      </c>
      <c r="AE71" s="44" t="str">
        <f>IF(COUNTIF(Stats!$A$1:$A$33, P71) &gt; 0, "Found", "Not Found")</f>
        <v>Found</v>
      </c>
      <c r="AF71" s="44" t="str">
        <f>IF(COUNTIF(Stats!$A$1:$A$33, Q71) &gt; 0, "Found", "Not Found")</f>
        <v>Found</v>
      </c>
      <c r="AG71" s="44" t="str">
        <f>IF(COUNTIF(Stats!$A$1:$A$33, R71) &gt; 0, "Found", "Not Found")</f>
        <v>Found</v>
      </c>
      <c r="AH71" s="44" t="str">
        <f>IF(COUNTIF(Stats!$A$1:$A$33, S71) &gt; 0, "Found", "Not Found")</f>
        <v>Found</v>
      </c>
    </row>
    <row r="72" spans="1:34" ht="24">
      <c r="A72" s="77" t="s">
        <v>129</v>
      </c>
      <c r="B72" s="68" t="s">
        <v>121</v>
      </c>
      <c r="C72" s="68" t="s">
        <v>365</v>
      </c>
      <c r="D72" s="69">
        <v>3</v>
      </c>
      <c r="E72" s="68" t="s">
        <v>100</v>
      </c>
      <c r="F72" s="59" t="s">
        <v>35</v>
      </c>
      <c r="G72" s="60" t="s">
        <v>54</v>
      </c>
      <c r="H72" s="61" t="s">
        <v>67</v>
      </c>
      <c r="I72" s="61" t="s">
        <v>20</v>
      </c>
      <c r="J72" s="62" t="s">
        <v>45</v>
      </c>
      <c r="K72" s="62" t="s">
        <v>40</v>
      </c>
      <c r="L72" s="63" t="s">
        <v>59</v>
      </c>
      <c r="M72" s="64" t="s">
        <v>15</v>
      </c>
      <c r="N72" s="65" t="s">
        <v>55</v>
      </c>
      <c r="O72" s="65" t="s">
        <v>46</v>
      </c>
      <c r="P72" s="65" t="s">
        <v>53</v>
      </c>
      <c r="Q72" s="65" t="s">
        <v>49</v>
      </c>
      <c r="R72" s="66" t="s">
        <v>62</v>
      </c>
      <c r="S72" s="66" t="s">
        <v>48</v>
      </c>
      <c r="T72" s="43">
        <f ca="1">IFERROR(__xludf.DUMMYFUNCTION("COUNTUNIQUE(F72:S72)"),14)</f>
        <v>14</v>
      </c>
      <c r="U72" s="44" t="str">
        <f>IF(COUNTIF(Stats!$A$1:$A$33, F72) &gt; 0, "Found", "Not Found")</f>
        <v>Found</v>
      </c>
      <c r="V72" s="44" t="str">
        <f>IF(COUNTIF(Stats!$A$1:$A$33, G72) &gt; 0, "Found", "Not Found")</f>
        <v>Found</v>
      </c>
      <c r="W72" s="44" t="str">
        <f>IF(COUNTIF(Stats!$A$1:$A$33, H72) &gt; 0, "Found", "Not Found")</f>
        <v>Found</v>
      </c>
      <c r="X72" s="44" t="str">
        <f>IF(COUNTIF(Stats!$A$1:$A$33, I72) &gt; 0, "Found", "Not Found")</f>
        <v>Found</v>
      </c>
      <c r="Y72" s="44" t="str">
        <f>IF(COUNTIF(Stats!$A$1:$A$33, J72) &gt; 0, "Found", "Not Found")</f>
        <v>Found</v>
      </c>
      <c r="Z72" s="44" t="str">
        <f>IF(COUNTIF(Stats!$A$1:$A$33, K72) &gt; 0, "Found", "Not Found")</f>
        <v>Found</v>
      </c>
      <c r="AA72" s="44" t="str">
        <f>IF(COUNTIF(Stats!$A$1:$A$33, L72) &gt; 0, "Found", "Not Found")</f>
        <v>Found</v>
      </c>
      <c r="AB72" s="44" t="str">
        <f>IF(COUNTIF(Stats!$A$1:$A$33, M72) &gt; 0, "Found", "Not Found")</f>
        <v>Found</v>
      </c>
      <c r="AC72" s="44" t="str">
        <f>IF(COUNTIF(Stats!$A$1:$A$33, N72) &gt; 0, "Found", "Not Found")</f>
        <v>Found</v>
      </c>
      <c r="AD72" s="44" t="str">
        <f>IF(COUNTIF(Stats!$A$1:$A$33, O72) &gt; 0, "Found", "Not Found")</f>
        <v>Found</v>
      </c>
      <c r="AE72" s="44" t="str">
        <f>IF(COUNTIF(Stats!$A$1:$A$33, P72) &gt; 0, "Found", "Not Found")</f>
        <v>Found</v>
      </c>
      <c r="AF72" s="44" t="str">
        <f>IF(COUNTIF(Stats!$A$1:$A$33, Q72) &gt; 0, "Found", "Not Found")</f>
        <v>Found</v>
      </c>
      <c r="AG72" s="44" t="str">
        <f>IF(COUNTIF(Stats!$A$1:$A$33, R72) &gt; 0, "Found", "Not Found")</f>
        <v>Found</v>
      </c>
      <c r="AH72" s="44" t="str">
        <f>IF(COUNTIF(Stats!$A$1:$A$33, S72) &gt; 0, "Found", "Not Found")</f>
        <v>Found</v>
      </c>
    </row>
    <row r="73" spans="1:34" ht="24">
      <c r="A73" s="77" t="s">
        <v>129</v>
      </c>
      <c r="B73" s="68" t="s">
        <v>121</v>
      </c>
      <c r="C73" s="68" t="s">
        <v>365</v>
      </c>
      <c r="D73" s="69">
        <v>2</v>
      </c>
      <c r="E73" s="68" t="s">
        <v>100</v>
      </c>
      <c r="F73" s="59" t="s">
        <v>49</v>
      </c>
      <c r="G73" s="60" t="s">
        <v>59</v>
      </c>
      <c r="H73" s="61" t="s">
        <v>52</v>
      </c>
      <c r="I73" s="61" t="s">
        <v>51</v>
      </c>
      <c r="J73" s="62" t="s">
        <v>50</v>
      </c>
      <c r="K73" s="62" t="s">
        <v>57</v>
      </c>
      <c r="L73" s="63" t="s">
        <v>54</v>
      </c>
      <c r="M73" s="64" t="s">
        <v>62</v>
      </c>
      <c r="N73" s="65" t="s">
        <v>55</v>
      </c>
      <c r="O73" s="65" t="s">
        <v>35</v>
      </c>
      <c r="P73" s="65" t="s">
        <v>45</v>
      </c>
      <c r="Q73" s="65" t="s">
        <v>53</v>
      </c>
      <c r="R73" s="66" t="s">
        <v>40</v>
      </c>
      <c r="S73" s="66" t="s">
        <v>48</v>
      </c>
      <c r="T73" s="43">
        <f ca="1">IFERROR(__xludf.DUMMYFUNCTION("COUNTUNIQUE(F73:S73)"),14)</f>
        <v>14</v>
      </c>
      <c r="U73" s="44" t="str">
        <f>IF(COUNTIF(Stats!$A$1:$A$33, F73) &gt; 0, "Found", "Not Found")</f>
        <v>Found</v>
      </c>
      <c r="V73" s="44" t="str">
        <f>IF(COUNTIF(Stats!$A$1:$A$33, G73) &gt; 0, "Found", "Not Found")</f>
        <v>Found</v>
      </c>
      <c r="W73" s="44" t="str">
        <f>IF(COUNTIF(Stats!$A$1:$A$33, H73) &gt; 0, "Found", "Not Found")</f>
        <v>Found</v>
      </c>
      <c r="X73" s="44" t="str">
        <f>IF(COUNTIF(Stats!$A$1:$A$33, I73) &gt; 0, "Found", "Not Found")</f>
        <v>Found</v>
      </c>
      <c r="Y73" s="44" t="str">
        <f>IF(COUNTIF(Stats!$A$1:$A$33, J73) &gt; 0, "Found", "Not Found")</f>
        <v>Found</v>
      </c>
      <c r="Z73" s="44" t="str">
        <f>IF(COUNTIF(Stats!$A$1:$A$33, K73) &gt; 0, "Found", "Not Found")</f>
        <v>Found</v>
      </c>
      <c r="AA73" s="44" t="str">
        <f>IF(COUNTIF(Stats!$A$1:$A$33, L73) &gt; 0, "Found", "Not Found")</f>
        <v>Found</v>
      </c>
      <c r="AB73" s="44" t="str">
        <f>IF(COUNTIF(Stats!$A$1:$A$33, M73) &gt; 0, "Found", "Not Found")</f>
        <v>Found</v>
      </c>
      <c r="AC73" s="44" t="str">
        <f>IF(COUNTIF(Stats!$A$1:$A$33, N73) &gt; 0, "Found", "Not Found")</f>
        <v>Found</v>
      </c>
      <c r="AD73" s="44" t="str">
        <f>IF(COUNTIF(Stats!$A$1:$A$33, O73) &gt; 0, "Found", "Not Found")</f>
        <v>Found</v>
      </c>
      <c r="AE73" s="44" t="str">
        <f>IF(COUNTIF(Stats!$A$1:$A$33, P73) &gt; 0, "Found", "Not Found")</f>
        <v>Found</v>
      </c>
      <c r="AF73" s="44" t="str">
        <f>IF(COUNTIF(Stats!$A$1:$A$33, Q73) &gt; 0, "Found", "Not Found")</f>
        <v>Found</v>
      </c>
      <c r="AG73" s="44" t="str">
        <f>IF(COUNTIF(Stats!$A$1:$A$33, R73) &gt; 0, "Found", "Not Found")</f>
        <v>Found</v>
      </c>
      <c r="AH73" s="44" t="str">
        <f>IF(COUNTIF(Stats!$A$1:$A$33, S73) &gt; 0, "Found", "Not Found")</f>
        <v>Found</v>
      </c>
    </row>
    <row r="74" spans="1:34" ht="12.75">
      <c r="A74" s="57" t="s">
        <v>129</v>
      </c>
      <c r="B74" s="1" t="s">
        <v>130</v>
      </c>
      <c r="C74" s="1" t="s">
        <v>365</v>
      </c>
      <c r="D74" s="34"/>
      <c r="E74" s="1" t="s">
        <v>100</v>
      </c>
      <c r="F74" s="47" t="s">
        <v>35</v>
      </c>
      <c r="G74" s="48" t="s">
        <v>40</v>
      </c>
      <c r="H74" s="49" t="s">
        <v>67</v>
      </c>
      <c r="I74" s="49" t="s">
        <v>25</v>
      </c>
      <c r="J74" s="50" t="s">
        <v>53</v>
      </c>
      <c r="K74" s="50" t="s">
        <v>46</v>
      </c>
      <c r="L74" s="51" t="s">
        <v>59</v>
      </c>
      <c r="M74" s="52" t="s">
        <v>15</v>
      </c>
      <c r="N74" s="53" t="s">
        <v>57</v>
      </c>
      <c r="O74" s="53" t="s">
        <v>66</v>
      </c>
      <c r="P74" s="53" t="s">
        <v>30</v>
      </c>
      <c r="Q74" s="53" t="s">
        <v>55</v>
      </c>
      <c r="R74" s="54" t="s">
        <v>54</v>
      </c>
      <c r="S74" s="54" t="s">
        <v>62</v>
      </c>
      <c r="T74" s="43">
        <f ca="1">IFERROR(__xludf.DUMMYFUNCTION("COUNTUNIQUE(F74:S74)"),14)</f>
        <v>14</v>
      </c>
      <c r="U74" s="44" t="str">
        <f>IF(COUNTIF(Stats!$A$1:$A$33, F74) &gt; 0, "Found", "Not Found")</f>
        <v>Found</v>
      </c>
      <c r="V74" s="44" t="str">
        <f>IF(COUNTIF(Stats!$A$1:$A$33, G74) &gt; 0, "Found", "Not Found")</f>
        <v>Found</v>
      </c>
      <c r="W74" s="44" t="str">
        <f>IF(COUNTIF(Stats!$A$1:$A$33, H74) &gt; 0, "Found", "Not Found")</f>
        <v>Found</v>
      </c>
      <c r="X74" s="44" t="str">
        <f>IF(COUNTIF(Stats!$A$1:$A$33, I74) &gt; 0, "Found", "Not Found")</f>
        <v>Found</v>
      </c>
      <c r="Y74" s="44" t="str">
        <f>IF(COUNTIF(Stats!$A$1:$A$33, J74) &gt; 0, "Found", "Not Found")</f>
        <v>Found</v>
      </c>
      <c r="Z74" s="44" t="str">
        <f>IF(COUNTIF(Stats!$A$1:$A$33, K74) &gt; 0, "Found", "Not Found")</f>
        <v>Found</v>
      </c>
      <c r="AA74" s="44" t="str">
        <f>IF(COUNTIF(Stats!$A$1:$A$33, L74) &gt; 0, "Found", "Not Found")</f>
        <v>Found</v>
      </c>
      <c r="AB74" s="44" t="str">
        <f>IF(COUNTIF(Stats!$A$1:$A$33, M74) &gt; 0, "Found", "Not Found")</f>
        <v>Found</v>
      </c>
      <c r="AC74" s="44" t="str">
        <f>IF(COUNTIF(Stats!$A$1:$A$33, N74) &gt; 0, "Found", "Not Found")</f>
        <v>Found</v>
      </c>
      <c r="AD74" s="44" t="str">
        <f>IF(COUNTIF(Stats!$A$1:$A$33, O74) &gt; 0, "Found", "Not Found")</f>
        <v>Found</v>
      </c>
      <c r="AE74" s="44" t="str">
        <f>IF(COUNTIF(Stats!$A$1:$A$33, P74) &gt; 0, "Found", "Not Found")</f>
        <v>Found</v>
      </c>
      <c r="AF74" s="44" t="str">
        <f>IF(COUNTIF(Stats!$A$1:$A$33, Q74) &gt; 0, "Found", "Not Found")</f>
        <v>Found</v>
      </c>
      <c r="AG74" s="44" t="str">
        <f>IF(COUNTIF(Stats!$A$1:$A$33, R74) &gt; 0, "Found", "Not Found")</f>
        <v>Found</v>
      </c>
      <c r="AH74" s="44" t="str">
        <f>IF(COUNTIF(Stats!$A$1:$A$33, S74) &gt; 0, "Found", "Not Found")</f>
        <v>Found</v>
      </c>
    </row>
    <row r="75" spans="1:34" ht="12.75">
      <c r="A75" s="50" t="s">
        <v>131</v>
      </c>
      <c r="B75" s="1" t="s">
        <v>97</v>
      </c>
      <c r="C75" s="1" t="s">
        <v>365</v>
      </c>
      <c r="D75" s="1">
        <v>2</v>
      </c>
      <c r="E75" s="1" t="s">
        <v>100</v>
      </c>
      <c r="F75" s="47" t="s">
        <v>55</v>
      </c>
      <c r="G75" s="48" t="s">
        <v>54</v>
      </c>
      <c r="H75" s="49" t="s">
        <v>58</v>
      </c>
      <c r="I75" s="49" t="s">
        <v>62</v>
      </c>
      <c r="J75" s="50" t="s">
        <v>49</v>
      </c>
      <c r="K75" s="50" t="s">
        <v>50</v>
      </c>
      <c r="L75" s="51" t="s">
        <v>59</v>
      </c>
      <c r="M75" s="52" t="s">
        <v>47</v>
      </c>
      <c r="N75" s="53" t="s">
        <v>46</v>
      </c>
      <c r="O75" s="53" t="s">
        <v>35</v>
      </c>
      <c r="P75" s="53" t="s">
        <v>30</v>
      </c>
      <c r="Q75" s="53" t="s">
        <v>53</v>
      </c>
      <c r="R75" s="54" t="s">
        <v>15</v>
      </c>
      <c r="S75" s="54" t="s">
        <v>60</v>
      </c>
      <c r="T75" s="43">
        <f ca="1">IFERROR(__xludf.DUMMYFUNCTION("COUNTUNIQUE(F75:S75)"),14)</f>
        <v>14</v>
      </c>
      <c r="U75" s="44" t="str">
        <f>IF(COUNTIF(Stats!$A$1:$A$33, F75) &gt; 0, "Found", "Not Found")</f>
        <v>Found</v>
      </c>
      <c r="V75" s="44" t="str">
        <f>IF(COUNTIF(Stats!$A$1:$A$33, G75) &gt; 0, "Found", "Not Found")</f>
        <v>Found</v>
      </c>
      <c r="W75" s="44" t="str">
        <f>IF(COUNTIF(Stats!$A$1:$A$33, H75) &gt; 0, "Found", "Not Found")</f>
        <v>Found</v>
      </c>
      <c r="X75" s="44" t="str">
        <f>IF(COUNTIF(Stats!$A$1:$A$33, I75) &gt; 0, "Found", "Not Found")</f>
        <v>Found</v>
      </c>
      <c r="Y75" s="44" t="str">
        <f>IF(COUNTIF(Stats!$A$1:$A$33, J75) &gt; 0, "Found", "Not Found")</f>
        <v>Found</v>
      </c>
      <c r="Z75" s="44" t="str">
        <f>IF(COUNTIF(Stats!$A$1:$A$33, K75) &gt; 0, "Found", "Not Found")</f>
        <v>Found</v>
      </c>
      <c r="AA75" s="44" t="str">
        <f>IF(COUNTIF(Stats!$A$1:$A$33, L75) &gt; 0, "Found", "Not Found")</f>
        <v>Found</v>
      </c>
      <c r="AB75" s="44" t="str">
        <f>IF(COUNTIF(Stats!$A$1:$A$33, M75) &gt; 0, "Found", "Not Found")</f>
        <v>Found</v>
      </c>
      <c r="AC75" s="44" t="str">
        <f>IF(COUNTIF(Stats!$A$1:$A$33, N75) &gt; 0, "Found", "Not Found")</f>
        <v>Found</v>
      </c>
      <c r="AD75" s="44" t="str">
        <f>IF(COUNTIF(Stats!$A$1:$A$33, O75) &gt; 0, "Found", "Not Found")</f>
        <v>Found</v>
      </c>
      <c r="AE75" s="44" t="str">
        <f>IF(COUNTIF(Stats!$A$1:$A$33, P75) &gt; 0, "Found", "Not Found")</f>
        <v>Found</v>
      </c>
      <c r="AF75" s="44" t="str">
        <f>IF(COUNTIF(Stats!$A$1:$A$33, Q75) &gt; 0, "Found", "Not Found")</f>
        <v>Found</v>
      </c>
      <c r="AG75" s="44" t="str">
        <f>IF(COUNTIF(Stats!$A$1:$A$33, R75) &gt; 0, "Found", "Not Found")</f>
        <v>Found</v>
      </c>
      <c r="AH75" s="44" t="str">
        <f>IF(COUNTIF(Stats!$A$1:$A$33, S75) &gt; 0, "Found", "Not Found")</f>
        <v>Found</v>
      </c>
    </row>
    <row r="76" spans="1:34" ht="12.75">
      <c r="A76" s="45" t="s">
        <v>131</v>
      </c>
      <c r="B76" s="1" t="s">
        <v>97</v>
      </c>
      <c r="C76" s="1" t="s">
        <v>364</v>
      </c>
      <c r="D76" s="1">
        <v>10</v>
      </c>
      <c r="E76" s="1" t="s">
        <v>100</v>
      </c>
      <c r="F76" s="47" t="s">
        <v>55</v>
      </c>
      <c r="G76" s="48" t="s">
        <v>48</v>
      </c>
      <c r="H76" s="49" t="s">
        <v>66</v>
      </c>
      <c r="I76" s="49" t="s">
        <v>61</v>
      </c>
      <c r="J76" s="50" t="s">
        <v>60</v>
      </c>
      <c r="K76" s="50" t="s">
        <v>47</v>
      </c>
      <c r="L76" s="51" t="s">
        <v>15</v>
      </c>
      <c r="M76" s="52" t="s">
        <v>20</v>
      </c>
      <c r="N76" s="53" t="s">
        <v>46</v>
      </c>
      <c r="O76" s="53" t="s">
        <v>35</v>
      </c>
      <c r="P76" s="53" t="s">
        <v>49</v>
      </c>
      <c r="Q76" s="53" t="s">
        <v>30</v>
      </c>
      <c r="R76" s="54" t="s">
        <v>50</v>
      </c>
      <c r="S76" s="54" t="s">
        <v>40</v>
      </c>
      <c r="T76" s="43">
        <f ca="1">IFERROR(__xludf.DUMMYFUNCTION("COUNTUNIQUE(F76:S76)"),14)</f>
        <v>14</v>
      </c>
      <c r="U76" s="44" t="str">
        <f>IF(COUNTIF(Stats!$A$1:$A$33, F76) &gt; 0, "Found", "Not Found")</f>
        <v>Found</v>
      </c>
      <c r="V76" s="44" t="str">
        <f>IF(COUNTIF(Stats!$A$1:$A$33, G76) &gt; 0, "Found", "Not Found")</f>
        <v>Found</v>
      </c>
      <c r="W76" s="44" t="str">
        <f>IF(COUNTIF(Stats!$A$1:$A$33, H76) &gt; 0, "Found", "Not Found")</f>
        <v>Found</v>
      </c>
      <c r="X76" s="44" t="str">
        <f>IF(COUNTIF(Stats!$A$1:$A$33, I76) &gt; 0, "Found", "Not Found")</f>
        <v>Found</v>
      </c>
      <c r="Y76" s="44" t="str">
        <f>IF(COUNTIF(Stats!$A$1:$A$33, J76) &gt; 0, "Found", "Not Found")</f>
        <v>Found</v>
      </c>
      <c r="Z76" s="44" t="str">
        <f>IF(COUNTIF(Stats!$A$1:$A$33, K76) &gt; 0, "Found", "Not Found")</f>
        <v>Found</v>
      </c>
      <c r="AA76" s="44" t="str">
        <f>IF(COUNTIF(Stats!$A$1:$A$33, L76) &gt; 0, "Found", "Not Found")</f>
        <v>Found</v>
      </c>
      <c r="AB76" s="44" t="str">
        <f>IF(COUNTIF(Stats!$A$1:$A$33, M76) &gt; 0, "Found", "Not Found")</f>
        <v>Found</v>
      </c>
      <c r="AC76" s="44" t="str">
        <f>IF(COUNTIF(Stats!$A$1:$A$33, N76) &gt; 0, "Found", "Not Found")</f>
        <v>Found</v>
      </c>
      <c r="AD76" s="44" t="str">
        <f>IF(COUNTIF(Stats!$A$1:$A$33, O76) &gt; 0, "Found", "Not Found")</f>
        <v>Found</v>
      </c>
      <c r="AE76" s="44" t="str">
        <f>IF(COUNTIF(Stats!$A$1:$A$33, P76) &gt; 0, "Found", "Not Found")</f>
        <v>Found</v>
      </c>
      <c r="AF76" s="44" t="str">
        <f>IF(COUNTIF(Stats!$A$1:$A$33, Q76) &gt; 0, "Found", "Not Found")</f>
        <v>Found</v>
      </c>
      <c r="AG76" s="44" t="str">
        <f>IF(COUNTIF(Stats!$A$1:$A$33, R76) &gt; 0, "Found", "Not Found")</f>
        <v>Found</v>
      </c>
      <c r="AH76" s="44" t="str">
        <f>IF(COUNTIF(Stats!$A$1:$A$33, S76) &gt; 0, "Found", "Not Found")</f>
        <v>Found</v>
      </c>
    </row>
    <row r="77" spans="1:34" ht="12.75">
      <c r="A77" s="45" t="s">
        <v>131</v>
      </c>
      <c r="B77" s="1" t="s">
        <v>132</v>
      </c>
      <c r="C77" s="1" t="s">
        <v>364</v>
      </c>
      <c r="D77" s="46">
        <v>2</v>
      </c>
      <c r="E77" s="1" t="s">
        <v>100</v>
      </c>
      <c r="F77" s="47" t="s">
        <v>55</v>
      </c>
      <c r="G77" s="48" t="s">
        <v>48</v>
      </c>
      <c r="H77" s="49" t="s">
        <v>58</v>
      </c>
      <c r="I77" s="49" t="s">
        <v>45</v>
      </c>
      <c r="J77" s="50" t="s">
        <v>60</v>
      </c>
      <c r="K77" s="50" t="s">
        <v>50</v>
      </c>
      <c r="L77" s="51" t="s">
        <v>51</v>
      </c>
      <c r="M77" s="52" t="s">
        <v>15</v>
      </c>
      <c r="N77" s="53" t="s">
        <v>49</v>
      </c>
      <c r="O77" s="53" t="s">
        <v>57</v>
      </c>
      <c r="P77" s="53" t="s">
        <v>46</v>
      </c>
      <c r="Q77" s="53" t="s">
        <v>35</v>
      </c>
      <c r="R77" s="54" t="s">
        <v>65</v>
      </c>
      <c r="S77" s="54" t="s">
        <v>54</v>
      </c>
      <c r="T77" s="43">
        <f ca="1">IFERROR(__xludf.DUMMYFUNCTION("COUNTUNIQUE(F77:S77)"),14)</f>
        <v>14</v>
      </c>
      <c r="U77" s="44" t="str">
        <f>IF(COUNTIF(Stats!$A$1:$A$33, F77) &gt; 0, "Found", "Not Found")</f>
        <v>Found</v>
      </c>
      <c r="V77" s="44" t="str">
        <f>IF(COUNTIF(Stats!$A$1:$A$33, G77) &gt; 0, "Found", "Not Found")</f>
        <v>Found</v>
      </c>
      <c r="W77" s="44" t="str">
        <f>IF(COUNTIF(Stats!$A$1:$A$33, H77) &gt; 0, "Found", "Not Found")</f>
        <v>Found</v>
      </c>
      <c r="X77" s="44" t="str">
        <f>IF(COUNTIF(Stats!$A$1:$A$33, I77) &gt; 0, "Found", "Not Found")</f>
        <v>Found</v>
      </c>
      <c r="Y77" s="44" t="str">
        <f>IF(COUNTIF(Stats!$A$1:$A$33, J77) &gt; 0, "Found", "Not Found")</f>
        <v>Found</v>
      </c>
      <c r="Z77" s="44" t="str">
        <f>IF(COUNTIF(Stats!$A$1:$A$33, K77) &gt; 0, "Found", "Not Found")</f>
        <v>Found</v>
      </c>
      <c r="AA77" s="44" t="str">
        <f>IF(COUNTIF(Stats!$A$1:$A$33, L77) &gt; 0, "Found", "Not Found")</f>
        <v>Found</v>
      </c>
      <c r="AB77" s="44" t="str">
        <f>IF(COUNTIF(Stats!$A$1:$A$33, M77) &gt; 0, "Found", "Not Found")</f>
        <v>Found</v>
      </c>
      <c r="AC77" s="44" t="str">
        <f>IF(COUNTIF(Stats!$A$1:$A$33, N77) &gt; 0, "Found", "Not Found")</f>
        <v>Found</v>
      </c>
      <c r="AD77" s="44" t="str">
        <f>IF(COUNTIF(Stats!$A$1:$A$33, O77) &gt; 0, "Found", "Not Found")</f>
        <v>Found</v>
      </c>
      <c r="AE77" s="44" t="str">
        <f>IF(COUNTIF(Stats!$A$1:$A$33, P77) &gt; 0, "Found", "Not Found")</f>
        <v>Found</v>
      </c>
      <c r="AF77" s="44" t="str">
        <f>IF(COUNTIF(Stats!$A$1:$A$33, Q77) &gt; 0, "Found", "Not Found")</f>
        <v>Found</v>
      </c>
      <c r="AG77" s="44" t="str">
        <f>IF(COUNTIF(Stats!$A$1:$A$33, R77) &gt; 0, "Found", "Not Found")</f>
        <v>Found</v>
      </c>
      <c r="AH77" s="44" t="str">
        <f>IF(COUNTIF(Stats!$A$1:$A$33, S77) &gt; 0, "Found", "Not Found")</f>
        <v>Found</v>
      </c>
    </row>
    <row r="78" spans="1:34" ht="12.75">
      <c r="A78" s="45" t="s">
        <v>131</v>
      </c>
      <c r="B78" s="1" t="s">
        <v>132</v>
      </c>
      <c r="C78" s="1" t="s">
        <v>365</v>
      </c>
      <c r="D78" s="46">
        <v>9</v>
      </c>
      <c r="E78" s="1" t="s">
        <v>100</v>
      </c>
      <c r="F78" s="47" t="s">
        <v>55</v>
      </c>
      <c r="G78" s="48" t="s">
        <v>48</v>
      </c>
      <c r="H78" s="49" t="s">
        <v>61</v>
      </c>
      <c r="I78" s="49" t="s">
        <v>58</v>
      </c>
      <c r="J78" s="50" t="s">
        <v>60</v>
      </c>
      <c r="K78" s="50" t="s">
        <v>47</v>
      </c>
      <c r="L78" s="51" t="s">
        <v>54</v>
      </c>
      <c r="M78" s="52" t="s">
        <v>20</v>
      </c>
      <c r="N78" s="53" t="s">
        <v>49</v>
      </c>
      <c r="O78" s="53" t="s">
        <v>35</v>
      </c>
      <c r="P78" s="53" t="s">
        <v>46</v>
      </c>
      <c r="Q78" s="53" t="s">
        <v>30</v>
      </c>
      <c r="R78" s="54" t="s">
        <v>50</v>
      </c>
      <c r="S78" s="54" t="s">
        <v>51</v>
      </c>
      <c r="T78" s="43">
        <f ca="1">IFERROR(__xludf.DUMMYFUNCTION("COUNTUNIQUE(F78:S78)"),14)</f>
        <v>14</v>
      </c>
      <c r="U78" s="44" t="str">
        <f>IF(COUNTIF(Stats!$A$1:$A$33, F78) &gt; 0, "Found", "Not Found")</f>
        <v>Found</v>
      </c>
      <c r="V78" s="44" t="str">
        <f>IF(COUNTIF(Stats!$A$1:$A$33, G78) &gt; 0, "Found", "Not Found")</f>
        <v>Found</v>
      </c>
      <c r="W78" s="44" t="str">
        <f>IF(COUNTIF(Stats!$A$1:$A$33, H78) &gt; 0, "Found", "Not Found")</f>
        <v>Found</v>
      </c>
      <c r="X78" s="44" t="str">
        <f>IF(COUNTIF(Stats!$A$1:$A$33, I78) &gt; 0, "Found", "Not Found")</f>
        <v>Found</v>
      </c>
      <c r="Y78" s="44" t="str">
        <f>IF(COUNTIF(Stats!$A$1:$A$33, J78) &gt; 0, "Found", "Not Found")</f>
        <v>Found</v>
      </c>
      <c r="Z78" s="44" t="str">
        <f>IF(COUNTIF(Stats!$A$1:$A$33, K78) &gt; 0, "Found", "Not Found")</f>
        <v>Found</v>
      </c>
      <c r="AA78" s="44" t="str">
        <f>IF(COUNTIF(Stats!$A$1:$A$33, L78) &gt; 0, "Found", "Not Found")</f>
        <v>Found</v>
      </c>
      <c r="AB78" s="44" t="str">
        <f>IF(COUNTIF(Stats!$A$1:$A$33, M78) &gt; 0, "Found", "Not Found")</f>
        <v>Found</v>
      </c>
      <c r="AC78" s="44" t="str">
        <f>IF(COUNTIF(Stats!$A$1:$A$33, N78) &gt; 0, "Found", "Not Found")</f>
        <v>Found</v>
      </c>
      <c r="AD78" s="44" t="str">
        <f>IF(COUNTIF(Stats!$A$1:$A$33, O78) &gt; 0, "Found", "Not Found")</f>
        <v>Found</v>
      </c>
      <c r="AE78" s="44" t="str">
        <f>IF(COUNTIF(Stats!$A$1:$A$33, P78) &gt; 0, "Found", "Not Found")</f>
        <v>Found</v>
      </c>
      <c r="AF78" s="44" t="str">
        <f>IF(COUNTIF(Stats!$A$1:$A$33, Q78) &gt; 0, "Found", "Not Found")</f>
        <v>Found</v>
      </c>
      <c r="AG78" s="44" t="str">
        <f>IF(COUNTIF(Stats!$A$1:$A$33, R78) &gt; 0, "Found", "Not Found")</f>
        <v>Found</v>
      </c>
      <c r="AH78" s="44" t="str">
        <f>IF(COUNTIF(Stats!$A$1:$A$33, S78) &gt; 0, "Found", "Not Found")</f>
        <v>Found</v>
      </c>
    </row>
    <row r="79" spans="1:34" ht="12.75">
      <c r="A79" s="58" t="s">
        <v>133</v>
      </c>
      <c r="B79" s="1" t="s">
        <v>97</v>
      </c>
      <c r="C79" s="1" t="s">
        <v>365</v>
      </c>
      <c r="D79" s="46">
        <v>3</v>
      </c>
      <c r="E79" s="1" t="s">
        <v>100</v>
      </c>
      <c r="F79" s="47" t="s">
        <v>35</v>
      </c>
      <c r="G79" s="48" t="s">
        <v>50</v>
      </c>
      <c r="H79" s="49" t="s">
        <v>69</v>
      </c>
      <c r="I79" s="49" t="s">
        <v>66</v>
      </c>
      <c r="J79" s="50" t="s">
        <v>49</v>
      </c>
      <c r="K79" s="50" t="s">
        <v>68</v>
      </c>
      <c r="L79" s="51" t="s">
        <v>51</v>
      </c>
      <c r="M79" s="52" t="s">
        <v>59</v>
      </c>
      <c r="N79" s="53" t="s">
        <v>46</v>
      </c>
      <c r="O79" s="53" t="s">
        <v>60</v>
      </c>
      <c r="P79" s="53" t="s">
        <v>30</v>
      </c>
      <c r="Q79" s="53" t="s">
        <v>55</v>
      </c>
      <c r="R79" s="54" t="s">
        <v>58</v>
      </c>
      <c r="S79" s="54" t="s">
        <v>48</v>
      </c>
      <c r="T79" s="43">
        <f ca="1">IFERROR(__xludf.DUMMYFUNCTION("COUNTUNIQUE(F79:S79)"),14)</f>
        <v>14</v>
      </c>
      <c r="U79" s="44" t="str">
        <f>IF(COUNTIF(Stats!$A$1:$A$33, F79) &gt; 0, "Found", "Not Found")</f>
        <v>Found</v>
      </c>
      <c r="V79" s="44" t="str">
        <f>IF(COUNTIF(Stats!$A$1:$A$33, G79) &gt; 0, "Found", "Not Found")</f>
        <v>Found</v>
      </c>
      <c r="W79" s="44" t="str">
        <f>IF(COUNTIF(Stats!$A$1:$A$33, H79) &gt; 0, "Found", "Not Found")</f>
        <v>Found</v>
      </c>
      <c r="X79" s="44" t="str">
        <f>IF(COUNTIF(Stats!$A$1:$A$33, I79) &gt; 0, "Found", "Not Found")</f>
        <v>Found</v>
      </c>
      <c r="Y79" s="44" t="str">
        <f>IF(COUNTIF(Stats!$A$1:$A$33, J79) &gt; 0, "Found", "Not Found")</f>
        <v>Found</v>
      </c>
      <c r="Z79" s="44" t="str">
        <f>IF(COUNTIF(Stats!$A$1:$A$33, K79) &gt; 0, "Found", "Not Found")</f>
        <v>Found</v>
      </c>
      <c r="AA79" s="44" t="str">
        <f>IF(COUNTIF(Stats!$A$1:$A$33, L79) &gt; 0, "Found", "Not Found")</f>
        <v>Found</v>
      </c>
      <c r="AB79" s="44" t="str">
        <f>IF(COUNTIF(Stats!$A$1:$A$33, M79) &gt; 0, "Found", "Not Found")</f>
        <v>Found</v>
      </c>
      <c r="AC79" s="44" t="str">
        <f>IF(COUNTIF(Stats!$A$1:$A$33, N79) &gt; 0, "Found", "Not Found")</f>
        <v>Found</v>
      </c>
      <c r="AD79" s="44" t="str">
        <f>IF(COUNTIF(Stats!$A$1:$A$33, O79) &gt; 0, "Found", "Not Found")</f>
        <v>Found</v>
      </c>
      <c r="AE79" s="44" t="str">
        <f>IF(COUNTIF(Stats!$A$1:$A$33, P79) &gt; 0, "Found", "Not Found")</f>
        <v>Found</v>
      </c>
      <c r="AF79" s="44" t="str">
        <f>IF(COUNTIF(Stats!$A$1:$A$33, Q79) &gt; 0, "Found", "Not Found")</f>
        <v>Found</v>
      </c>
      <c r="AG79" s="44" t="str">
        <f>IF(COUNTIF(Stats!$A$1:$A$33, R79) &gt; 0, "Found", "Not Found")</f>
        <v>Found</v>
      </c>
      <c r="AH79" s="44" t="str">
        <f>IF(COUNTIF(Stats!$A$1:$A$33, S79) &gt; 0, "Found", "Not Found")</f>
        <v>Found</v>
      </c>
    </row>
    <row r="80" spans="1:34" ht="12.75">
      <c r="A80" s="55" t="s">
        <v>133</v>
      </c>
      <c r="B80" s="1" t="s">
        <v>97</v>
      </c>
      <c r="C80" s="1" t="s">
        <v>364</v>
      </c>
      <c r="D80" s="46">
        <v>4</v>
      </c>
      <c r="E80" s="1" t="s">
        <v>100</v>
      </c>
      <c r="F80" s="47" t="s">
        <v>58</v>
      </c>
      <c r="G80" s="48" t="s">
        <v>40</v>
      </c>
      <c r="H80" s="49" t="s">
        <v>48</v>
      </c>
      <c r="I80" s="49" t="s">
        <v>45</v>
      </c>
      <c r="J80" s="50" t="s">
        <v>50</v>
      </c>
      <c r="K80" s="50" t="s">
        <v>65</v>
      </c>
      <c r="L80" s="51" t="s">
        <v>51</v>
      </c>
      <c r="M80" s="52" t="s">
        <v>35</v>
      </c>
      <c r="N80" s="53" t="s">
        <v>46</v>
      </c>
      <c r="O80" s="53" t="s">
        <v>60</v>
      </c>
      <c r="P80" s="53" t="s">
        <v>49</v>
      </c>
      <c r="Q80" s="53" t="s">
        <v>55</v>
      </c>
      <c r="R80" s="54" t="s">
        <v>25</v>
      </c>
      <c r="S80" s="54" t="s">
        <v>68</v>
      </c>
      <c r="T80" s="43">
        <f ca="1">IFERROR(__xludf.DUMMYFUNCTION("COUNTUNIQUE(F80:S80)"),14)</f>
        <v>14</v>
      </c>
      <c r="U80" s="44" t="str">
        <f>IF(COUNTIF(Stats!$A$1:$A$33, F80) &gt; 0, "Found", "Not Found")</f>
        <v>Found</v>
      </c>
      <c r="V80" s="44" t="str">
        <f>IF(COUNTIF(Stats!$A$1:$A$33, G80) &gt; 0, "Found", "Not Found")</f>
        <v>Found</v>
      </c>
      <c r="W80" s="44" t="str">
        <f>IF(COUNTIF(Stats!$A$1:$A$33, H80) &gt; 0, "Found", "Not Found")</f>
        <v>Found</v>
      </c>
      <c r="X80" s="44" t="str">
        <f>IF(COUNTIF(Stats!$A$1:$A$33, I80) &gt; 0, "Found", "Not Found")</f>
        <v>Found</v>
      </c>
      <c r="Y80" s="44" t="str">
        <f>IF(COUNTIF(Stats!$A$1:$A$33, J80) &gt; 0, "Found", "Not Found")</f>
        <v>Found</v>
      </c>
      <c r="Z80" s="44" t="str">
        <f>IF(COUNTIF(Stats!$A$1:$A$33, K80) &gt; 0, "Found", "Not Found")</f>
        <v>Found</v>
      </c>
      <c r="AA80" s="44" t="str">
        <f>IF(COUNTIF(Stats!$A$1:$A$33, L80) &gt; 0, "Found", "Not Found")</f>
        <v>Found</v>
      </c>
      <c r="AB80" s="44" t="str">
        <f>IF(COUNTIF(Stats!$A$1:$A$33, M80) &gt; 0, "Found", "Not Found")</f>
        <v>Found</v>
      </c>
      <c r="AC80" s="44" t="str">
        <f>IF(COUNTIF(Stats!$A$1:$A$33, N80) &gt; 0, "Found", "Not Found")</f>
        <v>Found</v>
      </c>
      <c r="AD80" s="44" t="str">
        <f>IF(COUNTIF(Stats!$A$1:$A$33, O80) &gt; 0, "Found", "Not Found")</f>
        <v>Found</v>
      </c>
      <c r="AE80" s="44" t="str">
        <f>IF(COUNTIF(Stats!$A$1:$A$33, P80) &gt; 0, "Found", "Not Found")</f>
        <v>Found</v>
      </c>
      <c r="AF80" s="44" t="str">
        <f>IF(COUNTIF(Stats!$A$1:$A$33, Q80) &gt; 0, "Found", "Not Found")</f>
        <v>Found</v>
      </c>
      <c r="AG80" s="44" t="str">
        <f>IF(COUNTIF(Stats!$A$1:$A$33, R80) &gt; 0, "Found", "Not Found")</f>
        <v>Found</v>
      </c>
      <c r="AH80" s="44" t="str">
        <f>IF(COUNTIF(Stats!$A$1:$A$33, S80) &gt; 0, "Found", "Not Found")</f>
        <v>Found</v>
      </c>
    </row>
    <row r="81" spans="1:34" ht="12.75">
      <c r="A81" s="45" t="s">
        <v>134</v>
      </c>
      <c r="B81" s="1" t="s">
        <v>108</v>
      </c>
      <c r="C81" s="1" t="s">
        <v>365</v>
      </c>
      <c r="D81" s="46"/>
      <c r="E81" s="1" t="s">
        <v>100</v>
      </c>
      <c r="F81" s="59" t="s">
        <v>35</v>
      </c>
      <c r="G81" s="60" t="s">
        <v>54</v>
      </c>
      <c r="H81" s="61" t="s">
        <v>58</v>
      </c>
      <c r="I81" s="61" t="s">
        <v>63</v>
      </c>
      <c r="J81" s="62" t="s">
        <v>45</v>
      </c>
      <c r="K81" s="62" t="s">
        <v>50</v>
      </c>
      <c r="L81" s="63" t="s">
        <v>30</v>
      </c>
      <c r="M81" s="64" t="s">
        <v>66</v>
      </c>
      <c r="N81" s="65" t="s">
        <v>57</v>
      </c>
      <c r="O81" s="65" t="s">
        <v>53</v>
      </c>
      <c r="P81" s="65" t="s">
        <v>49</v>
      </c>
      <c r="Q81" s="65" t="s">
        <v>55</v>
      </c>
      <c r="R81" s="66" t="s">
        <v>20</v>
      </c>
      <c r="S81" s="66" t="s">
        <v>46</v>
      </c>
      <c r="T81" s="43">
        <f ca="1">IFERROR(__xludf.DUMMYFUNCTION("COUNTUNIQUE(F81:S81)"),14)</f>
        <v>14</v>
      </c>
      <c r="U81" s="44" t="str">
        <f>IF(COUNTIF(Stats!$A$1:$A$33, F81) &gt; 0, "Found", "Not Found")</f>
        <v>Found</v>
      </c>
      <c r="V81" s="44" t="str">
        <f>IF(COUNTIF(Stats!$A$1:$A$33, G81) &gt; 0, "Found", "Not Found")</f>
        <v>Found</v>
      </c>
      <c r="W81" s="44" t="str">
        <f>IF(COUNTIF(Stats!$A$1:$A$33, H81) &gt; 0, "Found", "Not Found")</f>
        <v>Found</v>
      </c>
      <c r="X81" s="44" t="str">
        <f>IF(COUNTIF(Stats!$A$1:$A$33, I81) &gt; 0, "Found", "Not Found")</f>
        <v>Found</v>
      </c>
      <c r="Y81" s="44" t="str">
        <f>IF(COUNTIF(Stats!$A$1:$A$33, J81) &gt; 0, "Found", "Not Found")</f>
        <v>Found</v>
      </c>
      <c r="Z81" s="44" t="str">
        <f>IF(COUNTIF(Stats!$A$1:$A$33, K81) &gt; 0, "Found", "Not Found")</f>
        <v>Found</v>
      </c>
      <c r="AA81" s="44" t="str">
        <f>IF(COUNTIF(Stats!$A$1:$A$33, L81) &gt; 0, "Found", "Not Found")</f>
        <v>Found</v>
      </c>
      <c r="AB81" s="44" t="str">
        <f>IF(COUNTIF(Stats!$A$1:$A$33, M81) &gt; 0, "Found", "Not Found")</f>
        <v>Found</v>
      </c>
      <c r="AC81" s="44" t="str">
        <f>IF(COUNTIF(Stats!$A$1:$A$33, N81) &gt; 0, "Found", "Not Found")</f>
        <v>Found</v>
      </c>
      <c r="AD81" s="44" t="str">
        <f>IF(COUNTIF(Stats!$A$1:$A$33, O81) &gt; 0, "Found", "Not Found")</f>
        <v>Found</v>
      </c>
      <c r="AE81" s="44" t="str">
        <f>IF(COUNTIF(Stats!$A$1:$A$33, P81) &gt; 0, "Found", "Not Found")</f>
        <v>Found</v>
      </c>
      <c r="AF81" s="44" t="str">
        <f>IF(COUNTIF(Stats!$A$1:$A$33, Q81) &gt; 0, "Found", "Not Found")</f>
        <v>Found</v>
      </c>
      <c r="AG81" s="44" t="str">
        <f>IF(COUNTIF(Stats!$A$1:$A$33, R81) &gt; 0, "Found", "Not Found")</f>
        <v>Found</v>
      </c>
      <c r="AH81" s="44" t="str">
        <f>IF(COUNTIF(Stats!$A$1:$A$33, S81) &gt; 0, "Found", "Not Found")</f>
        <v>Found</v>
      </c>
    </row>
    <row r="82" spans="1:34" ht="12.75">
      <c r="A82" s="45" t="s">
        <v>134</v>
      </c>
      <c r="B82" s="1" t="s">
        <v>108</v>
      </c>
      <c r="C82" s="1" t="s">
        <v>364</v>
      </c>
      <c r="D82" s="34"/>
      <c r="E82" s="1" t="s">
        <v>100</v>
      </c>
      <c r="F82" s="59" t="s">
        <v>53</v>
      </c>
      <c r="G82" s="60" t="s">
        <v>35</v>
      </c>
      <c r="H82" s="61" t="s">
        <v>59</v>
      </c>
      <c r="I82" s="61" t="s">
        <v>67</v>
      </c>
      <c r="J82" s="62" t="s">
        <v>40</v>
      </c>
      <c r="K82" s="62" t="s">
        <v>54</v>
      </c>
      <c r="L82" s="63" t="s">
        <v>51</v>
      </c>
      <c r="M82" s="64" t="s">
        <v>52</v>
      </c>
      <c r="N82" s="65" t="s">
        <v>55</v>
      </c>
      <c r="O82" s="65" t="s">
        <v>57</v>
      </c>
      <c r="P82" s="65" t="s">
        <v>50</v>
      </c>
      <c r="Q82" s="65" t="s">
        <v>48</v>
      </c>
      <c r="R82" s="66" t="s">
        <v>49</v>
      </c>
      <c r="S82" s="66" t="s">
        <v>46</v>
      </c>
      <c r="T82" s="43">
        <f ca="1">IFERROR(__xludf.DUMMYFUNCTION("COUNTUNIQUE(F82:S82)"),14)</f>
        <v>14</v>
      </c>
      <c r="U82" s="44" t="str">
        <f>IF(COUNTIF(Stats!$A$1:$A$33, F82) &gt; 0, "Found", "Not Found")</f>
        <v>Found</v>
      </c>
      <c r="V82" s="44" t="str">
        <f>IF(COUNTIF(Stats!$A$1:$A$33, G82) &gt; 0, "Found", "Not Found")</f>
        <v>Found</v>
      </c>
      <c r="W82" s="44" t="str">
        <f>IF(COUNTIF(Stats!$A$1:$A$33, H82) &gt; 0, "Found", "Not Found")</f>
        <v>Found</v>
      </c>
      <c r="X82" s="44" t="str">
        <f>IF(COUNTIF(Stats!$A$1:$A$33, I82) &gt; 0, "Found", "Not Found")</f>
        <v>Found</v>
      </c>
      <c r="Y82" s="44" t="str">
        <f>IF(COUNTIF(Stats!$A$1:$A$33, J82) &gt; 0, "Found", "Not Found")</f>
        <v>Found</v>
      </c>
      <c r="Z82" s="44" t="str">
        <f>IF(COUNTIF(Stats!$A$1:$A$33, K82) &gt; 0, "Found", "Not Found")</f>
        <v>Found</v>
      </c>
      <c r="AA82" s="44" t="str">
        <f>IF(COUNTIF(Stats!$A$1:$A$33, L82) &gt; 0, "Found", "Not Found")</f>
        <v>Found</v>
      </c>
      <c r="AB82" s="44" t="str">
        <f>IF(COUNTIF(Stats!$A$1:$A$33, M82) &gt; 0, "Found", "Not Found")</f>
        <v>Found</v>
      </c>
      <c r="AC82" s="44" t="str">
        <f>IF(COUNTIF(Stats!$A$1:$A$33, N82) &gt; 0, "Found", "Not Found")</f>
        <v>Found</v>
      </c>
      <c r="AD82" s="44" t="str">
        <f>IF(COUNTIF(Stats!$A$1:$A$33, O82) &gt; 0, "Found", "Not Found")</f>
        <v>Found</v>
      </c>
      <c r="AE82" s="44" t="str">
        <f>IF(COUNTIF(Stats!$A$1:$A$33, P82) &gt; 0, "Found", "Not Found")</f>
        <v>Found</v>
      </c>
      <c r="AF82" s="44" t="str">
        <f>IF(COUNTIF(Stats!$A$1:$A$33, Q82) &gt; 0, "Found", "Not Found")</f>
        <v>Found</v>
      </c>
      <c r="AG82" s="44" t="str">
        <f>IF(COUNTIF(Stats!$A$1:$A$33, R82) &gt; 0, "Found", "Not Found")</f>
        <v>Found</v>
      </c>
      <c r="AH82" s="44" t="str">
        <f>IF(COUNTIF(Stats!$A$1:$A$33, S82) &gt; 0, "Found", "Not Found")</f>
        <v>Found</v>
      </c>
    </row>
    <row r="83" spans="1:34" ht="12.75">
      <c r="A83" s="50" t="s">
        <v>134</v>
      </c>
      <c r="B83" s="1" t="s">
        <v>109</v>
      </c>
      <c r="C83" s="1" t="s">
        <v>365</v>
      </c>
      <c r="D83" s="46">
        <v>3</v>
      </c>
      <c r="E83" s="1" t="s">
        <v>100</v>
      </c>
      <c r="F83" s="78" t="s">
        <v>53</v>
      </c>
      <c r="G83" s="79" t="s">
        <v>54</v>
      </c>
      <c r="H83" s="80" t="s">
        <v>47</v>
      </c>
      <c r="I83" s="80" t="s">
        <v>61</v>
      </c>
      <c r="J83" s="81" t="s">
        <v>25</v>
      </c>
      <c r="K83" s="81" t="s">
        <v>51</v>
      </c>
      <c r="L83" s="82" t="s">
        <v>67</v>
      </c>
      <c r="M83" s="83" t="s">
        <v>66</v>
      </c>
      <c r="N83" s="84" t="s">
        <v>55</v>
      </c>
      <c r="O83" s="85" t="s">
        <v>35</v>
      </c>
      <c r="P83" s="84" t="s">
        <v>30</v>
      </c>
      <c r="Q83" s="84" t="s">
        <v>46</v>
      </c>
      <c r="R83" s="86" t="s">
        <v>52</v>
      </c>
      <c r="S83" s="86" t="s">
        <v>62</v>
      </c>
      <c r="T83" s="43">
        <f ca="1">IFERROR(__xludf.DUMMYFUNCTION("COUNTUNIQUE(F83:S83)"),14)</f>
        <v>14</v>
      </c>
      <c r="U83" s="44" t="str">
        <f>IF(COUNTIF(Stats!$A$1:$A$33, F83) &gt; 0, "Found", "Not Found")</f>
        <v>Found</v>
      </c>
      <c r="V83" s="44" t="str">
        <f>IF(COUNTIF(Stats!$A$1:$A$33, G83) &gt; 0, "Found", "Not Found")</f>
        <v>Found</v>
      </c>
      <c r="W83" s="44" t="str">
        <f>IF(COUNTIF(Stats!$A$1:$A$33, H83) &gt; 0, "Found", "Not Found")</f>
        <v>Found</v>
      </c>
      <c r="X83" s="44" t="str">
        <f>IF(COUNTIF(Stats!$A$1:$A$33, I83) &gt; 0, "Found", "Not Found")</f>
        <v>Found</v>
      </c>
      <c r="Y83" s="44" t="str">
        <f>IF(COUNTIF(Stats!$A$1:$A$33, J83) &gt; 0, "Found", "Not Found")</f>
        <v>Found</v>
      </c>
      <c r="Z83" s="44" t="str">
        <f>IF(COUNTIF(Stats!$A$1:$A$33, K83) &gt; 0, "Found", "Not Found")</f>
        <v>Found</v>
      </c>
      <c r="AA83" s="44" t="str">
        <f>IF(COUNTIF(Stats!$A$1:$A$33, L83) &gt; 0, "Found", "Not Found")</f>
        <v>Found</v>
      </c>
      <c r="AB83" s="44" t="str">
        <f>IF(COUNTIF(Stats!$A$1:$A$33, M83) &gt; 0, "Found", "Not Found")</f>
        <v>Found</v>
      </c>
      <c r="AC83" s="44" t="str">
        <f>IF(COUNTIF(Stats!$A$1:$A$33, N83) &gt; 0, "Found", "Not Found")</f>
        <v>Found</v>
      </c>
      <c r="AD83" s="44" t="str">
        <f>IF(COUNTIF(Stats!$A$1:$A$33, O83) &gt; 0, "Found", "Not Found")</f>
        <v>Found</v>
      </c>
      <c r="AE83" s="44" t="str">
        <f>IF(COUNTIF(Stats!$A$1:$A$33, P83) &gt; 0, "Found", "Not Found")</f>
        <v>Found</v>
      </c>
      <c r="AF83" s="44" t="str">
        <f>IF(COUNTIF(Stats!$A$1:$A$33, Q83) &gt; 0, "Found", "Not Found")</f>
        <v>Found</v>
      </c>
      <c r="AG83" s="44" t="str">
        <f>IF(COUNTIF(Stats!$A$1:$A$33, R83) &gt; 0, "Found", "Not Found")</f>
        <v>Found</v>
      </c>
      <c r="AH83" s="44" t="str">
        <f>IF(COUNTIF(Stats!$A$1:$A$33, S83) &gt; 0, "Found", "Not Found")</f>
        <v>Found</v>
      </c>
    </row>
    <row r="84" spans="1:34" ht="12.75">
      <c r="A84" s="50" t="s">
        <v>134</v>
      </c>
      <c r="B84" s="1" t="s">
        <v>109</v>
      </c>
      <c r="C84" s="1" t="s">
        <v>364</v>
      </c>
      <c r="D84" s="46">
        <v>6</v>
      </c>
      <c r="E84" s="1" t="s">
        <v>100</v>
      </c>
      <c r="F84" s="59" t="s">
        <v>50</v>
      </c>
      <c r="G84" s="60" t="s">
        <v>46</v>
      </c>
      <c r="H84" s="61" t="s">
        <v>65</v>
      </c>
      <c r="I84" s="61" t="s">
        <v>64</v>
      </c>
      <c r="J84" s="62" t="s">
        <v>47</v>
      </c>
      <c r="K84" s="62" t="s">
        <v>53</v>
      </c>
      <c r="L84" s="63" t="s">
        <v>30</v>
      </c>
      <c r="M84" s="64" t="s">
        <v>51</v>
      </c>
      <c r="N84" s="65" t="s">
        <v>55</v>
      </c>
      <c r="O84" s="65" t="s">
        <v>49</v>
      </c>
      <c r="P84" s="65" t="s">
        <v>25</v>
      </c>
      <c r="Q84" s="65" t="s">
        <v>35</v>
      </c>
      <c r="R84" s="66" t="s">
        <v>62</v>
      </c>
      <c r="S84" s="66" t="s">
        <v>66</v>
      </c>
      <c r="T84" s="43">
        <f ca="1">IFERROR(__xludf.DUMMYFUNCTION("COUNTUNIQUE(F84:S84)"),14)</f>
        <v>14</v>
      </c>
      <c r="U84" s="44" t="str">
        <f>IF(COUNTIF(Stats!$A$1:$A$33, F84) &gt; 0, "Found", "Not Found")</f>
        <v>Found</v>
      </c>
      <c r="V84" s="44" t="str">
        <f>IF(COUNTIF(Stats!$A$1:$A$33, G84) &gt; 0, "Found", "Not Found")</f>
        <v>Found</v>
      </c>
      <c r="W84" s="44" t="str">
        <f>IF(COUNTIF(Stats!$A$1:$A$33, H84) &gt; 0, "Found", "Not Found")</f>
        <v>Found</v>
      </c>
      <c r="X84" s="44" t="str">
        <f>IF(COUNTIF(Stats!$A$1:$A$33, I84) &gt; 0, "Found", "Not Found")</f>
        <v>Found</v>
      </c>
      <c r="Y84" s="44" t="str">
        <f>IF(COUNTIF(Stats!$A$1:$A$33, J84) &gt; 0, "Found", "Not Found")</f>
        <v>Found</v>
      </c>
      <c r="Z84" s="44" t="str">
        <f>IF(COUNTIF(Stats!$A$1:$A$33, K84) &gt; 0, "Found", "Not Found")</f>
        <v>Found</v>
      </c>
      <c r="AA84" s="44" t="str">
        <f>IF(COUNTIF(Stats!$A$1:$A$33, L84) &gt; 0, "Found", "Not Found")</f>
        <v>Found</v>
      </c>
      <c r="AB84" s="44" t="str">
        <f>IF(COUNTIF(Stats!$A$1:$A$33, M84) &gt; 0, "Found", "Not Found")</f>
        <v>Found</v>
      </c>
      <c r="AC84" s="44" t="str">
        <f>IF(COUNTIF(Stats!$A$1:$A$33, N84) &gt; 0, "Found", "Not Found")</f>
        <v>Found</v>
      </c>
      <c r="AD84" s="44" t="str">
        <f>IF(COUNTIF(Stats!$A$1:$A$33, O84) &gt; 0, "Found", "Not Found")</f>
        <v>Found</v>
      </c>
      <c r="AE84" s="44" t="str">
        <f>IF(COUNTIF(Stats!$A$1:$A$33, P84) &gt; 0, "Found", "Not Found")</f>
        <v>Found</v>
      </c>
      <c r="AF84" s="44" t="str">
        <f>IF(COUNTIF(Stats!$A$1:$A$33, Q84) &gt; 0, "Found", "Not Found")</f>
        <v>Found</v>
      </c>
      <c r="AG84" s="44" t="str">
        <f>IF(COUNTIF(Stats!$A$1:$A$33, R84) &gt; 0, "Found", "Not Found")</f>
        <v>Found</v>
      </c>
      <c r="AH84" s="44" t="str">
        <f>IF(COUNTIF(Stats!$A$1:$A$33, S84) &gt; 0, "Found", "Not Found")</f>
        <v>Found</v>
      </c>
    </row>
    <row r="85" spans="1:34" ht="12.75">
      <c r="A85" s="58" t="s">
        <v>135</v>
      </c>
      <c r="B85" s="1" t="s">
        <v>136</v>
      </c>
      <c r="C85" s="1" t="s">
        <v>365</v>
      </c>
      <c r="D85" s="1">
        <v>5</v>
      </c>
      <c r="E85" s="1" t="s">
        <v>100</v>
      </c>
      <c r="F85" s="47" t="s">
        <v>55</v>
      </c>
      <c r="G85" s="48" t="s">
        <v>59</v>
      </c>
      <c r="H85" s="49" t="s">
        <v>47</v>
      </c>
      <c r="I85" s="49" t="s">
        <v>70</v>
      </c>
      <c r="J85" s="50" t="s">
        <v>51</v>
      </c>
      <c r="K85" s="50" t="s">
        <v>60</v>
      </c>
      <c r="L85" s="51" t="s">
        <v>25</v>
      </c>
      <c r="M85" s="52" t="s">
        <v>48</v>
      </c>
      <c r="N85" s="53" t="s">
        <v>57</v>
      </c>
      <c r="O85" s="53" t="s">
        <v>35</v>
      </c>
      <c r="P85" s="53" t="s">
        <v>30</v>
      </c>
      <c r="Q85" s="53" t="s">
        <v>46</v>
      </c>
      <c r="R85" s="54" t="s">
        <v>15</v>
      </c>
      <c r="S85" s="54" t="s">
        <v>62</v>
      </c>
      <c r="T85" s="43">
        <f ca="1">IFERROR(__xludf.DUMMYFUNCTION("COUNTUNIQUE(F85:S85)"),14)</f>
        <v>14</v>
      </c>
      <c r="U85" s="44" t="str">
        <f>IF(COUNTIF(Stats!$A$1:$A$33, F85) &gt; 0, "Found", "Not Found")</f>
        <v>Found</v>
      </c>
      <c r="V85" s="44" t="str">
        <f>IF(COUNTIF(Stats!$A$1:$A$33, G85) &gt; 0, "Found", "Not Found")</f>
        <v>Found</v>
      </c>
      <c r="W85" s="44" t="str">
        <f>IF(COUNTIF(Stats!$A$1:$A$33, H85) &gt; 0, "Found", "Not Found")</f>
        <v>Found</v>
      </c>
      <c r="X85" s="44" t="str">
        <f>IF(COUNTIF(Stats!$A$1:$A$33, I85) &gt; 0, "Found", "Not Found")</f>
        <v>Found</v>
      </c>
      <c r="Y85" s="44" t="str">
        <f>IF(COUNTIF(Stats!$A$1:$A$33, J85) &gt; 0, "Found", "Not Found")</f>
        <v>Found</v>
      </c>
      <c r="Z85" s="44" t="str">
        <f>IF(COUNTIF(Stats!$A$1:$A$33, K85) &gt; 0, "Found", "Not Found")</f>
        <v>Found</v>
      </c>
      <c r="AA85" s="44" t="str">
        <f>IF(COUNTIF(Stats!$A$1:$A$33, L85) &gt; 0, "Found", "Not Found")</f>
        <v>Found</v>
      </c>
      <c r="AB85" s="44" t="str">
        <f>IF(COUNTIF(Stats!$A$1:$A$33, M85) &gt; 0, "Found", "Not Found")</f>
        <v>Found</v>
      </c>
      <c r="AC85" s="44" t="str">
        <f>IF(COUNTIF(Stats!$A$1:$A$33, N85) &gt; 0, "Found", "Not Found")</f>
        <v>Found</v>
      </c>
      <c r="AD85" s="44" t="str">
        <f>IF(COUNTIF(Stats!$A$1:$A$33, O85) &gt; 0, "Found", "Not Found")</f>
        <v>Found</v>
      </c>
      <c r="AE85" s="44" t="str">
        <f>IF(COUNTIF(Stats!$A$1:$A$33, P85) &gt; 0, "Found", "Not Found")</f>
        <v>Found</v>
      </c>
      <c r="AF85" s="44" t="str">
        <f>IF(COUNTIF(Stats!$A$1:$A$33, Q85) &gt; 0, "Found", "Not Found")</f>
        <v>Found</v>
      </c>
      <c r="AG85" s="44" t="str">
        <f>IF(COUNTIF(Stats!$A$1:$A$33, R85) &gt; 0, "Found", "Not Found")</f>
        <v>Found</v>
      </c>
      <c r="AH85" s="44" t="str">
        <f>IF(COUNTIF(Stats!$A$1:$A$33, S85) &gt; 0, "Found", "Not Found")</f>
        <v>Found</v>
      </c>
    </row>
    <row r="86" spans="1:34" ht="12.75">
      <c r="A86" s="67" t="s">
        <v>137</v>
      </c>
      <c r="B86" s="1" t="s">
        <v>138</v>
      </c>
      <c r="C86" s="1" t="s">
        <v>364</v>
      </c>
      <c r="D86" s="46">
        <v>4</v>
      </c>
      <c r="E86" s="1" t="s">
        <v>100</v>
      </c>
      <c r="F86" s="59" t="s">
        <v>50</v>
      </c>
      <c r="G86" s="60" t="s">
        <v>52</v>
      </c>
      <c r="H86" s="61" t="s">
        <v>49</v>
      </c>
      <c r="I86" s="61" t="s">
        <v>48</v>
      </c>
      <c r="J86" s="62" t="s">
        <v>62</v>
      </c>
      <c r="K86" s="62" t="s">
        <v>58</v>
      </c>
      <c r="L86" s="63" t="s">
        <v>70</v>
      </c>
      <c r="M86" s="64" t="s">
        <v>68</v>
      </c>
      <c r="N86" s="65" t="s">
        <v>57</v>
      </c>
      <c r="O86" s="65" t="s">
        <v>55</v>
      </c>
      <c r="P86" s="65" t="s">
        <v>30</v>
      </c>
      <c r="Q86" s="65" t="s">
        <v>35</v>
      </c>
      <c r="R86" s="66" t="s">
        <v>46</v>
      </c>
      <c r="S86" s="66" t="s">
        <v>53</v>
      </c>
      <c r="T86" s="43">
        <f ca="1">IFERROR(__xludf.DUMMYFUNCTION("COUNTUNIQUE(F86:S86)"),14)</f>
        <v>14</v>
      </c>
      <c r="U86" s="44" t="str">
        <f>IF(COUNTIF(Stats!$A$1:$A$33, F86) &gt; 0, "Found", "Not Found")</f>
        <v>Found</v>
      </c>
      <c r="V86" s="44" t="str">
        <f>IF(COUNTIF(Stats!$A$1:$A$33, G86) &gt; 0, "Found", "Not Found")</f>
        <v>Found</v>
      </c>
      <c r="W86" s="44" t="str">
        <f>IF(COUNTIF(Stats!$A$1:$A$33, H86) &gt; 0, "Found", "Not Found")</f>
        <v>Found</v>
      </c>
      <c r="X86" s="44" t="str">
        <f>IF(COUNTIF(Stats!$A$1:$A$33, I86) &gt; 0, "Found", "Not Found")</f>
        <v>Found</v>
      </c>
      <c r="Y86" s="44" t="str">
        <f>IF(COUNTIF(Stats!$A$1:$A$33, J86) &gt; 0, "Found", "Not Found")</f>
        <v>Found</v>
      </c>
      <c r="Z86" s="44" t="str">
        <f>IF(COUNTIF(Stats!$A$1:$A$33, K86) &gt; 0, "Found", "Not Found")</f>
        <v>Found</v>
      </c>
      <c r="AA86" s="44" t="str">
        <f>IF(COUNTIF(Stats!$A$1:$A$33, L86) &gt; 0, "Found", "Not Found")</f>
        <v>Found</v>
      </c>
      <c r="AB86" s="44" t="str">
        <f>IF(COUNTIF(Stats!$A$1:$A$33, M86) &gt; 0, "Found", "Not Found")</f>
        <v>Found</v>
      </c>
      <c r="AC86" s="44" t="str">
        <f>IF(COUNTIF(Stats!$A$1:$A$33, N86) &gt; 0, "Found", "Not Found")</f>
        <v>Found</v>
      </c>
      <c r="AD86" s="44" t="str">
        <f>IF(COUNTIF(Stats!$A$1:$A$33, O86) &gt; 0, "Found", "Not Found")</f>
        <v>Found</v>
      </c>
      <c r="AE86" s="44" t="str">
        <f>IF(COUNTIF(Stats!$A$1:$A$33, P86) &gt; 0, "Found", "Not Found")</f>
        <v>Found</v>
      </c>
      <c r="AF86" s="44" t="str">
        <f>IF(COUNTIF(Stats!$A$1:$A$33, Q86) &gt; 0, "Found", "Not Found")</f>
        <v>Found</v>
      </c>
      <c r="AG86" s="44" t="str">
        <f>IF(COUNTIF(Stats!$A$1:$A$33, R86) &gt; 0, "Found", "Not Found")</f>
        <v>Found</v>
      </c>
      <c r="AH86" s="44" t="str">
        <f>IF(COUNTIF(Stats!$A$1:$A$33, S86) &gt; 0, "Found", "Not Found")</f>
        <v>Found</v>
      </c>
    </row>
    <row r="87" spans="1:34" ht="12.75">
      <c r="A87" s="67" t="s">
        <v>137</v>
      </c>
      <c r="B87" s="1" t="s">
        <v>138</v>
      </c>
      <c r="C87" s="1" t="s">
        <v>365</v>
      </c>
      <c r="D87" s="46">
        <v>1</v>
      </c>
      <c r="E87" s="1" t="s">
        <v>100</v>
      </c>
      <c r="F87" s="59" t="s">
        <v>35</v>
      </c>
      <c r="G87" s="60" t="s">
        <v>40</v>
      </c>
      <c r="H87" s="61" t="s">
        <v>65</v>
      </c>
      <c r="I87" s="61" t="s">
        <v>63</v>
      </c>
      <c r="J87" s="62" t="s">
        <v>46</v>
      </c>
      <c r="K87" s="62" t="s">
        <v>58</v>
      </c>
      <c r="L87" s="63" t="s">
        <v>51</v>
      </c>
      <c r="M87" s="64" t="s">
        <v>56</v>
      </c>
      <c r="N87" s="65" t="s">
        <v>57</v>
      </c>
      <c r="O87" s="65" t="s">
        <v>55</v>
      </c>
      <c r="P87" s="65" t="s">
        <v>53</v>
      </c>
      <c r="Q87" s="65" t="s">
        <v>50</v>
      </c>
      <c r="R87" s="66" t="s">
        <v>49</v>
      </c>
      <c r="S87" s="66" t="s">
        <v>52</v>
      </c>
      <c r="T87" s="43">
        <f ca="1">IFERROR(__xludf.DUMMYFUNCTION("COUNTUNIQUE(F87:S87)"),14)</f>
        <v>14</v>
      </c>
      <c r="U87" s="44" t="str">
        <f>IF(COUNTIF(Stats!$A$1:$A$33, F87) &gt; 0, "Found", "Not Found")</f>
        <v>Found</v>
      </c>
      <c r="V87" s="44" t="str">
        <f>IF(COUNTIF(Stats!$A$1:$A$33, G87) &gt; 0, "Found", "Not Found")</f>
        <v>Found</v>
      </c>
      <c r="W87" s="44" t="str">
        <f>IF(COUNTIF(Stats!$A$1:$A$33, H87) &gt; 0, "Found", "Not Found")</f>
        <v>Found</v>
      </c>
      <c r="X87" s="44" t="str">
        <f>IF(COUNTIF(Stats!$A$1:$A$33, I87) &gt; 0, "Found", "Not Found")</f>
        <v>Found</v>
      </c>
      <c r="Y87" s="44" t="str">
        <f>IF(COUNTIF(Stats!$A$1:$A$33, J87) &gt; 0, "Found", "Not Found")</f>
        <v>Found</v>
      </c>
      <c r="Z87" s="44" t="str">
        <f>IF(COUNTIF(Stats!$A$1:$A$33, K87) &gt; 0, "Found", "Not Found")</f>
        <v>Found</v>
      </c>
      <c r="AA87" s="44" t="str">
        <f>IF(COUNTIF(Stats!$A$1:$A$33, L87) &gt; 0, "Found", "Not Found")</f>
        <v>Found</v>
      </c>
      <c r="AB87" s="44" t="str">
        <f>IF(COUNTIF(Stats!$A$1:$A$33, M87) &gt; 0, "Found", "Not Found")</f>
        <v>Found</v>
      </c>
      <c r="AC87" s="44" t="str">
        <f>IF(COUNTIF(Stats!$A$1:$A$33, N87) &gt; 0, "Found", "Not Found")</f>
        <v>Found</v>
      </c>
      <c r="AD87" s="44" t="str">
        <f>IF(COUNTIF(Stats!$A$1:$A$33, O87) &gt; 0, "Found", "Not Found")</f>
        <v>Found</v>
      </c>
      <c r="AE87" s="44" t="str">
        <f>IF(COUNTIF(Stats!$A$1:$A$33, P87) &gt; 0, "Found", "Not Found")</f>
        <v>Found</v>
      </c>
      <c r="AF87" s="44" t="str">
        <f>IF(COUNTIF(Stats!$A$1:$A$33, Q87) &gt; 0, "Found", "Not Found")</f>
        <v>Found</v>
      </c>
      <c r="AG87" s="44" t="str">
        <f>IF(COUNTIF(Stats!$A$1:$A$33, R87) &gt; 0, "Found", "Not Found")</f>
        <v>Found</v>
      </c>
      <c r="AH87" s="44" t="str">
        <f>IF(COUNTIF(Stats!$A$1:$A$33, S87) &gt; 0, "Found", "Not Found")</f>
        <v>Found</v>
      </c>
    </row>
    <row r="88" spans="1:34" ht="12.75">
      <c r="A88" s="53" t="s">
        <v>139</v>
      </c>
      <c r="B88" s="1" t="s">
        <v>105</v>
      </c>
      <c r="C88" s="1" t="s">
        <v>365</v>
      </c>
      <c r="D88" s="1">
        <v>3</v>
      </c>
      <c r="E88" s="1" t="s">
        <v>100</v>
      </c>
      <c r="F88" s="47" t="s">
        <v>49</v>
      </c>
      <c r="G88" s="48" t="s">
        <v>52</v>
      </c>
      <c r="H88" s="49" t="s">
        <v>70</v>
      </c>
      <c r="I88" s="49" t="s">
        <v>15</v>
      </c>
      <c r="J88" s="50" t="s">
        <v>50</v>
      </c>
      <c r="K88" s="50" t="s">
        <v>30</v>
      </c>
      <c r="L88" s="51" t="s">
        <v>47</v>
      </c>
      <c r="M88" s="52" t="s">
        <v>51</v>
      </c>
      <c r="N88" s="53" t="s">
        <v>35</v>
      </c>
      <c r="O88" s="53" t="s">
        <v>55</v>
      </c>
      <c r="P88" s="53" t="s">
        <v>48</v>
      </c>
      <c r="Q88" s="53" t="s">
        <v>53</v>
      </c>
      <c r="R88" s="54" t="s">
        <v>46</v>
      </c>
      <c r="S88" s="54" t="s">
        <v>58</v>
      </c>
      <c r="T88" s="43">
        <f ca="1">IFERROR(__xludf.DUMMYFUNCTION("COUNTUNIQUE(F88:S88)"),14)</f>
        <v>14</v>
      </c>
      <c r="U88" s="44" t="str">
        <f>IF(COUNTIF(Stats!$A$1:$A$33, F88) &gt; 0, "Found", "Not Found")</f>
        <v>Found</v>
      </c>
      <c r="V88" s="44" t="str">
        <f>IF(COUNTIF(Stats!$A$1:$A$33, G88) &gt; 0, "Found", "Not Found")</f>
        <v>Found</v>
      </c>
      <c r="W88" s="44" t="str">
        <f>IF(COUNTIF(Stats!$A$1:$A$33, H88) &gt; 0, "Found", "Not Found")</f>
        <v>Found</v>
      </c>
      <c r="X88" s="44" t="str">
        <f>IF(COUNTIF(Stats!$A$1:$A$33, I88) &gt; 0, "Found", "Not Found")</f>
        <v>Found</v>
      </c>
      <c r="Y88" s="44" t="str">
        <f>IF(COUNTIF(Stats!$A$1:$A$33, J88) &gt; 0, "Found", "Not Found")</f>
        <v>Found</v>
      </c>
      <c r="Z88" s="44" t="str">
        <f>IF(COUNTIF(Stats!$A$1:$A$33, K88) &gt; 0, "Found", "Not Found")</f>
        <v>Found</v>
      </c>
      <c r="AA88" s="44" t="str">
        <f>IF(COUNTIF(Stats!$A$1:$A$33, L88) &gt; 0, "Found", "Not Found")</f>
        <v>Found</v>
      </c>
      <c r="AB88" s="44" t="str">
        <f>IF(COUNTIF(Stats!$A$1:$A$33, M88) &gt; 0, "Found", "Not Found")</f>
        <v>Found</v>
      </c>
      <c r="AC88" s="44" t="str">
        <f>IF(COUNTIF(Stats!$A$1:$A$33, N88) &gt; 0, "Found", "Not Found")</f>
        <v>Found</v>
      </c>
      <c r="AD88" s="44" t="str">
        <f>IF(COUNTIF(Stats!$A$1:$A$33, O88) &gt; 0, "Found", "Not Found")</f>
        <v>Found</v>
      </c>
      <c r="AE88" s="44" t="str">
        <f>IF(COUNTIF(Stats!$A$1:$A$33, P88) &gt; 0, "Found", "Not Found")</f>
        <v>Found</v>
      </c>
      <c r="AF88" s="44" t="str">
        <f>IF(COUNTIF(Stats!$A$1:$A$33, Q88) &gt; 0, "Found", "Not Found")</f>
        <v>Found</v>
      </c>
      <c r="AG88" s="44" t="str">
        <f>IF(COUNTIF(Stats!$A$1:$A$33, R88) &gt; 0, "Found", "Not Found")</f>
        <v>Found</v>
      </c>
      <c r="AH88" s="44" t="str">
        <f>IF(COUNTIF(Stats!$A$1:$A$33, S88) &gt; 0, "Found", "Not Found")</f>
        <v>Found</v>
      </c>
    </row>
    <row r="89" spans="1:34" ht="12.75">
      <c r="A89" s="53" t="s">
        <v>139</v>
      </c>
      <c r="B89" s="1" t="s">
        <v>105</v>
      </c>
      <c r="C89" s="1" t="s">
        <v>365</v>
      </c>
      <c r="D89" s="1">
        <v>2</v>
      </c>
      <c r="E89" s="1" t="s">
        <v>100</v>
      </c>
      <c r="F89" s="47" t="s">
        <v>49</v>
      </c>
      <c r="G89" s="48" t="s">
        <v>15</v>
      </c>
      <c r="H89" s="49" t="s">
        <v>66</v>
      </c>
      <c r="I89" s="49" t="s">
        <v>59</v>
      </c>
      <c r="J89" s="50" t="s">
        <v>25</v>
      </c>
      <c r="K89" s="50" t="s">
        <v>50</v>
      </c>
      <c r="L89" s="51" t="s">
        <v>52</v>
      </c>
      <c r="M89" s="52" t="s">
        <v>51</v>
      </c>
      <c r="N89" s="53" t="s">
        <v>30</v>
      </c>
      <c r="O89" s="53" t="s">
        <v>55</v>
      </c>
      <c r="P89" s="53" t="s">
        <v>48</v>
      </c>
      <c r="Q89" s="53" t="s">
        <v>35</v>
      </c>
      <c r="R89" s="54" t="s">
        <v>40</v>
      </c>
      <c r="S89" s="54" t="s">
        <v>47</v>
      </c>
      <c r="T89" s="43">
        <f ca="1">IFERROR(__xludf.DUMMYFUNCTION("COUNTUNIQUE(F89:S89)"),14)</f>
        <v>14</v>
      </c>
      <c r="U89" s="44" t="str">
        <f>IF(COUNTIF(Stats!$A$1:$A$33, F89) &gt; 0, "Found", "Not Found")</f>
        <v>Found</v>
      </c>
      <c r="V89" s="44" t="str">
        <f>IF(COUNTIF(Stats!$A$1:$A$33, G89) &gt; 0, "Found", "Not Found")</f>
        <v>Found</v>
      </c>
      <c r="W89" s="44" t="str">
        <f>IF(COUNTIF(Stats!$A$1:$A$33, H89) &gt; 0, "Found", "Not Found")</f>
        <v>Found</v>
      </c>
      <c r="X89" s="44" t="str">
        <f>IF(COUNTIF(Stats!$A$1:$A$33, I89) &gt; 0, "Found", "Not Found")</f>
        <v>Found</v>
      </c>
      <c r="Y89" s="44" t="str">
        <f>IF(COUNTIF(Stats!$A$1:$A$33, J89) &gt; 0, "Found", "Not Found")</f>
        <v>Found</v>
      </c>
      <c r="Z89" s="44" t="str">
        <f>IF(COUNTIF(Stats!$A$1:$A$33, K89) &gt; 0, "Found", "Not Found")</f>
        <v>Found</v>
      </c>
      <c r="AA89" s="44" t="str">
        <f>IF(COUNTIF(Stats!$A$1:$A$33, L89) &gt; 0, "Found", "Not Found")</f>
        <v>Found</v>
      </c>
      <c r="AB89" s="44" t="str">
        <f>IF(COUNTIF(Stats!$A$1:$A$33, M89) &gt; 0, "Found", "Not Found")</f>
        <v>Found</v>
      </c>
      <c r="AC89" s="44" t="str">
        <f>IF(COUNTIF(Stats!$A$1:$A$33, N89) &gt; 0, "Found", "Not Found")</f>
        <v>Found</v>
      </c>
      <c r="AD89" s="44" t="str">
        <f>IF(COUNTIF(Stats!$A$1:$A$33, O89) &gt; 0, "Found", "Not Found")</f>
        <v>Found</v>
      </c>
      <c r="AE89" s="44" t="str">
        <f>IF(COUNTIF(Stats!$A$1:$A$33, P89) &gt; 0, "Found", "Not Found")</f>
        <v>Found</v>
      </c>
      <c r="AF89" s="44" t="str">
        <f>IF(COUNTIF(Stats!$A$1:$A$33, Q89) &gt; 0, "Found", "Not Found")</f>
        <v>Found</v>
      </c>
      <c r="AG89" s="44" t="str">
        <f>IF(COUNTIF(Stats!$A$1:$A$33, R89) &gt; 0, "Found", "Not Found")</f>
        <v>Found</v>
      </c>
      <c r="AH89" s="44" t="str">
        <f>IF(COUNTIF(Stats!$A$1:$A$33, S89) &gt; 0, "Found", "Not Found")</f>
        <v>Found</v>
      </c>
    </row>
    <row r="90" spans="1:34" ht="12.75">
      <c r="A90" s="47" t="s">
        <v>140</v>
      </c>
      <c r="B90" s="1" t="s">
        <v>138</v>
      </c>
      <c r="C90" s="1" t="s">
        <v>365</v>
      </c>
      <c r="D90" s="46">
        <v>4</v>
      </c>
      <c r="E90" s="1" t="s">
        <v>100</v>
      </c>
      <c r="F90" s="59" t="s">
        <v>30</v>
      </c>
      <c r="G90" s="60" t="s">
        <v>15</v>
      </c>
      <c r="H90" s="61" t="s">
        <v>35</v>
      </c>
      <c r="I90" s="61" t="s">
        <v>57</v>
      </c>
      <c r="J90" s="62" t="s">
        <v>46</v>
      </c>
      <c r="K90" s="62" t="s">
        <v>58</v>
      </c>
      <c r="L90" s="63" t="s">
        <v>52</v>
      </c>
      <c r="M90" s="64" t="s">
        <v>54</v>
      </c>
      <c r="N90" s="65" t="s">
        <v>49</v>
      </c>
      <c r="O90" s="65" t="s">
        <v>55</v>
      </c>
      <c r="P90" s="65" t="s">
        <v>45</v>
      </c>
      <c r="Q90" s="65" t="s">
        <v>53</v>
      </c>
      <c r="R90" s="66" t="s">
        <v>50</v>
      </c>
      <c r="S90" s="66" t="s">
        <v>66</v>
      </c>
      <c r="T90" s="43">
        <f ca="1">IFERROR(__xludf.DUMMYFUNCTION("COUNTUNIQUE(F90:S90)"),14)</f>
        <v>14</v>
      </c>
      <c r="U90" s="44" t="str">
        <f>IF(COUNTIF(Stats!$A$1:$A$33, F90) &gt; 0, "Found", "Not Found")</f>
        <v>Found</v>
      </c>
      <c r="V90" s="44" t="str">
        <f>IF(COUNTIF(Stats!$A$1:$A$33, G90) &gt; 0, "Found", "Not Found")</f>
        <v>Found</v>
      </c>
      <c r="W90" s="44" t="str">
        <f>IF(COUNTIF(Stats!$A$1:$A$33, H90) &gt; 0, "Found", "Not Found")</f>
        <v>Found</v>
      </c>
      <c r="X90" s="44" t="str">
        <f>IF(COUNTIF(Stats!$A$1:$A$33, I90) &gt; 0, "Found", "Not Found")</f>
        <v>Found</v>
      </c>
      <c r="Y90" s="44" t="str">
        <f>IF(COUNTIF(Stats!$A$1:$A$33, J90) &gt; 0, "Found", "Not Found")</f>
        <v>Found</v>
      </c>
      <c r="Z90" s="44" t="str">
        <f>IF(COUNTIF(Stats!$A$1:$A$33, K90) &gt; 0, "Found", "Not Found")</f>
        <v>Found</v>
      </c>
      <c r="AA90" s="44" t="str">
        <f>IF(COUNTIF(Stats!$A$1:$A$33, L90) &gt; 0, "Found", "Not Found")</f>
        <v>Found</v>
      </c>
      <c r="AB90" s="44" t="str">
        <f>IF(COUNTIF(Stats!$A$1:$A$33, M90) &gt; 0, "Found", "Not Found")</f>
        <v>Found</v>
      </c>
      <c r="AC90" s="44" t="str">
        <f>IF(COUNTIF(Stats!$A$1:$A$33, N90) &gt; 0, "Found", "Not Found")</f>
        <v>Found</v>
      </c>
      <c r="AD90" s="44" t="str">
        <f>IF(COUNTIF(Stats!$A$1:$A$33, O90) &gt; 0, "Found", "Not Found")</f>
        <v>Found</v>
      </c>
      <c r="AE90" s="44" t="str">
        <f>IF(COUNTIF(Stats!$A$1:$A$33, P90) &gt; 0, "Found", "Not Found")</f>
        <v>Found</v>
      </c>
      <c r="AF90" s="44" t="str">
        <f>IF(COUNTIF(Stats!$A$1:$A$33, Q90) &gt; 0, "Found", "Not Found")</f>
        <v>Found</v>
      </c>
      <c r="AG90" s="44" t="str">
        <f>IF(COUNTIF(Stats!$A$1:$A$33, R90) &gt; 0, "Found", "Not Found")</f>
        <v>Found</v>
      </c>
      <c r="AH90" s="44" t="str">
        <f>IF(COUNTIF(Stats!$A$1:$A$33, S90) &gt; 0, "Found", "Not Found")</f>
        <v>Found</v>
      </c>
    </row>
    <row r="91" spans="1:34" ht="12.75">
      <c r="A91" s="58" t="s">
        <v>141</v>
      </c>
      <c r="B91" s="1" t="s">
        <v>111</v>
      </c>
      <c r="C91" s="1" t="s">
        <v>364</v>
      </c>
      <c r="D91" s="46">
        <v>3</v>
      </c>
      <c r="E91" s="1" t="s">
        <v>100</v>
      </c>
      <c r="F91" s="59" t="s">
        <v>49</v>
      </c>
      <c r="G91" s="60" t="s">
        <v>70</v>
      </c>
      <c r="H91" s="61" t="s">
        <v>25</v>
      </c>
      <c r="I91" s="61" t="s">
        <v>59</v>
      </c>
      <c r="J91" s="62" t="s">
        <v>54</v>
      </c>
      <c r="K91" s="62" t="s">
        <v>51</v>
      </c>
      <c r="L91" s="63" t="s">
        <v>57</v>
      </c>
      <c r="M91" s="64" t="s">
        <v>60</v>
      </c>
      <c r="N91" s="65" t="s">
        <v>53</v>
      </c>
      <c r="O91" s="65" t="s">
        <v>46</v>
      </c>
      <c r="P91" s="65" t="s">
        <v>55</v>
      </c>
      <c r="Q91" s="65" t="s">
        <v>30</v>
      </c>
      <c r="R91" s="66" t="s">
        <v>45</v>
      </c>
      <c r="S91" s="66" t="s">
        <v>62</v>
      </c>
      <c r="T91" s="43">
        <f ca="1">IFERROR(__xludf.DUMMYFUNCTION("COUNTUNIQUE(F91:S91)"),14)</f>
        <v>14</v>
      </c>
      <c r="U91" s="44" t="str">
        <f>IF(COUNTIF(Stats!$A$1:$A$33, F91) &gt; 0, "Found", "Not Found")</f>
        <v>Found</v>
      </c>
      <c r="V91" s="44" t="str">
        <f>IF(COUNTIF(Stats!$A$1:$A$33, G91) &gt; 0, "Found", "Not Found")</f>
        <v>Found</v>
      </c>
      <c r="W91" s="44" t="str">
        <f>IF(COUNTIF(Stats!$A$1:$A$33, H91) &gt; 0, "Found", "Not Found")</f>
        <v>Found</v>
      </c>
      <c r="X91" s="44" t="str">
        <f>IF(COUNTIF(Stats!$A$1:$A$33, I91) &gt; 0, "Found", "Not Found")</f>
        <v>Found</v>
      </c>
      <c r="Y91" s="44" t="str">
        <f>IF(COUNTIF(Stats!$A$1:$A$33, J91) &gt; 0, "Found", "Not Found")</f>
        <v>Found</v>
      </c>
      <c r="Z91" s="44" t="str">
        <f>IF(COUNTIF(Stats!$A$1:$A$33, K91) &gt; 0, "Found", "Not Found")</f>
        <v>Found</v>
      </c>
      <c r="AA91" s="44" t="str">
        <f>IF(COUNTIF(Stats!$A$1:$A$33, L91) &gt; 0, "Found", "Not Found")</f>
        <v>Found</v>
      </c>
      <c r="AB91" s="44" t="str">
        <f>IF(COUNTIF(Stats!$A$1:$A$33, M91) &gt; 0, "Found", "Not Found")</f>
        <v>Found</v>
      </c>
      <c r="AC91" s="44" t="str">
        <f>IF(COUNTIF(Stats!$A$1:$A$33, N91) &gt; 0, "Found", "Not Found")</f>
        <v>Found</v>
      </c>
      <c r="AD91" s="44" t="str">
        <f>IF(COUNTIF(Stats!$A$1:$A$33, O91) &gt; 0, "Found", "Not Found")</f>
        <v>Found</v>
      </c>
      <c r="AE91" s="44" t="str">
        <f>IF(COUNTIF(Stats!$A$1:$A$33, P91) &gt; 0, "Found", "Not Found")</f>
        <v>Found</v>
      </c>
      <c r="AF91" s="44" t="str">
        <f>IF(COUNTIF(Stats!$A$1:$A$33, Q91) &gt; 0, "Found", "Not Found")</f>
        <v>Found</v>
      </c>
      <c r="AG91" s="44" t="str">
        <f>IF(COUNTIF(Stats!$A$1:$A$33, R91) &gt; 0, "Found", "Not Found")</f>
        <v>Found</v>
      </c>
      <c r="AH91" s="44" t="str">
        <f>IF(COUNTIF(Stats!$A$1:$A$33, S91) &gt; 0, "Found", "Not Found")</f>
        <v>Found</v>
      </c>
    </row>
    <row r="92" spans="1:34" ht="12.75">
      <c r="A92" s="58" t="s">
        <v>141</v>
      </c>
      <c r="B92" s="1" t="s">
        <v>111</v>
      </c>
      <c r="C92" s="1" t="s">
        <v>364</v>
      </c>
      <c r="D92" s="46">
        <v>2</v>
      </c>
      <c r="E92" s="1" t="s">
        <v>100</v>
      </c>
      <c r="F92" s="59" t="s">
        <v>46</v>
      </c>
      <c r="G92" s="60" t="s">
        <v>62</v>
      </c>
      <c r="H92" s="61" t="s">
        <v>30</v>
      </c>
      <c r="I92" s="61" t="s">
        <v>53</v>
      </c>
      <c r="J92" s="62" t="s">
        <v>50</v>
      </c>
      <c r="K92" s="62" t="s">
        <v>47</v>
      </c>
      <c r="L92" s="63" t="s">
        <v>58</v>
      </c>
      <c r="M92" s="64" t="s">
        <v>61</v>
      </c>
      <c r="N92" s="65" t="s">
        <v>49</v>
      </c>
      <c r="O92" s="65" t="s">
        <v>55</v>
      </c>
      <c r="P92" s="65" t="s">
        <v>45</v>
      </c>
      <c r="Q92" s="65" t="s">
        <v>51</v>
      </c>
      <c r="R92" s="66" t="s">
        <v>40</v>
      </c>
      <c r="S92" s="66" t="s">
        <v>64</v>
      </c>
      <c r="T92" s="43">
        <f ca="1">IFERROR(__xludf.DUMMYFUNCTION("COUNTUNIQUE(F92:S92)"),14)</f>
        <v>14</v>
      </c>
      <c r="U92" s="44" t="str">
        <f>IF(COUNTIF(Stats!$A$1:$A$33, F92) &gt; 0, "Found", "Not Found")</f>
        <v>Found</v>
      </c>
      <c r="V92" s="44" t="str">
        <f>IF(COUNTIF(Stats!$A$1:$A$33, G92) &gt; 0, "Found", "Not Found")</f>
        <v>Found</v>
      </c>
      <c r="W92" s="44" t="str">
        <f>IF(COUNTIF(Stats!$A$1:$A$33, H92) &gt; 0, "Found", "Not Found")</f>
        <v>Found</v>
      </c>
      <c r="X92" s="44" t="str">
        <f>IF(COUNTIF(Stats!$A$1:$A$33, I92) &gt; 0, "Found", "Not Found")</f>
        <v>Found</v>
      </c>
      <c r="Y92" s="44" t="str">
        <f>IF(COUNTIF(Stats!$A$1:$A$33, J92) &gt; 0, "Found", "Not Found")</f>
        <v>Found</v>
      </c>
      <c r="Z92" s="44" t="str">
        <f>IF(COUNTIF(Stats!$A$1:$A$33, K92) &gt; 0, "Found", "Not Found")</f>
        <v>Found</v>
      </c>
      <c r="AA92" s="44" t="str">
        <f>IF(COUNTIF(Stats!$A$1:$A$33, L92) &gt; 0, "Found", "Not Found")</f>
        <v>Found</v>
      </c>
      <c r="AB92" s="44" t="str">
        <f>IF(COUNTIF(Stats!$A$1:$A$33, M92) &gt; 0, "Found", "Not Found")</f>
        <v>Found</v>
      </c>
      <c r="AC92" s="44" t="str">
        <f>IF(COUNTIF(Stats!$A$1:$A$33, N92) &gt; 0, "Found", "Not Found")</f>
        <v>Found</v>
      </c>
      <c r="AD92" s="44" t="str">
        <f>IF(COUNTIF(Stats!$A$1:$A$33, O92) &gt; 0, "Found", "Not Found")</f>
        <v>Found</v>
      </c>
      <c r="AE92" s="44" t="str">
        <f>IF(COUNTIF(Stats!$A$1:$A$33, P92) &gt; 0, "Found", "Not Found")</f>
        <v>Found</v>
      </c>
      <c r="AF92" s="44" t="str">
        <f>IF(COUNTIF(Stats!$A$1:$A$33, Q92) &gt; 0, "Found", "Not Found")</f>
        <v>Found</v>
      </c>
      <c r="AG92" s="44" t="str">
        <f>IF(COUNTIF(Stats!$A$1:$A$33, R92) &gt; 0, "Found", "Not Found")</f>
        <v>Found</v>
      </c>
      <c r="AH92" s="44" t="str">
        <f>IF(COUNTIF(Stats!$A$1:$A$33, S92) &gt; 0, "Found", "Not Found")</f>
        <v>Found</v>
      </c>
    </row>
    <row r="93" spans="1:34" ht="12.75">
      <c r="A93" s="58" t="s">
        <v>141</v>
      </c>
      <c r="B93" s="1" t="s">
        <v>111</v>
      </c>
      <c r="C93" s="1" t="s">
        <v>365</v>
      </c>
      <c r="D93" s="46">
        <v>2</v>
      </c>
      <c r="E93" s="1" t="s">
        <v>100</v>
      </c>
      <c r="F93" s="59" t="s">
        <v>53</v>
      </c>
      <c r="G93" s="60" t="s">
        <v>45</v>
      </c>
      <c r="H93" s="61" t="s">
        <v>70</v>
      </c>
      <c r="I93" s="61" t="s">
        <v>52</v>
      </c>
      <c r="J93" s="62" t="s">
        <v>55</v>
      </c>
      <c r="K93" s="62" t="s">
        <v>47</v>
      </c>
      <c r="L93" s="63" t="s">
        <v>54</v>
      </c>
      <c r="M93" s="64" t="s">
        <v>56</v>
      </c>
      <c r="N93" s="65" t="s">
        <v>30</v>
      </c>
      <c r="O93" s="65" t="s">
        <v>46</v>
      </c>
      <c r="P93" s="65" t="s">
        <v>49</v>
      </c>
      <c r="Q93" s="65" t="s">
        <v>50</v>
      </c>
      <c r="R93" s="66" t="s">
        <v>60</v>
      </c>
      <c r="S93" s="66" t="s">
        <v>57</v>
      </c>
      <c r="T93" s="43">
        <f ca="1">IFERROR(__xludf.DUMMYFUNCTION("COUNTUNIQUE(F93:S93)"),14)</f>
        <v>14</v>
      </c>
      <c r="U93" s="44" t="str">
        <f>IF(COUNTIF(Stats!$A$1:$A$33, F93) &gt; 0, "Found", "Not Found")</f>
        <v>Found</v>
      </c>
      <c r="V93" s="44" t="str">
        <f>IF(COUNTIF(Stats!$A$1:$A$33, G93) &gt; 0, "Found", "Not Found")</f>
        <v>Found</v>
      </c>
      <c r="W93" s="44" t="str">
        <f>IF(COUNTIF(Stats!$A$1:$A$33, H93) &gt; 0, "Found", "Not Found")</f>
        <v>Found</v>
      </c>
      <c r="X93" s="44" t="str">
        <f>IF(COUNTIF(Stats!$A$1:$A$33, I93) &gt; 0, "Found", "Not Found")</f>
        <v>Found</v>
      </c>
      <c r="Y93" s="44" t="str">
        <f>IF(COUNTIF(Stats!$A$1:$A$33, J93) &gt; 0, "Found", "Not Found")</f>
        <v>Found</v>
      </c>
      <c r="Z93" s="44" t="str">
        <f>IF(COUNTIF(Stats!$A$1:$A$33, K93) &gt; 0, "Found", "Not Found")</f>
        <v>Found</v>
      </c>
      <c r="AA93" s="44" t="str">
        <f>IF(COUNTIF(Stats!$A$1:$A$33, L93) &gt; 0, "Found", "Not Found")</f>
        <v>Found</v>
      </c>
      <c r="AB93" s="44" t="str">
        <f>IF(COUNTIF(Stats!$A$1:$A$33, M93) &gt; 0, "Found", "Not Found")</f>
        <v>Found</v>
      </c>
      <c r="AC93" s="44" t="str">
        <f>IF(COUNTIF(Stats!$A$1:$A$33, N93) &gt; 0, "Found", "Not Found")</f>
        <v>Found</v>
      </c>
      <c r="AD93" s="44" t="str">
        <f>IF(COUNTIF(Stats!$A$1:$A$33, O93) &gt; 0, "Found", "Not Found")</f>
        <v>Found</v>
      </c>
      <c r="AE93" s="44" t="str">
        <f>IF(COUNTIF(Stats!$A$1:$A$33, P93) &gt; 0, "Found", "Not Found")</f>
        <v>Found</v>
      </c>
      <c r="AF93" s="44" t="str">
        <f>IF(COUNTIF(Stats!$A$1:$A$33, Q93) &gt; 0, "Found", "Not Found")</f>
        <v>Found</v>
      </c>
      <c r="AG93" s="44" t="str">
        <f>IF(COUNTIF(Stats!$A$1:$A$33, R93) &gt; 0, "Found", "Not Found")</f>
        <v>Found</v>
      </c>
      <c r="AH93" s="44" t="str">
        <f>IF(COUNTIF(Stats!$A$1:$A$33, S93) &gt; 0, "Found", "Not Found")</f>
        <v>Found</v>
      </c>
    </row>
    <row r="94" spans="1:34" ht="24">
      <c r="A94" s="77" t="s">
        <v>142</v>
      </c>
      <c r="B94" s="68" t="s">
        <v>121</v>
      </c>
      <c r="C94" s="68" t="s">
        <v>365</v>
      </c>
      <c r="D94" s="69">
        <v>1</v>
      </c>
      <c r="E94" s="68" t="s">
        <v>100</v>
      </c>
      <c r="F94" s="59" t="s">
        <v>35</v>
      </c>
      <c r="G94" s="60" t="s">
        <v>67</v>
      </c>
      <c r="H94" s="61" t="s">
        <v>70</v>
      </c>
      <c r="I94" s="61" t="s">
        <v>62</v>
      </c>
      <c r="J94" s="62" t="s">
        <v>48</v>
      </c>
      <c r="K94" s="62" t="s">
        <v>40</v>
      </c>
      <c r="L94" s="63" t="s">
        <v>25</v>
      </c>
      <c r="M94" s="64" t="s">
        <v>58</v>
      </c>
      <c r="N94" s="65" t="s">
        <v>55</v>
      </c>
      <c r="O94" s="65" t="s">
        <v>53</v>
      </c>
      <c r="P94" s="65" t="s">
        <v>49</v>
      </c>
      <c r="Q94" s="65" t="s">
        <v>30</v>
      </c>
      <c r="R94" s="66" t="s">
        <v>54</v>
      </c>
      <c r="S94" s="66" t="s">
        <v>66</v>
      </c>
      <c r="T94" s="43">
        <f ca="1">IFERROR(__xludf.DUMMYFUNCTION("COUNTUNIQUE(F94:S94)"),14)</f>
        <v>14</v>
      </c>
      <c r="U94" s="44" t="str">
        <f>IF(COUNTIF(Stats!$A$1:$A$33, F94) &gt; 0, "Found", "Not Found")</f>
        <v>Found</v>
      </c>
      <c r="V94" s="44" t="str">
        <f>IF(COUNTIF(Stats!$A$1:$A$33, G94) &gt; 0, "Found", "Not Found")</f>
        <v>Found</v>
      </c>
      <c r="W94" s="44" t="str">
        <f>IF(COUNTIF(Stats!$A$1:$A$33, H94) &gt; 0, "Found", "Not Found")</f>
        <v>Found</v>
      </c>
      <c r="X94" s="44" t="str">
        <f>IF(COUNTIF(Stats!$A$1:$A$33, I94) &gt; 0, "Found", "Not Found")</f>
        <v>Found</v>
      </c>
      <c r="Y94" s="44" t="str">
        <f>IF(COUNTIF(Stats!$A$1:$A$33, J94) &gt; 0, "Found", "Not Found")</f>
        <v>Found</v>
      </c>
      <c r="Z94" s="44" t="str">
        <f>IF(COUNTIF(Stats!$A$1:$A$33, K94) &gt; 0, "Found", "Not Found")</f>
        <v>Found</v>
      </c>
      <c r="AA94" s="44" t="str">
        <f>IF(COUNTIF(Stats!$A$1:$A$33, L94) &gt; 0, "Found", "Not Found")</f>
        <v>Found</v>
      </c>
      <c r="AB94" s="44" t="str">
        <f>IF(COUNTIF(Stats!$A$1:$A$33, M94) &gt; 0, "Found", "Not Found")</f>
        <v>Found</v>
      </c>
      <c r="AC94" s="44" t="str">
        <f>IF(COUNTIF(Stats!$A$1:$A$33, N94) &gt; 0, "Found", "Not Found")</f>
        <v>Found</v>
      </c>
      <c r="AD94" s="44" t="str">
        <f>IF(COUNTIF(Stats!$A$1:$A$33, O94) &gt; 0, "Found", "Not Found")</f>
        <v>Found</v>
      </c>
      <c r="AE94" s="44" t="str">
        <f>IF(COUNTIF(Stats!$A$1:$A$33, P94) &gt; 0, "Found", "Not Found")</f>
        <v>Found</v>
      </c>
      <c r="AF94" s="44" t="str">
        <f>IF(COUNTIF(Stats!$A$1:$A$33, Q94) &gt; 0, "Found", "Not Found")</f>
        <v>Found</v>
      </c>
      <c r="AG94" s="44" t="str">
        <f>IF(COUNTIF(Stats!$A$1:$A$33, R94) &gt; 0, "Found", "Not Found")</f>
        <v>Found</v>
      </c>
      <c r="AH94" s="44" t="str">
        <f>IF(COUNTIF(Stats!$A$1:$A$33, S94) &gt; 0, "Found", "Not Found")</f>
        <v>Found</v>
      </c>
    </row>
    <row r="95" spans="1:34" ht="24">
      <c r="A95" s="77" t="s">
        <v>142</v>
      </c>
      <c r="B95" s="68" t="s">
        <v>121</v>
      </c>
      <c r="C95" s="68" t="s">
        <v>364</v>
      </c>
      <c r="D95" s="69">
        <v>5</v>
      </c>
      <c r="E95" s="68" t="s">
        <v>100</v>
      </c>
      <c r="F95" s="59" t="s">
        <v>53</v>
      </c>
      <c r="G95" s="60" t="s">
        <v>45</v>
      </c>
      <c r="H95" s="61" t="s">
        <v>50</v>
      </c>
      <c r="I95" s="61" t="s">
        <v>15</v>
      </c>
      <c r="J95" s="62" t="s">
        <v>46</v>
      </c>
      <c r="K95" s="62" t="s">
        <v>40</v>
      </c>
      <c r="L95" s="63" t="s">
        <v>68</v>
      </c>
      <c r="M95" s="64" t="s">
        <v>56</v>
      </c>
      <c r="N95" s="65" t="s">
        <v>49</v>
      </c>
      <c r="O95" s="65" t="s">
        <v>55</v>
      </c>
      <c r="P95" s="65" t="s">
        <v>48</v>
      </c>
      <c r="Q95" s="65" t="s">
        <v>35</v>
      </c>
      <c r="R95" s="66" t="s">
        <v>70</v>
      </c>
      <c r="S95" s="66" t="s">
        <v>20</v>
      </c>
      <c r="T95" s="43">
        <f ca="1">IFERROR(__xludf.DUMMYFUNCTION("COUNTUNIQUE(F95:S95)"),14)</f>
        <v>14</v>
      </c>
      <c r="U95" s="44" t="str">
        <f>IF(COUNTIF(Stats!$A$1:$A$33, F95) &gt; 0, "Found", "Not Found")</f>
        <v>Found</v>
      </c>
      <c r="V95" s="44" t="str">
        <f>IF(COUNTIF(Stats!$A$1:$A$33, G95) &gt; 0, "Found", "Not Found")</f>
        <v>Found</v>
      </c>
      <c r="W95" s="44" t="str">
        <f>IF(COUNTIF(Stats!$A$1:$A$33, H95) &gt; 0, "Found", "Not Found")</f>
        <v>Found</v>
      </c>
      <c r="X95" s="44" t="str">
        <f>IF(COUNTIF(Stats!$A$1:$A$33, I95) &gt; 0, "Found", "Not Found")</f>
        <v>Found</v>
      </c>
      <c r="Y95" s="44" t="str">
        <f>IF(COUNTIF(Stats!$A$1:$A$33, J95) &gt; 0, "Found", "Not Found")</f>
        <v>Found</v>
      </c>
      <c r="Z95" s="44" t="str">
        <f>IF(COUNTIF(Stats!$A$1:$A$33, K95) &gt; 0, "Found", "Not Found")</f>
        <v>Found</v>
      </c>
      <c r="AA95" s="44" t="str">
        <f>IF(COUNTIF(Stats!$A$1:$A$33, L95) &gt; 0, "Found", "Not Found")</f>
        <v>Found</v>
      </c>
      <c r="AB95" s="44" t="str">
        <f>IF(COUNTIF(Stats!$A$1:$A$33, M95) &gt; 0, "Found", "Not Found")</f>
        <v>Found</v>
      </c>
      <c r="AC95" s="44" t="str">
        <f>IF(COUNTIF(Stats!$A$1:$A$33, N95) &gt; 0, "Found", "Not Found")</f>
        <v>Found</v>
      </c>
      <c r="AD95" s="44" t="str">
        <f>IF(COUNTIF(Stats!$A$1:$A$33, O95) &gt; 0, "Found", "Not Found")</f>
        <v>Found</v>
      </c>
      <c r="AE95" s="44" t="str">
        <f>IF(COUNTIF(Stats!$A$1:$A$33, P95) &gt; 0, "Found", "Not Found")</f>
        <v>Found</v>
      </c>
      <c r="AF95" s="44" t="str">
        <f>IF(COUNTIF(Stats!$A$1:$A$33, Q95) &gt; 0, "Found", "Not Found")</f>
        <v>Found</v>
      </c>
      <c r="AG95" s="44" t="str">
        <f>IF(COUNTIF(Stats!$A$1:$A$33, R95) &gt; 0, "Found", "Not Found")</f>
        <v>Found</v>
      </c>
      <c r="AH95" s="44" t="str">
        <f>IF(COUNTIF(Stats!$A$1:$A$33, S95) &gt; 0, "Found", "Not Found")</f>
        <v>Found</v>
      </c>
    </row>
    <row r="96" spans="1:34" ht="12.75">
      <c r="A96" s="57" t="s">
        <v>142</v>
      </c>
      <c r="B96" s="1" t="s">
        <v>130</v>
      </c>
      <c r="C96" s="1" t="s">
        <v>364</v>
      </c>
      <c r="D96" s="34"/>
      <c r="E96" s="1" t="s">
        <v>100</v>
      </c>
      <c r="F96" s="47" t="s">
        <v>35</v>
      </c>
      <c r="G96" s="48" t="s">
        <v>40</v>
      </c>
      <c r="H96" s="49" t="s">
        <v>20</v>
      </c>
      <c r="I96" s="49" t="s">
        <v>52</v>
      </c>
      <c r="J96" s="50" t="s">
        <v>30</v>
      </c>
      <c r="K96" s="50" t="s">
        <v>70</v>
      </c>
      <c r="L96" s="51" t="s">
        <v>59</v>
      </c>
      <c r="M96" s="52" t="s">
        <v>56</v>
      </c>
      <c r="N96" s="53" t="s">
        <v>66</v>
      </c>
      <c r="O96" s="53" t="s">
        <v>57</v>
      </c>
      <c r="P96" s="53" t="s">
        <v>53</v>
      </c>
      <c r="Q96" s="53" t="s">
        <v>55</v>
      </c>
      <c r="R96" s="54" t="s">
        <v>62</v>
      </c>
      <c r="S96" s="54" t="s">
        <v>25</v>
      </c>
      <c r="T96" s="43">
        <f ca="1">IFERROR(__xludf.DUMMYFUNCTION("COUNTUNIQUE(F96:S96)"),14)</f>
        <v>14</v>
      </c>
      <c r="U96" s="44" t="str">
        <f>IF(COUNTIF(Stats!$A$1:$A$33, F96) &gt; 0, "Found", "Not Found")</f>
        <v>Found</v>
      </c>
      <c r="V96" s="44" t="str">
        <f>IF(COUNTIF(Stats!$A$1:$A$33, G96) &gt; 0, "Found", "Not Found")</f>
        <v>Found</v>
      </c>
      <c r="W96" s="44" t="str">
        <f>IF(COUNTIF(Stats!$A$1:$A$33, H96) &gt; 0, "Found", "Not Found")</f>
        <v>Found</v>
      </c>
      <c r="X96" s="44" t="str">
        <f>IF(COUNTIF(Stats!$A$1:$A$33, I96) &gt; 0, "Found", "Not Found")</f>
        <v>Found</v>
      </c>
      <c r="Y96" s="44" t="str">
        <f>IF(COUNTIF(Stats!$A$1:$A$33, J96) &gt; 0, "Found", "Not Found")</f>
        <v>Found</v>
      </c>
      <c r="Z96" s="44" t="str">
        <f>IF(COUNTIF(Stats!$A$1:$A$33, K96) &gt; 0, "Found", "Not Found")</f>
        <v>Found</v>
      </c>
      <c r="AA96" s="44" t="str">
        <f>IF(COUNTIF(Stats!$A$1:$A$33, L96) &gt; 0, "Found", "Not Found")</f>
        <v>Found</v>
      </c>
      <c r="AB96" s="44" t="str">
        <f>IF(COUNTIF(Stats!$A$1:$A$33, M96) &gt; 0, "Found", "Not Found")</f>
        <v>Found</v>
      </c>
      <c r="AC96" s="44" t="str">
        <f>IF(COUNTIF(Stats!$A$1:$A$33, N96) &gt; 0, "Found", "Not Found")</f>
        <v>Found</v>
      </c>
      <c r="AD96" s="44" t="str">
        <f>IF(COUNTIF(Stats!$A$1:$A$33, O96) &gt; 0, "Found", "Not Found")</f>
        <v>Found</v>
      </c>
      <c r="AE96" s="44" t="str">
        <f>IF(COUNTIF(Stats!$A$1:$A$33, P96) &gt; 0, "Found", "Not Found")</f>
        <v>Found</v>
      </c>
      <c r="AF96" s="44" t="str">
        <f>IF(COUNTIF(Stats!$A$1:$A$33, Q96) &gt; 0, "Found", "Not Found")</f>
        <v>Found</v>
      </c>
      <c r="AG96" s="44" t="str">
        <f>IF(COUNTIF(Stats!$A$1:$A$33, R96) &gt; 0, "Found", "Not Found")</f>
        <v>Found</v>
      </c>
      <c r="AH96" s="44" t="str">
        <f>IF(COUNTIF(Stats!$A$1:$A$33, S96) &gt; 0, "Found", "Not Found")</f>
        <v>Found</v>
      </c>
    </row>
    <row r="97" spans="1:34" ht="12.75">
      <c r="A97" s="47" t="s">
        <v>143</v>
      </c>
      <c r="B97" s="1" t="s">
        <v>136</v>
      </c>
      <c r="C97" s="1" t="s">
        <v>365</v>
      </c>
      <c r="D97" s="1">
        <v>3</v>
      </c>
      <c r="E97" s="1" t="s">
        <v>100</v>
      </c>
      <c r="F97" s="47" t="s">
        <v>62</v>
      </c>
      <c r="G97" s="48" t="s">
        <v>40</v>
      </c>
      <c r="H97" s="49" t="s">
        <v>60</v>
      </c>
      <c r="I97" s="49" t="s">
        <v>48</v>
      </c>
      <c r="J97" s="50" t="s">
        <v>49</v>
      </c>
      <c r="K97" s="50" t="s">
        <v>50</v>
      </c>
      <c r="L97" s="51" t="s">
        <v>51</v>
      </c>
      <c r="M97" s="52" t="s">
        <v>63</v>
      </c>
      <c r="N97" s="53" t="s">
        <v>53</v>
      </c>
      <c r="O97" s="53" t="s">
        <v>35</v>
      </c>
      <c r="P97" s="53" t="s">
        <v>30</v>
      </c>
      <c r="Q97" s="53" t="s">
        <v>55</v>
      </c>
      <c r="R97" s="54" t="s">
        <v>20</v>
      </c>
      <c r="S97" s="54" t="s">
        <v>46</v>
      </c>
      <c r="T97" s="43">
        <f ca="1">IFERROR(__xludf.DUMMYFUNCTION("COUNTUNIQUE(F97:S97)"),14)</f>
        <v>14</v>
      </c>
      <c r="U97" s="44" t="str">
        <f>IF(COUNTIF(Stats!$A$1:$A$33, F97) &gt; 0, "Found", "Not Found")</f>
        <v>Found</v>
      </c>
      <c r="V97" s="44" t="str">
        <f>IF(COUNTIF(Stats!$A$1:$A$33, G97) &gt; 0, "Found", "Not Found")</f>
        <v>Found</v>
      </c>
      <c r="W97" s="44" t="str">
        <f>IF(COUNTIF(Stats!$A$1:$A$33, H97) &gt; 0, "Found", "Not Found")</f>
        <v>Found</v>
      </c>
      <c r="X97" s="44" t="str">
        <f>IF(COUNTIF(Stats!$A$1:$A$33, I97) &gt; 0, "Found", "Not Found")</f>
        <v>Found</v>
      </c>
      <c r="Y97" s="44" t="str">
        <f>IF(COUNTIF(Stats!$A$1:$A$33, J97) &gt; 0, "Found", "Not Found")</f>
        <v>Found</v>
      </c>
      <c r="Z97" s="44" t="str">
        <f>IF(COUNTIF(Stats!$A$1:$A$33, K97) &gt; 0, "Found", "Not Found")</f>
        <v>Found</v>
      </c>
      <c r="AA97" s="44" t="str">
        <f>IF(COUNTIF(Stats!$A$1:$A$33, L97) &gt; 0, "Found", "Not Found")</f>
        <v>Found</v>
      </c>
      <c r="AB97" s="44" t="str">
        <f>IF(COUNTIF(Stats!$A$1:$A$33, M97) &gt; 0, "Found", "Not Found")</f>
        <v>Found</v>
      </c>
      <c r="AC97" s="44" t="str">
        <f>IF(COUNTIF(Stats!$A$1:$A$33, N97) &gt; 0, "Found", "Not Found")</f>
        <v>Found</v>
      </c>
      <c r="AD97" s="44" t="str">
        <f>IF(COUNTIF(Stats!$A$1:$A$33, O97) &gt; 0, "Found", "Not Found")</f>
        <v>Found</v>
      </c>
      <c r="AE97" s="44" t="str">
        <f>IF(COUNTIF(Stats!$A$1:$A$33, P97) &gt; 0, "Found", "Not Found")</f>
        <v>Found</v>
      </c>
      <c r="AF97" s="44" t="str">
        <f>IF(COUNTIF(Stats!$A$1:$A$33, Q97) &gt; 0, "Found", "Not Found")</f>
        <v>Found</v>
      </c>
      <c r="AG97" s="44" t="str">
        <f>IF(COUNTIF(Stats!$A$1:$A$33, R97) &gt; 0, "Found", "Not Found")</f>
        <v>Found</v>
      </c>
      <c r="AH97" s="44" t="str">
        <f>IF(COUNTIF(Stats!$A$1:$A$33, S97) &gt; 0, "Found", "Not Found")</f>
        <v>Found</v>
      </c>
    </row>
    <row r="98" spans="1:34" ht="12.75">
      <c r="A98" s="47" t="s">
        <v>143</v>
      </c>
      <c r="B98" s="1" t="s">
        <v>136</v>
      </c>
      <c r="C98" s="1" t="s">
        <v>364</v>
      </c>
      <c r="D98" s="1">
        <v>5</v>
      </c>
      <c r="E98" s="1" t="s">
        <v>100</v>
      </c>
      <c r="F98" s="47" t="s">
        <v>35</v>
      </c>
      <c r="G98" s="48" t="s">
        <v>40</v>
      </c>
      <c r="H98" s="49" t="s">
        <v>15</v>
      </c>
      <c r="I98" s="49" t="s">
        <v>45</v>
      </c>
      <c r="J98" s="50" t="s">
        <v>30</v>
      </c>
      <c r="K98" s="50" t="s">
        <v>54</v>
      </c>
      <c r="L98" s="51" t="s">
        <v>70</v>
      </c>
      <c r="M98" s="52" t="s">
        <v>66</v>
      </c>
      <c r="N98" s="53" t="s">
        <v>53</v>
      </c>
      <c r="O98" s="53" t="s">
        <v>55</v>
      </c>
      <c r="P98" s="53" t="s">
        <v>49</v>
      </c>
      <c r="Q98" s="53" t="s">
        <v>62</v>
      </c>
      <c r="R98" s="54" t="s">
        <v>46</v>
      </c>
      <c r="S98" s="54" t="s">
        <v>51</v>
      </c>
      <c r="T98" s="43">
        <f ca="1">IFERROR(__xludf.DUMMYFUNCTION("COUNTUNIQUE(F98:S98)"),14)</f>
        <v>14</v>
      </c>
      <c r="U98" s="44" t="str">
        <f>IF(COUNTIF(Stats!$A$1:$A$33, F98) &gt; 0, "Found", "Not Found")</f>
        <v>Found</v>
      </c>
      <c r="V98" s="44" t="str">
        <f>IF(COUNTIF(Stats!$A$1:$A$33, G98) &gt; 0, "Found", "Not Found")</f>
        <v>Found</v>
      </c>
      <c r="W98" s="44" t="str">
        <f>IF(COUNTIF(Stats!$A$1:$A$33, H98) &gt; 0, "Found", "Not Found")</f>
        <v>Found</v>
      </c>
      <c r="X98" s="44" t="str">
        <f>IF(COUNTIF(Stats!$A$1:$A$33, I98) &gt; 0, "Found", "Not Found")</f>
        <v>Found</v>
      </c>
      <c r="Y98" s="44" t="str">
        <f>IF(COUNTIF(Stats!$A$1:$A$33, J98) &gt; 0, "Found", "Not Found")</f>
        <v>Found</v>
      </c>
      <c r="Z98" s="44" t="str">
        <f>IF(COUNTIF(Stats!$A$1:$A$33, K98) &gt; 0, "Found", "Not Found")</f>
        <v>Found</v>
      </c>
      <c r="AA98" s="44" t="str">
        <f>IF(COUNTIF(Stats!$A$1:$A$33, L98) &gt; 0, "Found", "Not Found")</f>
        <v>Found</v>
      </c>
      <c r="AB98" s="44" t="str">
        <f>IF(COUNTIF(Stats!$A$1:$A$33, M98) &gt; 0, "Found", "Not Found")</f>
        <v>Found</v>
      </c>
      <c r="AC98" s="44" t="str">
        <f>IF(COUNTIF(Stats!$A$1:$A$33, N98) &gt; 0, "Found", "Not Found")</f>
        <v>Found</v>
      </c>
      <c r="AD98" s="44" t="str">
        <f>IF(COUNTIF(Stats!$A$1:$A$33, O98) &gt; 0, "Found", "Not Found")</f>
        <v>Found</v>
      </c>
      <c r="AE98" s="44" t="str">
        <f>IF(COUNTIF(Stats!$A$1:$A$33, P98) &gt; 0, "Found", "Not Found")</f>
        <v>Found</v>
      </c>
      <c r="AF98" s="44" t="str">
        <f>IF(COUNTIF(Stats!$A$1:$A$33, Q98) &gt; 0, "Found", "Not Found")</f>
        <v>Found</v>
      </c>
      <c r="AG98" s="44" t="str">
        <f>IF(COUNTIF(Stats!$A$1:$A$33, R98) &gt; 0, "Found", "Not Found")</f>
        <v>Found</v>
      </c>
      <c r="AH98" s="44" t="str">
        <f>IF(COUNTIF(Stats!$A$1:$A$33, S98) &gt; 0, "Found", "Not Found")</f>
        <v>Found</v>
      </c>
    </row>
    <row r="99" spans="1:34" ht="12.75">
      <c r="A99" s="58" t="s">
        <v>144</v>
      </c>
      <c r="B99" s="1" t="s">
        <v>145</v>
      </c>
      <c r="C99" s="1" t="s">
        <v>364</v>
      </c>
      <c r="D99" s="46">
        <v>4</v>
      </c>
      <c r="E99" s="1" t="s">
        <v>100</v>
      </c>
      <c r="F99" s="47" t="s">
        <v>35</v>
      </c>
      <c r="G99" s="48" t="s">
        <v>30</v>
      </c>
      <c r="H99" s="49" t="s">
        <v>40</v>
      </c>
      <c r="I99" s="49" t="s">
        <v>25</v>
      </c>
      <c r="J99" s="50" t="s">
        <v>49</v>
      </c>
      <c r="K99" s="50" t="s">
        <v>50</v>
      </c>
      <c r="L99" s="51" t="s">
        <v>59</v>
      </c>
      <c r="M99" s="52" t="s">
        <v>47</v>
      </c>
      <c r="N99" s="53" t="s">
        <v>53</v>
      </c>
      <c r="O99" s="53" t="s">
        <v>55</v>
      </c>
      <c r="P99" s="53" t="s">
        <v>52</v>
      </c>
      <c r="Q99" s="53" t="s">
        <v>68</v>
      </c>
      <c r="R99" s="54" t="s">
        <v>15</v>
      </c>
      <c r="S99" s="54" t="s">
        <v>46</v>
      </c>
      <c r="T99" s="43">
        <f ca="1">IFERROR(__xludf.DUMMYFUNCTION("COUNTUNIQUE(F99:S99)"),14)</f>
        <v>14</v>
      </c>
      <c r="U99" s="44" t="str">
        <f>IF(COUNTIF(Stats!$A$1:$A$33, F99) &gt; 0, "Found", "Not Found")</f>
        <v>Found</v>
      </c>
      <c r="V99" s="44" t="str">
        <f>IF(COUNTIF(Stats!$A$1:$A$33, G99) &gt; 0, "Found", "Not Found")</f>
        <v>Found</v>
      </c>
      <c r="W99" s="44" t="str">
        <f>IF(COUNTIF(Stats!$A$1:$A$33, H99) &gt; 0, "Found", "Not Found")</f>
        <v>Found</v>
      </c>
      <c r="X99" s="44" t="str">
        <f>IF(COUNTIF(Stats!$A$1:$A$33, I99) &gt; 0, "Found", "Not Found")</f>
        <v>Found</v>
      </c>
      <c r="Y99" s="44" t="str">
        <f>IF(COUNTIF(Stats!$A$1:$A$33, J99) &gt; 0, "Found", "Not Found")</f>
        <v>Found</v>
      </c>
      <c r="Z99" s="44" t="str">
        <f>IF(COUNTIF(Stats!$A$1:$A$33, K99) &gt; 0, "Found", "Not Found")</f>
        <v>Found</v>
      </c>
      <c r="AA99" s="44" t="str">
        <f>IF(COUNTIF(Stats!$A$1:$A$33, L99) &gt; 0, "Found", "Not Found")</f>
        <v>Found</v>
      </c>
      <c r="AB99" s="44" t="str">
        <f>IF(COUNTIF(Stats!$A$1:$A$33, M99) &gt; 0, "Found", "Not Found")</f>
        <v>Found</v>
      </c>
      <c r="AC99" s="44" t="str">
        <f>IF(COUNTIF(Stats!$A$1:$A$33, N99) &gt; 0, "Found", "Not Found")</f>
        <v>Found</v>
      </c>
      <c r="AD99" s="44" t="str">
        <f>IF(COUNTIF(Stats!$A$1:$A$33, O99) &gt; 0, "Found", "Not Found")</f>
        <v>Found</v>
      </c>
      <c r="AE99" s="44" t="str">
        <f>IF(COUNTIF(Stats!$A$1:$A$33, P99) &gt; 0, "Found", "Not Found")</f>
        <v>Found</v>
      </c>
      <c r="AF99" s="44" t="str">
        <f>IF(COUNTIF(Stats!$A$1:$A$33, Q99) &gt; 0, "Found", "Not Found")</f>
        <v>Found</v>
      </c>
      <c r="AG99" s="44" t="str">
        <f>IF(COUNTIF(Stats!$A$1:$A$33, R99) &gt; 0, "Found", "Not Found")</f>
        <v>Found</v>
      </c>
      <c r="AH99" s="44" t="str">
        <f>IF(COUNTIF(Stats!$A$1:$A$33, S99) &gt; 0, "Found", "Not Found")</f>
        <v>Found</v>
      </c>
    </row>
    <row r="100" spans="1:34" ht="12.75">
      <c r="A100" s="56" t="s">
        <v>144</v>
      </c>
      <c r="B100" s="1" t="s">
        <v>145</v>
      </c>
      <c r="C100" s="1" t="s">
        <v>365</v>
      </c>
      <c r="D100" s="46">
        <v>1</v>
      </c>
      <c r="E100" s="1" t="s">
        <v>100</v>
      </c>
      <c r="F100" s="47" t="s">
        <v>30</v>
      </c>
      <c r="G100" s="48" t="s">
        <v>40</v>
      </c>
      <c r="H100" s="49" t="s">
        <v>58</v>
      </c>
      <c r="I100" s="49" t="s">
        <v>68</v>
      </c>
      <c r="J100" s="50" t="s">
        <v>49</v>
      </c>
      <c r="K100" s="50" t="s">
        <v>48</v>
      </c>
      <c r="L100" s="51" t="s">
        <v>25</v>
      </c>
      <c r="M100" s="52" t="s">
        <v>59</v>
      </c>
      <c r="N100" s="53" t="s">
        <v>46</v>
      </c>
      <c r="O100" s="53" t="s">
        <v>35</v>
      </c>
      <c r="P100" s="53" t="s">
        <v>53</v>
      </c>
      <c r="Q100" s="53" t="s">
        <v>55</v>
      </c>
      <c r="R100" s="54" t="s">
        <v>15</v>
      </c>
      <c r="S100" s="54" t="s">
        <v>50</v>
      </c>
      <c r="T100" s="43">
        <f ca="1">IFERROR(__xludf.DUMMYFUNCTION("COUNTUNIQUE(F100:S100)"),14)</f>
        <v>14</v>
      </c>
      <c r="U100" s="44" t="str">
        <f>IF(COUNTIF(Stats!$A$1:$A$33, F100) &gt; 0, "Found", "Not Found")</f>
        <v>Found</v>
      </c>
      <c r="V100" s="44" t="str">
        <f>IF(COUNTIF(Stats!$A$1:$A$33, G100) &gt; 0, "Found", "Not Found")</f>
        <v>Found</v>
      </c>
      <c r="W100" s="44" t="str">
        <f>IF(COUNTIF(Stats!$A$1:$A$33, H100) &gt; 0, "Found", "Not Found")</f>
        <v>Found</v>
      </c>
      <c r="X100" s="44" t="str">
        <f>IF(COUNTIF(Stats!$A$1:$A$33, I100) &gt; 0, "Found", "Not Found")</f>
        <v>Found</v>
      </c>
      <c r="Y100" s="44" t="str">
        <f>IF(COUNTIF(Stats!$A$1:$A$33, J100) &gt; 0, "Found", "Not Found")</f>
        <v>Found</v>
      </c>
      <c r="Z100" s="44" t="str">
        <f>IF(COUNTIF(Stats!$A$1:$A$33, K100) &gt; 0, "Found", "Not Found")</f>
        <v>Found</v>
      </c>
      <c r="AA100" s="44" t="str">
        <f>IF(COUNTIF(Stats!$A$1:$A$33, L100) &gt; 0, "Found", "Not Found")</f>
        <v>Found</v>
      </c>
      <c r="AB100" s="44" t="str">
        <f>IF(COUNTIF(Stats!$A$1:$A$33, M100) &gt; 0, "Found", "Not Found")</f>
        <v>Found</v>
      </c>
      <c r="AC100" s="44" t="str">
        <f>IF(COUNTIF(Stats!$A$1:$A$33, N100) &gt; 0, "Found", "Not Found")</f>
        <v>Found</v>
      </c>
      <c r="AD100" s="44" t="str">
        <f>IF(COUNTIF(Stats!$A$1:$A$33, O100) &gt; 0, "Found", "Not Found")</f>
        <v>Found</v>
      </c>
      <c r="AE100" s="44" t="str">
        <f>IF(COUNTIF(Stats!$A$1:$A$33, P100) &gt; 0, "Found", "Not Found")</f>
        <v>Found</v>
      </c>
      <c r="AF100" s="44" t="str">
        <f>IF(COUNTIF(Stats!$A$1:$A$33, Q100) &gt; 0, "Found", "Not Found")</f>
        <v>Found</v>
      </c>
      <c r="AG100" s="44" t="str">
        <f>IF(COUNTIF(Stats!$A$1:$A$33, R100) &gt; 0, "Found", "Not Found")</f>
        <v>Found</v>
      </c>
      <c r="AH100" s="44" t="str">
        <f>IF(COUNTIF(Stats!$A$1:$A$33, S100) &gt; 0, "Found", "Not Found")</f>
        <v>Found</v>
      </c>
    </row>
    <row r="101" spans="1:34" ht="12.75">
      <c r="A101" s="45" t="s">
        <v>146</v>
      </c>
      <c r="B101" s="1" t="s">
        <v>136</v>
      </c>
      <c r="C101" s="1" t="s">
        <v>364</v>
      </c>
      <c r="D101" s="1">
        <v>4</v>
      </c>
      <c r="E101" s="1" t="s">
        <v>100</v>
      </c>
      <c r="F101" s="47" t="s">
        <v>35</v>
      </c>
      <c r="G101" s="48" t="s">
        <v>40</v>
      </c>
      <c r="H101" s="49" t="s">
        <v>45</v>
      </c>
      <c r="I101" s="49" t="s">
        <v>25</v>
      </c>
      <c r="J101" s="50" t="s">
        <v>46</v>
      </c>
      <c r="K101" s="50" t="s">
        <v>62</v>
      </c>
      <c r="L101" s="51" t="s">
        <v>47</v>
      </c>
      <c r="M101" s="52" t="s">
        <v>63</v>
      </c>
      <c r="N101" s="53" t="s">
        <v>53</v>
      </c>
      <c r="O101" s="53" t="s">
        <v>55</v>
      </c>
      <c r="P101" s="53" t="s">
        <v>61</v>
      </c>
      <c r="Q101" s="53" t="s">
        <v>49</v>
      </c>
      <c r="R101" s="54" t="s">
        <v>30</v>
      </c>
      <c r="S101" s="54" t="s">
        <v>60</v>
      </c>
      <c r="T101" s="43">
        <f ca="1">IFERROR(__xludf.DUMMYFUNCTION("COUNTUNIQUE(F101:S101)"),14)</f>
        <v>14</v>
      </c>
      <c r="U101" s="44" t="str">
        <f>IF(COUNTIF(Stats!$A$1:$A$33, F101) &gt; 0, "Found", "Not Found")</f>
        <v>Found</v>
      </c>
      <c r="V101" s="44" t="str">
        <f>IF(COUNTIF(Stats!$A$1:$A$33, G101) &gt; 0, "Found", "Not Found")</f>
        <v>Found</v>
      </c>
      <c r="W101" s="44" t="str">
        <f>IF(COUNTIF(Stats!$A$1:$A$33, H101) &gt; 0, "Found", "Not Found")</f>
        <v>Found</v>
      </c>
      <c r="X101" s="44" t="str">
        <f>IF(COUNTIF(Stats!$A$1:$A$33, I101) &gt; 0, "Found", "Not Found")</f>
        <v>Found</v>
      </c>
      <c r="Y101" s="44" t="str">
        <f>IF(COUNTIF(Stats!$A$1:$A$33, J101) &gt; 0, "Found", "Not Found")</f>
        <v>Found</v>
      </c>
      <c r="Z101" s="44" t="str">
        <f>IF(COUNTIF(Stats!$A$1:$A$33, K101) &gt; 0, "Found", "Not Found")</f>
        <v>Found</v>
      </c>
      <c r="AA101" s="44" t="str">
        <f>IF(COUNTIF(Stats!$A$1:$A$33, L101) &gt; 0, "Found", "Not Found")</f>
        <v>Found</v>
      </c>
      <c r="AB101" s="44" t="str">
        <f>IF(COUNTIF(Stats!$A$1:$A$33, M101) &gt; 0, "Found", "Not Found")</f>
        <v>Found</v>
      </c>
      <c r="AC101" s="44" t="str">
        <f>IF(COUNTIF(Stats!$A$1:$A$33, N101) &gt; 0, "Found", "Not Found")</f>
        <v>Found</v>
      </c>
      <c r="AD101" s="44" t="str">
        <f>IF(COUNTIF(Stats!$A$1:$A$33, O101) &gt; 0, "Found", "Not Found")</f>
        <v>Found</v>
      </c>
      <c r="AE101" s="44" t="str">
        <f>IF(COUNTIF(Stats!$A$1:$A$33, P101) &gt; 0, "Found", "Not Found")</f>
        <v>Found</v>
      </c>
      <c r="AF101" s="44" t="str">
        <f>IF(COUNTIF(Stats!$A$1:$A$33, Q101) &gt; 0, "Found", "Not Found")</f>
        <v>Found</v>
      </c>
      <c r="AG101" s="44" t="str">
        <f>IF(COUNTIF(Stats!$A$1:$A$33, R101) &gt; 0, "Found", "Not Found")</f>
        <v>Found</v>
      </c>
      <c r="AH101" s="44" t="str">
        <f>IF(COUNTIF(Stats!$A$1:$A$33, S101) &gt; 0, "Found", "Not Found")</f>
        <v>Found</v>
      </c>
    </row>
    <row r="102" spans="1:34" ht="12.75">
      <c r="A102" s="53" t="s">
        <v>146</v>
      </c>
      <c r="B102" s="1" t="s">
        <v>136</v>
      </c>
      <c r="C102" s="1" t="s">
        <v>364</v>
      </c>
      <c r="D102" s="1">
        <v>2</v>
      </c>
      <c r="E102" s="1" t="s">
        <v>100</v>
      </c>
      <c r="F102" s="47" t="s">
        <v>35</v>
      </c>
      <c r="G102" s="48" t="s">
        <v>40</v>
      </c>
      <c r="H102" s="49" t="s">
        <v>58</v>
      </c>
      <c r="I102" s="49" t="s">
        <v>15</v>
      </c>
      <c r="J102" s="50" t="s">
        <v>46</v>
      </c>
      <c r="K102" s="50" t="s">
        <v>62</v>
      </c>
      <c r="L102" s="51" t="s">
        <v>60</v>
      </c>
      <c r="M102" s="52" t="s">
        <v>66</v>
      </c>
      <c r="N102" s="53" t="s">
        <v>53</v>
      </c>
      <c r="O102" s="53" t="s">
        <v>49</v>
      </c>
      <c r="P102" s="53" t="s">
        <v>61</v>
      </c>
      <c r="Q102" s="53" t="s">
        <v>55</v>
      </c>
      <c r="R102" s="54" t="s">
        <v>45</v>
      </c>
      <c r="S102" s="54" t="s">
        <v>52</v>
      </c>
      <c r="T102" s="43">
        <f ca="1">IFERROR(__xludf.DUMMYFUNCTION("COUNTUNIQUE(F102:S102)"),14)</f>
        <v>14</v>
      </c>
      <c r="U102" s="44" t="str">
        <f>IF(COUNTIF(Stats!$A$1:$A$33, F102) &gt; 0, "Found", "Not Found")</f>
        <v>Found</v>
      </c>
      <c r="V102" s="44" t="str">
        <f>IF(COUNTIF(Stats!$A$1:$A$33, G102) &gt; 0, "Found", "Not Found")</f>
        <v>Found</v>
      </c>
      <c r="W102" s="44" t="str">
        <f>IF(COUNTIF(Stats!$A$1:$A$33, H102) &gt; 0, "Found", "Not Found")</f>
        <v>Found</v>
      </c>
      <c r="X102" s="44" t="str">
        <f>IF(COUNTIF(Stats!$A$1:$A$33, I102) &gt; 0, "Found", "Not Found")</f>
        <v>Found</v>
      </c>
      <c r="Y102" s="44" t="str">
        <f>IF(COUNTIF(Stats!$A$1:$A$33, J102) &gt; 0, "Found", "Not Found")</f>
        <v>Found</v>
      </c>
      <c r="Z102" s="44" t="str">
        <f>IF(COUNTIF(Stats!$A$1:$A$33, K102) &gt; 0, "Found", "Not Found")</f>
        <v>Found</v>
      </c>
      <c r="AA102" s="44" t="str">
        <f>IF(COUNTIF(Stats!$A$1:$A$33, L102) &gt; 0, "Found", "Not Found")</f>
        <v>Found</v>
      </c>
      <c r="AB102" s="44" t="str">
        <f>IF(COUNTIF(Stats!$A$1:$A$33, M102) &gt; 0, "Found", "Not Found")</f>
        <v>Found</v>
      </c>
      <c r="AC102" s="44" t="str">
        <f>IF(COUNTIF(Stats!$A$1:$A$33, N102) &gt; 0, "Found", "Not Found")</f>
        <v>Found</v>
      </c>
      <c r="AD102" s="44" t="str">
        <f>IF(COUNTIF(Stats!$A$1:$A$33, O102) &gt; 0, "Found", "Not Found")</f>
        <v>Found</v>
      </c>
      <c r="AE102" s="44" t="str">
        <f>IF(COUNTIF(Stats!$A$1:$A$33, P102) &gt; 0, "Found", "Not Found")</f>
        <v>Found</v>
      </c>
      <c r="AF102" s="44" t="str">
        <f>IF(COUNTIF(Stats!$A$1:$A$33, Q102) &gt; 0, "Found", "Not Found")</f>
        <v>Found</v>
      </c>
      <c r="AG102" s="44" t="str">
        <f>IF(COUNTIF(Stats!$A$1:$A$33, R102) &gt; 0, "Found", "Not Found")</f>
        <v>Found</v>
      </c>
      <c r="AH102" s="44" t="str">
        <f>IF(COUNTIF(Stats!$A$1:$A$33, S102) &gt; 0, "Found", "Not Found")</f>
        <v>Found</v>
      </c>
    </row>
    <row r="103" spans="1:34" ht="12.75">
      <c r="A103" s="55" t="s">
        <v>147</v>
      </c>
      <c r="B103" s="1" t="s">
        <v>136</v>
      </c>
      <c r="C103" s="1" t="s">
        <v>364</v>
      </c>
      <c r="D103" s="1">
        <v>3</v>
      </c>
      <c r="E103" s="1" t="s">
        <v>100</v>
      </c>
      <c r="F103" s="47" t="s">
        <v>35</v>
      </c>
      <c r="G103" s="48" t="s">
        <v>40</v>
      </c>
      <c r="H103" s="49" t="s">
        <v>52</v>
      </c>
      <c r="I103" s="49" t="s">
        <v>15</v>
      </c>
      <c r="J103" s="50" t="s">
        <v>30</v>
      </c>
      <c r="K103" s="50" t="s">
        <v>50</v>
      </c>
      <c r="L103" s="51" t="s">
        <v>45</v>
      </c>
      <c r="M103" s="52" t="s">
        <v>69</v>
      </c>
      <c r="N103" s="53" t="s">
        <v>53</v>
      </c>
      <c r="O103" s="53" t="s">
        <v>49</v>
      </c>
      <c r="P103" s="53" t="s">
        <v>62</v>
      </c>
      <c r="Q103" s="53" t="s">
        <v>55</v>
      </c>
      <c r="R103" s="54" t="s">
        <v>54</v>
      </c>
      <c r="S103" s="54" t="s">
        <v>25</v>
      </c>
      <c r="T103" s="43">
        <f ca="1">IFERROR(__xludf.DUMMYFUNCTION("COUNTUNIQUE(F103:S103)"),14)</f>
        <v>14</v>
      </c>
      <c r="U103" s="44" t="str">
        <f>IF(COUNTIF(Stats!$A$1:$A$33, F103) &gt; 0, "Found", "Not Found")</f>
        <v>Found</v>
      </c>
      <c r="V103" s="44" t="str">
        <f>IF(COUNTIF(Stats!$A$1:$A$33, G103) &gt; 0, "Found", "Not Found")</f>
        <v>Found</v>
      </c>
      <c r="W103" s="44" t="str">
        <f>IF(COUNTIF(Stats!$A$1:$A$33, H103) &gt; 0, "Found", "Not Found")</f>
        <v>Found</v>
      </c>
      <c r="X103" s="44" t="str">
        <f>IF(COUNTIF(Stats!$A$1:$A$33, I103) &gt; 0, "Found", "Not Found")</f>
        <v>Found</v>
      </c>
      <c r="Y103" s="44" t="str">
        <f>IF(COUNTIF(Stats!$A$1:$A$33, J103) &gt; 0, "Found", "Not Found")</f>
        <v>Found</v>
      </c>
      <c r="Z103" s="44" t="str">
        <f>IF(COUNTIF(Stats!$A$1:$A$33, K103) &gt; 0, "Found", "Not Found")</f>
        <v>Found</v>
      </c>
      <c r="AA103" s="44" t="str">
        <f>IF(COUNTIF(Stats!$A$1:$A$33, L103) &gt; 0, "Found", "Not Found")</f>
        <v>Found</v>
      </c>
      <c r="AB103" s="44" t="str">
        <f>IF(COUNTIF(Stats!$A$1:$A$33, M103) &gt; 0, "Found", "Not Found")</f>
        <v>Found</v>
      </c>
      <c r="AC103" s="44" t="str">
        <f>IF(COUNTIF(Stats!$A$1:$A$33, N103) &gt; 0, "Found", "Not Found")</f>
        <v>Found</v>
      </c>
      <c r="AD103" s="44" t="str">
        <f>IF(COUNTIF(Stats!$A$1:$A$33, O103) &gt; 0, "Found", "Not Found")</f>
        <v>Found</v>
      </c>
      <c r="AE103" s="44" t="str">
        <f>IF(COUNTIF(Stats!$A$1:$A$33, P103) &gt; 0, "Found", "Not Found")</f>
        <v>Found</v>
      </c>
      <c r="AF103" s="44" t="str">
        <f>IF(COUNTIF(Stats!$A$1:$A$33, Q103) &gt; 0, "Found", "Not Found")</f>
        <v>Found</v>
      </c>
      <c r="AG103" s="44" t="str">
        <f>IF(COUNTIF(Stats!$A$1:$A$33, R103) &gt; 0, "Found", "Not Found")</f>
        <v>Found</v>
      </c>
      <c r="AH103" s="44" t="str">
        <f>IF(COUNTIF(Stats!$A$1:$A$33, S103) &gt; 0, "Found", "Not Found")</f>
        <v>Found</v>
      </c>
    </row>
    <row r="104" spans="1:34" ht="12.75">
      <c r="A104" s="65" t="s">
        <v>148</v>
      </c>
      <c r="B104" s="68" t="s">
        <v>111</v>
      </c>
      <c r="C104" s="68" t="s">
        <v>365</v>
      </c>
      <c r="D104" s="69"/>
      <c r="E104" s="68" t="s">
        <v>100</v>
      </c>
      <c r="F104" s="59" t="s">
        <v>45</v>
      </c>
      <c r="G104" s="60" t="s">
        <v>60</v>
      </c>
      <c r="H104" s="61" t="s">
        <v>54</v>
      </c>
      <c r="I104" s="61" t="s">
        <v>47</v>
      </c>
      <c r="J104" s="62" t="s">
        <v>50</v>
      </c>
      <c r="K104" s="62" t="s">
        <v>49</v>
      </c>
      <c r="L104" s="63" t="s">
        <v>59</v>
      </c>
      <c r="M104" s="64" t="s">
        <v>20</v>
      </c>
      <c r="N104" s="65" t="s">
        <v>62</v>
      </c>
      <c r="O104" s="65" t="s">
        <v>53</v>
      </c>
      <c r="P104" s="65" t="s">
        <v>57</v>
      </c>
      <c r="Q104" s="65" t="s">
        <v>55</v>
      </c>
      <c r="R104" s="66" t="s">
        <v>70</v>
      </c>
      <c r="S104" s="66" t="s">
        <v>46</v>
      </c>
      <c r="T104" s="43">
        <f ca="1">IFERROR(__xludf.DUMMYFUNCTION("COUNTUNIQUE(F104:S104)"),14)</f>
        <v>14</v>
      </c>
      <c r="U104" s="44" t="str">
        <f>IF(COUNTIF(Stats!$A$1:$A$33, F104) &gt; 0, "Found", "Not Found")</f>
        <v>Found</v>
      </c>
      <c r="V104" s="44" t="str">
        <f>IF(COUNTIF(Stats!$A$1:$A$33, G104) &gt; 0, "Found", "Not Found")</f>
        <v>Found</v>
      </c>
      <c r="W104" s="44" t="str">
        <f>IF(COUNTIF(Stats!$A$1:$A$33, H104) &gt; 0, "Found", "Not Found")</f>
        <v>Found</v>
      </c>
      <c r="X104" s="44" t="str">
        <f>IF(COUNTIF(Stats!$A$1:$A$33, I104) &gt; 0, "Found", "Not Found")</f>
        <v>Found</v>
      </c>
      <c r="Y104" s="44" t="str">
        <f>IF(COUNTIF(Stats!$A$1:$A$33, J104) &gt; 0, "Found", "Not Found")</f>
        <v>Found</v>
      </c>
      <c r="Z104" s="44" t="str">
        <f>IF(COUNTIF(Stats!$A$1:$A$33, K104) &gt; 0, "Found", "Not Found")</f>
        <v>Found</v>
      </c>
      <c r="AA104" s="44" t="str">
        <f>IF(COUNTIF(Stats!$A$1:$A$33, L104) &gt; 0, "Found", "Not Found")</f>
        <v>Found</v>
      </c>
      <c r="AB104" s="44" t="str">
        <f>IF(COUNTIF(Stats!$A$1:$A$33, M104) &gt; 0, "Found", "Not Found")</f>
        <v>Found</v>
      </c>
      <c r="AC104" s="44" t="str">
        <f>IF(COUNTIF(Stats!$A$1:$A$33, N104) &gt; 0, "Found", "Not Found")</f>
        <v>Found</v>
      </c>
      <c r="AD104" s="44" t="str">
        <f>IF(COUNTIF(Stats!$A$1:$A$33, O104) &gt; 0, "Found", "Not Found")</f>
        <v>Found</v>
      </c>
      <c r="AE104" s="44" t="str">
        <f>IF(COUNTIF(Stats!$A$1:$A$33, P104) &gt; 0, "Found", "Not Found")</f>
        <v>Found</v>
      </c>
      <c r="AF104" s="44" t="str">
        <f>IF(COUNTIF(Stats!$A$1:$A$33, Q104) &gt; 0, "Found", "Not Found")</f>
        <v>Found</v>
      </c>
      <c r="AG104" s="44" t="str">
        <f>IF(COUNTIF(Stats!$A$1:$A$33, R104) &gt; 0, "Found", "Not Found")</f>
        <v>Found</v>
      </c>
      <c r="AH104" s="44" t="str">
        <f>IF(COUNTIF(Stats!$A$1:$A$33, S104) &gt; 0, "Found", "Not Found")</f>
        <v>Found</v>
      </c>
    </row>
    <row r="105" spans="1:34" ht="12.75">
      <c r="A105" s="33" t="s">
        <v>149</v>
      </c>
      <c r="B105" s="1" t="s">
        <v>136</v>
      </c>
      <c r="C105" s="1" t="s">
        <v>364</v>
      </c>
      <c r="D105" s="46">
        <v>2</v>
      </c>
      <c r="E105" s="1" t="s">
        <v>100</v>
      </c>
      <c r="F105" s="47" t="s">
        <v>53</v>
      </c>
      <c r="G105" s="48" t="s">
        <v>40</v>
      </c>
      <c r="H105" s="49" t="s">
        <v>30</v>
      </c>
      <c r="I105" s="49" t="s">
        <v>15</v>
      </c>
      <c r="J105" s="50" t="s">
        <v>47</v>
      </c>
      <c r="K105" s="50" t="s">
        <v>25</v>
      </c>
      <c r="L105" s="51" t="s">
        <v>48</v>
      </c>
      <c r="M105" s="52" t="s">
        <v>54</v>
      </c>
      <c r="N105" s="53" t="s">
        <v>55</v>
      </c>
      <c r="O105" s="53" t="s">
        <v>35</v>
      </c>
      <c r="P105" s="53" t="s">
        <v>45</v>
      </c>
      <c r="Q105" s="53" t="s">
        <v>46</v>
      </c>
      <c r="R105" s="54" t="s">
        <v>52</v>
      </c>
      <c r="S105" s="54" t="s">
        <v>62</v>
      </c>
      <c r="T105" s="43">
        <f ca="1">IFERROR(__xludf.DUMMYFUNCTION("COUNTUNIQUE(F105:S105)"),14)</f>
        <v>14</v>
      </c>
      <c r="U105" s="44" t="str">
        <f>IF(COUNTIF(Stats!$A$1:$A$33, F105) &gt; 0, "Found", "Not Found")</f>
        <v>Found</v>
      </c>
      <c r="V105" s="44" t="str">
        <f>IF(COUNTIF(Stats!$A$1:$A$33, G105) &gt; 0, "Found", "Not Found")</f>
        <v>Found</v>
      </c>
      <c r="W105" s="44" t="str">
        <f>IF(COUNTIF(Stats!$A$1:$A$33, H105) &gt; 0, "Found", "Not Found")</f>
        <v>Found</v>
      </c>
      <c r="X105" s="44" t="str">
        <f>IF(COUNTIF(Stats!$A$1:$A$33, I105) &gt; 0, "Found", "Not Found")</f>
        <v>Found</v>
      </c>
      <c r="Y105" s="44" t="str">
        <f>IF(COUNTIF(Stats!$A$1:$A$33, J105) &gt; 0, "Found", "Not Found")</f>
        <v>Found</v>
      </c>
      <c r="Z105" s="44" t="str">
        <f>IF(COUNTIF(Stats!$A$1:$A$33, K105) &gt; 0, "Found", "Not Found")</f>
        <v>Found</v>
      </c>
      <c r="AA105" s="44" t="str">
        <f>IF(COUNTIF(Stats!$A$1:$A$33, L105) &gt; 0, "Found", "Not Found")</f>
        <v>Found</v>
      </c>
      <c r="AB105" s="44" t="str">
        <f>IF(COUNTIF(Stats!$A$1:$A$33, M105) &gt; 0, "Found", "Not Found")</f>
        <v>Found</v>
      </c>
      <c r="AC105" s="44" t="str">
        <f>IF(COUNTIF(Stats!$A$1:$A$33, N105) &gt; 0, "Found", "Not Found")</f>
        <v>Found</v>
      </c>
      <c r="AD105" s="44" t="str">
        <f>IF(COUNTIF(Stats!$A$1:$A$33, O105) &gt; 0, "Found", "Not Found")</f>
        <v>Found</v>
      </c>
      <c r="AE105" s="44" t="str">
        <f>IF(COUNTIF(Stats!$A$1:$A$33, P105) &gt; 0, "Found", "Not Found")</f>
        <v>Found</v>
      </c>
      <c r="AF105" s="44" t="str">
        <f>IF(COUNTIF(Stats!$A$1:$A$33, Q105) &gt; 0, "Found", "Not Found")</f>
        <v>Found</v>
      </c>
      <c r="AG105" s="44" t="str">
        <f>IF(COUNTIF(Stats!$A$1:$A$33, R105) &gt; 0, "Found", "Not Found")</f>
        <v>Found</v>
      </c>
      <c r="AH105" s="44" t="str">
        <f>IF(COUNTIF(Stats!$A$1:$A$33, S105) &gt; 0, "Found", "Not Found")</f>
        <v>Found</v>
      </c>
    </row>
    <row r="106" spans="1:34" ht="24">
      <c r="A106" s="87" t="s">
        <v>149</v>
      </c>
      <c r="B106" s="68" t="s">
        <v>111</v>
      </c>
      <c r="C106" s="68" t="s">
        <v>364</v>
      </c>
      <c r="D106" s="69">
        <v>7</v>
      </c>
      <c r="E106" s="68" t="s">
        <v>100</v>
      </c>
      <c r="F106" s="59" t="s">
        <v>35</v>
      </c>
      <c r="G106" s="60" t="s">
        <v>40</v>
      </c>
      <c r="H106" s="61" t="s">
        <v>15</v>
      </c>
      <c r="I106" s="61" t="s">
        <v>47</v>
      </c>
      <c r="J106" s="62" t="s">
        <v>46</v>
      </c>
      <c r="K106" s="62" t="s">
        <v>60</v>
      </c>
      <c r="L106" s="63" t="s">
        <v>64</v>
      </c>
      <c r="M106" s="64" t="s">
        <v>54</v>
      </c>
      <c r="N106" s="65" t="s">
        <v>53</v>
      </c>
      <c r="O106" s="65" t="s">
        <v>55</v>
      </c>
      <c r="P106" s="65" t="s">
        <v>50</v>
      </c>
      <c r="Q106" s="65" t="s">
        <v>45</v>
      </c>
      <c r="R106" s="66" t="s">
        <v>49</v>
      </c>
      <c r="S106" s="66" t="s">
        <v>52</v>
      </c>
      <c r="T106" s="43">
        <f ca="1">IFERROR(__xludf.DUMMYFUNCTION("COUNTUNIQUE(F106:S106)"),14)</f>
        <v>14</v>
      </c>
      <c r="U106" s="44" t="str">
        <f>IF(COUNTIF(Stats!$A$1:$A$33, F106) &gt; 0, "Found", "Not Found")</f>
        <v>Found</v>
      </c>
      <c r="V106" s="44" t="str">
        <f>IF(COUNTIF(Stats!$A$1:$A$33, G106) &gt; 0, "Found", "Not Found")</f>
        <v>Found</v>
      </c>
      <c r="W106" s="44" t="str">
        <f>IF(COUNTIF(Stats!$A$1:$A$33, H106) &gt; 0, "Found", "Not Found")</f>
        <v>Found</v>
      </c>
      <c r="X106" s="44" t="str">
        <f>IF(COUNTIF(Stats!$A$1:$A$33, I106) &gt; 0, "Found", "Not Found")</f>
        <v>Found</v>
      </c>
      <c r="Y106" s="44" t="str">
        <f>IF(COUNTIF(Stats!$A$1:$A$33, J106) &gt; 0, "Found", "Not Found")</f>
        <v>Found</v>
      </c>
      <c r="Z106" s="44" t="str">
        <f>IF(COUNTIF(Stats!$A$1:$A$33, K106) &gt; 0, "Found", "Not Found")</f>
        <v>Found</v>
      </c>
      <c r="AA106" s="44" t="str">
        <f>IF(COUNTIF(Stats!$A$1:$A$33, L106) &gt; 0, "Found", "Not Found")</f>
        <v>Found</v>
      </c>
      <c r="AB106" s="44" t="str">
        <f>IF(COUNTIF(Stats!$A$1:$A$33, M106) &gt; 0, "Found", "Not Found")</f>
        <v>Found</v>
      </c>
      <c r="AC106" s="44" t="str">
        <f>IF(COUNTIF(Stats!$A$1:$A$33, N106) &gt; 0, "Found", "Not Found")</f>
        <v>Found</v>
      </c>
      <c r="AD106" s="44" t="str">
        <f>IF(COUNTIF(Stats!$A$1:$A$33, O106) &gt; 0, "Found", "Not Found")</f>
        <v>Found</v>
      </c>
      <c r="AE106" s="44" t="str">
        <f>IF(COUNTIF(Stats!$A$1:$A$33, P106) &gt; 0, "Found", "Not Found")</f>
        <v>Found</v>
      </c>
      <c r="AF106" s="44" t="str">
        <f>IF(COUNTIF(Stats!$A$1:$A$33, Q106) &gt; 0, "Found", "Not Found")</f>
        <v>Found</v>
      </c>
      <c r="AG106" s="44" t="str">
        <f>IF(COUNTIF(Stats!$A$1:$A$33, R106) &gt; 0, "Found", "Not Found")</f>
        <v>Found</v>
      </c>
      <c r="AH106" s="44" t="str">
        <f>IF(COUNTIF(Stats!$A$1:$A$33, S106) &gt; 0, "Found", "Not Found")</f>
        <v>Found</v>
      </c>
    </row>
    <row r="107" spans="1:34" ht="24">
      <c r="A107" s="87" t="s">
        <v>149</v>
      </c>
      <c r="B107" s="68" t="s">
        <v>111</v>
      </c>
      <c r="C107" s="68" t="s">
        <v>364</v>
      </c>
      <c r="D107" s="69">
        <v>13</v>
      </c>
      <c r="E107" s="68" t="s">
        <v>100</v>
      </c>
      <c r="F107" s="59" t="s">
        <v>35</v>
      </c>
      <c r="G107" s="60" t="s">
        <v>40</v>
      </c>
      <c r="H107" s="61" t="s">
        <v>15</v>
      </c>
      <c r="I107" s="61" t="s">
        <v>45</v>
      </c>
      <c r="J107" s="62" t="s">
        <v>50</v>
      </c>
      <c r="K107" s="62" t="s">
        <v>46</v>
      </c>
      <c r="L107" s="63" t="s">
        <v>64</v>
      </c>
      <c r="M107" s="64" t="s">
        <v>69</v>
      </c>
      <c r="N107" s="65" t="s">
        <v>55</v>
      </c>
      <c r="O107" s="65" t="s">
        <v>60</v>
      </c>
      <c r="P107" s="65" t="s">
        <v>52</v>
      </c>
      <c r="Q107" s="65" t="s">
        <v>47</v>
      </c>
      <c r="R107" s="66" t="s">
        <v>57</v>
      </c>
      <c r="S107" s="66" t="s">
        <v>53</v>
      </c>
      <c r="T107" s="43">
        <f ca="1">IFERROR(__xludf.DUMMYFUNCTION("COUNTUNIQUE(F107:S107)"),14)</f>
        <v>14</v>
      </c>
      <c r="U107" s="44" t="str">
        <f>IF(COUNTIF(Stats!$A$1:$A$33, F107) &gt; 0, "Found", "Not Found")</f>
        <v>Found</v>
      </c>
      <c r="V107" s="44" t="str">
        <f>IF(COUNTIF(Stats!$A$1:$A$33, G107) &gt; 0, "Found", "Not Found")</f>
        <v>Found</v>
      </c>
      <c r="W107" s="44" t="str">
        <f>IF(COUNTIF(Stats!$A$1:$A$33, H107) &gt; 0, "Found", "Not Found")</f>
        <v>Found</v>
      </c>
      <c r="X107" s="44" t="str">
        <f>IF(COUNTIF(Stats!$A$1:$A$33, I107) &gt; 0, "Found", "Not Found")</f>
        <v>Found</v>
      </c>
      <c r="Y107" s="44" t="str">
        <f>IF(COUNTIF(Stats!$A$1:$A$33, J107) &gt; 0, "Found", "Not Found")</f>
        <v>Found</v>
      </c>
      <c r="Z107" s="44" t="str">
        <f>IF(COUNTIF(Stats!$A$1:$A$33, K107) &gt; 0, "Found", "Not Found")</f>
        <v>Found</v>
      </c>
      <c r="AA107" s="44" t="str">
        <f>IF(COUNTIF(Stats!$A$1:$A$33, L107) &gt; 0, "Found", "Not Found")</f>
        <v>Found</v>
      </c>
      <c r="AB107" s="44" t="str">
        <f>IF(COUNTIF(Stats!$A$1:$A$33, M107) &gt; 0, "Found", "Not Found")</f>
        <v>Found</v>
      </c>
      <c r="AC107" s="44" t="str">
        <f>IF(COUNTIF(Stats!$A$1:$A$33, N107) &gt; 0, "Found", "Not Found")</f>
        <v>Found</v>
      </c>
      <c r="AD107" s="44" t="str">
        <f>IF(COUNTIF(Stats!$A$1:$A$33, O107) &gt; 0, "Found", "Not Found")</f>
        <v>Found</v>
      </c>
      <c r="AE107" s="44" t="str">
        <f>IF(COUNTIF(Stats!$A$1:$A$33, P107) &gt; 0, "Found", "Not Found")</f>
        <v>Found</v>
      </c>
      <c r="AF107" s="44" t="str">
        <f>IF(COUNTIF(Stats!$A$1:$A$33, Q107) &gt; 0, "Found", "Not Found")</f>
        <v>Found</v>
      </c>
      <c r="AG107" s="44" t="str">
        <f>IF(COUNTIF(Stats!$A$1:$A$33, R107) &gt; 0, "Found", "Not Found")</f>
        <v>Found</v>
      </c>
      <c r="AH107" s="44" t="str">
        <f>IF(COUNTIF(Stats!$A$1:$A$33, S107) &gt; 0, "Found", "Not Found")</f>
        <v>Found</v>
      </c>
    </row>
    <row r="108" spans="1:34" ht="24">
      <c r="A108" s="87" t="s">
        <v>149</v>
      </c>
      <c r="B108" s="68" t="s">
        <v>111</v>
      </c>
      <c r="C108" s="68" t="s">
        <v>365</v>
      </c>
      <c r="D108" s="69">
        <v>5</v>
      </c>
      <c r="E108" s="68" t="s">
        <v>100</v>
      </c>
      <c r="F108" s="59" t="s">
        <v>49</v>
      </c>
      <c r="G108" s="60" t="s">
        <v>51</v>
      </c>
      <c r="H108" s="61" t="s">
        <v>50</v>
      </c>
      <c r="I108" s="61" t="s">
        <v>57</v>
      </c>
      <c r="J108" s="62" t="s">
        <v>64</v>
      </c>
      <c r="K108" s="62" t="s">
        <v>60</v>
      </c>
      <c r="L108" s="63" t="s">
        <v>45</v>
      </c>
      <c r="M108" s="64" t="s">
        <v>66</v>
      </c>
      <c r="N108" s="65" t="s">
        <v>55</v>
      </c>
      <c r="O108" s="65" t="s">
        <v>35</v>
      </c>
      <c r="P108" s="65" t="s">
        <v>53</v>
      </c>
      <c r="Q108" s="65" t="s">
        <v>46</v>
      </c>
      <c r="R108" s="66" t="s">
        <v>62</v>
      </c>
      <c r="S108" s="66" t="s">
        <v>40</v>
      </c>
      <c r="T108" s="43">
        <f ca="1">IFERROR(__xludf.DUMMYFUNCTION("COUNTUNIQUE(F108:S108)"),14)</f>
        <v>14</v>
      </c>
      <c r="U108" s="44" t="str">
        <f>IF(COUNTIF(Stats!$A$1:$A$33, F108) &gt; 0, "Found", "Not Found")</f>
        <v>Found</v>
      </c>
      <c r="V108" s="44" t="str">
        <f>IF(COUNTIF(Stats!$A$1:$A$33, G108) &gt; 0, "Found", "Not Found")</f>
        <v>Found</v>
      </c>
      <c r="W108" s="44" t="str">
        <f>IF(COUNTIF(Stats!$A$1:$A$33, H108) &gt; 0, "Found", "Not Found")</f>
        <v>Found</v>
      </c>
      <c r="X108" s="44" t="str">
        <f>IF(COUNTIF(Stats!$A$1:$A$33, I108) &gt; 0, "Found", "Not Found")</f>
        <v>Found</v>
      </c>
      <c r="Y108" s="44" t="str">
        <f>IF(COUNTIF(Stats!$A$1:$A$33, J108) &gt; 0, "Found", "Not Found")</f>
        <v>Found</v>
      </c>
      <c r="Z108" s="44" t="str">
        <f>IF(COUNTIF(Stats!$A$1:$A$33, K108) &gt; 0, "Found", "Not Found")</f>
        <v>Found</v>
      </c>
      <c r="AA108" s="44" t="str">
        <f>IF(COUNTIF(Stats!$A$1:$A$33, L108) &gt; 0, "Found", "Not Found")</f>
        <v>Found</v>
      </c>
      <c r="AB108" s="44" t="str">
        <f>IF(COUNTIF(Stats!$A$1:$A$33, M108) &gt; 0, "Found", "Not Found")</f>
        <v>Found</v>
      </c>
      <c r="AC108" s="44" t="str">
        <f>IF(COUNTIF(Stats!$A$1:$A$33, N108) &gt; 0, "Found", "Not Found")</f>
        <v>Found</v>
      </c>
      <c r="AD108" s="44" t="str">
        <f>IF(COUNTIF(Stats!$A$1:$A$33, O108) &gt; 0, "Found", "Not Found")</f>
        <v>Found</v>
      </c>
      <c r="AE108" s="44" t="str">
        <f>IF(COUNTIF(Stats!$A$1:$A$33, P108) &gt; 0, "Found", "Not Found")</f>
        <v>Found</v>
      </c>
      <c r="AF108" s="44" t="str">
        <f>IF(COUNTIF(Stats!$A$1:$A$33, Q108) &gt; 0, "Found", "Not Found")</f>
        <v>Found</v>
      </c>
      <c r="AG108" s="44" t="str">
        <f>IF(COUNTIF(Stats!$A$1:$A$33, R108) &gt; 0, "Found", "Not Found")</f>
        <v>Found</v>
      </c>
      <c r="AH108" s="44" t="str">
        <f>IF(COUNTIF(Stats!$A$1:$A$33, S108) &gt; 0, "Found", "Not Found")</f>
        <v>Found</v>
      </c>
    </row>
    <row r="109" spans="1:34" ht="24">
      <c r="A109" s="62" t="s">
        <v>149</v>
      </c>
      <c r="B109" s="68" t="s">
        <v>111</v>
      </c>
      <c r="C109" s="68" t="s">
        <v>364</v>
      </c>
      <c r="D109" s="69">
        <v>3</v>
      </c>
      <c r="E109" s="68" t="s">
        <v>100</v>
      </c>
      <c r="F109" s="59" t="s">
        <v>35</v>
      </c>
      <c r="G109" s="60" t="s">
        <v>53</v>
      </c>
      <c r="H109" s="61" t="s">
        <v>54</v>
      </c>
      <c r="I109" s="61" t="s">
        <v>49</v>
      </c>
      <c r="J109" s="62" t="s">
        <v>60</v>
      </c>
      <c r="K109" s="62" t="s">
        <v>55</v>
      </c>
      <c r="L109" s="63" t="s">
        <v>30</v>
      </c>
      <c r="M109" s="64" t="s">
        <v>66</v>
      </c>
      <c r="N109" s="65" t="s">
        <v>50</v>
      </c>
      <c r="O109" s="65" t="s">
        <v>46</v>
      </c>
      <c r="P109" s="65" t="s">
        <v>62</v>
      </c>
      <c r="Q109" s="65" t="s">
        <v>40</v>
      </c>
      <c r="R109" s="66" t="s">
        <v>52</v>
      </c>
      <c r="S109" s="66" t="s">
        <v>57</v>
      </c>
      <c r="T109" s="43">
        <f ca="1">IFERROR(__xludf.DUMMYFUNCTION("COUNTUNIQUE(F109:S109)"),14)</f>
        <v>14</v>
      </c>
      <c r="U109" s="44" t="str">
        <f>IF(COUNTIF(Stats!$A$1:$A$33, F109) &gt; 0, "Found", "Not Found")</f>
        <v>Found</v>
      </c>
      <c r="V109" s="44" t="str">
        <f>IF(COUNTIF(Stats!$A$1:$A$33, G109) &gt; 0, "Found", "Not Found")</f>
        <v>Found</v>
      </c>
      <c r="W109" s="44" t="str">
        <f>IF(COUNTIF(Stats!$A$1:$A$33, H109) &gt; 0, "Found", "Not Found")</f>
        <v>Found</v>
      </c>
      <c r="X109" s="44" t="str">
        <f>IF(COUNTIF(Stats!$A$1:$A$33, I109) &gt; 0, "Found", "Not Found")</f>
        <v>Found</v>
      </c>
      <c r="Y109" s="44" t="str">
        <f>IF(COUNTIF(Stats!$A$1:$A$33, J109) &gt; 0, "Found", "Not Found")</f>
        <v>Found</v>
      </c>
      <c r="Z109" s="44" t="str">
        <f>IF(COUNTIF(Stats!$A$1:$A$33, K109) &gt; 0, "Found", "Not Found")</f>
        <v>Found</v>
      </c>
      <c r="AA109" s="44" t="str">
        <f>IF(COUNTIF(Stats!$A$1:$A$33, L109) &gt; 0, "Found", "Not Found")</f>
        <v>Found</v>
      </c>
      <c r="AB109" s="44" t="str">
        <f>IF(COUNTIF(Stats!$A$1:$A$33, M109) &gt; 0, "Found", "Not Found")</f>
        <v>Found</v>
      </c>
      <c r="AC109" s="44" t="str">
        <f>IF(COUNTIF(Stats!$A$1:$A$33, N109) &gt; 0, "Found", "Not Found")</f>
        <v>Found</v>
      </c>
      <c r="AD109" s="44" t="str">
        <f>IF(COUNTIF(Stats!$A$1:$A$33, O109) &gt; 0, "Found", "Not Found")</f>
        <v>Found</v>
      </c>
      <c r="AE109" s="44" t="str">
        <f>IF(COUNTIF(Stats!$A$1:$A$33, P109) &gt; 0, "Found", "Not Found")</f>
        <v>Found</v>
      </c>
      <c r="AF109" s="44" t="str">
        <f>IF(COUNTIF(Stats!$A$1:$A$33, Q109) &gt; 0, "Found", "Not Found")</f>
        <v>Found</v>
      </c>
      <c r="AG109" s="44" t="str">
        <f>IF(COUNTIF(Stats!$A$1:$A$33, R109) &gt; 0, "Found", "Not Found")</f>
        <v>Found</v>
      </c>
      <c r="AH109" s="44" t="str">
        <f>IF(COUNTIF(Stats!$A$1:$A$33, S109) &gt; 0, "Found", "Not Found")</f>
        <v>Found</v>
      </c>
    </row>
    <row r="110" spans="1:34" ht="24">
      <c r="A110" s="62" t="s">
        <v>149</v>
      </c>
      <c r="B110" s="68" t="s">
        <v>111</v>
      </c>
      <c r="C110" s="68" t="s">
        <v>364</v>
      </c>
      <c r="D110" s="69">
        <v>4</v>
      </c>
      <c r="E110" s="68" t="s">
        <v>100</v>
      </c>
      <c r="F110" s="59" t="s">
        <v>55</v>
      </c>
      <c r="G110" s="60" t="s">
        <v>62</v>
      </c>
      <c r="H110" s="61" t="s">
        <v>57</v>
      </c>
      <c r="I110" s="61" t="s">
        <v>15</v>
      </c>
      <c r="J110" s="62" t="s">
        <v>30</v>
      </c>
      <c r="K110" s="62" t="s">
        <v>50</v>
      </c>
      <c r="L110" s="63" t="s">
        <v>58</v>
      </c>
      <c r="M110" s="64" t="s">
        <v>68</v>
      </c>
      <c r="N110" s="65" t="s">
        <v>60</v>
      </c>
      <c r="O110" s="65" t="s">
        <v>53</v>
      </c>
      <c r="P110" s="65" t="s">
        <v>46</v>
      </c>
      <c r="Q110" s="65" t="s">
        <v>35</v>
      </c>
      <c r="R110" s="66" t="s">
        <v>49</v>
      </c>
      <c r="S110" s="66" t="s">
        <v>45</v>
      </c>
      <c r="T110" s="43">
        <f ca="1">IFERROR(__xludf.DUMMYFUNCTION("COUNTUNIQUE(F110:S110)"),14)</f>
        <v>14</v>
      </c>
      <c r="U110" s="44" t="str">
        <f>IF(COUNTIF(Stats!$A$1:$A$33, F110) &gt; 0, "Found", "Not Found")</f>
        <v>Found</v>
      </c>
      <c r="V110" s="44" t="str">
        <f>IF(COUNTIF(Stats!$A$1:$A$33, G110) &gt; 0, "Found", "Not Found")</f>
        <v>Found</v>
      </c>
      <c r="W110" s="44" t="str">
        <f>IF(COUNTIF(Stats!$A$1:$A$33, H110) &gt; 0, "Found", "Not Found")</f>
        <v>Found</v>
      </c>
      <c r="X110" s="44" t="str">
        <f>IF(COUNTIF(Stats!$A$1:$A$33, I110) &gt; 0, "Found", "Not Found")</f>
        <v>Found</v>
      </c>
      <c r="Y110" s="44" t="str">
        <f>IF(COUNTIF(Stats!$A$1:$A$33, J110) &gt; 0, "Found", "Not Found")</f>
        <v>Found</v>
      </c>
      <c r="Z110" s="44" t="str">
        <f>IF(COUNTIF(Stats!$A$1:$A$33, K110) &gt; 0, "Found", "Not Found")</f>
        <v>Found</v>
      </c>
      <c r="AA110" s="44" t="str">
        <f>IF(COUNTIF(Stats!$A$1:$A$33, L110) &gt; 0, "Found", "Not Found")</f>
        <v>Found</v>
      </c>
      <c r="AB110" s="44" t="str">
        <f>IF(COUNTIF(Stats!$A$1:$A$33, M110) &gt; 0, "Found", "Not Found")</f>
        <v>Found</v>
      </c>
      <c r="AC110" s="44" t="str">
        <f>IF(COUNTIF(Stats!$A$1:$A$33, N110) &gt; 0, "Found", "Not Found")</f>
        <v>Found</v>
      </c>
      <c r="AD110" s="44" t="str">
        <f>IF(COUNTIF(Stats!$A$1:$A$33, O110) &gt; 0, "Found", "Not Found")</f>
        <v>Found</v>
      </c>
      <c r="AE110" s="44" t="str">
        <f>IF(COUNTIF(Stats!$A$1:$A$33, P110) &gt; 0, "Found", "Not Found")</f>
        <v>Found</v>
      </c>
      <c r="AF110" s="44" t="str">
        <f>IF(COUNTIF(Stats!$A$1:$A$33, Q110) &gt; 0, "Found", "Not Found")</f>
        <v>Found</v>
      </c>
      <c r="AG110" s="44" t="str">
        <f>IF(COUNTIF(Stats!$A$1:$A$33, R110) &gt; 0, "Found", "Not Found")</f>
        <v>Found</v>
      </c>
      <c r="AH110" s="44" t="str">
        <f>IF(COUNTIF(Stats!$A$1:$A$33, S110) &gt; 0, "Found", "Not Found")</f>
        <v>Found</v>
      </c>
    </row>
    <row r="111" spans="1:34" ht="24">
      <c r="A111" s="62" t="s">
        <v>149</v>
      </c>
      <c r="B111" s="68" t="s">
        <v>111</v>
      </c>
      <c r="C111" s="68" t="s">
        <v>365</v>
      </c>
      <c r="D111" s="69">
        <v>1</v>
      </c>
      <c r="E111" s="68" t="s">
        <v>100</v>
      </c>
      <c r="F111" s="59" t="s">
        <v>47</v>
      </c>
      <c r="G111" s="60" t="s">
        <v>40</v>
      </c>
      <c r="H111" s="61" t="s">
        <v>15</v>
      </c>
      <c r="I111" s="61" t="s">
        <v>63</v>
      </c>
      <c r="J111" s="62" t="s">
        <v>45</v>
      </c>
      <c r="K111" s="62" t="s">
        <v>50</v>
      </c>
      <c r="L111" s="63" t="s">
        <v>60</v>
      </c>
      <c r="M111" s="64" t="s">
        <v>62</v>
      </c>
      <c r="N111" s="65" t="s">
        <v>55</v>
      </c>
      <c r="O111" s="65" t="s">
        <v>53</v>
      </c>
      <c r="P111" s="65" t="s">
        <v>46</v>
      </c>
      <c r="Q111" s="65" t="s">
        <v>35</v>
      </c>
      <c r="R111" s="66" t="s">
        <v>52</v>
      </c>
      <c r="S111" s="66" t="s">
        <v>49</v>
      </c>
      <c r="T111" s="43">
        <f ca="1">IFERROR(__xludf.DUMMYFUNCTION("COUNTUNIQUE(F111:S111)"),14)</f>
        <v>14</v>
      </c>
      <c r="U111" s="44" t="str">
        <f>IF(COUNTIF(Stats!$A$1:$A$33, F111) &gt; 0, "Found", "Not Found")</f>
        <v>Found</v>
      </c>
      <c r="V111" s="44" t="str">
        <f>IF(COUNTIF(Stats!$A$1:$A$33, G111) &gt; 0, "Found", "Not Found")</f>
        <v>Found</v>
      </c>
      <c r="W111" s="44" t="str">
        <f>IF(COUNTIF(Stats!$A$1:$A$33, H111) &gt; 0, "Found", "Not Found")</f>
        <v>Found</v>
      </c>
      <c r="X111" s="44" t="str">
        <f>IF(COUNTIF(Stats!$A$1:$A$33, I111) &gt; 0, "Found", "Not Found")</f>
        <v>Found</v>
      </c>
      <c r="Y111" s="44" t="str">
        <f>IF(COUNTIF(Stats!$A$1:$A$33, J111) &gt; 0, "Found", "Not Found")</f>
        <v>Found</v>
      </c>
      <c r="Z111" s="44" t="str">
        <f>IF(COUNTIF(Stats!$A$1:$A$33, K111) &gt; 0, "Found", "Not Found")</f>
        <v>Found</v>
      </c>
      <c r="AA111" s="44" t="str">
        <f>IF(COUNTIF(Stats!$A$1:$A$33, L111) &gt; 0, "Found", "Not Found")</f>
        <v>Found</v>
      </c>
      <c r="AB111" s="44" t="str">
        <f>IF(COUNTIF(Stats!$A$1:$A$33, M111) &gt; 0, "Found", "Not Found")</f>
        <v>Found</v>
      </c>
      <c r="AC111" s="44" t="str">
        <f>IF(COUNTIF(Stats!$A$1:$A$33, N111) &gt; 0, "Found", "Not Found")</f>
        <v>Found</v>
      </c>
      <c r="AD111" s="44" t="str">
        <f>IF(COUNTIF(Stats!$A$1:$A$33, O111) &gt; 0, "Found", "Not Found")</f>
        <v>Found</v>
      </c>
      <c r="AE111" s="44" t="str">
        <f>IF(COUNTIF(Stats!$A$1:$A$33, P111) &gt; 0, "Found", "Not Found")</f>
        <v>Found</v>
      </c>
      <c r="AF111" s="44" t="str">
        <f>IF(COUNTIF(Stats!$A$1:$A$33, Q111) &gt; 0, "Found", "Not Found")</f>
        <v>Found</v>
      </c>
      <c r="AG111" s="44" t="str">
        <f>IF(COUNTIF(Stats!$A$1:$A$33, R111) &gt; 0, "Found", "Not Found")</f>
        <v>Found</v>
      </c>
      <c r="AH111" s="44" t="str">
        <f>IF(COUNTIF(Stats!$A$1:$A$33, S111) &gt; 0, "Found", "Not Found")</f>
        <v>Found</v>
      </c>
    </row>
    <row r="112" spans="1:34" ht="24">
      <c r="A112" s="88" t="s">
        <v>149</v>
      </c>
      <c r="B112" s="68" t="s">
        <v>111</v>
      </c>
      <c r="C112" s="68" t="s">
        <v>364</v>
      </c>
      <c r="D112" s="76"/>
      <c r="E112" s="68" t="s">
        <v>100</v>
      </c>
      <c r="F112" s="59" t="s">
        <v>55</v>
      </c>
      <c r="G112" s="60" t="s">
        <v>15</v>
      </c>
      <c r="H112" s="61" t="s">
        <v>59</v>
      </c>
      <c r="I112" s="61" t="s">
        <v>65</v>
      </c>
      <c r="J112" s="62" t="s">
        <v>60</v>
      </c>
      <c r="K112" s="62" t="s">
        <v>51</v>
      </c>
      <c r="L112" s="63" t="s">
        <v>30</v>
      </c>
      <c r="M112" s="64" t="s">
        <v>66</v>
      </c>
      <c r="N112" s="65" t="s">
        <v>46</v>
      </c>
      <c r="O112" s="65" t="s">
        <v>35</v>
      </c>
      <c r="P112" s="65" t="s">
        <v>57</v>
      </c>
      <c r="Q112" s="65" t="s">
        <v>53</v>
      </c>
      <c r="R112" s="66" t="s">
        <v>52</v>
      </c>
      <c r="S112" s="66" t="s">
        <v>50</v>
      </c>
      <c r="T112" s="43">
        <f ca="1">IFERROR(__xludf.DUMMYFUNCTION("COUNTUNIQUE(F112:S112)"),14)</f>
        <v>14</v>
      </c>
      <c r="U112" s="44" t="str">
        <f>IF(COUNTIF(Stats!$A$1:$A$33, F112) &gt; 0, "Found", "Not Found")</f>
        <v>Found</v>
      </c>
      <c r="V112" s="44" t="str">
        <f>IF(COUNTIF(Stats!$A$1:$A$33, G112) &gt; 0, "Found", "Not Found")</f>
        <v>Found</v>
      </c>
      <c r="W112" s="44" t="str">
        <f>IF(COUNTIF(Stats!$A$1:$A$33, H112) &gt; 0, "Found", "Not Found")</f>
        <v>Found</v>
      </c>
      <c r="X112" s="44" t="str">
        <f>IF(COUNTIF(Stats!$A$1:$A$33, I112) &gt; 0, "Found", "Not Found")</f>
        <v>Found</v>
      </c>
      <c r="Y112" s="44" t="str">
        <f>IF(COUNTIF(Stats!$A$1:$A$33, J112) &gt; 0, "Found", "Not Found")</f>
        <v>Found</v>
      </c>
      <c r="Z112" s="44" t="str">
        <f>IF(COUNTIF(Stats!$A$1:$A$33, K112) &gt; 0, "Found", "Not Found")</f>
        <v>Found</v>
      </c>
      <c r="AA112" s="44" t="str">
        <f>IF(COUNTIF(Stats!$A$1:$A$33, L112) &gt; 0, "Found", "Not Found")</f>
        <v>Found</v>
      </c>
      <c r="AB112" s="44" t="str">
        <f>IF(COUNTIF(Stats!$A$1:$A$33, M112) &gt; 0, "Found", "Not Found")</f>
        <v>Found</v>
      </c>
      <c r="AC112" s="44" t="str">
        <f>IF(COUNTIF(Stats!$A$1:$A$33, N112) &gt; 0, "Found", "Not Found")</f>
        <v>Found</v>
      </c>
      <c r="AD112" s="44" t="str">
        <f>IF(COUNTIF(Stats!$A$1:$A$33, O112) &gt; 0, "Found", "Not Found")</f>
        <v>Found</v>
      </c>
      <c r="AE112" s="44" t="str">
        <f>IF(COUNTIF(Stats!$A$1:$A$33, P112) &gt; 0, "Found", "Not Found")</f>
        <v>Found</v>
      </c>
      <c r="AF112" s="44" t="str">
        <f>IF(COUNTIF(Stats!$A$1:$A$33, Q112) &gt; 0, "Found", "Not Found")</f>
        <v>Found</v>
      </c>
      <c r="AG112" s="44" t="str">
        <f>IF(COUNTIF(Stats!$A$1:$A$33, R112) &gt; 0, "Found", "Not Found")</f>
        <v>Found</v>
      </c>
      <c r="AH112" s="44" t="str">
        <f>IF(COUNTIF(Stats!$A$1:$A$33, S112) &gt; 0, "Found", "Not Found")</f>
        <v>Found</v>
      </c>
    </row>
    <row r="113" spans="1:34" ht="24">
      <c r="A113" s="88" t="s">
        <v>149</v>
      </c>
      <c r="B113" s="68" t="s">
        <v>111</v>
      </c>
      <c r="C113" s="68" t="s">
        <v>365</v>
      </c>
      <c r="D113" s="69"/>
      <c r="E113" s="68" t="s">
        <v>100</v>
      </c>
      <c r="F113" s="59" t="s">
        <v>53</v>
      </c>
      <c r="G113" s="60" t="s">
        <v>48</v>
      </c>
      <c r="H113" s="61" t="s">
        <v>62</v>
      </c>
      <c r="I113" s="61" t="s">
        <v>70</v>
      </c>
      <c r="J113" s="62" t="s">
        <v>47</v>
      </c>
      <c r="K113" s="62" t="s">
        <v>35</v>
      </c>
      <c r="L113" s="63" t="s">
        <v>54</v>
      </c>
      <c r="M113" s="64" t="s">
        <v>67</v>
      </c>
      <c r="N113" s="65" t="s">
        <v>46</v>
      </c>
      <c r="O113" s="65" t="s">
        <v>60</v>
      </c>
      <c r="P113" s="65" t="s">
        <v>57</v>
      </c>
      <c r="Q113" s="65" t="s">
        <v>55</v>
      </c>
      <c r="R113" s="66" t="s">
        <v>40</v>
      </c>
      <c r="S113" s="66" t="s">
        <v>30</v>
      </c>
      <c r="T113" s="43">
        <f ca="1">IFERROR(__xludf.DUMMYFUNCTION("COUNTUNIQUE(F113:S113)"),14)</f>
        <v>14</v>
      </c>
      <c r="U113" s="44" t="str">
        <f>IF(COUNTIF(Stats!$A$1:$A$33, F113) &gt; 0, "Found", "Not Found")</f>
        <v>Found</v>
      </c>
      <c r="V113" s="44" t="str">
        <f>IF(COUNTIF(Stats!$A$1:$A$33, G113) &gt; 0, "Found", "Not Found")</f>
        <v>Found</v>
      </c>
      <c r="W113" s="44" t="str">
        <f>IF(COUNTIF(Stats!$A$1:$A$33, H113) &gt; 0, "Found", "Not Found")</f>
        <v>Found</v>
      </c>
      <c r="X113" s="44" t="str">
        <f>IF(COUNTIF(Stats!$A$1:$A$33, I113) &gt; 0, "Found", "Not Found")</f>
        <v>Found</v>
      </c>
      <c r="Y113" s="44" t="str">
        <f>IF(COUNTIF(Stats!$A$1:$A$33, J113) &gt; 0, "Found", "Not Found")</f>
        <v>Found</v>
      </c>
      <c r="Z113" s="44" t="str">
        <f>IF(COUNTIF(Stats!$A$1:$A$33, K113) &gt; 0, "Found", "Not Found")</f>
        <v>Found</v>
      </c>
      <c r="AA113" s="44" t="str">
        <f>IF(COUNTIF(Stats!$A$1:$A$33, L113) &gt; 0, "Found", "Not Found")</f>
        <v>Found</v>
      </c>
      <c r="AB113" s="44" t="str">
        <f>IF(COUNTIF(Stats!$A$1:$A$33, M113) &gt; 0, "Found", "Not Found")</f>
        <v>Found</v>
      </c>
      <c r="AC113" s="44" t="str">
        <f>IF(COUNTIF(Stats!$A$1:$A$33, N113) &gt; 0, "Found", "Not Found")</f>
        <v>Found</v>
      </c>
      <c r="AD113" s="44" t="str">
        <f>IF(COUNTIF(Stats!$A$1:$A$33, O113) &gt; 0, "Found", "Not Found")</f>
        <v>Found</v>
      </c>
      <c r="AE113" s="44" t="str">
        <f>IF(COUNTIF(Stats!$A$1:$A$33, P113) &gt; 0, "Found", "Not Found")</f>
        <v>Found</v>
      </c>
      <c r="AF113" s="44" t="str">
        <f>IF(COUNTIF(Stats!$A$1:$A$33, Q113) &gt; 0, "Found", "Not Found")</f>
        <v>Found</v>
      </c>
      <c r="AG113" s="44" t="str">
        <f>IF(COUNTIF(Stats!$A$1:$A$33, R113) &gt; 0, "Found", "Not Found")</f>
        <v>Found</v>
      </c>
      <c r="AH113" s="44" t="str">
        <f>IF(COUNTIF(Stats!$A$1:$A$33, S113) &gt; 0, "Found", "Not Found")</f>
        <v>Found</v>
      </c>
    </row>
    <row r="114" spans="1:34" ht="24">
      <c r="A114" s="89" t="s">
        <v>149</v>
      </c>
      <c r="B114" s="68" t="s">
        <v>107</v>
      </c>
      <c r="C114" s="68" t="s">
        <v>365</v>
      </c>
      <c r="D114" s="69">
        <v>1</v>
      </c>
      <c r="E114" s="68" t="s">
        <v>100</v>
      </c>
      <c r="F114" s="59" t="s">
        <v>49</v>
      </c>
      <c r="G114" s="60" t="s">
        <v>50</v>
      </c>
      <c r="H114" s="61" t="s">
        <v>54</v>
      </c>
      <c r="I114" s="61" t="s">
        <v>69</v>
      </c>
      <c r="J114" s="62" t="s">
        <v>64</v>
      </c>
      <c r="K114" s="62" t="s">
        <v>59</v>
      </c>
      <c r="L114" s="63" t="s">
        <v>60</v>
      </c>
      <c r="M114" s="64" t="s">
        <v>62</v>
      </c>
      <c r="N114" s="65" t="s">
        <v>53</v>
      </c>
      <c r="O114" s="65" t="s">
        <v>45</v>
      </c>
      <c r="P114" s="65" t="s">
        <v>55</v>
      </c>
      <c r="Q114" s="65" t="s">
        <v>35</v>
      </c>
      <c r="R114" s="66" t="s">
        <v>46</v>
      </c>
      <c r="S114" s="66" t="s">
        <v>30</v>
      </c>
      <c r="T114" s="43">
        <f ca="1">IFERROR(__xludf.DUMMYFUNCTION("COUNTUNIQUE(F114:S114)"),14)</f>
        <v>14</v>
      </c>
      <c r="U114" s="44" t="str">
        <f>IF(COUNTIF(Stats!$A$1:$A$33, F114) &gt; 0, "Found", "Not Found")</f>
        <v>Found</v>
      </c>
      <c r="V114" s="44" t="str">
        <f>IF(COUNTIF(Stats!$A$1:$A$33, G114) &gt; 0, "Found", "Not Found")</f>
        <v>Found</v>
      </c>
      <c r="W114" s="44" t="str">
        <f>IF(COUNTIF(Stats!$A$1:$A$33, H114) &gt; 0, "Found", "Not Found")</f>
        <v>Found</v>
      </c>
      <c r="X114" s="44" t="str">
        <f>IF(COUNTIF(Stats!$A$1:$A$33, I114) &gt; 0, "Found", "Not Found")</f>
        <v>Found</v>
      </c>
      <c r="Y114" s="44" t="str">
        <f>IF(COUNTIF(Stats!$A$1:$A$33, J114) &gt; 0, "Found", "Not Found")</f>
        <v>Found</v>
      </c>
      <c r="Z114" s="44" t="str">
        <f>IF(COUNTIF(Stats!$A$1:$A$33, K114) &gt; 0, "Found", "Not Found")</f>
        <v>Found</v>
      </c>
      <c r="AA114" s="44" t="str">
        <f>IF(COUNTIF(Stats!$A$1:$A$33, L114) &gt; 0, "Found", "Not Found")</f>
        <v>Found</v>
      </c>
      <c r="AB114" s="44" t="str">
        <f>IF(COUNTIF(Stats!$A$1:$A$33, M114) &gt; 0, "Found", "Not Found")</f>
        <v>Found</v>
      </c>
      <c r="AC114" s="44" t="str">
        <f>IF(COUNTIF(Stats!$A$1:$A$33, N114) &gt; 0, "Found", "Not Found")</f>
        <v>Found</v>
      </c>
      <c r="AD114" s="44" t="str">
        <f>IF(COUNTIF(Stats!$A$1:$A$33, O114) &gt; 0, "Found", "Not Found")</f>
        <v>Found</v>
      </c>
      <c r="AE114" s="44" t="str">
        <f>IF(COUNTIF(Stats!$A$1:$A$33, P114) &gt; 0, "Found", "Not Found")</f>
        <v>Found</v>
      </c>
      <c r="AF114" s="44" t="str">
        <f>IF(COUNTIF(Stats!$A$1:$A$33, Q114) &gt; 0, "Found", "Not Found")</f>
        <v>Found</v>
      </c>
      <c r="AG114" s="44" t="str">
        <f>IF(COUNTIF(Stats!$A$1:$A$33, R114) &gt; 0, "Found", "Not Found")</f>
        <v>Found</v>
      </c>
      <c r="AH114" s="44" t="str">
        <f>IF(COUNTIF(Stats!$A$1:$A$33, S114) &gt; 0, "Found", "Not Found")</f>
        <v>Found</v>
      </c>
    </row>
    <row r="115" spans="1:34" ht="24">
      <c r="A115" s="89" t="s">
        <v>149</v>
      </c>
      <c r="B115" s="1" t="s">
        <v>107</v>
      </c>
      <c r="C115" s="1" t="s">
        <v>365</v>
      </c>
      <c r="D115" s="46">
        <v>4</v>
      </c>
      <c r="E115" s="1" t="s">
        <v>100</v>
      </c>
      <c r="F115" s="59" t="s">
        <v>35</v>
      </c>
      <c r="G115" s="60" t="s">
        <v>57</v>
      </c>
      <c r="H115" s="61" t="s">
        <v>70</v>
      </c>
      <c r="I115" s="61" t="s">
        <v>47</v>
      </c>
      <c r="J115" s="62" t="s">
        <v>46</v>
      </c>
      <c r="K115" s="62" t="s">
        <v>45</v>
      </c>
      <c r="L115" s="63" t="s">
        <v>51</v>
      </c>
      <c r="M115" s="64" t="s">
        <v>69</v>
      </c>
      <c r="N115" s="65" t="s">
        <v>60</v>
      </c>
      <c r="O115" s="65" t="s">
        <v>55</v>
      </c>
      <c r="P115" s="65" t="s">
        <v>64</v>
      </c>
      <c r="Q115" s="65" t="s">
        <v>49</v>
      </c>
      <c r="R115" s="66" t="s">
        <v>66</v>
      </c>
      <c r="S115" s="66" t="s">
        <v>59</v>
      </c>
      <c r="T115" s="43">
        <f ca="1">IFERROR(__xludf.DUMMYFUNCTION("COUNTUNIQUE(F115:S115)"),14)</f>
        <v>14</v>
      </c>
      <c r="U115" s="44" t="str">
        <f>IF(COUNTIF(Stats!$A$1:$A$33, F115) &gt; 0, "Found", "Not Found")</f>
        <v>Found</v>
      </c>
      <c r="V115" s="44" t="str">
        <f>IF(COUNTIF(Stats!$A$1:$A$33, G115) &gt; 0, "Found", "Not Found")</f>
        <v>Found</v>
      </c>
      <c r="W115" s="44" t="str">
        <f>IF(COUNTIF(Stats!$A$1:$A$33, H115) &gt; 0, "Found", "Not Found")</f>
        <v>Found</v>
      </c>
      <c r="X115" s="44" t="str">
        <f>IF(COUNTIF(Stats!$A$1:$A$33, I115) &gt; 0, "Found", "Not Found")</f>
        <v>Found</v>
      </c>
      <c r="Y115" s="44" t="str">
        <f>IF(COUNTIF(Stats!$A$1:$A$33, J115) &gt; 0, "Found", "Not Found")</f>
        <v>Found</v>
      </c>
      <c r="Z115" s="44" t="str">
        <f>IF(COUNTIF(Stats!$A$1:$A$33, K115) &gt; 0, "Found", "Not Found")</f>
        <v>Found</v>
      </c>
      <c r="AA115" s="44" t="str">
        <f>IF(COUNTIF(Stats!$A$1:$A$33, L115) &gt; 0, "Found", "Not Found")</f>
        <v>Found</v>
      </c>
      <c r="AB115" s="44" t="str">
        <f>IF(COUNTIF(Stats!$A$1:$A$33, M115) &gt; 0, "Found", "Not Found")</f>
        <v>Found</v>
      </c>
      <c r="AC115" s="44" t="str">
        <f>IF(COUNTIF(Stats!$A$1:$A$33, N115) &gt; 0, "Found", "Not Found")</f>
        <v>Found</v>
      </c>
      <c r="AD115" s="44" t="str">
        <f>IF(COUNTIF(Stats!$A$1:$A$33, O115) &gt; 0, "Found", "Not Found")</f>
        <v>Found</v>
      </c>
      <c r="AE115" s="44" t="str">
        <f>IF(COUNTIF(Stats!$A$1:$A$33, P115) &gt; 0, "Found", "Not Found")</f>
        <v>Found</v>
      </c>
      <c r="AF115" s="44" t="str">
        <f>IF(COUNTIF(Stats!$A$1:$A$33, Q115) &gt; 0, "Found", "Not Found")</f>
        <v>Found</v>
      </c>
      <c r="AG115" s="44" t="str">
        <f>IF(COUNTIF(Stats!$A$1:$A$33, R115) &gt; 0, "Found", "Not Found")</f>
        <v>Found</v>
      </c>
      <c r="AH115" s="44" t="str">
        <f>IF(COUNTIF(Stats!$A$1:$A$33, S115) &gt; 0, "Found", "Not Found")</f>
        <v>Found</v>
      </c>
    </row>
    <row r="116" spans="1:34" ht="24">
      <c r="A116" s="89" t="s">
        <v>149</v>
      </c>
      <c r="B116" s="68" t="s">
        <v>107</v>
      </c>
      <c r="C116" s="68" t="s">
        <v>364</v>
      </c>
      <c r="D116" s="69">
        <v>3</v>
      </c>
      <c r="E116" s="68" t="s">
        <v>100</v>
      </c>
      <c r="F116" s="59" t="s">
        <v>35</v>
      </c>
      <c r="G116" s="60" t="s">
        <v>40</v>
      </c>
      <c r="H116" s="61" t="s">
        <v>67</v>
      </c>
      <c r="I116" s="61" t="s">
        <v>52</v>
      </c>
      <c r="J116" s="62" t="s">
        <v>46</v>
      </c>
      <c r="K116" s="62" t="s">
        <v>54</v>
      </c>
      <c r="L116" s="63" t="s">
        <v>48</v>
      </c>
      <c r="M116" s="64" t="s">
        <v>25</v>
      </c>
      <c r="N116" s="65" t="s">
        <v>49</v>
      </c>
      <c r="O116" s="65" t="s">
        <v>55</v>
      </c>
      <c r="P116" s="65" t="s">
        <v>53</v>
      </c>
      <c r="Q116" s="65" t="s">
        <v>45</v>
      </c>
      <c r="R116" s="66" t="s">
        <v>59</v>
      </c>
      <c r="S116" s="66" t="s">
        <v>62</v>
      </c>
      <c r="T116" s="43">
        <f ca="1">IFERROR(__xludf.DUMMYFUNCTION("COUNTUNIQUE(F116:S116)"),14)</f>
        <v>14</v>
      </c>
      <c r="U116" s="44" t="str">
        <f>IF(COUNTIF(Stats!$A$1:$A$33, F116) &gt; 0, "Found", "Not Found")</f>
        <v>Found</v>
      </c>
      <c r="V116" s="44" t="str">
        <f>IF(COUNTIF(Stats!$A$1:$A$33, G116) &gt; 0, "Found", "Not Found")</f>
        <v>Found</v>
      </c>
      <c r="W116" s="44" t="str">
        <f>IF(COUNTIF(Stats!$A$1:$A$33, H116) &gt; 0, "Found", "Not Found")</f>
        <v>Found</v>
      </c>
      <c r="X116" s="44" t="str">
        <f>IF(COUNTIF(Stats!$A$1:$A$33, I116) &gt; 0, "Found", "Not Found")</f>
        <v>Found</v>
      </c>
      <c r="Y116" s="44" t="str">
        <f>IF(COUNTIF(Stats!$A$1:$A$33, J116) &gt; 0, "Found", "Not Found")</f>
        <v>Found</v>
      </c>
      <c r="Z116" s="44" t="str">
        <f>IF(COUNTIF(Stats!$A$1:$A$33, K116) &gt; 0, "Found", "Not Found")</f>
        <v>Found</v>
      </c>
      <c r="AA116" s="44" t="str">
        <f>IF(COUNTIF(Stats!$A$1:$A$33, L116) &gt; 0, "Found", "Not Found")</f>
        <v>Found</v>
      </c>
      <c r="AB116" s="44" t="str">
        <f>IF(COUNTIF(Stats!$A$1:$A$33, M116) &gt; 0, "Found", "Not Found")</f>
        <v>Found</v>
      </c>
      <c r="AC116" s="44" t="str">
        <f>IF(COUNTIF(Stats!$A$1:$A$33, N116) &gt; 0, "Found", "Not Found")</f>
        <v>Found</v>
      </c>
      <c r="AD116" s="44" t="str">
        <f>IF(COUNTIF(Stats!$A$1:$A$33, O116) &gt; 0, "Found", "Not Found")</f>
        <v>Found</v>
      </c>
      <c r="AE116" s="44" t="str">
        <f>IF(COUNTIF(Stats!$A$1:$A$33, P116) &gt; 0, "Found", "Not Found")</f>
        <v>Found</v>
      </c>
      <c r="AF116" s="44" t="str">
        <f>IF(COUNTIF(Stats!$A$1:$A$33, Q116) &gt; 0, "Found", "Not Found")</f>
        <v>Found</v>
      </c>
      <c r="AG116" s="44" t="str">
        <f>IF(COUNTIF(Stats!$A$1:$A$33, R116) &gt; 0, "Found", "Not Found")</f>
        <v>Found</v>
      </c>
      <c r="AH116" s="44" t="str">
        <f>IF(COUNTIF(Stats!$A$1:$A$33, S116) &gt; 0, "Found", "Not Found")</f>
        <v>Found</v>
      </c>
    </row>
    <row r="117" spans="1:34" ht="12.75">
      <c r="A117" s="57" t="s">
        <v>149</v>
      </c>
      <c r="B117" s="1" t="s">
        <v>115</v>
      </c>
      <c r="C117" s="1" t="s">
        <v>364</v>
      </c>
      <c r="D117" s="46">
        <v>2</v>
      </c>
      <c r="E117" s="1" t="s">
        <v>100</v>
      </c>
      <c r="F117" s="47" t="s">
        <v>53</v>
      </c>
      <c r="G117" s="48" t="s">
        <v>40</v>
      </c>
      <c r="H117" s="49" t="s">
        <v>30</v>
      </c>
      <c r="I117" s="49" t="s">
        <v>15</v>
      </c>
      <c r="J117" s="50" t="s">
        <v>47</v>
      </c>
      <c r="K117" s="50" t="s">
        <v>25</v>
      </c>
      <c r="L117" s="51" t="s">
        <v>48</v>
      </c>
      <c r="M117" s="52" t="s">
        <v>54</v>
      </c>
      <c r="N117" s="53" t="s">
        <v>55</v>
      </c>
      <c r="O117" s="53" t="s">
        <v>35</v>
      </c>
      <c r="P117" s="53" t="s">
        <v>45</v>
      </c>
      <c r="Q117" s="53" t="s">
        <v>46</v>
      </c>
      <c r="R117" s="54" t="s">
        <v>52</v>
      </c>
      <c r="S117" s="54" t="s">
        <v>62</v>
      </c>
      <c r="T117" s="43">
        <f ca="1">IFERROR(__xludf.DUMMYFUNCTION("COUNTUNIQUE(F117:S117)"),14)</f>
        <v>14</v>
      </c>
      <c r="U117" s="44" t="str">
        <f>IF(COUNTIF(Stats!$A$1:$A$33, F117) &gt; 0, "Found", "Not Found")</f>
        <v>Found</v>
      </c>
      <c r="V117" s="44" t="str">
        <f>IF(COUNTIF(Stats!$A$1:$A$33, G117) &gt; 0, "Found", "Not Found")</f>
        <v>Found</v>
      </c>
      <c r="W117" s="44" t="str">
        <f>IF(COUNTIF(Stats!$A$1:$A$33, H117) &gt; 0, "Found", "Not Found")</f>
        <v>Found</v>
      </c>
      <c r="X117" s="44" t="str">
        <f>IF(COUNTIF(Stats!$A$1:$A$33, I117) &gt; 0, "Found", "Not Found")</f>
        <v>Found</v>
      </c>
      <c r="Y117" s="44" t="str">
        <f>IF(COUNTIF(Stats!$A$1:$A$33, J117) &gt; 0, "Found", "Not Found")</f>
        <v>Found</v>
      </c>
      <c r="Z117" s="44" t="str">
        <f>IF(COUNTIF(Stats!$A$1:$A$33, K117) &gt; 0, "Found", "Not Found")</f>
        <v>Found</v>
      </c>
      <c r="AA117" s="44" t="str">
        <f>IF(COUNTIF(Stats!$A$1:$A$33, L117) &gt; 0, "Found", "Not Found")</f>
        <v>Found</v>
      </c>
      <c r="AB117" s="44" t="str">
        <f>IF(COUNTIF(Stats!$A$1:$A$33, M117) &gt; 0, "Found", "Not Found")</f>
        <v>Found</v>
      </c>
      <c r="AC117" s="44" t="str">
        <f>IF(COUNTIF(Stats!$A$1:$A$33, N117) &gt; 0, "Found", "Not Found")</f>
        <v>Found</v>
      </c>
      <c r="AD117" s="44" t="str">
        <f>IF(COUNTIF(Stats!$A$1:$A$33, O117) &gt; 0, "Found", "Not Found")</f>
        <v>Found</v>
      </c>
      <c r="AE117" s="44" t="str">
        <f>IF(COUNTIF(Stats!$A$1:$A$33, P117) &gt; 0, "Found", "Not Found")</f>
        <v>Found</v>
      </c>
      <c r="AF117" s="44" t="str">
        <f>IF(COUNTIF(Stats!$A$1:$A$33, Q117) &gt; 0, "Found", "Not Found")</f>
        <v>Found</v>
      </c>
      <c r="AG117" s="44" t="str">
        <f>IF(COUNTIF(Stats!$A$1:$A$33, R117) &gt; 0, "Found", "Not Found")</f>
        <v>Found</v>
      </c>
      <c r="AH117" s="44" t="str">
        <f>IF(COUNTIF(Stats!$A$1:$A$33, S117) &gt; 0, "Found", "Not Found")</f>
        <v>Found</v>
      </c>
    </row>
    <row r="118" spans="1:34" ht="12.75">
      <c r="A118" s="62" t="s">
        <v>150</v>
      </c>
      <c r="B118" s="68" t="s">
        <v>111</v>
      </c>
      <c r="C118" s="68" t="s">
        <v>364</v>
      </c>
      <c r="D118" s="69"/>
      <c r="E118" s="68" t="s">
        <v>100</v>
      </c>
      <c r="F118" s="59" t="s">
        <v>49</v>
      </c>
      <c r="G118" s="60" t="s">
        <v>50</v>
      </c>
      <c r="H118" s="61" t="s">
        <v>53</v>
      </c>
      <c r="I118" s="61" t="s">
        <v>60</v>
      </c>
      <c r="J118" s="62" t="s">
        <v>62</v>
      </c>
      <c r="K118" s="62" t="s">
        <v>70</v>
      </c>
      <c r="L118" s="63" t="s">
        <v>61</v>
      </c>
      <c r="M118" s="64" t="s">
        <v>69</v>
      </c>
      <c r="N118" s="65" t="s">
        <v>46</v>
      </c>
      <c r="O118" s="65" t="s">
        <v>55</v>
      </c>
      <c r="P118" s="65" t="s">
        <v>40</v>
      </c>
      <c r="Q118" s="65" t="s">
        <v>65</v>
      </c>
      <c r="R118" s="66" t="s">
        <v>54</v>
      </c>
      <c r="S118" s="66" t="s">
        <v>45</v>
      </c>
      <c r="T118" s="43">
        <f ca="1">IFERROR(__xludf.DUMMYFUNCTION("COUNTUNIQUE(F118:S118)"),14)</f>
        <v>14</v>
      </c>
      <c r="U118" s="44" t="str">
        <f>IF(COUNTIF(Stats!$A$1:$A$33, F118) &gt; 0, "Found", "Not Found")</f>
        <v>Found</v>
      </c>
      <c r="V118" s="44" t="str">
        <f>IF(COUNTIF(Stats!$A$1:$A$33, G118) &gt; 0, "Found", "Not Found")</f>
        <v>Found</v>
      </c>
      <c r="W118" s="44" t="str">
        <f>IF(COUNTIF(Stats!$A$1:$A$33, H118) &gt; 0, "Found", "Not Found")</f>
        <v>Found</v>
      </c>
      <c r="X118" s="44" t="str">
        <f>IF(COUNTIF(Stats!$A$1:$A$33, I118) &gt; 0, "Found", "Not Found")</f>
        <v>Found</v>
      </c>
      <c r="Y118" s="44" t="str">
        <f>IF(COUNTIF(Stats!$A$1:$A$33, J118) &gt; 0, "Found", "Not Found")</f>
        <v>Found</v>
      </c>
      <c r="Z118" s="44" t="str">
        <f>IF(COUNTIF(Stats!$A$1:$A$33, K118) &gt; 0, "Found", "Not Found")</f>
        <v>Found</v>
      </c>
      <c r="AA118" s="44" t="str">
        <f>IF(COUNTIF(Stats!$A$1:$A$33, L118) &gt; 0, "Found", "Not Found")</f>
        <v>Found</v>
      </c>
      <c r="AB118" s="44" t="str">
        <f>IF(COUNTIF(Stats!$A$1:$A$33, M118) &gt; 0, "Found", "Not Found")</f>
        <v>Found</v>
      </c>
      <c r="AC118" s="44" t="str">
        <f>IF(COUNTIF(Stats!$A$1:$A$33, N118) &gt; 0, "Found", "Not Found")</f>
        <v>Found</v>
      </c>
      <c r="AD118" s="44" t="str">
        <f>IF(COUNTIF(Stats!$A$1:$A$33, O118) &gt; 0, "Found", "Not Found")</f>
        <v>Found</v>
      </c>
      <c r="AE118" s="44" t="str">
        <f>IF(COUNTIF(Stats!$A$1:$A$33, P118) &gt; 0, "Found", "Not Found")</f>
        <v>Found</v>
      </c>
      <c r="AF118" s="44" t="str">
        <f>IF(COUNTIF(Stats!$A$1:$A$33, Q118) &gt; 0, "Found", "Not Found")</f>
        <v>Found</v>
      </c>
      <c r="AG118" s="44" t="str">
        <f>IF(COUNTIF(Stats!$A$1:$A$33, R118) &gt; 0, "Found", "Not Found")</f>
        <v>Found</v>
      </c>
      <c r="AH118" s="44" t="str">
        <f>IF(COUNTIF(Stats!$A$1:$A$33, S118) &gt; 0, "Found", "Not Found")</f>
        <v>Found</v>
      </c>
    </row>
    <row r="119" spans="1:34" ht="12.75">
      <c r="A119" s="62" t="s">
        <v>150</v>
      </c>
      <c r="B119" s="68" t="s">
        <v>111</v>
      </c>
      <c r="C119" s="68" t="s">
        <v>365</v>
      </c>
      <c r="D119" s="69"/>
      <c r="E119" s="68" t="s">
        <v>100</v>
      </c>
      <c r="F119" s="59" t="s">
        <v>49</v>
      </c>
      <c r="G119" s="60" t="s">
        <v>46</v>
      </c>
      <c r="H119" s="61" t="s">
        <v>54</v>
      </c>
      <c r="I119" s="61" t="s">
        <v>47</v>
      </c>
      <c r="J119" s="62" t="s">
        <v>65</v>
      </c>
      <c r="K119" s="62" t="s">
        <v>53</v>
      </c>
      <c r="L119" s="63" t="s">
        <v>70</v>
      </c>
      <c r="M119" s="64" t="s">
        <v>66</v>
      </c>
      <c r="N119" s="65" t="s">
        <v>40</v>
      </c>
      <c r="O119" s="65" t="s">
        <v>55</v>
      </c>
      <c r="P119" s="65" t="s">
        <v>62</v>
      </c>
      <c r="Q119" s="65" t="s">
        <v>60</v>
      </c>
      <c r="R119" s="66" t="s">
        <v>50</v>
      </c>
      <c r="S119" s="66" t="s">
        <v>45</v>
      </c>
      <c r="T119" s="43">
        <f ca="1">IFERROR(__xludf.DUMMYFUNCTION("COUNTUNIQUE(F119:S119)"),14)</f>
        <v>14</v>
      </c>
      <c r="U119" s="44" t="str">
        <f>IF(COUNTIF(Stats!$A$1:$A$33, F119) &gt; 0, "Found", "Not Found")</f>
        <v>Found</v>
      </c>
      <c r="V119" s="44" t="str">
        <f>IF(COUNTIF(Stats!$A$1:$A$33, G119) &gt; 0, "Found", "Not Found")</f>
        <v>Found</v>
      </c>
      <c r="W119" s="44" t="str">
        <f>IF(COUNTIF(Stats!$A$1:$A$33, H119) &gt; 0, "Found", "Not Found")</f>
        <v>Found</v>
      </c>
      <c r="X119" s="44" t="str">
        <f>IF(COUNTIF(Stats!$A$1:$A$33, I119) &gt; 0, "Found", "Not Found")</f>
        <v>Found</v>
      </c>
      <c r="Y119" s="44" t="str">
        <f>IF(COUNTIF(Stats!$A$1:$A$33, J119) &gt; 0, "Found", "Not Found")</f>
        <v>Found</v>
      </c>
      <c r="Z119" s="44" t="str">
        <f>IF(COUNTIF(Stats!$A$1:$A$33, K119) &gt; 0, "Found", "Not Found")</f>
        <v>Found</v>
      </c>
      <c r="AA119" s="44" t="str">
        <f>IF(COUNTIF(Stats!$A$1:$A$33, L119) &gt; 0, "Found", "Not Found")</f>
        <v>Found</v>
      </c>
      <c r="AB119" s="44" t="str">
        <f>IF(COUNTIF(Stats!$A$1:$A$33, M119) &gt; 0, "Found", "Not Found")</f>
        <v>Found</v>
      </c>
      <c r="AC119" s="44" t="str">
        <f>IF(COUNTIF(Stats!$A$1:$A$33, N119) &gt; 0, "Found", "Not Found")</f>
        <v>Found</v>
      </c>
      <c r="AD119" s="44" t="str">
        <f>IF(COUNTIF(Stats!$A$1:$A$33, O119) &gt; 0, "Found", "Not Found")</f>
        <v>Found</v>
      </c>
      <c r="AE119" s="44" t="str">
        <f>IF(COUNTIF(Stats!$A$1:$A$33, P119) &gt; 0, "Found", "Not Found")</f>
        <v>Found</v>
      </c>
      <c r="AF119" s="44" t="str">
        <f>IF(COUNTIF(Stats!$A$1:$A$33, Q119) &gt; 0, "Found", "Not Found")</f>
        <v>Found</v>
      </c>
      <c r="AG119" s="44" t="str">
        <f>IF(COUNTIF(Stats!$A$1:$A$33, R119) &gt; 0, "Found", "Not Found")</f>
        <v>Found</v>
      </c>
      <c r="AH119" s="44" t="str">
        <f>IF(COUNTIF(Stats!$A$1:$A$33, S119) &gt; 0, "Found", "Not Found")</f>
        <v>Found</v>
      </c>
    </row>
    <row r="120" spans="1:34" ht="12.75">
      <c r="A120" s="62" t="s">
        <v>150</v>
      </c>
      <c r="B120" s="68" t="s">
        <v>111</v>
      </c>
      <c r="C120" s="68" t="s">
        <v>365</v>
      </c>
      <c r="D120" s="69"/>
      <c r="E120" s="68" t="s">
        <v>100</v>
      </c>
      <c r="F120" s="59" t="s">
        <v>53</v>
      </c>
      <c r="G120" s="60" t="s">
        <v>35</v>
      </c>
      <c r="H120" s="61" t="s">
        <v>52</v>
      </c>
      <c r="I120" s="61" t="s">
        <v>57</v>
      </c>
      <c r="J120" s="62" t="s">
        <v>60</v>
      </c>
      <c r="K120" s="62" t="s">
        <v>49</v>
      </c>
      <c r="L120" s="63" t="s">
        <v>50</v>
      </c>
      <c r="M120" s="64" t="s">
        <v>20</v>
      </c>
      <c r="N120" s="65" t="s">
        <v>70</v>
      </c>
      <c r="O120" s="65" t="s">
        <v>55</v>
      </c>
      <c r="P120" s="65" t="s">
        <v>62</v>
      </c>
      <c r="Q120" s="65" t="s">
        <v>46</v>
      </c>
      <c r="R120" s="66" t="s">
        <v>65</v>
      </c>
      <c r="S120" s="66" t="s">
        <v>40</v>
      </c>
      <c r="T120" s="43">
        <f ca="1">IFERROR(__xludf.DUMMYFUNCTION("COUNTUNIQUE(F120:S120)"),14)</f>
        <v>14</v>
      </c>
      <c r="U120" s="44" t="str">
        <f>IF(COUNTIF(Stats!$A$1:$A$33, F120) &gt; 0, "Found", "Not Found")</f>
        <v>Found</v>
      </c>
      <c r="V120" s="44" t="str">
        <f>IF(COUNTIF(Stats!$A$1:$A$33, G120) &gt; 0, "Found", "Not Found")</f>
        <v>Found</v>
      </c>
      <c r="W120" s="44" t="str">
        <f>IF(COUNTIF(Stats!$A$1:$A$33, H120) &gt; 0, "Found", "Not Found")</f>
        <v>Found</v>
      </c>
      <c r="X120" s="44" t="str">
        <f>IF(COUNTIF(Stats!$A$1:$A$33, I120) &gt; 0, "Found", "Not Found")</f>
        <v>Found</v>
      </c>
      <c r="Y120" s="44" t="str">
        <f>IF(COUNTIF(Stats!$A$1:$A$33, J120) &gt; 0, "Found", "Not Found")</f>
        <v>Found</v>
      </c>
      <c r="Z120" s="44" t="str">
        <f>IF(COUNTIF(Stats!$A$1:$A$33, K120) &gt; 0, "Found", "Not Found")</f>
        <v>Found</v>
      </c>
      <c r="AA120" s="44" t="str">
        <f>IF(COUNTIF(Stats!$A$1:$A$33, L120) &gt; 0, "Found", "Not Found")</f>
        <v>Found</v>
      </c>
      <c r="AB120" s="44" t="str">
        <f>IF(COUNTIF(Stats!$A$1:$A$33, M120) &gt; 0, "Found", "Not Found")</f>
        <v>Found</v>
      </c>
      <c r="AC120" s="44" t="str">
        <f>IF(COUNTIF(Stats!$A$1:$A$33, N120) &gt; 0, "Found", "Not Found")</f>
        <v>Found</v>
      </c>
      <c r="AD120" s="44" t="str">
        <f>IF(COUNTIF(Stats!$A$1:$A$33, O120) &gt; 0, "Found", "Not Found")</f>
        <v>Found</v>
      </c>
      <c r="AE120" s="44" t="str">
        <f>IF(COUNTIF(Stats!$A$1:$A$33, P120) &gt; 0, "Found", "Not Found")</f>
        <v>Found</v>
      </c>
      <c r="AF120" s="44" t="str">
        <f>IF(COUNTIF(Stats!$A$1:$A$33, Q120) &gt; 0, "Found", "Not Found")</f>
        <v>Found</v>
      </c>
      <c r="AG120" s="44" t="str">
        <f>IF(COUNTIF(Stats!$A$1:$A$33, R120) &gt; 0, "Found", "Not Found")</f>
        <v>Found</v>
      </c>
      <c r="AH120" s="44" t="str">
        <f>IF(COUNTIF(Stats!$A$1:$A$33, S120) &gt; 0, "Found", "Not Found")</f>
        <v>Found</v>
      </c>
    </row>
    <row r="121" spans="1:34" ht="12.75">
      <c r="A121" s="59" t="s">
        <v>150</v>
      </c>
      <c r="B121" s="68" t="s">
        <v>111</v>
      </c>
      <c r="C121" s="68" t="s">
        <v>364</v>
      </c>
      <c r="D121" s="69"/>
      <c r="E121" s="68" t="s">
        <v>100</v>
      </c>
      <c r="F121" s="59" t="s">
        <v>35</v>
      </c>
      <c r="G121" s="60" t="s">
        <v>53</v>
      </c>
      <c r="H121" s="61" t="s">
        <v>40</v>
      </c>
      <c r="I121" s="61" t="s">
        <v>47</v>
      </c>
      <c r="J121" s="62" t="s">
        <v>60</v>
      </c>
      <c r="K121" s="62" t="s">
        <v>49</v>
      </c>
      <c r="L121" s="63" t="s">
        <v>59</v>
      </c>
      <c r="M121" s="64" t="s">
        <v>30</v>
      </c>
      <c r="N121" s="65" t="s">
        <v>70</v>
      </c>
      <c r="O121" s="65" t="s">
        <v>55</v>
      </c>
      <c r="P121" s="65" t="s">
        <v>50</v>
      </c>
      <c r="Q121" s="65" t="s">
        <v>46</v>
      </c>
      <c r="R121" s="66" t="s">
        <v>45</v>
      </c>
      <c r="S121" s="66" t="s">
        <v>20</v>
      </c>
      <c r="T121" s="43">
        <f ca="1">IFERROR(__xludf.DUMMYFUNCTION("COUNTUNIQUE(F121:S121)"),14)</f>
        <v>14</v>
      </c>
      <c r="U121" s="44" t="str">
        <f>IF(COUNTIF(Stats!$A$1:$A$33, F121) &gt; 0, "Found", "Not Found")</f>
        <v>Found</v>
      </c>
      <c r="V121" s="44" t="str">
        <f>IF(COUNTIF(Stats!$A$1:$A$33, G121) &gt; 0, "Found", "Not Found")</f>
        <v>Found</v>
      </c>
      <c r="W121" s="44" t="str">
        <f>IF(COUNTIF(Stats!$A$1:$A$33, H121) &gt; 0, "Found", "Not Found")</f>
        <v>Found</v>
      </c>
      <c r="X121" s="44" t="str">
        <f>IF(COUNTIF(Stats!$A$1:$A$33, I121) &gt; 0, "Found", "Not Found")</f>
        <v>Found</v>
      </c>
      <c r="Y121" s="44" t="str">
        <f>IF(COUNTIF(Stats!$A$1:$A$33, J121) &gt; 0, "Found", "Not Found")</f>
        <v>Found</v>
      </c>
      <c r="Z121" s="44" t="str">
        <f>IF(COUNTIF(Stats!$A$1:$A$33, K121) &gt; 0, "Found", "Not Found")</f>
        <v>Found</v>
      </c>
      <c r="AA121" s="44" t="str">
        <f>IF(COUNTIF(Stats!$A$1:$A$33, L121) &gt; 0, "Found", "Not Found")</f>
        <v>Found</v>
      </c>
      <c r="AB121" s="44" t="str">
        <f>IF(COUNTIF(Stats!$A$1:$A$33, M121) &gt; 0, "Found", "Not Found")</f>
        <v>Found</v>
      </c>
      <c r="AC121" s="44" t="str">
        <f>IF(COUNTIF(Stats!$A$1:$A$33, N121) &gt; 0, "Found", "Not Found")</f>
        <v>Found</v>
      </c>
      <c r="AD121" s="44" t="str">
        <f>IF(COUNTIF(Stats!$A$1:$A$33, O121) &gt; 0, "Found", "Not Found")</f>
        <v>Found</v>
      </c>
      <c r="AE121" s="44" t="str">
        <f>IF(COUNTIF(Stats!$A$1:$A$33, P121) &gt; 0, "Found", "Not Found")</f>
        <v>Found</v>
      </c>
      <c r="AF121" s="44" t="str">
        <f>IF(COUNTIF(Stats!$A$1:$A$33, Q121) &gt; 0, "Found", "Not Found")</f>
        <v>Found</v>
      </c>
      <c r="AG121" s="44" t="str">
        <f>IF(COUNTIF(Stats!$A$1:$A$33, R121) &gt; 0, "Found", "Not Found")</f>
        <v>Found</v>
      </c>
      <c r="AH121" s="44" t="str">
        <f>IF(COUNTIF(Stats!$A$1:$A$33, S121) &gt; 0, "Found", "Not Found")</f>
        <v>Found</v>
      </c>
    </row>
    <row r="122" spans="1:34" ht="12.75">
      <c r="A122" s="59" t="s">
        <v>150</v>
      </c>
      <c r="B122" s="68" t="s">
        <v>111</v>
      </c>
      <c r="C122" s="68" t="s">
        <v>364</v>
      </c>
      <c r="D122" s="69">
        <v>2</v>
      </c>
      <c r="E122" s="68" t="s">
        <v>100</v>
      </c>
      <c r="F122" s="59" t="s">
        <v>53</v>
      </c>
      <c r="G122" s="60" t="s">
        <v>35</v>
      </c>
      <c r="H122" s="61" t="s">
        <v>30</v>
      </c>
      <c r="I122" s="61" t="s">
        <v>40</v>
      </c>
      <c r="J122" s="62" t="s">
        <v>60</v>
      </c>
      <c r="K122" s="62" t="s">
        <v>49</v>
      </c>
      <c r="L122" s="63" t="s">
        <v>51</v>
      </c>
      <c r="M122" s="64" t="s">
        <v>66</v>
      </c>
      <c r="N122" s="65" t="s">
        <v>70</v>
      </c>
      <c r="O122" s="65" t="s">
        <v>55</v>
      </c>
      <c r="P122" s="65" t="s">
        <v>62</v>
      </c>
      <c r="Q122" s="65" t="s">
        <v>46</v>
      </c>
      <c r="R122" s="66" t="s">
        <v>65</v>
      </c>
      <c r="S122" s="66" t="s">
        <v>50</v>
      </c>
      <c r="T122" s="43">
        <f ca="1">IFERROR(__xludf.DUMMYFUNCTION("COUNTUNIQUE(F122:S122)"),14)</f>
        <v>14</v>
      </c>
      <c r="U122" s="44" t="str">
        <f>IF(COUNTIF(Stats!$A$1:$A$33, F122) &gt; 0, "Found", "Not Found")</f>
        <v>Found</v>
      </c>
      <c r="V122" s="44" t="str">
        <f>IF(COUNTIF(Stats!$A$1:$A$33, G122) &gt; 0, "Found", "Not Found")</f>
        <v>Found</v>
      </c>
      <c r="W122" s="44" t="str">
        <f>IF(COUNTIF(Stats!$A$1:$A$33, H122) &gt; 0, "Found", "Not Found")</f>
        <v>Found</v>
      </c>
      <c r="X122" s="44" t="str">
        <f>IF(COUNTIF(Stats!$A$1:$A$33, I122) &gt; 0, "Found", "Not Found")</f>
        <v>Found</v>
      </c>
      <c r="Y122" s="44" t="str">
        <f>IF(COUNTIF(Stats!$A$1:$A$33, J122) &gt; 0, "Found", "Not Found")</f>
        <v>Found</v>
      </c>
      <c r="Z122" s="44" t="str">
        <f>IF(COUNTIF(Stats!$A$1:$A$33, K122) &gt; 0, "Found", "Not Found")</f>
        <v>Found</v>
      </c>
      <c r="AA122" s="44" t="str">
        <f>IF(COUNTIF(Stats!$A$1:$A$33, L122) &gt; 0, "Found", "Not Found")</f>
        <v>Found</v>
      </c>
      <c r="AB122" s="44" t="str">
        <f>IF(COUNTIF(Stats!$A$1:$A$33, M122) &gt; 0, "Found", "Not Found")</f>
        <v>Found</v>
      </c>
      <c r="AC122" s="44" t="str">
        <f>IF(COUNTIF(Stats!$A$1:$A$33, N122) &gt; 0, "Found", "Not Found")</f>
        <v>Found</v>
      </c>
      <c r="AD122" s="44" t="str">
        <f>IF(COUNTIF(Stats!$A$1:$A$33, O122) &gt; 0, "Found", "Not Found")</f>
        <v>Found</v>
      </c>
      <c r="AE122" s="44" t="str">
        <f>IF(COUNTIF(Stats!$A$1:$A$33, P122) &gt; 0, "Found", "Not Found")</f>
        <v>Found</v>
      </c>
      <c r="AF122" s="44" t="str">
        <f>IF(COUNTIF(Stats!$A$1:$A$33, Q122) &gt; 0, "Found", "Not Found")</f>
        <v>Found</v>
      </c>
      <c r="AG122" s="44" t="str">
        <f>IF(COUNTIF(Stats!$A$1:$A$33, R122) &gt; 0, "Found", "Not Found")</f>
        <v>Found</v>
      </c>
      <c r="AH122" s="44" t="str">
        <f>IF(COUNTIF(Stats!$A$1:$A$33, S122) &gt; 0, "Found", "Not Found")</f>
        <v>Found</v>
      </c>
    </row>
    <row r="123" spans="1:34" ht="12.75">
      <c r="A123" s="90" t="s">
        <v>151</v>
      </c>
      <c r="B123" s="68" t="s">
        <v>111</v>
      </c>
      <c r="C123" s="68" t="s">
        <v>365</v>
      </c>
      <c r="D123" s="69">
        <v>1</v>
      </c>
      <c r="E123" s="68" t="s">
        <v>100</v>
      </c>
      <c r="F123" s="59" t="s">
        <v>62</v>
      </c>
      <c r="G123" s="60" t="s">
        <v>70</v>
      </c>
      <c r="H123" s="61" t="s">
        <v>48</v>
      </c>
      <c r="I123" s="61" t="s">
        <v>49</v>
      </c>
      <c r="J123" s="62" t="s">
        <v>35</v>
      </c>
      <c r="K123" s="62" t="s">
        <v>52</v>
      </c>
      <c r="L123" s="63" t="s">
        <v>30</v>
      </c>
      <c r="M123" s="64" t="s">
        <v>58</v>
      </c>
      <c r="N123" s="65" t="s">
        <v>46</v>
      </c>
      <c r="O123" s="65" t="s">
        <v>53</v>
      </c>
      <c r="P123" s="65" t="s">
        <v>50</v>
      </c>
      <c r="Q123" s="65" t="s">
        <v>55</v>
      </c>
      <c r="R123" s="66" t="s">
        <v>45</v>
      </c>
      <c r="S123" s="66" t="s">
        <v>60</v>
      </c>
      <c r="T123" s="43">
        <f ca="1">IFERROR(__xludf.DUMMYFUNCTION("COUNTUNIQUE(F123:S123)"),14)</f>
        <v>14</v>
      </c>
      <c r="U123" s="44" t="str">
        <f>IF(COUNTIF(Stats!$A$1:$A$33, F123) &gt; 0, "Found", "Not Found")</f>
        <v>Found</v>
      </c>
      <c r="V123" s="44" t="str">
        <f>IF(COUNTIF(Stats!$A$1:$A$33, G123) &gt; 0, "Found", "Not Found")</f>
        <v>Found</v>
      </c>
      <c r="W123" s="44" t="str">
        <f>IF(COUNTIF(Stats!$A$1:$A$33, H123) &gt; 0, "Found", "Not Found")</f>
        <v>Found</v>
      </c>
      <c r="X123" s="44" t="str">
        <f>IF(COUNTIF(Stats!$A$1:$A$33, I123) &gt; 0, "Found", "Not Found")</f>
        <v>Found</v>
      </c>
      <c r="Y123" s="44" t="str">
        <f>IF(COUNTIF(Stats!$A$1:$A$33, J123) &gt; 0, "Found", "Not Found")</f>
        <v>Found</v>
      </c>
      <c r="Z123" s="44" t="str">
        <f>IF(COUNTIF(Stats!$A$1:$A$33, K123) &gt; 0, "Found", "Not Found")</f>
        <v>Found</v>
      </c>
      <c r="AA123" s="44" t="str">
        <f>IF(COUNTIF(Stats!$A$1:$A$33, L123) &gt; 0, "Found", "Not Found")</f>
        <v>Found</v>
      </c>
      <c r="AB123" s="44" t="str">
        <f>IF(COUNTIF(Stats!$A$1:$A$33, M123) &gt; 0, "Found", "Not Found")</f>
        <v>Found</v>
      </c>
      <c r="AC123" s="44" t="str">
        <f>IF(COUNTIF(Stats!$A$1:$A$33, N123) &gt; 0, "Found", "Not Found")</f>
        <v>Found</v>
      </c>
      <c r="AD123" s="44" t="str">
        <f>IF(COUNTIF(Stats!$A$1:$A$33, O123) &gt; 0, "Found", "Not Found")</f>
        <v>Found</v>
      </c>
      <c r="AE123" s="44" t="str">
        <f>IF(COUNTIF(Stats!$A$1:$A$33, P123) &gt; 0, "Found", "Not Found")</f>
        <v>Found</v>
      </c>
      <c r="AF123" s="44" t="str">
        <f>IF(COUNTIF(Stats!$A$1:$A$33, Q123) &gt; 0, "Found", "Not Found")</f>
        <v>Found</v>
      </c>
      <c r="AG123" s="44" t="str">
        <f>IF(COUNTIF(Stats!$A$1:$A$33, R123) &gt; 0, "Found", "Not Found")</f>
        <v>Found</v>
      </c>
      <c r="AH123" s="44" t="str">
        <f>IF(COUNTIF(Stats!$A$1:$A$33, S123) &gt; 0, "Found", "Not Found")</f>
        <v>Found</v>
      </c>
    </row>
    <row r="124" spans="1:34" ht="12.75">
      <c r="A124" s="90" t="s">
        <v>151</v>
      </c>
      <c r="B124" s="68" t="s">
        <v>111</v>
      </c>
      <c r="C124" s="68" t="s">
        <v>364</v>
      </c>
      <c r="D124" s="69">
        <v>1</v>
      </c>
      <c r="E124" s="68" t="s">
        <v>100</v>
      </c>
      <c r="F124" s="59" t="s">
        <v>35</v>
      </c>
      <c r="G124" s="60" t="s">
        <v>40</v>
      </c>
      <c r="H124" s="61" t="s">
        <v>45</v>
      </c>
      <c r="I124" s="61" t="s">
        <v>15</v>
      </c>
      <c r="J124" s="62" t="s">
        <v>46</v>
      </c>
      <c r="K124" s="62" t="s">
        <v>48</v>
      </c>
      <c r="L124" s="63" t="s">
        <v>64</v>
      </c>
      <c r="M124" s="64" t="s">
        <v>47</v>
      </c>
      <c r="N124" s="65" t="s">
        <v>55</v>
      </c>
      <c r="O124" s="65" t="s">
        <v>53</v>
      </c>
      <c r="P124" s="65" t="s">
        <v>50</v>
      </c>
      <c r="Q124" s="65" t="s">
        <v>62</v>
      </c>
      <c r="R124" s="66" t="s">
        <v>60</v>
      </c>
      <c r="S124" s="66" t="s">
        <v>52</v>
      </c>
      <c r="T124" s="43">
        <f ca="1">IFERROR(__xludf.DUMMYFUNCTION("COUNTUNIQUE(F124:S124)"),14)</f>
        <v>14</v>
      </c>
      <c r="U124" s="44" t="str">
        <f>IF(COUNTIF(Stats!$A$1:$A$33, F124) &gt; 0, "Found", "Not Found")</f>
        <v>Found</v>
      </c>
      <c r="V124" s="44" t="str">
        <f>IF(COUNTIF(Stats!$A$1:$A$33, G124) &gt; 0, "Found", "Not Found")</f>
        <v>Found</v>
      </c>
      <c r="W124" s="44" t="str">
        <f>IF(COUNTIF(Stats!$A$1:$A$33, H124) &gt; 0, "Found", "Not Found")</f>
        <v>Found</v>
      </c>
      <c r="X124" s="44" t="str">
        <f>IF(COUNTIF(Stats!$A$1:$A$33, I124) &gt; 0, "Found", "Not Found")</f>
        <v>Found</v>
      </c>
      <c r="Y124" s="44" t="str">
        <f>IF(COUNTIF(Stats!$A$1:$A$33, J124) &gt; 0, "Found", "Not Found")</f>
        <v>Found</v>
      </c>
      <c r="Z124" s="44" t="str">
        <f>IF(COUNTIF(Stats!$A$1:$A$33, K124) &gt; 0, "Found", "Not Found")</f>
        <v>Found</v>
      </c>
      <c r="AA124" s="44" t="str">
        <f>IF(COUNTIF(Stats!$A$1:$A$33, L124) &gt; 0, "Found", "Not Found")</f>
        <v>Found</v>
      </c>
      <c r="AB124" s="44" t="str">
        <f>IF(COUNTIF(Stats!$A$1:$A$33, M124) &gt; 0, "Found", "Not Found")</f>
        <v>Found</v>
      </c>
      <c r="AC124" s="44" t="str">
        <f>IF(COUNTIF(Stats!$A$1:$A$33, N124) &gt; 0, "Found", "Not Found")</f>
        <v>Found</v>
      </c>
      <c r="AD124" s="44" t="str">
        <f>IF(COUNTIF(Stats!$A$1:$A$33, O124) &gt; 0, "Found", "Not Found")</f>
        <v>Found</v>
      </c>
      <c r="AE124" s="44" t="str">
        <f>IF(COUNTIF(Stats!$A$1:$A$33, P124) &gt; 0, "Found", "Not Found")</f>
        <v>Found</v>
      </c>
      <c r="AF124" s="44" t="str">
        <f>IF(COUNTIF(Stats!$A$1:$A$33, Q124) &gt; 0, "Found", "Not Found")</f>
        <v>Found</v>
      </c>
      <c r="AG124" s="44" t="str">
        <f>IF(COUNTIF(Stats!$A$1:$A$33, R124) &gt; 0, "Found", "Not Found")</f>
        <v>Found</v>
      </c>
      <c r="AH124" s="44" t="str">
        <f>IF(COUNTIF(Stats!$A$1:$A$33, S124) &gt; 0, "Found", "Not Found")</f>
        <v>Found</v>
      </c>
    </row>
    <row r="125" spans="1:34" ht="12.75">
      <c r="A125" s="50" t="s">
        <v>152</v>
      </c>
      <c r="B125" s="1" t="s">
        <v>97</v>
      </c>
      <c r="C125" s="1" t="s">
        <v>364</v>
      </c>
      <c r="D125" s="1">
        <v>4</v>
      </c>
      <c r="E125" s="1" t="s">
        <v>100</v>
      </c>
      <c r="F125" s="47" t="s">
        <v>49</v>
      </c>
      <c r="G125" s="48" t="s">
        <v>64</v>
      </c>
      <c r="H125" s="49" t="s">
        <v>40</v>
      </c>
      <c r="I125" s="49" t="s">
        <v>47</v>
      </c>
      <c r="J125" s="50" t="s">
        <v>59</v>
      </c>
      <c r="K125" s="50" t="s">
        <v>52</v>
      </c>
      <c r="L125" s="51" t="s">
        <v>45</v>
      </c>
      <c r="M125" s="52" t="s">
        <v>65</v>
      </c>
      <c r="N125" s="53" t="s">
        <v>55</v>
      </c>
      <c r="O125" s="53" t="s">
        <v>46</v>
      </c>
      <c r="P125" s="53" t="s">
        <v>30</v>
      </c>
      <c r="Q125" s="53" t="s">
        <v>35</v>
      </c>
      <c r="R125" s="54" t="s">
        <v>50</v>
      </c>
      <c r="S125" s="54" t="s">
        <v>62</v>
      </c>
      <c r="T125" s="43">
        <f ca="1">IFERROR(__xludf.DUMMYFUNCTION("COUNTUNIQUE(F125:S125)"),14)</f>
        <v>14</v>
      </c>
      <c r="U125" s="44" t="str">
        <f>IF(COUNTIF(Stats!$A$1:$A$33, F125) &gt; 0, "Found", "Not Found")</f>
        <v>Found</v>
      </c>
      <c r="V125" s="44" t="str">
        <f>IF(COUNTIF(Stats!$A$1:$A$33, G125) &gt; 0, "Found", "Not Found")</f>
        <v>Found</v>
      </c>
      <c r="W125" s="44" t="str">
        <f>IF(COUNTIF(Stats!$A$1:$A$33, H125) &gt; 0, "Found", "Not Found")</f>
        <v>Found</v>
      </c>
      <c r="X125" s="44" t="str">
        <f>IF(COUNTIF(Stats!$A$1:$A$33, I125) &gt; 0, "Found", "Not Found")</f>
        <v>Found</v>
      </c>
      <c r="Y125" s="44" t="str">
        <f>IF(COUNTIF(Stats!$A$1:$A$33, J125) &gt; 0, "Found", "Not Found")</f>
        <v>Found</v>
      </c>
      <c r="Z125" s="44" t="str">
        <f>IF(COUNTIF(Stats!$A$1:$A$33, K125) &gt; 0, "Found", "Not Found")</f>
        <v>Found</v>
      </c>
      <c r="AA125" s="44" t="str">
        <f>IF(COUNTIF(Stats!$A$1:$A$33, L125) &gt; 0, "Found", "Not Found")</f>
        <v>Found</v>
      </c>
      <c r="AB125" s="44" t="str">
        <f>IF(COUNTIF(Stats!$A$1:$A$33, M125) &gt; 0, "Found", "Not Found")</f>
        <v>Found</v>
      </c>
      <c r="AC125" s="44" t="str">
        <f>IF(COUNTIF(Stats!$A$1:$A$33, N125) &gt; 0, "Found", "Not Found")</f>
        <v>Found</v>
      </c>
      <c r="AD125" s="44" t="str">
        <f>IF(COUNTIF(Stats!$A$1:$A$33, O125) &gt; 0, "Found", "Not Found")</f>
        <v>Found</v>
      </c>
      <c r="AE125" s="44" t="str">
        <f>IF(COUNTIF(Stats!$A$1:$A$33, P125) &gt; 0, "Found", "Not Found")</f>
        <v>Found</v>
      </c>
      <c r="AF125" s="44" t="str">
        <f>IF(COUNTIF(Stats!$A$1:$A$33, Q125) &gt; 0, "Found", "Not Found")</f>
        <v>Found</v>
      </c>
      <c r="AG125" s="44" t="str">
        <f>IF(COUNTIF(Stats!$A$1:$A$33, R125) &gt; 0, "Found", "Not Found")</f>
        <v>Found</v>
      </c>
      <c r="AH125" s="44" t="str">
        <f>IF(COUNTIF(Stats!$A$1:$A$33, S125) &gt; 0, "Found", "Not Found")</f>
        <v>Found</v>
      </c>
    </row>
    <row r="126" spans="1:34" ht="12.75">
      <c r="A126" s="45" t="s">
        <v>152</v>
      </c>
      <c r="B126" s="1" t="s">
        <v>97</v>
      </c>
      <c r="C126" s="1" t="s">
        <v>365</v>
      </c>
      <c r="D126" s="1">
        <v>1</v>
      </c>
      <c r="E126" s="1" t="s">
        <v>100</v>
      </c>
      <c r="F126" s="47" t="s">
        <v>35</v>
      </c>
      <c r="G126" s="48" t="s">
        <v>53</v>
      </c>
      <c r="H126" s="49" t="s">
        <v>15</v>
      </c>
      <c r="I126" s="49" t="s">
        <v>70</v>
      </c>
      <c r="J126" s="50" t="s">
        <v>50</v>
      </c>
      <c r="K126" s="50" t="s">
        <v>54</v>
      </c>
      <c r="L126" s="51" t="s">
        <v>25</v>
      </c>
      <c r="M126" s="52" t="s">
        <v>62</v>
      </c>
      <c r="N126" s="53" t="s">
        <v>55</v>
      </c>
      <c r="O126" s="53" t="s">
        <v>46</v>
      </c>
      <c r="P126" s="53" t="s">
        <v>30</v>
      </c>
      <c r="Q126" s="53" t="s">
        <v>49</v>
      </c>
      <c r="R126" s="54" t="s">
        <v>60</v>
      </c>
      <c r="S126" s="54" t="s">
        <v>45</v>
      </c>
      <c r="T126" s="43">
        <f ca="1">IFERROR(__xludf.DUMMYFUNCTION("COUNTUNIQUE(F126:S126)"),14)</f>
        <v>14</v>
      </c>
      <c r="U126" s="44" t="str">
        <f>IF(COUNTIF(Stats!$A$1:$A$33, F126) &gt; 0, "Found", "Not Found")</f>
        <v>Found</v>
      </c>
      <c r="V126" s="44" t="str">
        <f>IF(COUNTIF(Stats!$A$1:$A$33, G126) &gt; 0, "Found", "Not Found")</f>
        <v>Found</v>
      </c>
      <c r="W126" s="44" t="str">
        <f>IF(COUNTIF(Stats!$A$1:$A$33, H126) &gt; 0, "Found", "Not Found")</f>
        <v>Found</v>
      </c>
      <c r="X126" s="44" t="str">
        <f>IF(COUNTIF(Stats!$A$1:$A$33, I126) &gt; 0, "Found", "Not Found")</f>
        <v>Found</v>
      </c>
      <c r="Y126" s="44" t="str">
        <f>IF(COUNTIF(Stats!$A$1:$A$33, J126) &gt; 0, "Found", "Not Found")</f>
        <v>Found</v>
      </c>
      <c r="Z126" s="44" t="str">
        <f>IF(COUNTIF(Stats!$A$1:$A$33, K126) &gt; 0, "Found", "Not Found")</f>
        <v>Found</v>
      </c>
      <c r="AA126" s="44" t="str">
        <f>IF(COUNTIF(Stats!$A$1:$A$33, L126) &gt; 0, "Found", "Not Found")</f>
        <v>Found</v>
      </c>
      <c r="AB126" s="44" t="str">
        <f>IF(COUNTIF(Stats!$A$1:$A$33, M126) &gt; 0, "Found", "Not Found")</f>
        <v>Found</v>
      </c>
      <c r="AC126" s="44" t="str">
        <f>IF(COUNTIF(Stats!$A$1:$A$33, N126) &gt; 0, "Found", "Not Found")</f>
        <v>Found</v>
      </c>
      <c r="AD126" s="44" t="str">
        <f>IF(COUNTIF(Stats!$A$1:$A$33, O126) &gt; 0, "Found", "Not Found")</f>
        <v>Found</v>
      </c>
      <c r="AE126" s="44" t="str">
        <f>IF(COUNTIF(Stats!$A$1:$A$33, P126) &gt; 0, "Found", "Not Found")</f>
        <v>Found</v>
      </c>
      <c r="AF126" s="44" t="str">
        <f>IF(COUNTIF(Stats!$A$1:$A$33, Q126) &gt; 0, "Found", "Not Found")</f>
        <v>Found</v>
      </c>
      <c r="AG126" s="44" t="str">
        <f>IF(COUNTIF(Stats!$A$1:$A$33, R126) &gt; 0, "Found", "Not Found")</f>
        <v>Found</v>
      </c>
      <c r="AH126" s="44" t="str">
        <f>IF(COUNTIF(Stats!$A$1:$A$33, S126) &gt; 0, "Found", "Not Found")</f>
        <v>Found</v>
      </c>
    </row>
    <row r="127" spans="1:34" ht="12.75">
      <c r="A127" s="45" t="s">
        <v>152</v>
      </c>
      <c r="B127" s="1" t="s">
        <v>132</v>
      </c>
      <c r="C127" s="1" t="s">
        <v>364</v>
      </c>
      <c r="D127" s="46">
        <v>2</v>
      </c>
      <c r="E127" s="1" t="s">
        <v>100</v>
      </c>
      <c r="F127" s="47" t="s">
        <v>49</v>
      </c>
      <c r="G127" s="48" t="s">
        <v>51</v>
      </c>
      <c r="H127" s="49" t="s">
        <v>54</v>
      </c>
      <c r="I127" s="49" t="s">
        <v>30</v>
      </c>
      <c r="J127" s="50" t="s">
        <v>59</v>
      </c>
      <c r="K127" s="50" t="s">
        <v>25</v>
      </c>
      <c r="L127" s="51" t="s">
        <v>52</v>
      </c>
      <c r="M127" s="52" t="s">
        <v>46</v>
      </c>
      <c r="N127" s="53" t="s">
        <v>60</v>
      </c>
      <c r="O127" s="53" t="s">
        <v>55</v>
      </c>
      <c r="P127" s="53" t="s">
        <v>57</v>
      </c>
      <c r="Q127" s="53" t="s">
        <v>35</v>
      </c>
      <c r="R127" s="54" t="s">
        <v>45</v>
      </c>
      <c r="S127" s="54" t="s">
        <v>50</v>
      </c>
      <c r="T127" s="43">
        <f ca="1">IFERROR(__xludf.DUMMYFUNCTION("COUNTUNIQUE(F127:S127)"),14)</f>
        <v>14</v>
      </c>
      <c r="U127" s="44" t="str">
        <f>IF(COUNTIF(Stats!$A$1:$A$33, F127) &gt; 0, "Found", "Not Found")</f>
        <v>Found</v>
      </c>
      <c r="V127" s="44" t="str">
        <f>IF(COUNTIF(Stats!$A$1:$A$33, G127) &gt; 0, "Found", "Not Found")</f>
        <v>Found</v>
      </c>
      <c r="W127" s="44" t="str">
        <f>IF(COUNTIF(Stats!$A$1:$A$33, H127) &gt; 0, "Found", "Not Found")</f>
        <v>Found</v>
      </c>
      <c r="X127" s="44" t="str">
        <f>IF(COUNTIF(Stats!$A$1:$A$33, I127) &gt; 0, "Found", "Not Found")</f>
        <v>Found</v>
      </c>
      <c r="Y127" s="44" t="str">
        <f>IF(COUNTIF(Stats!$A$1:$A$33, J127) &gt; 0, "Found", "Not Found")</f>
        <v>Found</v>
      </c>
      <c r="Z127" s="44" t="str">
        <f>IF(COUNTIF(Stats!$A$1:$A$33, K127) &gt; 0, "Found", "Not Found")</f>
        <v>Found</v>
      </c>
      <c r="AA127" s="44" t="str">
        <f>IF(COUNTIF(Stats!$A$1:$A$33, L127) &gt; 0, "Found", "Not Found")</f>
        <v>Found</v>
      </c>
      <c r="AB127" s="44" t="str">
        <f>IF(COUNTIF(Stats!$A$1:$A$33, M127) &gt; 0, "Found", "Not Found")</f>
        <v>Found</v>
      </c>
      <c r="AC127" s="44" t="str">
        <f>IF(COUNTIF(Stats!$A$1:$A$33, N127) &gt; 0, "Found", "Not Found")</f>
        <v>Found</v>
      </c>
      <c r="AD127" s="44" t="str">
        <f>IF(COUNTIF(Stats!$A$1:$A$33, O127) &gt; 0, "Found", "Not Found")</f>
        <v>Found</v>
      </c>
      <c r="AE127" s="44" t="str">
        <f>IF(COUNTIF(Stats!$A$1:$A$33, P127) &gt; 0, "Found", "Not Found")</f>
        <v>Found</v>
      </c>
      <c r="AF127" s="44" t="str">
        <f>IF(COUNTIF(Stats!$A$1:$A$33, Q127) &gt; 0, "Found", "Not Found")</f>
        <v>Found</v>
      </c>
      <c r="AG127" s="44" t="str">
        <f>IF(COUNTIF(Stats!$A$1:$A$33, R127) &gt; 0, "Found", "Not Found")</f>
        <v>Found</v>
      </c>
      <c r="AH127" s="44" t="str">
        <f>IF(COUNTIF(Stats!$A$1:$A$33, S127) &gt; 0, "Found", "Not Found")</f>
        <v>Found</v>
      </c>
    </row>
    <row r="128" spans="1:34" ht="12.75">
      <c r="A128" s="45" t="s">
        <v>152</v>
      </c>
      <c r="B128" s="1" t="s">
        <v>132</v>
      </c>
      <c r="C128" s="1" t="s">
        <v>365</v>
      </c>
      <c r="D128" s="46">
        <v>5</v>
      </c>
      <c r="E128" s="1" t="s">
        <v>100</v>
      </c>
      <c r="F128" s="47" t="s">
        <v>35</v>
      </c>
      <c r="G128" s="48" t="s">
        <v>48</v>
      </c>
      <c r="H128" s="49" t="s">
        <v>53</v>
      </c>
      <c r="I128" s="49" t="s">
        <v>62</v>
      </c>
      <c r="J128" s="50" t="s">
        <v>50</v>
      </c>
      <c r="K128" s="50" t="s">
        <v>25</v>
      </c>
      <c r="L128" s="51" t="s">
        <v>30</v>
      </c>
      <c r="M128" s="52" t="s">
        <v>67</v>
      </c>
      <c r="N128" s="53" t="s">
        <v>60</v>
      </c>
      <c r="O128" s="53" t="s">
        <v>49</v>
      </c>
      <c r="P128" s="53" t="s">
        <v>57</v>
      </c>
      <c r="Q128" s="53" t="s">
        <v>55</v>
      </c>
      <c r="R128" s="54" t="s">
        <v>46</v>
      </c>
      <c r="S128" s="54" t="s">
        <v>61</v>
      </c>
      <c r="T128" s="43">
        <f ca="1">IFERROR(__xludf.DUMMYFUNCTION("COUNTUNIQUE(F128:S128)"),14)</f>
        <v>14</v>
      </c>
      <c r="U128" s="44" t="str">
        <f>IF(COUNTIF(Stats!$A$1:$A$33, F128) &gt; 0, "Found", "Not Found")</f>
        <v>Found</v>
      </c>
      <c r="V128" s="44" t="str">
        <f>IF(COUNTIF(Stats!$A$1:$A$33, G128) &gt; 0, "Found", "Not Found")</f>
        <v>Found</v>
      </c>
      <c r="W128" s="44" t="str">
        <f>IF(COUNTIF(Stats!$A$1:$A$33, H128) &gt; 0, "Found", "Not Found")</f>
        <v>Found</v>
      </c>
      <c r="X128" s="44" t="str">
        <f>IF(COUNTIF(Stats!$A$1:$A$33, I128) &gt; 0, "Found", "Not Found")</f>
        <v>Found</v>
      </c>
      <c r="Y128" s="44" t="str">
        <f>IF(COUNTIF(Stats!$A$1:$A$33, J128) &gt; 0, "Found", "Not Found")</f>
        <v>Found</v>
      </c>
      <c r="Z128" s="44" t="str">
        <f>IF(COUNTIF(Stats!$A$1:$A$33, K128) &gt; 0, "Found", "Not Found")</f>
        <v>Found</v>
      </c>
      <c r="AA128" s="44" t="str">
        <f>IF(COUNTIF(Stats!$A$1:$A$33, L128) &gt; 0, "Found", "Not Found")</f>
        <v>Found</v>
      </c>
      <c r="AB128" s="44" t="str">
        <f>IF(COUNTIF(Stats!$A$1:$A$33, M128) &gt; 0, "Found", "Not Found")</f>
        <v>Found</v>
      </c>
      <c r="AC128" s="44" t="str">
        <f>IF(COUNTIF(Stats!$A$1:$A$33, N128) &gt; 0, "Found", "Not Found")</f>
        <v>Found</v>
      </c>
      <c r="AD128" s="44" t="str">
        <f>IF(COUNTIF(Stats!$A$1:$A$33, O128) &gt; 0, "Found", "Not Found")</f>
        <v>Found</v>
      </c>
      <c r="AE128" s="44" t="str">
        <f>IF(COUNTIF(Stats!$A$1:$A$33, P128) &gt; 0, "Found", "Not Found")</f>
        <v>Found</v>
      </c>
      <c r="AF128" s="44" t="str">
        <f>IF(COUNTIF(Stats!$A$1:$A$33, Q128) &gt; 0, "Found", "Not Found")</f>
        <v>Found</v>
      </c>
      <c r="AG128" s="44" t="str">
        <f>IF(COUNTIF(Stats!$A$1:$A$33, R128) &gt; 0, "Found", "Not Found")</f>
        <v>Found</v>
      </c>
      <c r="AH128" s="44" t="str">
        <f>IF(COUNTIF(Stats!$A$1:$A$33, S128) &gt; 0, "Found", "Not Found")</f>
        <v>Found</v>
      </c>
    </row>
    <row r="129" spans="1:34" ht="12.75">
      <c r="A129" s="45" t="s">
        <v>152</v>
      </c>
      <c r="B129" s="1" t="s">
        <v>132</v>
      </c>
      <c r="C129" s="1" t="s">
        <v>364</v>
      </c>
      <c r="D129" s="46">
        <v>4</v>
      </c>
      <c r="E129" s="1" t="s">
        <v>100</v>
      </c>
      <c r="F129" s="47" t="s">
        <v>35</v>
      </c>
      <c r="G129" s="48" t="s">
        <v>51</v>
      </c>
      <c r="H129" s="49" t="s">
        <v>53</v>
      </c>
      <c r="I129" s="49" t="s">
        <v>45</v>
      </c>
      <c r="J129" s="50" t="s">
        <v>50</v>
      </c>
      <c r="K129" s="50" t="s">
        <v>25</v>
      </c>
      <c r="L129" s="51" t="s">
        <v>30</v>
      </c>
      <c r="M129" s="52" t="s">
        <v>67</v>
      </c>
      <c r="N129" s="53" t="s">
        <v>60</v>
      </c>
      <c r="O129" s="53" t="s">
        <v>49</v>
      </c>
      <c r="P129" s="53" t="s">
        <v>48</v>
      </c>
      <c r="Q129" s="53" t="s">
        <v>55</v>
      </c>
      <c r="R129" s="54" t="s">
        <v>57</v>
      </c>
      <c r="S129" s="54" t="s">
        <v>46</v>
      </c>
      <c r="T129" s="43">
        <f ca="1">IFERROR(__xludf.DUMMYFUNCTION("COUNTUNIQUE(F129:S129)"),14)</f>
        <v>14</v>
      </c>
      <c r="U129" s="44" t="str">
        <f>IF(COUNTIF(Stats!$A$1:$A$33, F129) &gt; 0, "Found", "Not Found")</f>
        <v>Found</v>
      </c>
      <c r="V129" s="44" t="str">
        <f>IF(COUNTIF(Stats!$A$1:$A$33, G129) &gt; 0, "Found", "Not Found")</f>
        <v>Found</v>
      </c>
      <c r="W129" s="44" t="str">
        <f>IF(COUNTIF(Stats!$A$1:$A$33, H129) &gt; 0, "Found", "Not Found")</f>
        <v>Found</v>
      </c>
      <c r="X129" s="44" t="str">
        <f>IF(COUNTIF(Stats!$A$1:$A$33, I129) &gt; 0, "Found", "Not Found")</f>
        <v>Found</v>
      </c>
      <c r="Y129" s="44" t="str">
        <f>IF(COUNTIF(Stats!$A$1:$A$33, J129) &gt; 0, "Found", "Not Found")</f>
        <v>Found</v>
      </c>
      <c r="Z129" s="44" t="str">
        <f>IF(COUNTIF(Stats!$A$1:$A$33, K129) &gt; 0, "Found", "Not Found")</f>
        <v>Found</v>
      </c>
      <c r="AA129" s="44" t="str">
        <f>IF(COUNTIF(Stats!$A$1:$A$33, L129) &gt; 0, "Found", "Not Found")</f>
        <v>Found</v>
      </c>
      <c r="AB129" s="44" t="str">
        <f>IF(COUNTIF(Stats!$A$1:$A$33, M129) &gt; 0, "Found", "Not Found")</f>
        <v>Found</v>
      </c>
      <c r="AC129" s="44" t="str">
        <f>IF(COUNTIF(Stats!$A$1:$A$33, N129) &gt; 0, "Found", "Not Found")</f>
        <v>Found</v>
      </c>
      <c r="AD129" s="44" t="str">
        <f>IF(COUNTIF(Stats!$A$1:$A$33, O129) &gt; 0, "Found", "Not Found")</f>
        <v>Found</v>
      </c>
      <c r="AE129" s="44" t="str">
        <f>IF(COUNTIF(Stats!$A$1:$A$33, P129) &gt; 0, "Found", "Not Found")</f>
        <v>Found</v>
      </c>
      <c r="AF129" s="44" t="str">
        <f>IF(COUNTIF(Stats!$A$1:$A$33, Q129) &gt; 0, "Found", "Not Found")</f>
        <v>Found</v>
      </c>
      <c r="AG129" s="44" t="str">
        <f>IF(COUNTIF(Stats!$A$1:$A$33, R129) &gt; 0, "Found", "Not Found")</f>
        <v>Found</v>
      </c>
      <c r="AH129" s="44" t="str">
        <f>IF(COUNTIF(Stats!$A$1:$A$33, S129) &gt; 0, "Found", "Not Found")</f>
        <v>Found</v>
      </c>
    </row>
    <row r="130" spans="1:34" ht="12.75">
      <c r="A130" s="47" t="s">
        <v>153</v>
      </c>
      <c r="B130" s="1" t="s">
        <v>136</v>
      </c>
      <c r="C130" s="1" t="s">
        <v>365</v>
      </c>
      <c r="D130" s="1">
        <v>8</v>
      </c>
      <c r="E130" s="1" t="s">
        <v>100</v>
      </c>
      <c r="F130" s="47" t="s">
        <v>49</v>
      </c>
      <c r="G130" s="48" t="s">
        <v>46</v>
      </c>
      <c r="H130" s="49" t="s">
        <v>70</v>
      </c>
      <c r="I130" s="49" t="s">
        <v>47</v>
      </c>
      <c r="J130" s="50" t="s">
        <v>30</v>
      </c>
      <c r="K130" s="50" t="s">
        <v>40</v>
      </c>
      <c r="L130" s="51" t="s">
        <v>58</v>
      </c>
      <c r="M130" s="52" t="s">
        <v>20</v>
      </c>
      <c r="N130" s="53" t="s">
        <v>55</v>
      </c>
      <c r="O130" s="53" t="s">
        <v>53</v>
      </c>
      <c r="P130" s="53" t="s">
        <v>15</v>
      </c>
      <c r="Q130" s="53" t="s">
        <v>35</v>
      </c>
      <c r="R130" s="54" t="s">
        <v>50</v>
      </c>
      <c r="S130" s="54" t="s">
        <v>57</v>
      </c>
      <c r="T130" s="43">
        <f ca="1">IFERROR(__xludf.DUMMYFUNCTION("COUNTUNIQUE(F130:S130)"),14)</f>
        <v>14</v>
      </c>
      <c r="U130" s="44" t="str">
        <f>IF(COUNTIF(Stats!$A$1:$A$33, F130) &gt; 0, "Found", "Not Found")</f>
        <v>Found</v>
      </c>
      <c r="V130" s="44" t="str">
        <f>IF(COUNTIF(Stats!$A$1:$A$33, G130) &gt; 0, "Found", "Not Found")</f>
        <v>Found</v>
      </c>
      <c r="W130" s="44" t="str">
        <f>IF(COUNTIF(Stats!$A$1:$A$33, H130) &gt; 0, "Found", "Not Found")</f>
        <v>Found</v>
      </c>
      <c r="X130" s="44" t="str">
        <f>IF(COUNTIF(Stats!$A$1:$A$33, I130) &gt; 0, "Found", "Not Found")</f>
        <v>Found</v>
      </c>
      <c r="Y130" s="44" t="str">
        <f>IF(COUNTIF(Stats!$A$1:$A$33, J130) &gt; 0, "Found", "Not Found")</f>
        <v>Found</v>
      </c>
      <c r="Z130" s="44" t="str">
        <f>IF(COUNTIF(Stats!$A$1:$A$33, K130) &gt; 0, "Found", "Not Found")</f>
        <v>Found</v>
      </c>
      <c r="AA130" s="44" t="str">
        <f>IF(COUNTIF(Stats!$A$1:$A$33, L130) &gt; 0, "Found", "Not Found")</f>
        <v>Found</v>
      </c>
      <c r="AB130" s="44" t="str">
        <f>IF(COUNTIF(Stats!$A$1:$A$33, M130) &gt; 0, "Found", "Not Found")</f>
        <v>Found</v>
      </c>
      <c r="AC130" s="44" t="str">
        <f>IF(COUNTIF(Stats!$A$1:$A$33, N130) &gt; 0, "Found", "Not Found")</f>
        <v>Found</v>
      </c>
      <c r="AD130" s="44" t="str">
        <f>IF(COUNTIF(Stats!$A$1:$A$33, O130) &gt; 0, "Found", "Not Found")</f>
        <v>Found</v>
      </c>
      <c r="AE130" s="44" t="str">
        <f>IF(COUNTIF(Stats!$A$1:$A$33, P130) &gt; 0, "Found", "Not Found")</f>
        <v>Found</v>
      </c>
      <c r="AF130" s="44" t="str">
        <f>IF(COUNTIF(Stats!$A$1:$A$33, Q130) &gt; 0, "Found", "Not Found")</f>
        <v>Found</v>
      </c>
      <c r="AG130" s="44" t="str">
        <f>IF(COUNTIF(Stats!$A$1:$A$33, R130) &gt; 0, "Found", "Not Found")</f>
        <v>Found</v>
      </c>
      <c r="AH130" s="44" t="str">
        <f>IF(COUNTIF(Stats!$A$1:$A$33, S130) &gt; 0, "Found", "Not Found")</f>
        <v>Found</v>
      </c>
    </row>
    <row r="131" spans="1:34" ht="12.75">
      <c r="A131" s="47" t="s">
        <v>153</v>
      </c>
      <c r="B131" s="1" t="s">
        <v>136</v>
      </c>
      <c r="C131" s="1" t="s">
        <v>365</v>
      </c>
      <c r="D131" s="1">
        <v>7</v>
      </c>
      <c r="E131" s="1" t="s">
        <v>100</v>
      </c>
      <c r="F131" s="47" t="s">
        <v>49</v>
      </c>
      <c r="G131" s="48" t="s">
        <v>70</v>
      </c>
      <c r="H131" s="49" t="s">
        <v>48</v>
      </c>
      <c r="I131" s="49" t="s">
        <v>54</v>
      </c>
      <c r="J131" s="50" t="s">
        <v>30</v>
      </c>
      <c r="K131" s="50" t="s">
        <v>50</v>
      </c>
      <c r="L131" s="51" t="s">
        <v>58</v>
      </c>
      <c r="M131" s="52" t="s">
        <v>67</v>
      </c>
      <c r="N131" s="53" t="s">
        <v>55</v>
      </c>
      <c r="O131" s="53" t="s">
        <v>35</v>
      </c>
      <c r="P131" s="53" t="s">
        <v>46</v>
      </c>
      <c r="Q131" s="53" t="s">
        <v>53</v>
      </c>
      <c r="R131" s="54" t="s">
        <v>60</v>
      </c>
      <c r="S131" s="54" t="s">
        <v>15</v>
      </c>
      <c r="T131" s="43">
        <f ca="1">IFERROR(__xludf.DUMMYFUNCTION("COUNTUNIQUE(F131:S131)"),14)</f>
        <v>14</v>
      </c>
      <c r="U131" s="44" t="str">
        <f>IF(COUNTIF(Stats!$A$1:$A$33, F131) &gt; 0, "Found", "Not Found")</f>
        <v>Found</v>
      </c>
      <c r="V131" s="44" t="str">
        <f>IF(COUNTIF(Stats!$A$1:$A$33, G131) &gt; 0, "Found", "Not Found")</f>
        <v>Found</v>
      </c>
      <c r="W131" s="44" t="str">
        <f>IF(COUNTIF(Stats!$A$1:$A$33, H131) &gt; 0, "Found", "Not Found")</f>
        <v>Found</v>
      </c>
      <c r="X131" s="44" t="str">
        <f>IF(COUNTIF(Stats!$A$1:$A$33, I131) &gt; 0, "Found", "Not Found")</f>
        <v>Found</v>
      </c>
      <c r="Y131" s="44" t="str">
        <f>IF(COUNTIF(Stats!$A$1:$A$33, J131) &gt; 0, "Found", "Not Found")</f>
        <v>Found</v>
      </c>
      <c r="Z131" s="44" t="str">
        <f>IF(COUNTIF(Stats!$A$1:$A$33, K131) &gt; 0, "Found", "Not Found")</f>
        <v>Found</v>
      </c>
      <c r="AA131" s="44" t="str">
        <f>IF(COUNTIF(Stats!$A$1:$A$33, L131) &gt; 0, "Found", "Not Found")</f>
        <v>Found</v>
      </c>
      <c r="AB131" s="44" t="str">
        <f>IF(COUNTIF(Stats!$A$1:$A$33, M131) &gt; 0, "Found", "Not Found")</f>
        <v>Found</v>
      </c>
      <c r="AC131" s="44" t="str">
        <f>IF(COUNTIF(Stats!$A$1:$A$33, N131) &gt; 0, "Found", "Not Found")</f>
        <v>Found</v>
      </c>
      <c r="AD131" s="44" t="str">
        <f>IF(COUNTIF(Stats!$A$1:$A$33, O131) &gt; 0, "Found", "Not Found")</f>
        <v>Found</v>
      </c>
      <c r="AE131" s="44" t="str">
        <f>IF(COUNTIF(Stats!$A$1:$A$33, P131) &gt; 0, "Found", "Not Found")</f>
        <v>Found</v>
      </c>
      <c r="AF131" s="44" t="str">
        <f>IF(COUNTIF(Stats!$A$1:$A$33, Q131) &gt; 0, "Found", "Not Found")</f>
        <v>Found</v>
      </c>
      <c r="AG131" s="44" t="str">
        <f>IF(COUNTIF(Stats!$A$1:$A$33, R131) &gt; 0, "Found", "Not Found")</f>
        <v>Found</v>
      </c>
      <c r="AH131" s="44" t="str">
        <f>IF(COUNTIF(Stats!$A$1:$A$33, S131) &gt; 0, "Found", "Not Found")</f>
        <v>Found</v>
      </c>
    </row>
    <row r="132" spans="1:34" ht="12.75">
      <c r="A132" s="58" t="s">
        <v>153</v>
      </c>
      <c r="B132" s="1" t="s">
        <v>145</v>
      </c>
      <c r="C132" s="1" t="s">
        <v>365</v>
      </c>
      <c r="D132" s="46">
        <v>4</v>
      </c>
      <c r="E132" s="1" t="s">
        <v>100</v>
      </c>
      <c r="F132" s="47" t="s">
        <v>62</v>
      </c>
      <c r="G132" s="48" t="s">
        <v>50</v>
      </c>
      <c r="H132" s="49" t="s">
        <v>60</v>
      </c>
      <c r="I132" s="49" t="s">
        <v>64</v>
      </c>
      <c r="J132" s="50" t="s">
        <v>48</v>
      </c>
      <c r="K132" s="50" t="s">
        <v>40</v>
      </c>
      <c r="L132" s="51" t="s">
        <v>15</v>
      </c>
      <c r="M132" s="52" t="s">
        <v>20</v>
      </c>
      <c r="N132" s="53" t="s">
        <v>55</v>
      </c>
      <c r="O132" s="53" t="s">
        <v>53</v>
      </c>
      <c r="P132" s="53" t="s">
        <v>49</v>
      </c>
      <c r="Q132" s="53" t="s">
        <v>35</v>
      </c>
      <c r="R132" s="54" t="s">
        <v>52</v>
      </c>
      <c r="S132" s="54" t="s">
        <v>25</v>
      </c>
      <c r="T132" s="43">
        <f ca="1">IFERROR(__xludf.DUMMYFUNCTION("COUNTUNIQUE(F132:S132)"),14)</f>
        <v>14</v>
      </c>
      <c r="U132" s="44" t="str">
        <f>IF(COUNTIF(Stats!$A$1:$A$33, F132) &gt; 0, "Found", "Not Found")</f>
        <v>Found</v>
      </c>
      <c r="V132" s="44" t="str">
        <f>IF(COUNTIF(Stats!$A$1:$A$33, G132) &gt; 0, "Found", "Not Found")</f>
        <v>Found</v>
      </c>
      <c r="W132" s="44" t="str">
        <f>IF(COUNTIF(Stats!$A$1:$A$33, H132) &gt; 0, "Found", "Not Found")</f>
        <v>Found</v>
      </c>
      <c r="X132" s="44" t="str">
        <f>IF(COUNTIF(Stats!$A$1:$A$33, I132) &gt; 0, "Found", "Not Found")</f>
        <v>Found</v>
      </c>
      <c r="Y132" s="44" t="str">
        <f>IF(COUNTIF(Stats!$A$1:$A$33, J132) &gt; 0, "Found", "Not Found")</f>
        <v>Found</v>
      </c>
      <c r="Z132" s="44" t="str">
        <f>IF(COUNTIF(Stats!$A$1:$A$33, K132) &gt; 0, "Found", "Not Found")</f>
        <v>Found</v>
      </c>
      <c r="AA132" s="44" t="str">
        <f>IF(COUNTIF(Stats!$A$1:$A$33, L132) &gt; 0, "Found", "Not Found")</f>
        <v>Found</v>
      </c>
      <c r="AB132" s="44" t="str">
        <f>IF(COUNTIF(Stats!$A$1:$A$33, M132) &gt; 0, "Found", "Not Found")</f>
        <v>Found</v>
      </c>
      <c r="AC132" s="44" t="str">
        <f>IF(COUNTIF(Stats!$A$1:$A$33, N132) &gt; 0, "Found", "Not Found")</f>
        <v>Found</v>
      </c>
      <c r="AD132" s="44" t="str">
        <f>IF(COUNTIF(Stats!$A$1:$A$33, O132) &gt; 0, "Found", "Not Found")</f>
        <v>Found</v>
      </c>
      <c r="AE132" s="44" t="str">
        <f>IF(COUNTIF(Stats!$A$1:$A$33, P132) &gt; 0, "Found", "Not Found")</f>
        <v>Found</v>
      </c>
      <c r="AF132" s="44" t="str">
        <f>IF(COUNTIF(Stats!$A$1:$A$33, Q132) &gt; 0, "Found", "Not Found")</f>
        <v>Found</v>
      </c>
      <c r="AG132" s="44" t="str">
        <f>IF(COUNTIF(Stats!$A$1:$A$33, R132) &gt; 0, "Found", "Not Found")</f>
        <v>Found</v>
      </c>
      <c r="AH132" s="44" t="str">
        <f>IF(COUNTIF(Stats!$A$1:$A$33, S132) &gt; 0, "Found", "Not Found")</f>
        <v>Found</v>
      </c>
    </row>
    <row r="133" spans="1:34" ht="12.75">
      <c r="A133" s="56" t="s">
        <v>153</v>
      </c>
      <c r="B133" s="1" t="s">
        <v>145</v>
      </c>
      <c r="C133" s="1" t="s">
        <v>365</v>
      </c>
      <c r="D133" s="46">
        <v>10</v>
      </c>
      <c r="E133" s="1" t="s">
        <v>100</v>
      </c>
      <c r="F133" s="47" t="s">
        <v>49</v>
      </c>
      <c r="G133" s="48" t="s">
        <v>47</v>
      </c>
      <c r="H133" s="49" t="s">
        <v>59</v>
      </c>
      <c r="I133" s="49" t="s">
        <v>51</v>
      </c>
      <c r="J133" s="50" t="s">
        <v>52</v>
      </c>
      <c r="K133" s="50" t="s">
        <v>50</v>
      </c>
      <c r="L133" s="51" t="s">
        <v>45</v>
      </c>
      <c r="M133" s="52" t="s">
        <v>63</v>
      </c>
      <c r="N133" s="53" t="s">
        <v>55</v>
      </c>
      <c r="O133" s="53" t="s">
        <v>53</v>
      </c>
      <c r="P133" s="53" t="s">
        <v>68</v>
      </c>
      <c r="Q133" s="53" t="s">
        <v>35</v>
      </c>
      <c r="R133" s="54" t="s">
        <v>48</v>
      </c>
      <c r="S133" s="54" t="s">
        <v>25</v>
      </c>
      <c r="T133" s="43">
        <f ca="1">IFERROR(__xludf.DUMMYFUNCTION("COUNTUNIQUE(F133:S133)"),14)</f>
        <v>14</v>
      </c>
      <c r="U133" s="44" t="str">
        <f>IF(COUNTIF(Stats!$A$1:$A$33, F133) &gt; 0, "Found", "Not Found")</f>
        <v>Found</v>
      </c>
      <c r="V133" s="44" t="str">
        <f>IF(COUNTIF(Stats!$A$1:$A$33, G133) &gt; 0, "Found", "Not Found")</f>
        <v>Found</v>
      </c>
      <c r="W133" s="44" t="str">
        <f>IF(COUNTIF(Stats!$A$1:$A$33, H133) &gt; 0, "Found", "Not Found")</f>
        <v>Found</v>
      </c>
      <c r="X133" s="44" t="str">
        <f>IF(COUNTIF(Stats!$A$1:$A$33, I133) &gt; 0, "Found", "Not Found")</f>
        <v>Found</v>
      </c>
      <c r="Y133" s="44" t="str">
        <f>IF(COUNTIF(Stats!$A$1:$A$33, J133) &gt; 0, "Found", "Not Found")</f>
        <v>Found</v>
      </c>
      <c r="Z133" s="44" t="str">
        <f>IF(COUNTIF(Stats!$A$1:$A$33, K133) &gt; 0, "Found", "Not Found")</f>
        <v>Found</v>
      </c>
      <c r="AA133" s="44" t="str">
        <f>IF(COUNTIF(Stats!$A$1:$A$33, L133) &gt; 0, "Found", "Not Found")</f>
        <v>Found</v>
      </c>
      <c r="AB133" s="44" t="str">
        <f>IF(COUNTIF(Stats!$A$1:$A$33, M133) &gt; 0, "Found", "Not Found")</f>
        <v>Found</v>
      </c>
      <c r="AC133" s="44" t="str">
        <f>IF(COUNTIF(Stats!$A$1:$A$33, N133) &gt; 0, "Found", "Not Found")</f>
        <v>Found</v>
      </c>
      <c r="AD133" s="44" t="str">
        <f>IF(COUNTIF(Stats!$A$1:$A$33, O133) &gt; 0, "Found", "Not Found")</f>
        <v>Found</v>
      </c>
      <c r="AE133" s="44" t="str">
        <f>IF(COUNTIF(Stats!$A$1:$A$33, P133) &gt; 0, "Found", "Not Found")</f>
        <v>Found</v>
      </c>
      <c r="AF133" s="44" t="str">
        <f>IF(COUNTIF(Stats!$A$1:$A$33, Q133) &gt; 0, "Found", "Not Found")</f>
        <v>Found</v>
      </c>
      <c r="AG133" s="44" t="str">
        <f>IF(COUNTIF(Stats!$A$1:$A$33, R133) &gt; 0, "Found", "Not Found")</f>
        <v>Found</v>
      </c>
      <c r="AH133" s="44" t="str">
        <f>IF(COUNTIF(Stats!$A$1:$A$33, S133) &gt; 0, "Found", "Not Found")</f>
        <v>Found</v>
      </c>
    </row>
    <row r="134" spans="1:34" ht="12.75">
      <c r="A134" s="53" t="s">
        <v>154</v>
      </c>
      <c r="B134" s="1" t="s">
        <v>136</v>
      </c>
      <c r="C134" s="1" t="s">
        <v>364</v>
      </c>
      <c r="D134" s="46">
        <v>5</v>
      </c>
      <c r="E134" s="1" t="s">
        <v>100</v>
      </c>
      <c r="F134" s="47" t="s">
        <v>35</v>
      </c>
      <c r="G134" s="48" t="s">
        <v>40</v>
      </c>
      <c r="H134" s="49" t="s">
        <v>64</v>
      </c>
      <c r="I134" s="49" t="s">
        <v>62</v>
      </c>
      <c r="J134" s="50" t="s">
        <v>53</v>
      </c>
      <c r="K134" s="50" t="s">
        <v>46</v>
      </c>
      <c r="L134" s="51" t="s">
        <v>48</v>
      </c>
      <c r="M134" s="52" t="s">
        <v>61</v>
      </c>
      <c r="N134" s="53" t="s">
        <v>55</v>
      </c>
      <c r="O134" s="53" t="s">
        <v>49</v>
      </c>
      <c r="P134" s="53" t="s">
        <v>15</v>
      </c>
      <c r="Q134" s="53" t="s">
        <v>50</v>
      </c>
      <c r="R134" s="54" t="s">
        <v>67</v>
      </c>
      <c r="S134" s="54" t="s">
        <v>47</v>
      </c>
      <c r="T134" s="43">
        <f ca="1">IFERROR(__xludf.DUMMYFUNCTION("COUNTUNIQUE(F134:S134)"),14)</f>
        <v>14</v>
      </c>
      <c r="U134" s="44" t="str">
        <f>IF(COUNTIF(Stats!$A$1:$A$33, F134) &gt; 0, "Found", "Not Found")</f>
        <v>Found</v>
      </c>
      <c r="V134" s="44" t="str">
        <f>IF(COUNTIF(Stats!$A$1:$A$33, G134) &gt; 0, "Found", "Not Found")</f>
        <v>Found</v>
      </c>
      <c r="W134" s="44" t="str">
        <f>IF(COUNTIF(Stats!$A$1:$A$33, H134) &gt; 0, "Found", "Not Found")</f>
        <v>Found</v>
      </c>
      <c r="X134" s="44" t="str">
        <f>IF(COUNTIF(Stats!$A$1:$A$33, I134) &gt; 0, "Found", "Not Found")</f>
        <v>Found</v>
      </c>
      <c r="Y134" s="44" t="str">
        <f>IF(COUNTIF(Stats!$A$1:$A$33, J134) &gt; 0, "Found", "Not Found")</f>
        <v>Found</v>
      </c>
      <c r="Z134" s="44" t="str">
        <f>IF(COUNTIF(Stats!$A$1:$A$33, K134) &gt; 0, "Found", "Not Found")</f>
        <v>Found</v>
      </c>
      <c r="AA134" s="44" t="str">
        <f>IF(COUNTIF(Stats!$A$1:$A$33, L134) &gt; 0, "Found", "Not Found")</f>
        <v>Found</v>
      </c>
      <c r="AB134" s="44" t="str">
        <f>IF(COUNTIF(Stats!$A$1:$A$33, M134) &gt; 0, "Found", "Not Found")</f>
        <v>Found</v>
      </c>
      <c r="AC134" s="44" t="str">
        <f>IF(COUNTIF(Stats!$A$1:$A$33, N134) &gt; 0, "Found", "Not Found")</f>
        <v>Found</v>
      </c>
      <c r="AD134" s="44" t="str">
        <f>IF(COUNTIF(Stats!$A$1:$A$33, O134) &gt; 0, "Found", "Not Found")</f>
        <v>Found</v>
      </c>
      <c r="AE134" s="44" t="str">
        <f>IF(COUNTIF(Stats!$A$1:$A$33, P134) &gt; 0, "Found", "Not Found")</f>
        <v>Found</v>
      </c>
      <c r="AF134" s="44" t="str">
        <f>IF(COUNTIF(Stats!$A$1:$A$33, Q134) &gt; 0, "Found", "Not Found")</f>
        <v>Found</v>
      </c>
      <c r="AG134" s="44" t="str">
        <f>IF(COUNTIF(Stats!$A$1:$A$33, R134) &gt; 0, "Found", "Not Found")</f>
        <v>Found</v>
      </c>
      <c r="AH134" s="44" t="str">
        <f>IF(COUNTIF(Stats!$A$1:$A$33, S134) &gt; 0, "Found", "Not Found")</f>
        <v>Found</v>
      </c>
    </row>
    <row r="135" spans="1:34" ht="12.75">
      <c r="A135" s="53" t="s">
        <v>154</v>
      </c>
      <c r="B135" s="1" t="s">
        <v>136</v>
      </c>
      <c r="C135" s="1" t="s">
        <v>364</v>
      </c>
      <c r="D135" s="1">
        <v>4</v>
      </c>
      <c r="E135" s="1" t="s">
        <v>100</v>
      </c>
      <c r="F135" s="47" t="s">
        <v>35</v>
      </c>
      <c r="G135" s="48" t="s">
        <v>54</v>
      </c>
      <c r="H135" s="49" t="s">
        <v>40</v>
      </c>
      <c r="I135" s="49" t="s">
        <v>15</v>
      </c>
      <c r="J135" s="50" t="s">
        <v>50</v>
      </c>
      <c r="K135" s="50" t="s">
        <v>30</v>
      </c>
      <c r="L135" s="51" t="s">
        <v>48</v>
      </c>
      <c r="M135" s="52" t="s">
        <v>52</v>
      </c>
      <c r="N135" s="53" t="s">
        <v>55</v>
      </c>
      <c r="O135" s="53" t="s">
        <v>53</v>
      </c>
      <c r="P135" s="53" t="s">
        <v>46</v>
      </c>
      <c r="Q135" s="53" t="s">
        <v>49</v>
      </c>
      <c r="R135" s="54" t="s">
        <v>70</v>
      </c>
      <c r="S135" s="54" t="s">
        <v>67</v>
      </c>
      <c r="T135" s="43">
        <f ca="1">IFERROR(__xludf.DUMMYFUNCTION("COUNTUNIQUE(F135:S135)"),14)</f>
        <v>14</v>
      </c>
      <c r="U135" s="44" t="str">
        <f>IF(COUNTIF(Stats!$A$1:$A$33, F135) &gt; 0, "Found", "Not Found")</f>
        <v>Found</v>
      </c>
      <c r="V135" s="44" t="str">
        <f>IF(COUNTIF(Stats!$A$1:$A$33, G135) &gt; 0, "Found", "Not Found")</f>
        <v>Found</v>
      </c>
      <c r="W135" s="44" t="str">
        <f>IF(COUNTIF(Stats!$A$1:$A$33, H135) &gt; 0, "Found", "Not Found")</f>
        <v>Found</v>
      </c>
      <c r="X135" s="44" t="str">
        <f>IF(COUNTIF(Stats!$A$1:$A$33, I135) &gt; 0, "Found", "Not Found")</f>
        <v>Found</v>
      </c>
      <c r="Y135" s="44" t="str">
        <f>IF(COUNTIF(Stats!$A$1:$A$33, J135) &gt; 0, "Found", "Not Found")</f>
        <v>Found</v>
      </c>
      <c r="Z135" s="44" t="str">
        <f>IF(COUNTIF(Stats!$A$1:$A$33, K135) &gt; 0, "Found", "Not Found")</f>
        <v>Found</v>
      </c>
      <c r="AA135" s="44" t="str">
        <f>IF(COUNTIF(Stats!$A$1:$A$33, L135) &gt; 0, "Found", "Not Found")</f>
        <v>Found</v>
      </c>
      <c r="AB135" s="44" t="str">
        <f>IF(COUNTIF(Stats!$A$1:$A$33, M135) &gt; 0, "Found", "Not Found")</f>
        <v>Found</v>
      </c>
      <c r="AC135" s="44" t="str">
        <f>IF(COUNTIF(Stats!$A$1:$A$33, N135) &gt; 0, "Found", "Not Found")</f>
        <v>Found</v>
      </c>
      <c r="AD135" s="44" t="str">
        <f>IF(COUNTIF(Stats!$A$1:$A$33, O135) &gt; 0, "Found", "Not Found")</f>
        <v>Found</v>
      </c>
      <c r="AE135" s="44" t="str">
        <f>IF(COUNTIF(Stats!$A$1:$A$33, P135) &gt; 0, "Found", "Not Found")</f>
        <v>Found</v>
      </c>
      <c r="AF135" s="44" t="str">
        <f>IF(COUNTIF(Stats!$A$1:$A$33, Q135) &gt; 0, "Found", "Not Found")</f>
        <v>Found</v>
      </c>
      <c r="AG135" s="44" t="str">
        <f>IF(COUNTIF(Stats!$A$1:$A$33, R135) &gt; 0, "Found", "Not Found")</f>
        <v>Found</v>
      </c>
      <c r="AH135" s="44" t="str">
        <f>IF(COUNTIF(Stats!$A$1:$A$33, S135) &gt; 0, "Found", "Not Found")</f>
        <v>Found</v>
      </c>
    </row>
    <row r="136" spans="1:34" ht="12.75">
      <c r="A136" s="57" t="s">
        <v>154</v>
      </c>
      <c r="B136" s="1" t="s">
        <v>136</v>
      </c>
      <c r="C136" s="1" t="s">
        <v>365</v>
      </c>
      <c r="D136" s="1">
        <v>2</v>
      </c>
      <c r="E136" s="1" t="s">
        <v>100</v>
      </c>
      <c r="F136" s="47" t="s">
        <v>35</v>
      </c>
      <c r="G136" s="48" t="s">
        <v>40</v>
      </c>
      <c r="H136" s="49" t="s">
        <v>47</v>
      </c>
      <c r="I136" s="49" t="s">
        <v>65</v>
      </c>
      <c r="J136" s="50" t="s">
        <v>46</v>
      </c>
      <c r="K136" s="50" t="s">
        <v>62</v>
      </c>
      <c r="L136" s="51" t="s">
        <v>61</v>
      </c>
      <c r="M136" s="52" t="s">
        <v>60</v>
      </c>
      <c r="N136" s="53" t="s">
        <v>55</v>
      </c>
      <c r="O136" s="53" t="s">
        <v>49</v>
      </c>
      <c r="P136" s="53" t="s">
        <v>15</v>
      </c>
      <c r="Q136" s="53" t="s">
        <v>30</v>
      </c>
      <c r="R136" s="54" t="s">
        <v>67</v>
      </c>
      <c r="S136" s="54" t="s">
        <v>53</v>
      </c>
      <c r="T136" s="43">
        <f ca="1">IFERROR(__xludf.DUMMYFUNCTION("COUNTUNIQUE(F136:S136)"),14)</f>
        <v>14</v>
      </c>
      <c r="U136" s="44" t="str">
        <f>IF(COUNTIF(Stats!$A$1:$A$33, F136) &gt; 0, "Found", "Not Found")</f>
        <v>Found</v>
      </c>
      <c r="V136" s="44" t="str">
        <f>IF(COUNTIF(Stats!$A$1:$A$33, G136) &gt; 0, "Found", "Not Found")</f>
        <v>Found</v>
      </c>
      <c r="W136" s="44" t="str">
        <f>IF(COUNTIF(Stats!$A$1:$A$33, H136) &gt; 0, "Found", "Not Found")</f>
        <v>Found</v>
      </c>
      <c r="X136" s="44" t="str">
        <f>IF(COUNTIF(Stats!$A$1:$A$33, I136) &gt; 0, "Found", "Not Found")</f>
        <v>Found</v>
      </c>
      <c r="Y136" s="44" t="str">
        <f>IF(COUNTIF(Stats!$A$1:$A$33, J136) &gt; 0, "Found", "Not Found")</f>
        <v>Found</v>
      </c>
      <c r="Z136" s="44" t="str">
        <f>IF(COUNTIF(Stats!$A$1:$A$33, K136) &gt; 0, "Found", "Not Found")</f>
        <v>Found</v>
      </c>
      <c r="AA136" s="44" t="str">
        <f>IF(COUNTIF(Stats!$A$1:$A$33, L136) &gt; 0, "Found", "Not Found")</f>
        <v>Found</v>
      </c>
      <c r="AB136" s="44" t="str">
        <f>IF(COUNTIF(Stats!$A$1:$A$33, M136) &gt; 0, "Found", "Not Found")</f>
        <v>Found</v>
      </c>
      <c r="AC136" s="44" t="str">
        <f>IF(COUNTIF(Stats!$A$1:$A$33, N136) &gt; 0, "Found", "Not Found")</f>
        <v>Found</v>
      </c>
      <c r="AD136" s="44" t="str">
        <f>IF(COUNTIF(Stats!$A$1:$A$33, O136) &gt; 0, "Found", "Not Found")</f>
        <v>Found</v>
      </c>
      <c r="AE136" s="44" t="str">
        <f>IF(COUNTIF(Stats!$A$1:$A$33, P136) &gt; 0, "Found", "Not Found")</f>
        <v>Found</v>
      </c>
      <c r="AF136" s="44" t="str">
        <f>IF(COUNTIF(Stats!$A$1:$A$33, Q136) &gt; 0, "Found", "Not Found")</f>
        <v>Found</v>
      </c>
      <c r="AG136" s="44" t="str">
        <f>IF(COUNTIF(Stats!$A$1:$A$33, R136) &gt; 0, "Found", "Not Found")</f>
        <v>Found</v>
      </c>
      <c r="AH136" s="44" t="str">
        <f>IF(COUNTIF(Stats!$A$1:$A$33, S136) &gt; 0, "Found", "Not Found")</f>
        <v>Found</v>
      </c>
    </row>
    <row r="137" spans="1:34" ht="12.75">
      <c r="A137" s="57" t="s">
        <v>154</v>
      </c>
      <c r="B137" s="1" t="s">
        <v>136</v>
      </c>
      <c r="C137" s="1" t="s">
        <v>364</v>
      </c>
      <c r="D137" s="1">
        <v>1</v>
      </c>
      <c r="E137" s="1" t="s">
        <v>100</v>
      </c>
      <c r="F137" s="47" t="s">
        <v>35</v>
      </c>
      <c r="G137" s="48" t="s">
        <v>15</v>
      </c>
      <c r="H137" s="49" t="s">
        <v>40</v>
      </c>
      <c r="I137" s="49" t="s">
        <v>59</v>
      </c>
      <c r="J137" s="50" t="s">
        <v>62</v>
      </c>
      <c r="K137" s="50" t="s">
        <v>46</v>
      </c>
      <c r="L137" s="51" t="s">
        <v>53</v>
      </c>
      <c r="M137" s="52" t="s">
        <v>48</v>
      </c>
      <c r="N137" s="53" t="s">
        <v>55</v>
      </c>
      <c r="O137" s="53" t="s">
        <v>49</v>
      </c>
      <c r="P137" s="53" t="s">
        <v>61</v>
      </c>
      <c r="Q137" s="53" t="s">
        <v>30</v>
      </c>
      <c r="R137" s="54" t="s">
        <v>50</v>
      </c>
      <c r="S137" s="54" t="s">
        <v>52</v>
      </c>
      <c r="T137" s="43">
        <f ca="1">IFERROR(__xludf.DUMMYFUNCTION("COUNTUNIQUE(F137:S137)"),14)</f>
        <v>14</v>
      </c>
      <c r="U137" s="44" t="str">
        <f>IF(COUNTIF(Stats!$A$1:$A$33, F137) &gt; 0, "Found", "Not Found")</f>
        <v>Found</v>
      </c>
      <c r="V137" s="44" t="str">
        <f>IF(COUNTIF(Stats!$A$1:$A$33, G137) &gt; 0, "Found", "Not Found")</f>
        <v>Found</v>
      </c>
      <c r="W137" s="44" t="str">
        <f>IF(COUNTIF(Stats!$A$1:$A$33, H137) &gt; 0, "Found", "Not Found")</f>
        <v>Found</v>
      </c>
      <c r="X137" s="44" t="str">
        <f>IF(COUNTIF(Stats!$A$1:$A$33, I137) &gt; 0, "Found", "Not Found")</f>
        <v>Found</v>
      </c>
      <c r="Y137" s="44" t="str">
        <f>IF(COUNTIF(Stats!$A$1:$A$33, J137) &gt; 0, "Found", "Not Found")</f>
        <v>Found</v>
      </c>
      <c r="Z137" s="44" t="str">
        <f>IF(COUNTIF(Stats!$A$1:$A$33, K137) &gt; 0, "Found", "Not Found")</f>
        <v>Found</v>
      </c>
      <c r="AA137" s="44" t="str">
        <f>IF(COUNTIF(Stats!$A$1:$A$33, L137) &gt; 0, "Found", "Not Found")</f>
        <v>Found</v>
      </c>
      <c r="AB137" s="44" t="str">
        <f>IF(COUNTIF(Stats!$A$1:$A$33, M137) &gt; 0, "Found", "Not Found")</f>
        <v>Found</v>
      </c>
      <c r="AC137" s="44" t="str">
        <f>IF(COUNTIF(Stats!$A$1:$A$33, N137) &gt; 0, "Found", "Not Found")</f>
        <v>Found</v>
      </c>
      <c r="AD137" s="44" t="str">
        <f>IF(COUNTIF(Stats!$A$1:$A$33, O137) &gt; 0, "Found", "Not Found")</f>
        <v>Found</v>
      </c>
      <c r="AE137" s="44" t="str">
        <f>IF(COUNTIF(Stats!$A$1:$A$33, P137) &gt; 0, "Found", "Not Found")</f>
        <v>Found</v>
      </c>
      <c r="AF137" s="44" t="str">
        <f>IF(COUNTIF(Stats!$A$1:$A$33, Q137) &gt; 0, "Found", "Not Found")</f>
        <v>Found</v>
      </c>
      <c r="AG137" s="44" t="str">
        <f>IF(COUNTIF(Stats!$A$1:$A$33, R137) &gt; 0, "Found", "Not Found")</f>
        <v>Found</v>
      </c>
      <c r="AH137" s="44" t="str">
        <f>IF(COUNTIF(Stats!$A$1:$A$33, S137) &gt; 0, "Found", "Not Found")</f>
        <v>Found</v>
      </c>
    </row>
    <row r="138" spans="1:34" ht="12.75">
      <c r="A138" s="56" t="s">
        <v>155</v>
      </c>
      <c r="B138" s="1" t="s">
        <v>136</v>
      </c>
      <c r="C138" s="1" t="s">
        <v>364</v>
      </c>
      <c r="D138" s="1">
        <v>1</v>
      </c>
      <c r="E138" s="1" t="s">
        <v>100</v>
      </c>
      <c r="F138" s="47" t="s">
        <v>35</v>
      </c>
      <c r="G138" s="48" t="s">
        <v>53</v>
      </c>
      <c r="H138" s="49" t="s">
        <v>59</v>
      </c>
      <c r="I138" s="49" t="s">
        <v>62</v>
      </c>
      <c r="J138" s="50" t="s">
        <v>51</v>
      </c>
      <c r="K138" s="50" t="s">
        <v>54</v>
      </c>
      <c r="L138" s="51" t="s">
        <v>48</v>
      </c>
      <c r="M138" s="52" t="s">
        <v>67</v>
      </c>
      <c r="N138" s="53" t="s">
        <v>55</v>
      </c>
      <c r="O138" s="53" t="s">
        <v>46</v>
      </c>
      <c r="P138" s="53" t="s">
        <v>57</v>
      </c>
      <c r="Q138" s="53" t="s">
        <v>30</v>
      </c>
      <c r="R138" s="54" t="s">
        <v>25</v>
      </c>
      <c r="S138" s="54" t="s">
        <v>52</v>
      </c>
      <c r="T138" s="43">
        <f ca="1">IFERROR(__xludf.DUMMYFUNCTION("COUNTUNIQUE(F138:S138)"),14)</f>
        <v>14</v>
      </c>
      <c r="U138" s="44" t="str">
        <f>IF(COUNTIF(Stats!$A$1:$A$33, F138) &gt; 0, "Found", "Not Found")</f>
        <v>Found</v>
      </c>
      <c r="V138" s="44" t="str">
        <f>IF(COUNTIF(Stats!$A$1:$A$33, G138) &gt; 0, "Found", "Not Found")</f>
        <v>Found</v>
      </c>
      <c r="W138" s="44" t="str">
        <f>IF(COUNTIF(Stats!$A$1:$A$33, H138) &gt; 0, "Found", "Not Found")</f>
        <v>Found</v>
      </c>
      <c r="X138" s="44" t="str">
        <f>IF(COUNTIF(Stats!$A$1:$A$33, I138) &gt; 0, "Found", "Not Found")</f>
        <v>Found</v>
      </c>
      <c r="Y138" s="44" t="str">
        <f>IF(COUNTIF(Stats!$A$1:$A$33, J138) &gt; 0, "Found", "Not Found")</f>
        <v>Found</v>
      </c>
      <c r="Z138" s="44" t="str">
        <f>IF(COUNTIF(Stats!$A$1:$A$33, K138) &gt; 0, "Found", "Not Found")</f>
        <v>Found</v>
      </c>
      <c r="AA138" s="44" t="str">
        <f>IF(COUNTIF(Stats!$A$1:$A$33, L138) &gt; 0, "Found", "Not Found")</f>
        <v>Found</v>
      </c>
      <c r="AB138" s="44" t="str">
        <f>IF(COUNTIF(Stats!$A$1:$A$33, M138) &gt; 0, "Found", "Not Found")</f>
        <v>Found</v>
      </c>
      <c r="AC138" s="44" t="str">
        <f>IF(COUNTIF(Stats!$A$1:$A$33, N138) &gt; 0, "Found", "Not Found")</f>
        <v>Found</v>
      </c>
      <c r="AD138" s="44" t="str">
        <f>IF(COUNTIF(Stats!$A$1:$A$33, O138) &gt; 0, "Found", "Not Found")</f>
        <v>Found</v>
      </c>
      <c r="AE138" s="44" t="str">
        <f>IF(COUNTIF(Stats!$A$1:$A$33, P138) &gt; 0, "Found", "Not Found")</f>
        <v>Found</v>
      </c>
      <c r="AF138" s="44" t="str">
        <f>IF(COUNTIF(Stats!$A$1:$A$33, Q138) &gt; 0, "Found", "Not Found")</f>
        <v>Found</v>
      </c>
      <c r="AG138" s="44" t="str">
        <f>IF(COUNTIF(Stats!$A$1:$A$33, R138) &gt; 0, "Found", "Not Found")</f>
        <v>Found</v>
      </c>
      <c r="AH138" s="44" t="str">
        <f>IF(COUNTIF(Stats!$A$1:$A$33, S138) &gt; 0, "Found", "Not Found")</f>
        <v>Found</v>
      </c>
    </row>
    <row r="139" spans="1:34" ht="12.75">
      <c r="A139" s="56" t="s">
        <v>155</v>
      </c>
      <c r="B139" s="1" t="s">
        <v>136</v>
      </c>
      <c r="C139" s="1" t="s">
        <v>365</v>
      </c>
      <c r="D139" s="1">
        <v>3</v>
      </c>
      <c r="E139" s="1" t="s">
        <v>100</v>
      </c>
      <c r="F139" s="47" t="s">
        <v>35</v>
      </c>
      <c r="G139" s="48" t="s">
        <v>49</v>
      </c>
      <c r="H139" s="49" t="s">
        <v>50</v>
      </c>
      <c r="I139" s="49" t="s">
        <v>60</v>
      </c>
      <c r="J139" s="50" t="s">
        <v>46</v>
      </c>
      <c r="K139" s="50" t="s">
        <v>59</v>
      </c>
      <c r="L139" s="51" t="s">
        <v>54</v>
      </c>
      <c r="M139" s="52" t="s">
        <v>62</v>
      </c>
      <c r="N139" s="53" t="s">
        <v>55</v>
      </c>
      <c r="O139" s="53" t="s">
        <v>66</v>
      </c>
      <c r="P139" s="53" t="s">
        <v>45</v>
      </c>
      <c r="Q139" s="53" t="s">
        <v>25</v>
      </c>
      <c r="R139" s="54" t="s">
        <v>30</v>
      </c>
      <c r="S139" s="54" t="s">
        <v>15</v>
      </c>
      <c r="T139" s="43">
        <f ca="1">IFERROR(__xludf.DUMMYFUNCTION("COUNTUNIQUE(F139:S139)"),14)</f>
        <v>14</v>
      </c>
      <c r="U139" s="44" t="str">
        <f>IF(COUNTIF(Stats!$A$1:$A$33, F139) &gt; 0, "Found", "Not Found")</f>
        <v>Found</v>
      </c>
      <c r="V139" s="44" t="str">
        <f>IF(COUNTIF(Stats!$A$1:$A$33, G139) &gt; 0, "Found", "Not Found")</f>
        <v>Found</v>
      </c>
      <c r="W139" s="44" t="str">
        <f>IF(COUNTIF(Stats!$A$1:$A$33, H139) &gt; 0, "Found", "Not Found")</f>
        <v>Found</v>
      </c>
      <c r="X139" s="44" t="str">
        <f>IF(COUNTIF(Stats!$A$1:$A$33, I139) &gt; 0, "Found", "Not Found")</f>
        <v>Found</v>
      </c>
      <c r="Y139" s="44" t="str">
        <f>IF(COUNTIF(Stats!$A$1:$A$33, J139) &gt; 0, "Found", "Not Found")</f>
        <v>Found</v>
      </c>
      <c r="Z139" s="44" t="str">
        <f>IF(COUNTIF(Stats!$A$1:$A$33, K139) &gt; 0, "Found", "Not Found")</f>
        <v>Found</v>
      </c>
      <c r="AA139" s="44" t="str">
        <f>IF(COUNTIF(Stats!$A$1:$A$33, L139) &gt; 0, "Found", "Not Found")</f>
        <v>Found</v>
      </c>
      <c r="AB139" s="44" t="str">
        <f>IF(COUNTIF(Stats!$A$1:$A$33, M139) &gt; 0, "Found", "Not Found")</f>
        <v>Found</v>
      </c>
      <c r="AC139" s="44" t="str">
        <f>IF(COUNTIF(Stats!$A$1:$A$33, N139) &gt; 0, "Found", "Not Found")</f>
        <v>Found</v>
      </c>
      <c r="AD139" s="44" t="str">
        <f>IF(COUNTIF(Stats!$A$1:$A$33, O139) &gt; 0, "Found", "Not Found")</f>
        <v>Found</v>
      </c>
      <c r="AE139" s="44" t="str">
        <f>IF(COUNTIF(Stats!$A$1:$A$33, P139) &gt; 0, "Found", "Not Found")</f>
        <v>Found</v>
      </c>
      <c r="AF139" s="44" t="str">
        <f>IF(COUNTIF(Stats!$A$1:$A$33, Q139) &gt; 0, "Found", "Not Found")</f>
        <v>Found</v>
      </c>
      <c r="AG139" s="44" t="str">
        <f>IF(COUNTIF(Stats!$A$1:$A$33, R139) &gt; 0, "Found", "Not Found")</f>
        <v>Found</v>
      </c>
      <c r="AH139" s="44" t="str">
        <f>IF(COUNTIF(Stats!$A$1:$A$33, S139) &gt; 0, "Found", "Not Found")</f>
        <v>Found</v>
      </c>
    </row>
    <row r="140" spans="1:34" ht="12.75">
      <c r="A140" s="67" t="s">
        <v>156</v>
      </c>
      <c r="B140" s="1" t="s">
        <v>97</v>
      </c>
      <c r="C140" s="1" t="s">
        <v>364</v>
      </c>
      <c r="D140" s="1">
        <v>1</v>
      </c>
      <c r="E140" s="1" t="s">
        <v>100</v>
      </c>
      <c r="F140" s="47" t="s">
        <v>35</v>
      </c>
      <c r="G140" s="48" t="s">
        <v>53</v>
      </c>
      <c r="H140" s="49" t="s">
        <v>30</v>
      </c>
      <c r="I140" s="49" t="s">
        <v>52</v>
      </c>
      <c r="J140" s="50" t="s">
        <v>65</v>
      </c>
      <c r="K140" s="50" t="s">
        <v>54</v>
      </c>
      <c r="L140" s="51" t="s">
        <v>51</v>
      </c>
      <c r="M140" s="52" t="s">
        <v>59</v>
      </c>
      <c r="N140" s="53" t="s">
        <v>55</v>
      </c>
      <c r="O140" s="53" t="s">
        <v>50</v>
      </c>
      <c r="P140" s="53" t="s">
        <v>58</v>
      </c>
      <c r="Q140" s="53" t="s">
        <v>60</v>
      </c>
      <c r="R140" s="54" t="s">
        <v>68</v>
      </c>
      <c r="S140" s="54" t="s">
        <v>46</v>
      </c>
      <c r="T140" s="43">
        <f ca="1">IFERROR(__xludf.DUMMYFUNCTION("COUNTUNIQUE(F140:S140)"),14)</f>
        <v>14</v>
      </c>
      <c r="U140" s="44" t="str">
        <f>IF(COUNTIF(Stats!$A$1:$A$33, F140) &gt; 0, "Found", "Not Found")</f>
        <v>Found</v>
      </c>
      <c r="V140" s="44" t="str">
        <f>IF(COUNTIF(Stats!$A$1:$A$33, G140) &gt; 0, "Found", "Not Found")</f>
        <v>Found</v>
      </c>
      <c r="W140" s="44" t="str">
        <f>IF(COUNTIF(Stats!$A$1:$A$33, H140) &gt; 0, "Found", "Not Found")</f>
        <v>Found</v>
      </c>
      <c r="X140" s="44" t="str">
        <f>IF(COUNTIF(Stats!$A$1:$A$33, I140) &gt; 0, "Found", "Not Found")</f>
        <v>Found</v>
      </c>
      <c r="Y140" s="44" t="str">
        <f>IF(COUNTIF(Stats!$A$1:$A$33, J140) &gt; 0, "Found", "Not Found")</f>
        <v>Found</v>
      </c>
      <c r="Z140" s="44" t="str">
        <f>IF(COUNTIF(Stats!$A$1:$A$33, K140) &gt; 0, "Found", "Not Found")</f>
        <v>Found</v>
      </c>
      <c r="AA140" s="44" t="str">
        <f>IF(COUNTIF(Stats!$A$1:$A$33, L140) &gt; 0, "Found", "Not Found")</f>
        <v>Found</v>
      </c>
      <c r="AB140" s="44" t="str">
        <f>IF(COUNTIF(Stats!$A$1:$A$33, M140) &gt; 0, "Found", "Not Found")</f>
        <v>Found</v>
      </c>
      <c r="AC140" s="44" t="str">
        <f>IF(COUNTIF(Stats!$A$1:$A$33, N140) &gt; 0, "Found", "Not Found")</f>
        <v>Found</v>
      </c>
      <c r="AD140" s="44" t="str">
        <f>IF(COUNTIF(Stats!$A$1:$A$33, O140) &gt; 0, "Found", "Not Found")</f>
        <v>Found</v>
      </c>
      <c r="AE140" s="44" t="str">
        <f>IF(COUNTIF(Stats!$A$1:$A$33, P140) &gt; 0, "Found", "Not Found")</f>
        <v>Found</v>
      </c>
      <c r="AF140" s="44" t="str">
        <f>IF(COUNTIF(Stats!$A$1:$A$33, Q140) &gt; 0, "Found", "Not Found")</f>
        <v>Found</v>
      </c>
      <c r="AG140" s="44" t="str">
        <f>IF(COUNTIF(Stats!$A$1:$A$33, R140) &gt; 0, "Found", "Not Found")</f>
        <v>Found</v>
      </c>
      <c r="AH140" s="44" t="str">
        <f>IF(COUNTIF(Stats!$A$1:$A$33, S140) &gt; 0, "Found", "Not Found")</f>
        <v>Found</v>
      </c>
    </row>
    <row r="141" spans="1:34" ht="12.75">
      <c r="A141" s="56" t="s">
        <v>156</v>
      </c>
      <c r="B141" s="1" t="s">
        <v>97</v>
      </c>
      <c r="C141" s="1" t="s">
        <v>365</v>
      </c>
      <c r="D141" s="46">
        <v>3</v>
      </c>
      <c r="E141" s="1" t="s">
        <v>100</v>
      </c>
      <c r="F141" s="47" t="s">
        <v>49</v>
      </c>
      <c r="G141" s="48" t="s">
        <v>53</v>
      </c>
      <c r="H141" s="49" t="s">
        <v>40</v>
      </c>
      <c r="I141" s="49" t="s">
        <v>62</v>
      </c>
      <c r="J141" s="50" t="s">
        <v>50</v>
      </c>
      <c r="K141" s="50" t="s">
        <v>45</v>
      </c>
      <c r="L141" s="51" t="s">
        <v>59</v>
      </c>
      <c r="M141" s="52" t="s">
        <v>25</v>
      </c>
      <c r="N141" s="53" t="s">
        <v>55</v>
      </c>
      <c r="O141" s="53" t="s">
        <v>60</v>
      </c>
      <c r="P141" s="53" t="s">
        <v>58</v>
      </c>
      <c r="Q141" s="53" t="s">
        <v>35</v>
      </c>
      <c r="R141" s="54" t="s">
        <v>68</v>
      </c>
      <c r="S141" s="54" t="s">
        <v>46</v>
      </c>
      <c r="T141" s="43">
        <f ca="1">IFERROR(__xludf.DUMMYFUNCTION("COUNTUNIQUE(F141:S141)"),14)</f>
        <v>14</v>
      </c>
      <c r="U141" s="44" t="str">
        <f>IF(COUNTIF(Stats!$A$1:$A$33, F141) &gt; 0, "Found", "Not Found")</f>
        <v>Found</v>
      </c>
      <c r="V141" s="44" t="str">
        <f>IF(COUNTIF(Stats!$A$1:$A$33, G141) &gt; 0, "Found", "Not Found")</f>
        <v>Found</v>
      </c>
      <c r="W141" s="44" t="str">
        <f>IF(COUNTIF(Stats!$A$1:$A$33, H141) &gt; 0, "Found", "Not Found")</f>
        <v>Found</v>
      </c>
      <c r="X141" s="44" t="str">
        <f>IF(COUNTIF(Stats!$A$1:$A$33, I141) &gt; 0, "Found", "Not Found")</f>
        <v>Found</v>
      </c>
      <c r="Y141" s="44" t="str">
        <f>IF(COUNTIF(Stats!$A$1:$A$33, J141) &gt; 0, "Found", "Not Found")</f>
        <v>Found</v>
      </c>
      <c r="Z141" s="44" t="str">
        <f>IF(COUNTIF(Stats!$A$1:$A$33, K141) &gt; 0, "Found", "Not Found")</f>
        <v>Found</v>
      </c>
      <c r="AA141" s="44" t="str">
        <f>IF(COUNTIF(Stats!$A$1:$A$33, L141) &gt; 0, "Found", "Not Found")</f>
        <v>Found</v>
      </c>
      <c r="AB141" s="44" t="str">
        <f>IF(COUNTIF(Stats!$A$1:$A$33, M141) &gt; 0, "Found", "Not Found")</f>
        <v>Found</v>
      </c>
      <c r="AC141" s="44" t="str">
        <f>IF(COUNTIF(Stats!$A$1:$A$33, N141) &gt; 0, "Found", "Not Found")</f>
        <v>Found</v>
      </c>
      <c r="AD141" s="44" t="str">
        <f>IF(COUNTIF(Stats!$A$1:$A$33, O141) &gt; 0, "Found", "Not Found")</f>
        <v>Found</v>
      </c>
      <c r="AE141" s="44" t="str">
        <f>IF(COUNTIF(Stats!$A$1:$A$33, P141) &gt; 0, "Found", "Not Found")</f>
        <v>Found</v>
      </c>
      <c r="AF141" s="44" t="str">
        <f>IF(COUNTIF(Stats!$A$1:$A$33, Q141) &gt; 0, "Found", "Not Found")</f>
        <v>Found</v>
      </c>
      <c r="AG141" s="44" t="str">
        <f>IF(COUNTIF(Stats!$A$1:$A$33, R141) &gt; 0, "Found", "Not Found")</f>
        <v>Found</v>
      </c>
      <c r="AH141" s="44" t="str">
        <f>IF(COUNTIF(Stats!$A$1:$A$33, S141) &gt; 0, "Found", "Not Found")</f>
        <v>Found</v>
      </c>
    </row>
    <row r="142" spans="1:34" ht="12.75">
      <c r="A142" s="56" t="s">
        <v>156</v>
      </c>
      <c r="B142" s="1" t="s">
        <v>97</v>
      </c>
      <c r="C142" s="1" t="s">
        <v>365</v>
      </c>
      <c r="D142" s="46">
        <v>1</v>
      </c>
      <c r="E142" s="1" t="s">
        <v>100</v>
      </c>
      <c r="F142" s="47" t="s">
        <v>35</v>
      </c>
      <c r="G142" s="48" t="s">
        <v>53</v>
      </c>
      <c r="H142" s="49" t="s">
        <v>30</v>
      </c>
      <c r="I142" s="49" t="s">
        <v>63</v>
      </c>
      <c r="J142" s="50" t="s">
        <v>50</v>
      </c>
      <c r="K142" s="50" t="s">
        <v>61</v>
      </c>
      <c r="L142" s="51" t="s">
        <v>54</v>
      </c>
      <c r="M142" s="52" t="s">
        <v>52</v>
      </c>
      <c r="N142" s="53" t="s">
        <v>58</v>
      </c>
      <c r="O142" s="53" t="s">
        <v>62</v>
      </c>
      <c r="P142" s="53" t="s">
        <v>46</v>
      </c>
      <c r="Q142" s="53" t="s">
        <v>60</v>
      </c>
      <c r="R142" s="54" t="s">
        <v>68</v>
      </c>
      <c r="S142" s="54" t="s">
        <v>25</v>
      </c>
      <c r="T142" s="43">
        <f ca="1">IFERROR(__xludf.DUMMYFUNCTION("COUNTUNIQUE(F142:S142)"),14)</f>
        <v>14</v>
      </c>
      <c r="U142" s="44" t="str">
        <f>IF(COUNTIF(Stats!$A$1:$A$33, F142) &gt; 0, "Found", "Not Found")</f>
        <v>Found</v>
      </c>
      <c r="V142" s="44" t="str">
        <f>IF(COUNTIF(Stats!$A$1:$A$33, G142) &gt; 0, "Found", "Not Found")</f>
        <v>Found</v>
      </c>
      <c r="W142" s="44" t="str">
        <f>IF(COUNTIF(Stats!$A$1:$A$33, H142) &gt; 0, "Found", "Not Found")</f>
        <v>Found</v>
      </c>
      <c r="X142" s="44" t="str">
        <f>IF(COUNTIF(Stats!$A$1:$A$33, I142) &gt; 0, "Found", "Not Found")</f>
        <v>Found</v>
      </c>
      <c r="Y142" s="44" t="str">
        <f>IF(COUNTIF(Stats!$A$1:$A$33, J142) &gt; 0, "Found", "Not Found")</f>
        <v>Found</v>
      </c>
      <c r="Z142" s="44" t="str">
        <f>IF(COUNTIF(Stats!$A$1:$A$33, K142) &gt; 0, "Found", "Not Found")</f>
        <v>Found</v>
      </c>
      <c r="AA142" s="44" t="str">
        <f>IF(COUNTIF(Stats!$A$1:$A$33, L142) &gt; 0, "Found", "Not Found")</f>
        <v>Found</v>
      </c>
      <c r="AB142" s="44" t="str">
        <f>IF(COUNTIF(Stats!$A$1:$A$33, M142) &gt; 0, "Found", "Not Found")</f>
        <v>Found</v>
      </c>
      <c r="AC142" s="44" t="str">
        <f>IF(COUNTIF(Stats!$A$1:$A$33, N142) &gt; 0, "Found", "Not Found")</f>
        <v>Found</v>
      </c>
      <c r="AD142" s="44" t="str">
        <f>IF(COUNTIF(Stats!$A$1:$A$33, O142) &gt; 0, "Found", "Not Found")</f>
        <v>Found</v>
      </c>
      <c r="AE142" s="44" t="str">
        <f>IF(COUNTIF(Stats!$A$1:$A$33, P142) &gt; 0, "Found", "Not Found")</f>
        <v>Found</v>
      </c>
      <c r="AF142" s="44" t="str">
        <f>IF(COUNTIF(Stats!$A$1:$A$33, Q142) &gt; 0, "Found", "Not Found")</f>
        <v>Found</v>
      </c>
      <c r="AG142" s="44" t="str">
        <f>IF(COUNTIF(Stats!$A$1:$A$33, R142) &gt; 0, "Found", "Not Found")</f>
        <v>Found</v>
      </c>
      <c r="AH142" s="44" t="str">
        <f>IF(COUNTIF(Stats!$A$1:$A$33, S142) &gt; 0, "Found", "Not Found")</f>
        <v>Found</v>
      </c>
    </row>
    <row r="143" spans="1:34" ht="12.75">
      <c r="A143" s="33" t="s">
        <v>157</v>
      </c>
      <c r="B143" s="1" t="s">
        <v>158</v>
      </c>
      <c r="C143" s="1" t="s">
        <v>364</v>
      </c>
      <c r="D143" s="46">
        <v>1</v>
      </c>
      <c r="E143" s="1" t="s">
        <v>100</v>
      </c>
      <c r="F143" s="47" t="s">
        <v>55</v>
      </c>
      <c r="G143" s="48" t="s">
        <v>50</v>
      </c>
      <c r="H143" s="49" t="s">
        <v>15</v>
      </c>
      <c r="I143" s="49" t="s">
        <v>62</v>
      </c>
      <c r="J143" s="50" t="s">
        <v>51</v>
      </c>
      <c r="K143" s="50" t="s">
        <v>25</v>
      </c>
      <c r="L143" s="51" t="s">
        <v>40</v>
      </c>
      <c r="M143" s="52" t="s">
        <v>45</v>
      </c>
      <c r="N143" s="53" t="s">
        <v>60</v>
      </c>
      <c r="O143" s="53" t="s">
        <v>35</v>
      </c>
      <c r="P143" s="53" t="s">
        <v>49</v>
      </c>
      <c r="Q143" s="53" t="s">
        <v>30</v>
      </c>
      <c r="R143" s="54" t="s">
        <v>61</v>
      </c>
      <c r="S143" s="54" t="s">
        <v>64</v>
      </c>
      <c r="T143" s="43">
        <f ca="1">IFERROR(__xludf.DUMMYFUNCTION("COUNTUNIQUE(F143:S143)"),14)</f>
        <v>14</v>
      </c>
      <c r="U143" s="44" t="str">
        <f>IF(COUNTIF(Stats!$A$1:$A$33, F143) &gt; 0, "Found", "Not Found")</f>
        <v>Found</v>
      </c>
      <c r="V143" s="44" t="str">
        <f>IF(COUNTIF(Stats!$A$1:$A$33, G143) &gt; 0, "Found", "Not Found")</f>
        <v>Found</v>
      </c>
      <c r="W143" s="44" t="str">
        <f>IF(COUNTIF(Stats!$A$1:$A$33, H143) &gt; 0, "Found", "Not Found")</f>
        <v>Found</v>
      </c>
      <c r="X143" s="44" t="str">
        <f>IF(COUNTIF(Stats!$A$1:$A$33, I143) &gt; 0, "Found", "Not Found")</f>
        <v>Found</v>
      </c>
      <c r="Y143" s="44" t="str">
        <f>IF(COUNTIF(Stats!$A$1:$A$33, J143) &gt; 0, "Found", "Not Found")</f>
        <v>Found</v>
      </c>
      <c r="Z143" s="44" t="str">
        <f>IF(COUNTIF(Stats!$A$1:$A$33, K143) &gt; 0, "Found", "Not Found")</f>
        <v>Found</v>
      </c>
      <c r="AA143" s="44" t="str">
        <f>IF(COUNTIF(Stats!$A$1:$A$33, L143) &gt; 0, "Found", "Not Found")</f>
        <v>Found</v>
      </c>
      <c r="AB143" s="44" t="str">
        <f>IF(COUNTIF(Stats!$A$1:$A$33, M143) &gt; 0, "Found", "Not Found")</f>
        <v>Found</v>
      </c>
      <c r="AC143" s="44" t="str">
        <f>IF(COUNTIF(Stats!$A$1:$A$33, N143) &gt; 0, "Found", "Not Found")</f>
        <v>Found</v>
      </c>
      <c r="AD143" s="44" t="str">
        <f>IF(COUNTIF(Stats!$A$1:$A$33, O143) &gt; 0, "Found", "Not Found")</f>
        <v>Found</v>
      </c>
      <c r="AE143" s="44" t="str">
        <f>IF(COUNTIF(Stats!$A$1:$A$33, P143) &gt; 0, "Found", "Not Found")</f>
        <v>Found</v>
      </c>
      <c r="AF143" s="44" t="str">
        <f>IF(COUNTIF(Stats!$A$1:$A$33, Q143) &gt; 0, "Found", "Not Found")</f>
        <v>Found</v>
      </c>
      <c r="AG143" s="44" t="str">
        <f>IF(COUNTIF(Stats!$A$1:$A$33, R143) &gt; 0, "Found", "Not Found")</f>
        <v>Found</v>
      </c>
      <c r="AH143" s="44" t="str">
        <f>IF(COUNTIF(Stats!$A$1:$A$33, S143) &gt; 0, "Found", "Not Found")</f>
        <v>Found</v>
      </c>
    </row>
    <row r="144" spans="1:34" ht="12.75">
      <c r="A144" s="33" t="s">
        <v>157</v>
      </c>
      <c r="B144" s="1" t="s">
        <v>158</v>
      </c>
      <c r="C144" s="1" t="s">
        <v>364</v>
      </c>
      <c r="D144" s="46">
        <v>2</v>
      </c>
      <c r="E144" s="1" t="s">
        <v>100</v>
      </c>
      <c r="F144" s="47" t="s">
        <v>49</v>
      </c>
      <c r="G144" s="48" t="s">
        <v>50</v>
      </c>
      <c r="H144" s="49" t="s">
        <v>54</v>
      </c>
      <c r="I144" s="49" t="s">
        <v>45</v>
      </c>
      <c r="J144" s="50" t="s">
        <v>64</v>
      </c>
      <c r="K144" s="50" t="s">
        <v>30</v>
      </c>
      <c r="L144" s="51" t="s">
        <v>47</v>
      </c>
      <c r="M144" s="52" t="s">
        <v>69</v>
      </c>
      <c r="N144" s="53" t="s">
        <v>60</v>
      </c>
      <c r="O144" s="53" t="s">
        <v>55</v>
      </c>
      <c r="P144" s="53" t="s">
        <v>57</v>
      </c>
      <c r="Q144" s="53" t="s">
        <v>35</v>
      </c>
      <c r="R144" s="54" t="s">
        <v>52</v>
      </c>
      <c r="S144" s="54" t="s">
        <v>40</v>
      </c>
      <c r="T144" s="43">
        <f ca="1">IFERROR(__xludf.DUMMYFUNCTION("COUNTUNIQUE(F144:S144)"),14)</f>
        <v>14</v>
      </c>
      <c r="U144" s="44" t="str">
        <f>IF(COUNTIF(Stats!$A$1:$A$33, F144) &gt; 0, "Found", "Not Found")</f>
        <v>Found</v>
      </c>
      <c r="V144" s="44" t="str">
        <f>IF(COUNTIF(Stats!$A$1:$A$33, G144) &gt; 0, "Found", "Not Found")</f>
        <v>Found</v>
      </c>
      <c r="W144" s="44" t="str">
        <f>IF(COUNTIF(Stats!$A$1:$A$33, H144) &gt; 0, "Found", "Not Found")</f>
        <v>Found</v>
      </c>
      <c r="X144" s="44" t="str">
        <f>IF(COUNTIF(Stats!$A$1:$A$33, I144) &gt; 0, "Found", "Not Found")</f>
        <v>Found</v>
      </c>
      <c r="Y144" s="44" t="str">
        <f>IF(COUNTIF(Stats!$A$1:$A$33, J144) &gt; 0, "Found", "Not Found")</f>
        <v>Found</v>
      </c>
      <c r="Z144" s="44" t="str">
        <f>IF(COUNTIF(Stats!$A$1:$A$33, K144) &gt; 0, "Found", "Not Found")</f>
        <v>Found</v>
      </c>
      <c r="AA144" s="44" t="str">
        <f>IF(COUNTIF(Stats!$A$1:$A$33, L144) &gt; 0, "Found", "Not Found")</f>
        <v>Found</v>
      </c>
      <c r="AB144" s="44" t="str">
        <f>IF(COUNTIF(Stats!$A$1:$A$33, M144) &gt; 0, "Found", "Not Found")</f>
        <v>Found</v>
      </c>
      <c r="AC144" s="44" t="str">
        <f>IF(COUNTIF(Stats!$A$1:$A$33, N144) &gt; 0, "Found", "Not Found")</f>
        <v>Found</v>
      </c>
      <c r="AD144" s="44" t="str">
        <f>IF(COUNTIF(Stats!$A$1:$A$33, O144) &gt; 0, "Found", "Not Found")</f>
        <v>Found</v>
      </c>
      <c r="AE144" s="44" t="str">
        <f>IF(COUNTIF(Stats!$A$1:$A$33, P144) &gt; 0, "Found", "Not Found")</f>
        <v>Found</v>
      </c>
      <c r="AF144" s="44" t="str">
        <f>IF(COUNTIF(Stats!$A$1:$A$33, Q144) &gt; 0, "Found", "Not Found")</f>
        <v>Found</v>
      </c>
      <c r="AG144" s="44" t="str">
        <f>IF(COUNTIF(Stats!$A$1:$A$33, R144) &gt; 0, "Found", "Not Found")</f>
        <v>Found</v>
      </c>
      <c r="AH144" s="44" t="str">
        <f>IF(COUNTIF(Stats!$A$1:$A$33, S144) &gt; 0, "Found", "Not Found")</f>
        <v>Found</v>
      </c>
    </row>
    <row r="145" spans="1:34" ht="12.75">
      <c r="A145" s="67" t="s">
        <v>157</v>
      </c>
      <c r="B145" s="1" t="s">
        <v>132</v>
      </c>
      <c r="C145" s="1" t="s">
        <v>364</v>
      </c>
      <c r="D145" s="46">
        <v>5</v>
      </c>
      <c r="E145" s="1" t="s">
        <v>100</v>
      </c>
      <c r="F145" s="47" t="s">
        <v>49</v>
      </c>
      <c r="G145" s="48" t="s">
        <v>48</v>
      </c>
      <c r="H145" s="49" t="s">
        <v>54</v>
      </c>
      <c r="I145" s="49" t="s">
        <v>47</v>
      </c>
      <c r="J145" s="50" t="s">
        <v>30</v>
      </c>
      <c r="K145" s="50" t="s">
        <v>50</v>
      </c>
      <c r="L145" s="51" t="s">
        <v>52</v>
      </c>
      <c r="M145" s="52" t="s">
        <v>53</v>
      </c>
      <c r="N145" s="53" t="s">
        <v>60</v>
      </c>
      <c r="O145" s="53" t="s">
        <v>55</v>
      </c>
      <c r="P145" s="53" t="s">
        <v>57</v>
      </c>
      <c r="Q145" s="53" t="s">
        <v>35</v>
      </c>
      <c r="R145" s="54" t="s">
        <v>46</v>
      </c>
      <c r="S145" s="54" t="s">
        <v>62</v>
      </c>
      <c r="T145" s="43">
        <f ca="1">IFERROR(__xludf.DUMMYFUNCTION("COUNTUNIQUE(F145:S145)"),14)</f>
        <v>14</v>
      </c>
      <c r="U145" s="44" t="str">
        <f>IF(COUNTIF(Stats!$A$1:$A$33, F145) &gt; 0, "Found", "Not Found")</f>
        <v>Found</v>
      </c>
      <c r="V145" s="44" t="str">
        <f>IF(COUNTIF(Stats!$A$1:$A$33, G145) &gt; 0, "Found", "Not Found")</f>
        <v>Found</v>
      </c>
      <c r="W145" s="44" t="str">
        <f>IF(COUNTIF(Stats!$A$1:$A$33, H145) &gt; 0, "Found", "Not Found")</f>
        <v>Found</v>
      </c>
      <c r="X145" s="44" t="str">
        <f>IF(COUNTIF(Stats!$A$1:$A$33, I145) &gt; 0, "Found", "Not Found")</f>
        <v>Found</v>
      </c>
      <c r="Y145" s="44" t="str">
        <f>IF(COUNTIF(Stats!$A$1:$A$33, J145) &gt; 0, "Found", "Not Found")</f>
        <v>Found</v>
      </c>
      <c r="Z145" s="44" t="str">
        <f>IF(COUNTIF(Stats!$A$1:$A$33, K145) &gt; 0, "Found", "Not Found")</f>
        <v>Found</v>
      </c>
      <c r="AA145" s="44" t="str">
        <f>IF(COUNTIF(Stats!$A$1:$A$33, L145) &gt; 0, "Found", "Not Found")</f>
        <v>Found</v>
      </c>
      <c r="AB145" s="44" t="str">
        <f>IF(COUNTIF(Stats!$A$1:$A$33, M145) &gt; 0, "Found", "Not Found")</f>
        <v>Found</v>
      </c>
      <c r="AC145" s="44" t="str">
        <f>IF(COUNTIF(Stats!$A$1:$A$33, N145) &gt; 0, "Found", "Not Found")</f>
        <v>Found</v>
      </c>
      <c r="AD145" s="44" t="str">
        <f>IF(COUNTIF(Stats!$A$1:$A$33, O145) &gt; 0, "Found", "Not Found")</f>
        <v>Found</v>
      </c>
      <c r="AE145" s="44" t="str">
        <f>IF(COUNTIF(Stats!$A$1:$A$33, P145) &gt; 0, "Found", "Not Found")</f>
        <v>Found</v>
      </c>
      <c r="AF145" s="44" t="str">
        <f>IF(COUNTIF(Stats!$A$1:$A$33, Q145) &gt; 0, "Found", "Not Found")</f>
        <v>Found</v>
      </c>
      <c r="AG145" s="44" t="str">
        <f>IF(COUNTIF(Stats!$A$1:$A$33, R145) &gt; 0, "Found", "Not Found")</f>
        <v>Found</v>
      </c>
      <c r="AH145" s="44" t="str">
        <f>IF(COUNTIF(Stats!$A$1:$A$33, S145) &gt; 0, "Found", "Not Found")</f>
        <v>Found</v>
      </c>
    </row>
    <row r="146" spans="1:34" ht="12.75">
      <c r="A146" s="67" t="s">
        <v>157</v>
      </c>
      <c r="B146" s="1" t="s">
        <v>132</v>
      </c>
      <c r="C146" s="1" t="s">
        <v>364</v>
      </c>
      <c r="D146" s="46">
        <v>1</v>
      </c>
      <c r="E146" s="1" t="s">
        <v>100</v>
      </c>
      <c r="F146" s="47" t="s">
        <v>55</v>
      </c>
      <c r="G146" s="48" t="s">
        <v>57</v>
      </c>
      <c r="H146" s="49" t="s">
        <v>54</v>
      </c>
      <c r="I146" s="49" t="s">
        <v>47</v>
      </c>
      <c r="J146" s="50" t="s">
        <v>51</v>
      </c>
      <c r="K146" s="50" t="s">
        <v>25</v>
      </c>
      <c r="L146" s="51" t="s">
        <v>52</v>
      </c>
      <c r="M146" s="52" t="s">
        <v>69</v>
      </c>
      <c r="N146" s="53" t="s">
        <v>60</v>
      </c>
      <c r="O146" s="53" t="s">
        <v>49</v>
      </c>
      <c r="P146" s="53" t="s">
        <v>67</v>
      </c>
      <c r="Q146" s="53" t="s">
        <v>35</v>
      </c>
      <c r="R146" s="54" t="s">
        <v>30</v>
      </c>
      <c r="S146" s="54" t="s">
        <v>46</v>
      </c>
      <c r="T146" s="43">
        <f ca="1">IFERROR(__xludf.DUMMYFUNCTION("COUNTUNIQUE(F146:S146)"),14)</f>
        <v>14</v>
      </c>
      <c r="U146" s="44" t="str">
        <f>IF(COUNTIF(Stats!$A$1:$A$33, F146) &gt; 0, "Found", "Not Found")</f>
        <v>Found</v>
      </c>
      <c r="V146" s="44" t="str">
        <f>IF(COUNTIF(Stats!$A$1:$A$33, G146) &gt; 0, "Found", "Not Found")</f>
        <v>Found</v>
      </c>
      <c r="W146" s="44" t="str">
        <f>IF(COUNTIF(Stats!$A$1:$A$33, H146) &gt; 0, "Found", "Not Found")</f>
        <v>Found</v>
      </c>
      <c r="X146" s="44" t="str">
        <f>IF(COUNTIF(Stats!$A$1:$A$33, I146) &gt; 0, "Found", "Not Found")</f>
        <v>Found</v>
      </c>
      <c r="Y146" s="44" t="str">
        <f>IF(COUNTIF(Stats!$A$1:$A$33, J146) &gt; 0, "Found", "Not Found")</f>
        <v>Found</v>
      </c>
      <c r="Z146" s="44" t="str">
        <f>IF(COUNTIF(Stats!$A$1:$A$33, K146) &gt; 0, "Found", "Not Found")</f>
        <v>Found</v>
      </c>
      <c r="AA146" s="44" t="str">
        <f>IF(COUNTIF(Stats!$A$1:$A$33, L146) &gt; 0, "Found", "Not Found")</f>
        <v>Found</v>
      </c>
      <c r="AB146" s="44" t="str">
        <f>IF(COUNTIF(Stats!$A$1:$A$33, M146) &gt; 0, "Found", "Not Found")</f>
        <v>Found</v>
      </c>
      <c r="AC146" s="44" t="str">
        <f>IF(COUNTIF(Stats!$A$1:$A$33, N146) &gt; 0, "Found", "Not Found")</f>
        <v>Found</v>
      </c>
      <c r="AD146" s="44" t="str">
        <f>IF(COUNTIF(Stats!$A$1:$A$33, O146) &gt; 0, "Found", "Not Found")</f>
        <v>Found</v>
      </c>
      <c r="AE146" s="44" t="str">
        <f>IF(COUNTIF(Stats!$A$1:$A$33, P146) &gt; 0, "Found", "Not Found")</f>
        <v>Found</v>
      </c>
      <c r="AF146" s="44" t="str">
        <f>IF(COUNTIF(Stats!$A$1:$A$33, Q146) &gt; 0, "Found", "Not Found")</f>
        <v>Found</v>
      </c>
      <c r="AG146" s="44" t="str">
        <f>IF(COUNTIF(Stats!$A$1:$A$33, R146) &gt; 0, "Found", "Not Found")</f>
        <v>Found</v>
      </c>
      <c r="AH146" s="44" t="str">
        <f>IF(COUNTIF(Stats!$A$1:$A$33, S146) &gt; 0, "Found", "Not Found")</f>
        <v>Found</v>
      </c>
    </row>
    <row r="147" spans="1:34" ht="12.75">
      <c r="A147" s="50" t="s">
        <v>159</v>
      </c>
      <c r="B147" s="1" t="s">
        <v>158</v>
      </c>
      <c r="C147" s="1" t="s">
        <v>365</v>
      </c>
      <c r="D147" s="46">
        <v>3</v>
      </c>
      <c r="E147" s="1" t="s">
        <v>100</v>
      </c>
      <c r="F147" s="47" t="s">
        <v>35</v>
      </c>
      <c r="G147" s="48" t="s">
        <v>50</v>
      </c>
      <c r="H147" s="49" t="s">
        <v>65</v>
      </c>
      <c r="I147" s="49" t="s">
        <v>54</v>
      </c>
      <c r="J147" s="50" t="s">
        <v>51</v>
      </c>
      <c r="K147" s="50" t="s">
        <v>55</v>
      </c>
      <c r="L147" s="51" t="s">
        <v>61</v>
      </c>
      <c r="M147" s="52" t="s">
        <v>20</v>
      </c>
      <c r="N147" s="53" t="s">
        <v>60</v>
      </c>
      <c r="O147" s="53" t="s">
        <v>46</v>
      </c>
      <c r="P147" s="53" t="s">
        <v>49</v>
      </c>
      <c r="Q147" s="53" t="s">
        <v>47</v>
      </c>
      <c r="R147" s="54" t="s">
        <v>30</v>
      </c>
      <c r="S147" s="54" t="s">
        <v>48</v>
      </c>
      <c r="T147" s="43">
        <f ca="1">IFERROR(__xludf.DUMMYFUNCTION("COUNTUNIQUE(F147:S147)"),14)</f>
        <v>14</v>
      </c>
      <c r="U147" s="44" t="str">
        <f>IF(COUNTIF(Stats!$A$1:$A$33, F147) &gt; 0, "Found", "Not Found")</f>
        <v>Found</v>
      </c>
      <c r="V147" s="44" t="str">
        <f>IF(COUNTIF(Stats!$A$1:$A$33, G147) &gt; 0, "Found", "Not Found")</f>
        <v>Found</v>
      </c>
      <c r="W147" s="44" t="str">
        <f>IF(COUNTIF(Stats!$A$1:$A$33, H147) &gt; 0, "Found", "Not Found")</f>
        <v>Found</v>
      </c>
      <c r="X147" s="44" t="str">
        <f>IF(COUNTIF(Stats!$A$1:$A$33, I147) &gt; 0, "Found", "Not Found")</f>
        <v>Found</v>
      </c>
      <c r="Y147" s="44" t="str">
        <f>IF(COUNTIF(Stats!$A$1:$A$33, J147) &gt; 0, "Found", "Not Found")</f>
        <v>Found</v>
      </c>
      <c r="Z147" s="44" t="str">
        <f>IF(COUNTIF(Stats!$A$1:$A$33, K147) &gt; 0, "Found", "Not Found")</f>
        <v>Found</v>
      </c>
      <c r="AA147" s="44" t="str">
        <f>IF(COUNTIF(Stats!$A$1:$A$33, L147) &gt; 0, "Found", "Not Found")</f>
        <v>Found</v>
      </c>
      <c r="AB147" s="44" t="str">
        <f>IF(COUNTIF(Stats!$A$1:$A$33, M147) &gt; 0, "Found", "Not Found")</f>
        <v>Found</v>
      </c>
      <c r="AC147" s="44" t="str">
        <f>IF(COUNTIF(Stats!$A$1:$A$33, N147) &gt; 0, "Found", "Not Found")</f>
        <v>Found</v>
      </c>
      <c r="AD147" s="44" t="str">
        <f>IF(COUNTIF(Stats!$A$1:$A$33, O147) &gt; 0, "Found", "Not Found")</f>
        <v>Found</v>
      </c>
      <c r="AE147" s="44" t="str">
        <f>IF(COUNTIF(Stats!$A$1:$A$33, P147) &gt; 0, "Found", "Not Found")</f>
        <v>Found</v>
      </c>
      <c r="AF147" s="44" t="str">
        <f>IF(COUNTIF(Stats!$A$1:$A$33, Q147) &gt; 0, "Found", "Not Found")</f>
        <v>Found</v>
      </c>
      <c r="AG147" s="44" t="str">
        <f>IF(COUNTIF(Stats!$A$1:$A$33, R147) &gt; 0, "Found", "Not Found")</f>
        <v>Found</v>
      </c>
      <c r="AH147" s="44" t="str">
        <f>IF(COUNTIF(Stats!$A$1:$A$33, S147) &gt; 0, "Found", "Not Found")</f>
        <v>Found</v>
      </c>
    </row>
    <row r="148" spans="1:34" ht="12.75">
      <c r="A148" s="50" t="s">
        <v>159</v>
      </c>
      <c r="B148" s="1" t="s">
        <v>158</v>
      </c>
      <c r="C148" s="1" t="s">
        <v>364</v>
      </c>
      <c r="D148" s="46">
        <v>1</v>
      </c>
      <c r="E148" s="1" t="s">
        <v>100</v>
      </c>
      <c r="F148" s="47" t="s">
        <v>55</v>
      </c>
      <c r="G148" s="48" t="s">
        <v>50</v>
      </c>
      <c r="H148" s="49" t="s">
        <v>62</v>
      </c>
      <c r="I148" s="49" t="s">
        <v>45</v>
      </c>
      <c r="J148" s="50" t="s">
        <v>51</v>
      </c>
      <c r="K148" s="50" t="s">
        <v>35</v>
      </c>
      <c r="L148" s="51" t="s">
        <v>69</v>
      </c>
      <c r="M148" s="52" t="s">
        <v>53</v>
      </c>
      <c r="N148" s="53" t="s">
        <v>60</v>
      </c>
      <c r="O148" s="53" t="s">
        <v>65</v>
      </c>
      <c r="P148" s="53" t="s">
        <v>49</v>
      </c>
      <c r="Q148" s="53" t="s">
        <v>46</v>
      </c>
      <c r="R148" s="54" t="s">
        <v>47</v>
      </c>
      <c r="S148" s="54" t="s">
        <v>52</v>
      </c>
      <c r="T148" s="43">
        <f ca="1">IFERROR(__xludf.DUMMYFUNCTION("COUNTUNIQUE(F148:S148)"),14)</f>
        <v>14</v>
      </c>
      <c r="U148" s="44" t="str">
        <f>IF(COUNTIF(Stats!$A$1:$A$33, F148) &gt; 0, "Found", "Not Found")</f>
        <v>Found</v>
      </c>
      <c r="V148" s="44" t="str">
        <f>IF(COUNTIF(Stats!$A$1:$A$33, G148) &gt; 0, "Found", "Not Found")</f>
        <v>Found</v>
      </c>
      <c r="W148" s="44" t="str">
        <f>IF(COUNTIF(Stats!$A$1:$A$33, H148) &gt; 0, "Found", "Not Found")</f>
        <v>Found</v>
      </c>
      <c r="X148" s="44" t="str">
        <f>IF(COUNTIF(Stats!$A$1:$A$33, I148) &gt; 0, "Found", "Not Found")</f>
        <v>Found</v>
      </c>
      <c r="Y148" s="44" t="str">
        <f>IF(COUNTIF(Stats!$A$1:$A$33, J148) &gt; 0, "Found", "Not Found")</f>
        <v>Found</v>
      </c>
      <c r="Z148" s="44" t="str">
        <f>IF(COUNTIF(Stats!$A$1:$A$33, K148) &gt; 0, "Found", "Not Found")</f>
        <v>Found</v>
      </c>
      <c r="AA148" s="44" t="str">
        <f>IF(COUNTIF(Stats!$A$1:$A$33, L148) &gt; 0, "Found", "Not Found")</f>
        <v>Found</v>
      </c>
      <c r="AB148" s="44" t="str">
        <f>IF(COUNTIF(Stats!$A$1:$A$33, M148) &gt; 0, "Found", "Not Found")</f>
        <v>Found</v>
      </c>
      <c r="AC148" s="44" t="str">
        <f>IF(COUNTIF(Stats!$A$1:$A$33, N148) &gt; 0, "Found", "Not Found")</f>
        <v>Found</v>
      </c>
      <c r="AD148" s="44" t="str">
        <f>IF(COUNTIF(Stats!$A$1:$A$33, O148) &gt; 0, "Found", "Not Found")</f>
        <v>Found</v>
      </c>
      <c r="AE148" s="44" t="str">
        <f>IF(COUNTIF(Stats!$A$1:$A$33, P148) &gt; 0, "Found", "Not Found")</f>
        <v>Found</v>
      </c>
      <c r="AF148" s="44" t="str">
        <f>IF(COUNTIF(Stats!$A$1:$A$33, Q148) &gt; 0, "Found", "Not Found")</f>
        <v>Found</v>
      </c>
      <c r="AG148" s="44" t="str">
        <f>IF(COUNTIF(Stats!$A$1:$A$33, R148) &gt; 0, "Found", "Not Found")</f>
        <v>Found</v>
      </c>
      <c r="AH148" s="44" t="str">
        <f>IF(COUNTIF(Stats!$A$1:$A$33, S148) &gt; 0, "Found", "Not Found")</f>
        <v>Found</v>
      </c>
    </row>
    <row r="149" spans="1:34" ht="12.75">
      <c r="A149" s="53" t="s">
        <v>160</v>
      </c>
      <c r="B149" s="1" t="s">
        <v>132</v>
      </c>
      <c r="C149" s="1" t="s">
        <v>364</v>
      </c>
      <c r="D149" s="46">
        <v>7</v>
      </c>
      <c r="E149" s="1" t="s">
        <v>100</v>
      </c>
      <c r="F149" s="47" t="s">
        <v>49</v>
      </c>
      <c r="G149" s="48" t="s">
        <v>60</v>
      </c>
      <c r="H149" s="49" t="s">
        <v>50</v>
      </c>
      <c r="I149" s="49" t="s">
        <v>45</v>
      </c>
      <c r="J149" s="50" t="s">
        <v>55</v>
      </c>
      <c r="K149" s="50" t="s">
        <v>51</v>
      </c>
      <c r="L149" s="51" t="s">
        <v>62</v>
      </c>
      <c r="M149" s="52" t="s">
        <v>57</v>
      </c>
      <c r="N149" s="53" t="s">
        <v>30</v>
      </c>
      <c r="O149" s="53" t="s">
        <v>46</v>
      </c>
      <c r="P149" s="53" t="s">
        <v>35</v>
      </c>
      <c r="Q149" s="53" t="s">
        <v>54</v>
      </c>
      <c r="R149" s="54" t="s">
        <v>47</v>
      </c>
      <c r="S149" s="54" t="s">
        <v>48</v>
      </c>
      <c r="T149" s="43">
        <f ca="1">IFERROR(__xludf.DUMMYFUNCTION("COUNTUNIQUE(F149:S149)"),14)</f>
        <v>14</v>
      </c>
      <c r="U149" s="44" t="str">
        <f>IF(COUNTIF(Stats!$A$1:$A$33, F149) &gt; 0, "Found", "Not Found")</f>
        <v>Found</v>
      </c>
      <c r="V149" s="44" t="str">
        <f>IF(COUNTIF(Stats!$A$1:$A$33, G149) &gt; 0, "Found", "Not Found")</f>
        <v>Found</v>
      </c>
      <c r="W149" s="44" t="str">
        <f>IF(COUNTIF(Stats!$A$1:$A$33, H149) &gt; 0, "Found", "Not Found")</f>
        <v>Found</v>
      </c>
      <c r="X149" s="44" t="str">
        <f>IF(COUNTIF(Stats!$A$1:$A$33, I149) &gt; 0, "Found", "Not Found")</f>
        <v>Found</v>
      </c>
      <c r="Y149" s="44" t="str">
        <f>IF(COUNTIF(Stats!$A$1:$A$33, J149) &gt; 0, "Found", "Not Found")</f>
        <v>Found</v>
      </c>
      <c r="Z149" s="44" t="str">
        <f>IF(COUNTIF(Stats!$A$1:$A$33, K149) &gt; 0, "Found", "Not Found")</f>
        <v>Found</v>
      </c>
      <c r="AA149" s="44" t="str">
        <f>IF(COUNTIF(Stats!$A$1:$A$33, L149) &gt; 0, "Found", "Not Found")</f>
        <v>Found</v>
      </c>
      <c r="AB149" s="44" t="str">
        <f>IF(COUNTIF(Stats!$A$1:$A$33, M149) &gt; 0, "Found", "Not Found")</f>
        <v>Found</v>
      </c>
      <c r="AC149" s="44" t="str">
        <f>IF(COUNTIF(Stats!$A$1:$A$33, N149) &gt; 0, "Found", "Not Found")</f>
        <v>Found</v>
      </c>
      <c r="AD149" s="44" t="str">
        <f>IF(COUNTIF(Stats!$A$1:$A$33, O149) &gt; 0, "Found", "Not Found")</f>
        <v>Found</v>
      </c>
      <c r="AE149" s="44" t="str">
        <f>IF(COUNTIF(Stats!$A$1:$A$33, P149) &gt; 0, "Found", "Not Found")</f>
        <v>Found</v>
      </c>
      <c r="AF149" s="44" t="str">
        <f>IF(COUNTIF(Stats!$A$1:$A$33, Q149) &gt; 0, "Found", "Not Found")</f>
        <v>Found</v>
      </c>
      <c r="AG149" s="44" t="str">
        <f>IF(COUNTIF(Stats!$A$1:$A$33, R149) &gt; 0, "Found", "Not Found")</f>
        <v>Found</v>
      </c>
      <c r="AH149" s="44" t="str">
        <f>IF(COUNTIF(Stats!$A$1:$A$33, S149) &gt; 0, "Found", "Not Found")</f>
        <v>Found</v>
      </c>
    </row>
    <row r="150" spans="1:34" ht="12.75">
      <c r="A150" s="53" t="s">
        <v>160</v>
      </c>
      <c r="B150" s="1" t="s">
        <v>132</v>
      </c>
      <c r="C150" s="1" t="s">
        <v>364</v>
      </c>
      <c r="D150" s="46">
        <v>6</v>
      </c>
      <c r="E150" s="1" t="s">
        <v>100</v>
      </c>
      <c r="F150" s="47" t="s">
        <v>49</v>
      </c>
      <c r="G150" s="48" t="s">
        <v>54</v>
      </c>
      <c r="H150" s="49" t="s">
        <v>59</v>
      </c>
      <c r="I150" s="49" t="s">
        <v>45</v>
      </c>
      <c r="J150" s="50" t="s">
        <v>55</v>
      </c>
      <c r="K150" s="50" t="s">
        <v>51</v>
      </c>
      <c r="L150" s="51" t="s">
        <v>62</v>
      </c>
      <c r="M150" s="52" t="s">
        <v>57</v>
      </c>
      <c r="N150" s="53" t="s">
        <v>30</v>
      </c>
      <c r="O150" s="53" t="s">
        <v>46</v>
      </c>
      <c r="P150" s="53" t="s">
        <v>35</v>
      </c>
      <c r="Q150" s="53" t="s">
        <v>60</v>
      </c>
      <c r="R150" s="54" t="s">
        <v>25</v>
      </c>
      <c r="S150" s="54" t="s">
        <v>15</v>
      </c>
      <c r="T150" s="43">
        <f ca="1">IFERROR(__xludf.DUMMYFUNCTION("COUNTUNIQUE(F150:S150)"),14)</f>
        <v>14</v>
      </c>
      <c r="U150" s="44" t="str">
        <f>IF(COUNTIF(Stats!$A$1:$A$33, F150) &gt; 0, "Found", "Not Found")</f>
        <v>Found</v>
      </c>
      <c r="V150" s="44" t="str">
        <f>IF(COUNTIF(Stats!$A$1:$A$33, G150) &gt; 0, "Found", "Not Found")</f>
        <v>Found</v>
      </c>
      <c r="W150" s="44" t="str">
        <f>IF(COUNTIF(Stats!$A$1:$A$33, H150) &gt; 0, "Found", "Not Found")</f>
        <v>Found</v>
      </c>
      <c r="X150" s="44" t="str">
        <f>IF(COUNTIF(Stats!$A$1:$A$33, I150) &gt; 0, "Found", "Not Found")</f>
        <v>Found</v>
      </c>
      <c r="Y150" s="44" t="str">
        <f>IF(COUNTIF(Stats!$A$1:$A$33, J150) &gt; 0, "Found", "Not Found")</f>
        <v>Found</v>
      </c>
      <c r="Z150" s="44" t="str">
        <f>IF(COUNTIF(Stats!$A$1:$A$33, K150) &gt; 0, "Found", "Not Found")</f>
        <v>Found</v>
      </c>
      <c r="AA150" s="44" t="str">
        <f>IF(COUNTIF(Stats!$A$1:$A$33, L150) &gt; 0, "Found", "Not Found")</f>
        <v>Found</v>
      </c>
      <c r="AB150" s="44" t="str">
        <f>IF(COUNTIF(Stats!$A$1:$A$33, M150) &gt; 0, "Found", "Not Found")</f>
        <v>Found</v>
      </c>
      <c r="AC150" s="44" t="str">
        <f>IF(COUNTIF(Stats!$A$1:$A$33, N150) &gt; 0, "Found", "Not Found")</f>
        <v>Found</v>
      </c>
      <c r="AD150" s="44" t="str">
        <f>IF(COUNTIF(Stats!$A$1:$A$33, O150) &gt; 0, "Found", "Not Found")</f>
        <v>Found</v>
      </c>
      <c r="AE150" s="44" t="str">
        <f>IF(COUNTIF(Stats!$A$1:$A$33, P150) &gt; 0, "Found", "Not Found")</f>
        <v>Found</v>
      </c>
      <c r="AF150" s="44" t="str">
        <f>IF(COUNTIF(Stats!$A$1:$A$33, Q150) &gt; 0, "Found", "Not Found")</f>
        <v>Found</v>
      </c>
      <c r="AG150" s="44" t="str">
        <f>IF(COUNTIF(Stats!$A$1:$A$33, R150) &gt; 0, "Found", "Not Found")</f>
        <v>Found</v>
      </c>
      <c r="AH150" s="44" t="str">
        <f>IF(COUNTIF(Stats!$A$1:$A$33, S150) &gt; 0, "Found", "Not Found")</f>
        <v>Found</v>
      </c>
    </row>
    <row r="151" spans="1:34" ht="12.75">
      <c r="A151" s="91" t="s">
        <v>161</v>
      </c>
      <c r="B151" s="68" t="s">
        <v>111</v>
      </c>
      <c r="C151" s="68" t="s">
        <v>365</v>
      </c>
      <c r="D151" s="76"/>
      <c r="E151" s="68" t="s">
        <v>100</v>
      </c>
      <c r="F151" s="59" t="s">
        <v>53</v>
      </c>
      <c r="G151" s="60" t="s">
        <v>70</v>
      </c>
      <c r="H151" s="61" t="s">
        <v>48</v>
      </c>
      <c r="I151" s="61" t="s">
        <v>45</v>
      </c>
      <c r="J151" s="62" t="s">
        <v>60</v>
      </c>
      <c r="K151" s="62" t="s">
        <v>35</v>
      </c>
      <c r="L151" s="63" t="s">
        <v>64</v>
      </c>
      <c r="M151" s="64" t="s">
        <v>69</v>
      </c>
      <c r="N151" s="65" t="s">
        <v>55</v>
      </c>
      <c r="O151" s="65" t="s">
        <v>57</v>
      </c>
      <c r="P151" s="65" t="s">
        <v>49</v>
      </c>
      <c r="Q151" s="65" t="s">
        <v>46</v>
      </c>
      <c r="R151" s="66" t="s">
        <v>40</v>
      </c>
      <c r="S151" s="66" t="s">
        <v>50</v>
      </c>
      <c r="T151" s="43">
        <f ca="1">IFERROR(__xludf.DUMMYFUNCTION("COUNTUNIQUE(F151:S151)"),14)</f>
        <v>14</v>
      </c>
      <c r="U151" s="44" t="str">
        <f>IF(COUNTIF(Stats!$A$1:$A$33, F151) &gt; 0, "Found", "Not Found")</f>
        <v>Found</v>
      </c>
      <c r="V151" s="44" t="str">
        <f>IF(COUNTIF(Stats!$A$1:$A$33, G151) &gt; 0, "Found", "Not Found")</f>
        <v>Found</v>
      </c>
      <c r="W151" s="44" t="str">
        <f>IF(COUNTIF(Stats!$A$1:$A$33, H151) &gt; 0, "Found", "Not Found")</f>
        <v>Found</v>
      </c>
      <c r="X151" s="44" t="str">
        <f>IF(COUNTIF(Stats!$A$1:$A$33, I151) &gt; 0, "Found", "Not Found")</f>
        <v>Found</v>
      </c>
      <c r="Y151" s="44" t="str">
        <f>IF(COUNTIF(Stats!$A$1:$A$33, J151) &gt; 0, "Found", "Not Found")</f>
        <v>Found</v>
      </c>
      <c r="Z151" s="44" t="str">
        <f>IF(COUNTIF(Stats!$A$1:$A$33, K151) &gt; 0, "Found", "Not Found")</f>
        <v>Found</v>
      </c>
      <c r="AA151" s="44" t="str">
        <f>IF(COUNTIF(Stats!$A$1:$A$33, L151) &gt; 0, "Found", "Not Found")</f>
        <v>Found</v>
      </c>
      <c r="AB151" s="44" t="str">
        <f>IF(COUNTIF(Stats!$A$1:$A$33, M151) &gt; 0, "Found", "Not Found")</f>
        <v>Found</v>
      </c>
      <c r="AC151" s="44" t="str">
        <f>IF(COUNTIF(Stats!$A$1:$A$33, N151) &gt; 0, "Found", "Not Found")</f>
        <v>Found</v>
      </c>
      <c r="AD151" s="44" t="str">
        <f>IF(COUNTIF(Stats!$A$1:$A$33, O151) &gt; 0, "Found", "Not Found")</f>
        <v>Found</v>
      </c>
      <c r="AE151" s="44" t="str">
        <f>IF(COUNTIF(Stats!$A$1:$A$33, P151) &gt; 0, "Found", "Not Found")</f>
        <v>Found</v>
      </c>
      <c r="AF151" s="44" t="str">
        <f>IF(COUNTIF(Stats!$A$1:$A$33, Q151) &gt; 0, "Found", "Not Found")</f>
        <v>Found</v>
      </c>
      <c r="AG151" s="44" t="str">
        <f>IF(COUNTIF(Stats!$A$1:$A$33, R151) &gt; 0, "Found", "Not Found")</f>
        <v>Found</v>
      </c>
      <c r="AH151" s="44" t="str">
        <f>IF(COUNTIF(Stats!$A$1:$A$33, S151) &gt; 0, "Found", "Not Found")</f>
        <v>Found</v>
      </c>
    </row>
    <row r="152" spans="1:34" ht="12.75">
      <c r="A152" s="91" t="s">
        <v>161</v>
      </c>
      <c r="B152" s="68" t="s">
        <v>111</v>
      </c>
      <c r="C152" s="68" t="s">
        <v>365</v>
      </c>
      <c r="D152" s="76"/>
      <c r="E152" s="68" t="s">
        <v>100</v>
      </c>
      <c r="F152" s="59" t="s">
        <v>60</v>
      </c>
      <c r="G152" s="60" t="s">
        <v>30</v>
      </c>
      <c r="H152" s="61" t="s">
        <v>49</v>
      </c>
      <c r="I152" s="61" t="s">
        <v>50</v>
      </c>
      <c r="J152" s="62" t="s">
        <v>64</v>
      </c>
      <c r="K152" s="62" t="s">
        <v>35</v>
      </c>
      <c r="L152" s="63" t="s">
        <v>63</v>
      </c>
      <c r="M152" s="64" t="s">
        <v>62</v>
      </c>
      <c r="N152" s="65" t="s">
        <v>55</v>
      </c>
      <c r="O152" s="65" t="s">
        <v>57</v>
      </c>
      <c r="P152" s="65" t="s">
        <v>46</v>
      </c>
      <c r="Q152" s="65" t="s">
        <v>53</v>
      </c>
      <c r="R152" s="66" t="s">
        <v>67</v>
      </c>
      <c r="S152" s="66" t="s">
        <v>51</v>
      </c>
      <c r="T152" s="43">
        <f ca="1">IFERROR(__xludf.DUMMYFUNCTION("COUNTUNIQUE(F152:S152)"),14)</f>
        <v>14</v>
      </c>
      <c r="U152" s="44" t="str">
        <f>IF(COUNTIF(Stats!$A$1:$A$33, F152) &gt; 0, "Found", "Not Found")</f>
        <v>Found</v>
      </c>
      <c r="V152" s="44" t="str">
        <f>IF(COUNTIF(Stats!$A$1:$A$33, G152) &gt; 0, "Found", "Not Found")</f>
        <v>Found</v>
      </c>
      <c r="W152" s="44" t="str">
        <f>IF(COUNTIF(Stats!$A$1:$A$33, H152) &gt; 0, "Found", "Not Found")</f>
        <v>Found</v>
      </c>
      <c r="X152" s="44" t="str">
        <f>IF(COUNTIF(Stats!$A$1:$A$33, I152) &gt; 0, "Found", "Not Found")</f>
        <v>Found</v>
      </c>
      <c r="Y152" s="44" t="str">
        <f>IF(COUNTIF(Stats!$A$1:$A$33, J152) &gt; 0, "Found", "Not Found")</f>
        <v>Found</v>
      </c>
      <c r="Z152" s="44" t="str">
        <f>IF(COUNTIF(Stats!$A$1:$A$33, K152) &gt; 0, "Found", "Not Found")</f>
        <v>Found</v>
      </c>
      <c r="AA152" s="44" t="str">
        <f>IF(COUNTIF(Stats!$A$1:$A$33, L152) &gt; 0, "Found", "Not Found")</f>
        <v>Found</v>
      </c>
      <c r="AB152" s="44" t="str">
        <f>IF(COUNTIF(Stats!$A$1:$A$33, M152) &gt; 0, "Found", "Not Found")</f>
        <v>Found</v>
      </c>
      <c r="AC152" s="44" t="str">
        <f>IF(COUNTIF(Stats!$A$1:$A$33, N152) &gt; 0, "Found", "Not Found")</f>
        <v>Found</v>
      </c>
      <c r="AD152" s="44" t="str">
        <f>IF(COUNTIF(Stats!$A$1:$A$33, O152) &gt; 0, "Found", "Not Found")</f>
        <v>Found</v>
      </c>
      <c r="AE152" s="44" t="str">
        <f>IF(COUNTIF(Stats!$A$1:$A$33, P152) &gt; 0, "Found", "Not Found")</f>
        <v>Found</v>
      </c>
      <c r="AF152" s="44" t="str">
        <f>IF(COUNTIF(Stats!$A$1:$A$33, Q152) &gt; 0, "Found", "Not Found")</f>
        <v>Found</v>
      </c>
      <c r="AG152" s="44" t="str">
        <f>IF(COUNTIF(Stats!$A$1:$A$33, R152) &gt; 0, "Found", "Not Found")</f>
        <v>Found</v>
      </c>
      <c r="AH152" s="44" t="str">
        <f>IF(COUNTIF(Stats!$A$1:$A$33, S152) &gt; 0, "Found", "Not Found")</f>
        <v>Found</v>
      </c>
    </row>
    <row r="153" spans="1:34" ht="15" customHeight="1">
      <c r="A153" s="53" t="s">
        <v>162</v>
      </c>
      <c r="B153" s="1" t="s">
        <v>163</v>
      </c>
      <c r="C153" s="1" t="s">
        <v>365</v>
      </c>
      <c r="D153" s="46">
        <v>1</v>
      </c>
      <c r="E153" s="1" t="s">
        <v>100</v>
      </c>
      <c r="F153" s="47" t="s">
        <v>47</v>
      </c>
      <c r="G153" s="48" t="s">
        <v>40</v>
      </c>
      <c r="H153" s="49" t="s">
        <v>52</v>
      </c>
      <c r="I153" s="49" t="s">
        <v>63</v>
      </c>
      <c r="J153" s="50" t="s">
        <v>46</v>
      </c>
      <c r="K153" s="50" t="s">
        <v>48</v>
      </c>
      <c r="L153" s="51" t="s">
        <v>65</v>
      </c>
      <c r="M153" s="52" t="s">
        <v>30</v>
      </c>
      <c r="N153" s="53" t="s">
        <v>55</v>
      </c>
      <c r="O153" s="53" t="s">
        <v>35</v>
      </c>
      <c r="P153" s="53" t="s">
        <v>60</v>
      </c>
      <c r="Q153" s="53" t="s">
        <v>49</v>
      </c>
      <c r="R153" s="54" t="s">
        <v>62</v>
      </c>
      <c r="S153" s="54" t="s">
        <v>53</v>
      </c>
      <c r="T153" s="43">
        <f ca="1">IFERROR(__xludf.DUMMYFUNCTION("COUNTUNIQUE(F153:S153)"),14)</f>
        <v>14</v>
      </c>
      <c r="U153" s="44" t="str">
        <f>IF(COUNTIF(Stats!$A$1:$A$33, F153) &gt; 0, "Found", "Not Found")</f>
        <v>Found</v>
      </c>
      <c r="V153" s="44" t="str">
        <f>IF(COUNTIF(Stats!$A$1:$A$33, G153) &gt; 0, "Found", "Not Found")</f>
        <v>Found</v>
      </c>
      <c r="W153" s="44" t="str">
        <f>IF(COUNTIF(Stats!$A$1:$A$33, H153) &gt; 0, "Found", "Not Found")</f>
        <v>Found</v>
      </c>
      <c r="X153" s="44" t="str">
        <f>IF(COUNTIF(Stats!$A$1:$A$33, I153) &gt; 0, "Found", "Not Found")</f>
        <v>Found</v>
      </c>
      <c r="Y153" s="44" t="str">
        <f>IF(COUNTIF(Stats!$A$1:$A$33, J153) &gt; 0, "Found", "Not Found")</f>
        <v>Found</v>
      </c>
      <c r="Z153" s="44" t="str">
        <f>IF(COUNTIF(Stats!$A$1:$A$33, K153) &gt; 0, "Found", "Not Found")</f>
        <v>Found</v>
      </c>
      <c r="AA153" s="44" t="str">
        <f>IF(COUNTIF(Stats!$A$1:$A$33, L153) &gt; 0, "Found", "Not Found")</f>
        <v>Found</v>
      </c>
      <c r="AB153" s="44" t="str">
        <f>IF(COUNTIF(Stats!$A$1:$A$33, M153) &gt; 0, "Found", "Not Found")</f>
        <v>Found</v>
      </c>
      <c r="AC153" s="44" t="str">
        <f>IF(COUNTIF(Stats!$A$1:$A$33, N153) &gt; 0, "Found", "Not Found")</f>
        <v>Found</v>
      </c>
      <c r="AD153" s="44" t="str">
        <f>IF(COUNTIF(Stats!$A$1:$A$33, O153) &gt; 0, "Found", "Not Found")</f>
        <v>Found</v>
      </c>
      <c r="AE153" s="44" t="str">
        <f>IF(COUNTIF(Stats!$A$1:$A$33, P153) &gt; 0, "Found", "Not Found")</f>
        <v>Found</v>
      </c>
      <c r="AF153" s="44" t="str">
        <f>IF(COUNTIF(Stats!$A$1:$A$33, Q153) &gt; 0, "Found", "Not Found")</f>
        <v>Found</v>
      </c>
      <c r="AG153" s="44" t="str">
        <f>IF(COUNTIF(Stats!$A$1:$A$33, R153) &gt; 0, "Found", "Not Found")</f>
        <v>Found</v>
      </c>
      <c r="AH153" s="44" t="str">
        <f>IF(COUNTIF(Stats!$A$1:$A$33, S153) &gt; 0, "Found", "Not Found")</f>
        <v>Found</v>
      </c>
    </row>
    <row r="154" spans="1:34" ht="12.75">
      <c r="A154" s="67" t="s">
        <v>162</v>
      </c>
      <c r="B154" s="1" t="s">
        <v>163</v>
      </c>
      <c r="C154" s="1" t="s">
        <v>365</v>
      </c>
      <c r="D154" s="46">
        <v>1</v>
      </c>
      <c r="E154" s="1" t="s">
        <v>100</v>
      </c>
      <c r="F154" s="47" t="s">
        <v>35</v>
      </c>
      <c r="G154" s="48" t="s">
        <v>55</v>
      </c>
      <c r="H154" s="49" t="s">
        <v>25</v>
      </c>
      <c r="I154" s="49" t="s">
        <v>30</v>
      </c>
      <c r="J154" s="50" t="s">
        <v>49</v>
      </c>
      <c r="K154" s="50" t="s">
        <v>51</v>
      </c>
      <c r="L154" s="51" t="s">
        <v>70</v>
      </c>
      <c r="M154" s="52" t="s">
        <v>50</v>
      </c>
      <c r="N154" s="53" t="s">
        <v>65</v>
      </c>
      <c r="O154" s="53" t="s">
        <v>62</v>
      </c>
      <c r="P154" s="53" t="s">
        <v>60</v>
      </c>
      <c r="Q154" s="53" t="s">
        <v>52</v>
      </c>
      <c r="R154" s="54" t="s">
        <v>54</v>
      </c>
      <c r="S154" s="54" t="s">
        <v>46</v>
      </c>
      <c r="T154" s="43">
        <f ca="1">IFERROR(__xludf.DUMMYFUNCTION("COUNTUNIQUE(F154:S154)"),14)</f>
        <v>14</v>
      </c>
      <c r="U154" s="44" t="str">
        <f>IF(COUNTIF(Stats!$A$1:$A$33, F154) &gt; 0, "Found", "Not Found")</f>
        <v>Found</v>
      </c>
      <c r="V154" s="44" t="str">
        <f>IF(COUNTIF(Stats!$A$1:$A$33, G154) &gt; 0, "Found", "Not Found")</f>
        <v>Found</v>
      </c>
      <c r="W154" s="44" t="str">
        <f>IF(COUNTIF(Stats!$A$1:$A$33, H154) &gt; 0, "Found", "Not Found")</f>
        <v>Found</v>
      </c>
      <c r="X154" s="44" t="str">
        <f>IF(COUNTIF(Stats!$A$1:$A$33, I154) &gt; 0, "Found", "Not Found")</f>
        <v>Found</v>
      </c>
      <c r="Y154" s="44" t="str">
        <f>IF(COUNTIF(Stats!$A$1:$A$33, J154) &gt; 0, "Found", "Not Found")</f>
        <v>Found</v>
      </c>
      <c r="Z154" s="44" t="str">
        <f>IF(COUNTIF(Stats!$A$1:$A$33, K154) &gt; 0, "Found", "Not Found")</f>
        <v>Found</v>
      </c>
      <c r="AA154" s="44" t="str">
        <f>IF(COUNTIF(Stats!$A$1:$A$33, L154) &gt; 0, "Found", "Not Found")</f>
        <v>Found</v>
      </c>
      <c r="AB154" s="44" t="str">
        <f>IF(COUNTIF(Stats!$A$1:$A$33, M154) &gt; 0, "Found", "Not Found")</f>
        <v>Found</v>
      </c>
      <c r="AC154" s="44" t="str">
        <f>IF(COUNTIF(Stats!$A$1:$A$33, N154) &gt; 0, "Found", "Not Found")</f>
        <v>Found</v>
      </c>
      <c r="AD154" s="44" t="str">
        <f>IF(COUNTIF(Stats!$A$1:$A$33, O154) &gt; 0, "Found", "Not Found")</f>
        <v>Found</v>
      </c>
      <c r="AE154" s="44" t="str">
        <f>IF(COUNTIF(Stats!$A$1:$A$33, P154) &gt; 0, "Found", "Not Found")</f>
        <v>Found</v>
      </c>
      <c r="AF154" s="44" t="str">
        <f>IF(COUNTIF(Stats!$A$1:$A$33, Q154) &gt; 0, "Found", "Not Found")</f>
        <v>Found</v>
      </c>
      <c r="AG154" s="44" t="str">
        <f>IF(COUNTIF(Stats!$A$1:$A$33, R154) &gt; 0, "Found", "Not Found")</f>
        <v>Found</v>
      </c>
      <c r="AH154" s="44" t="str">
        <f>IF(COUNTIF(Stats!$A$1:$A$33, S154) &gt; 0, "Found", "Not Found")</f>
        <v>Found</v>
      </c>
    </row>
    <row r="155" spans="1:34" ht="12.75">
      <c r="A155" s="67" t="s">
        <v>164</v>
      </c>
      <c r="B155" s="1" t="s">
        <v>108</v>
      </c>
      <c r="C155" s="1" t="s">
        <v>365</v>
      </c>
      <c r="D155" s="46">
        <v>10</v>
      </c>
      <c r="E155" s="1" t="s">
        <v>100</v>
      </c>
      <c r="F155" s="59" t="s">
        <v>60</v>
      </c>
      <c r="G155" s="60" t="s">
        <v>49</v>
      </c>
      <c r="H155" s="61" t="s">
        <v>70</v>
      </c>
      <c r="I155" s="61" t="s">
        <v>64</v>
      </c>
      <c r="J155" s="62" t="s">
        <v>35</v>
      </c>
      <c r="K155" s="62" t="s">
        <v>52</v>
      </c>
      <c r="L155" s="63" t="s">
        <v>62</v>
      </c>
      <c r="M155" s="64" t="s">
        <v>15</v>
      </c>
      <c r="N155" s="65" t="s">
        <v>55</v>
      </c>
      <c r="O155" s="65" t="s">
        <v>48</v>
      </c>
      <c r="P155" s="65" t="s">
        <v>53</v>
      </c>
      <c r="Q155" s="65" t="s">
        <v>46</v>
      </c>
      <c r="R155" s="66" t="s">
        <v>50</v>
      </c>
      <c r="S155" s="66" t="s">
        <v>47</v>
      </c>
      <c r="T155" s="43">
        <f ca="1">IFERROR(__xludf.DUMMYFUNCTION("COUNTUNIQUE(F155:S155)"),14)</f>
        <v>14</v>
      </c>
      <c r="U155" s="44" t="str">
        <f>IF(COUNTIF(Stats!$A$1:$A$33, F155) &gt; 0, "Found", "Not Found")</f>
        <v>Found</v>
      </c>
      <c r="V155" s="44" t="str">
        <f>IF(COUNTIF(Stats!$A$1:$A$33, G155) &gt; 0, "Found", "Not Found")</f>
        <v>Found</v>
      </c>
      <c r="W155" s="44" t="str">
        <f>IF(COUNTIF(Stats!$A$1:$A$33, H155) &gt; 0, "Found", "Not Found")</f>
        <v>Found</v>
      </c>
      <c r="X155" s="44" t="str">
        <f>IF(COUNTIF(Stats!$A$1:$A$33, I155) &gt; 0, "Found", "Not Found")</f>
        <v>Found</v>
      </c>
      <c r="Y155" s="44" t="str">
        <f>IF(COUNTIF(Stats!$A$1:$A$33, J155) &gt; 0, "Found", "Not Found")</f>
        <v>Found</v>
      </c>
      <c r="Z155" s="44" t="str">
        <f>IF(COUNTIF(Stats!$A$1:$A$33, K155) &gt; 0, "Found", "Not Found")</f>
        <v>Found</v>
      </c>
      <c r="AA155" s="44" t="str">
        <f>IF(COUNTIF(Stats!$A$1:$A$33, L155) &gt; 0, "Found", "Not Found")</f>
        <v>Found</v>
      </c>
      <c r="AB155" s="44" t="str">
        <f>IF(COUNTIF(Stats!$A$1:$A$33, M155) &gt; 0, "Found", "Not Found")</f>
        <v>Found</v>
      </c>
      <c r="AC155" s="44" t="str">
        <f>IF(COUNTIF(Stats!$A$1:$A$33, N155) &gt; 0, "Found", "Not Found")</f>
        <v>Found</v>
      </c>
      <c r="AD155" s="44" t="str">
        <f>IF(COUNTIF(Stats!$A$1:$A$33, O155) &gt; 0, "Found", "Not Found")</f>
        <v>Found</v>
      </c>
      <c r="AE155" s="44" t="str">
        <f>IF(COUNTIF(Stats!$A$1:$A$33, P155) &gt; 0, "Found", "Not Found")</f>
        <v>Found</v>
      </c>
      <c r="AF155" s="44" t="str">
        <f>IF(COUNTIF(Stats!$A$1:$A$33, Q155) &gt; 0, "Found", "Not Found")</f>
        <v>Found</v>
      </c>
      <c r="AG155" s="44" t="str">
        <f>IF(COUNTIF(Stats!$A$1:$A$33, R155) &gt; 0, "Found", "Not Found")</f>
        <v>Found</v>
      </c>
      <c r="AH155" s="44" t="str">
        <f>IF(COUNTIF(Stats!$A$1:$A$33, S155) &gt; 0, "Found", "Not Found")</f>
        <v>Found</v>
      </c>
    </row>
    <row r="156" spans="1:34" ht="12.75">
      <c r="A156" s="67" t="s">
        <v>164</v>
      </c>
      <c r="B156" s="1" t="s">
        <v>108</v>
      </c>
      <c r="C156" s="1" t="s">
        <v>364</v>
      </c>
      <c r="D156" s="46">
        <v>1</v>
      </c>
      <c r="E156" s="1" t="s">
        <v>100</v>
      </c>
      <c r="F156" s="59" t="s">
        <v>49</v>
      </c>
      <c r="G156" s="60" t="s">
        <v>70</v>
      </c>
      <c r="H156" s="61" t="s">
        <v>35</v>
      </c>
      <c r="I156" s="61" t="s">
        <v>60</v>
      </c>
      <c r="J156" s="62" t="s">
        <v>58</v>
      </c>
      <c r="K156" s="62" t="s">
        <v>68</v>
      </c>
      <c r="L156" s="63" t="s">
        <v>50</v>
      </c>
      <c r="M156" s="64" t="s">
        <v>46</v>
      </c>
      <c r="N156" s="65" t="s">
        <v>55</v>
      </c>
      <c r="O156" s="65" t="s">
        <v>53</v>
      </c>
      <c r="P156" s="65" t="s">
        <v>52</v>
      </c>
      <c r="Q156" s="65" t="s">
        <v>15</v>
      </c>
      <c r="R156" s="66" t="s">
        <v>45</v>
      </c>
      <c r="S156" s="66" t="s">
        <v>30</v>
      </c>
      <c r="T156" s="43">
        <f ca="1">IFERROR(__xludf.DUMMYFUNCTION("COUNTUNIQUE(F156:S156)"),14)</f>
        <v>14</v>
      </c>
      <c r="U156" s="44" t="str">
        <f>IF(COUNTIF(Stats!$A$1:$A$33, F156) &gt; 0, "Found", "Not Found")</f>
        <v>Found</v>
      </c>
      <c r="V156" s="44" t="str">
        <f>IF(COUNTIF(Stats!$A$1:$A$33, G156) &gt; 0, "Found", "Not Found")</f>
        <v>Found</v>
      </c>
      <c r="W156" s="44" t="str">
        <f>IF(COUNTIF(Stats!$A$1:$A$33, H156) &gt; 0, "Found", "Not Found")</f>
        <v>Found</v>
      </c>
      <c r="X156" s="44" t="str">
        <f>IF(COUNTIF(Stats!$A$1:$A$33, I156) &gt; 0, "Found", "Not Found")</f>
        <v>Found</v>
      </c>
      <c r="Y156" s="44" t="str">
        <f>IF(COUNTIF(Stats!$A$1:$A$33, J156) &gt; 0, "Found", "Not Found")</f>
        <v>Found</v>
      </c>
      <c r="Z156" s="44" t="str">
        <f>IF(COUNTIF(Stats!$A$1:$A$33, K156) &gt; 0, "Found", "Not Found")</f>
        <v>Found</v>
      </c>
      <c r="AA156" s="44" t="str">
        <f>IF(COUNTIF(Stats!$A$1:$A$33, L156) &gt; 0, "Found", "Not Found")</f>
        <v>Found</v>
      </c>
      <c r="AB156" s="44" t="str">
        <f>IF(COUNTIF(Stats!$A$1:$A$33, M156) &gt; 0, "Found", "Not Found")</f>
        <v>Found</v>
      </c>
      <c r="AC156" s="44" t="str">
        <f>IF(COUNTIF(Stats!$A$1:$A$33, N156) &gt; 0, "Found", "Not Found")</f>
        <v>Found</v>
      </c>
      <c r="AD156" s="44" t="str">
        <f>IF(COUNTIF(Stats!$A$1:$A$33, O156) &gt; 0, "Found", "Not Found")</f>
        <v>Found</v>
      </c>
      <c r="AE156" s="44" t="str">
        <f>IF(COUNTIF(Stats!$A$1:$A$33, P156) &gt; 0, "Found", "Not Found")</f>
        <v>Found</v>
      </c>
      <c r="AF156" s="44" t="str">
        <f>IF(COUNTIF(Stats!$A$1:$A$33, Q156) &gt; 0, "Found", "Not Found")</f>
        <v>Found</v>
      </c>
      <c r="AG156" s="44" t="str">
        <f>IF(COUNTIF(Stats!$A$1:$A$33, R156) &gt; 0, "Found", "Not Found")</f>
        <v>Found</v>
      </c>
      <c r="AH156" s="44" t="str">
        <f>IF(COUNTIF(Stats!$A$1:$A$33, S156) &gt; 0, "Found", "Not Found")</f>
        <v>Found</v>
      </c>
    </row>
    <row r="157" spans="1:34" ht="12.75">
      <c r="A157" s="45" t="s">
        <v>165</v>
      </c>
      <c r="B157" s="1" t="s">
        <v>99</v>
      </c>
      <c r="C157" s="1" t="s">
        <v>364</v>
      </c>
      <c r="D157" s="46">
        <v>6</v>
      </c>
      <c r="E157" s="1" t="s">
        <v>100</v>
      </c>
      <c r="F157" s="47" t="s">
        <v>49</v>
      </c>
      <c r="G157" s="48" t="s">
        <v>46</v>
      </c>
      <c r="H157" s="49" t="s">
        <v>30</v>
      </c>
      <c r="I157" s="49" t="s">
        <v>61</v>
      </c>
      <c r="J157" s="50" t="s">
        <v>60</v>
      </c>
      <c r="K157" s="50" t="s">
        <v>50</v>
      </c>
      <c r="L157" s="51" t="s">
        <v>47</v>
      </c>
      <c r="M157" s="52" t="s">
        <v>57</v>
      </c>
      <c r="N157" s="53" t="s">
        <v>55</v>
      </c>
      <c r="O157" s="53" t="s">
        <v>53</v>
      </c>
      <c r="P157" s="53" t="s">
        <v>35</v>
      </c>
      <c r="Q157" s="53" t="s">
        <v>58</v>
      </c>
      <c r="R157" s="54" t="s">
        <v>65</v>
      </c>
      <c r="S157" s="54" t="s">
        <v>62</v>
      </c>
      <c r="T157" s="43">
        <f ca="1">IFERROR(__xludf.DUMMYFUNCTION("COUNTUNIQUE(F157:S157)"),14)</f>
        <v>14</v>
      </c>
      <c r="U157" s="44" t="str">
        <f>IF(COUNTIF(Stats!$A$1:$A$33, F157) &gt; 0, "Found", "Not Found")</f>
        <v>Found</v>
      </c>
      <c r="V157" s="44" t="str">
        <f>IF(COUNTIF(Stats!$A$1:$A$33, G157) &gt; 0, "Found", "Not Found")</f>
        <v>Found</v>
      </c>
      <c r="W157" s="44" t="str">
        <f>IF(COUNTIF(Stats!$A$1:$A$33, H157) &gt; 0, "Found", "Not Found")</f>
        <v>Found</v>
      </c>
      <c r="X157" s="44" t="str">
        <f>IF(COUNTIF(Stats!$A$1:$A$33, I157) &gt; 0, "Found", "Not Found")</f>
        <v>Found</v>
      </c>
      <c r="Y157" s="44" t="str">
        <f>IF(COUNTIF(Stats!$A$1:$A$33, J157) &gt; 0, "Found", "Not Found")</f>
        <v>Found</v>
      </c>
      <c r="Z157" s="44" t="str">
        <f>IF(COUNTIF(Stats!$A$1:$A$33, K157) &gt; 0, "Found", "Not Found")</f>
        <v>Found</v>
      </c>
      <c r="AA157" s="44" t="str">
        <f>IF(COUNTIF(Stats!$A$1:$A$33, L157) &gt; 0, "Found", "Not Found")</f>
        <v>Found</v>
      </c>
      <c r="AB157" s="44" t="str">
        <f>IF(COUNTIF(Stats!$A$1:$A$33, M157) &gt; 0, "Found", "Not Found")</f>
        <v>Found</v>
      </c>
      <c r="AC157" s="44" t="str">
        <f>IF(COUNTIF(Stats!$A$1:$A$33, N157) &gt; 0, "Found", "Not Found")</f>
        <v>Found</v>
      </c>
      <c r="AD157" s="44" t="str">
        <f>IF(COUNTIF(Stats!$A$1:$A$33, O157) &gt; 0, "Found", "Not Found")</f>
        <v>Found</v>
      </c>
      <c r="AE157" s="44" t="str">
        <f>IF(COUNTIF(Stats!$A$1:$A$33, P157) &gt; 0, "Found", "Not Found")</f>
        <v>Found</v>
      </c>
      <c r="AF157" s="44" t="str">
        <f>IF(COUNTIF(Stats!$A$1:$A$33, Q157) &gt; 0, "Found", "Not Found")</f>
        <v>Found</v>
      </c>
      <c r="AG157" s="44" t="str">
        <f>IF(COUNTIF(Stats!$A$1:$A$33, R157) &gt; 0, "Found", "Not Found")</f>
        <v>Found</v>
      </c>
      <c r="AH157" s="44" t="str">
        <f>IF(COUNTIF(Stats!$A$1:$A$33, S157) &gt; 0, "Found", "Not Found")</f>
        <v>Found</v>
      </c>
    </row>
    <row r="158" spans="1:34" ht="12.75">
      <c r="A158" s="45" t="s">
        <v>165</v>
      </c>
      <c r="B158" s="1" t="s">
        <v>99</v>
      </c>
      <c r="C158" s="1" t="s">
        <v>364</v>
      </c>
      <c r="D158" s="46">
        <v>5</v>
      </c>
      <c r="E158" s="1" t="s">
        <v>100</v>
      </c>
      <c r="F158" s="47" t="s">
        <v>55</v>
      </c>
      <c r="G158" s="48" t="s">
        <v>70</v>
      </c>
      <c r="H158" s="49" t="s">
        <v>48</v>
      </c>
      <c r="I158" s="49" t="s">
        <v>61</v>
      </c>
      <c r="J158" s="50" t="s">
        <v>58</v>
      </c>
      <c r="K158" s="50" t="s">
        <v>46</v>
      </c>
      <c r="L158" s="51" t="s">
        <v>50</v>
      </c>
      <c r="M158" s="52" t="s">
        <v>25</v>
      </c>
      <c r="N158" s="53" t="s">
        <v>35</v>
      </c>
      <c r="O158" s="53" t="s">
        <v>49</v>
      </c>
      <c r="P158" s="53" t="s">
        <v>62</v>
      </c>
      <c r="Q158" s="53" t="s">
        <v>53</v>
      </c>
      <c r="R158" s="54" t="s">
        <v>15</v>
      </c>
      <c r="S158" s="54" t="s">
        <v>60</v>
      </c>
      <c r="T158" s="43">
        <f ca="1">IFERROR(__xludf.DUMMYFUNCTION("COUNTUNIQUE(F158:S158)"),14)</f>
        <v>14</v>
      </c>
      <c r="U158" s="44" t="str">
        <f>IF(COUNTIF(Stats!$A$1:$A$33, F158) &gt; 0, "Found", "Not Found")</f>
        <v>Found</v>
      </c>
      <c r="V158" s="44" t="str">
        <f>IF(COUNTIF(Stats!$A$1:$A$33, G158) &gt; 0, "Found", "Not Found")</f>
        <v>Found</v>
      </c>
      <c r="W158" s="44" t="str">
        <f>IF(COUNTIF(Stats!$A$1:$A$33, H158) &gt; 0, "Found", "Not Found")</f>
        <v>Found</v>
      </c>
      <c r="X158" s="44" t="str">
        <f>IF(COUNTIF(Stats!$A$1:$A$33, I158) &gt; 0, "Found", "Not Found")</f>
        <v>Found</v>
      </c>
      <c r="Y158" s="44" t="str">
        <f>IF(COUNTIF(Stats!$A$1:$A$33, J158) &gt; 0, "Found", "Not Found")</f>
        <v>Found</v>
      </c>
      <c r="Z158" s="44" t="str">
        <f>IF(COUNTIF(Stats!$A$1:$A$33, K158) &gt; 0, "Found", "Not Found")</f>
        <v>Found</v>
      </c>
      <c r="AA158" s="44" t="str">
        <f>IF(COUNTIF(Stats!$A$1:$A$33, L158) &gt; 0, "Found", "Not Found")</f>
        <v>Found</v>
      </c>
      <c r="AB158" s="44" t="str">
        <f>IF(COUNTIF(Stats!$A$1:$A$33, M158) &gt; 0, "Found", "Not Found")</f>
        <v>Found</v>
      </c>
      <c r="AC158" s="44" t="str">
        <f>IF(COUNTIF(Stats!$A$1:$A$33, N158) &gt; 0, "Found", "Not Found")</f>
        <v>Found</v>
      </c>
      <c r="AD158" s="44" t="str">
        <f>IF(COUNTIF(Stats!$A$1:$A$33, O158) &gt; 0, "Found", "Not Found")</f>
        <v>Found</v>
      </c>
      <c r="AE158" s="44" t="str">
        <f>IF(COUNTIF(Stats!$A$1:$A$33, P158) &gt; 0, "Found", "Not Found")</f>
        <v>Found</v>
      </c>
      <c r="AF158" s="44" t="str">
        <f>IF(COUNTIF(Stats!$A$1:$A$33, Q158) &gt; 0, "Found", "Not Found")</f>
        <v>Found</v>
      </c>
      <c r="AG158" s="44" t="str">
        <f>IF(COUNTIF(Stats!$A$1:$A$33, R158) &gt; 0, "Found", "Not Found")</f>
        <v>Found</v>
      </c>
      <c r="AH158" s="44" t="str">
        <f>IF(COUNTIF(Stats!$A$1:$A$33, S158) &gt; 0, "Found", "Not Found")</f>
        <v>Found</v>
      </c>
    </row>
    <row r="159" spans="1:34" ht="12.75">
      <c r="A159" s="33" t="s">
        <v>165</v>
      </c>
      <c r="B159" s="1" t="s">
        <v>99</v>
      </c>
      <c r="C159" s="1" t="s">
        <v>364</v>
      </c>
      <c r="D159" s="46">
        <v>2</v>
      </c>
      <c r="E159" s="1" t="s">
        <v>100</v>
      </c>
      <c r="F159" s="47" t="s">
        <v>30</v>
      </c>
      <c r="G159" s="48" t="s">
        <v>40</v>
      </c>
      <c r="H159" s="49" t="s">
        <v>20</v>
      </c>
      <c r="I159" s="49" t="s">
        <v>25</v>
      </c>
      <c r="J159" s="50" t="s">
        <v>58</v>
      </c>
      <c r="K159" s="50" t="s">
        <v>46</v>
      </c>
      <c r="L159" s="51" t="s">
        <v>47</v>
      </c>
      <c r="M159" s="52" t="s">
        <v>66</v>
      </c>
      <c r="N159" s="53" t="s">
        <v>49</v>
      </c>
      <c r="O159" s="53" t="s">
        <v>55</v>
      </c>
      <c r="P159" s="53" t="s">
        <v>35</v>
      </c>
      <c r="Q159" s="53" t="s">
        <v>53</v>
      </c>
      <c r="R159" s="54" t="s">
        <v>57</v>
      </c>
      <c r="S159" s="54" t="s">
        <v>50</v>
      </c>
      <c r="T159" s="43">
        <f ca="1">IFERROR(__xludf.DUMMYFUNCTION("COUNTUNIQUE(F159:S159)"),14)</f>
        <v>14</v>
      </c>
      <c r="U159" s="44" t="str">
        <f>IF(COUNTIF(Stats!$A$1:$A$33, F159) &gt; 0, "Found", "Not Found")</f>
        <v>Found</v>
      </c>
      <c r="V159" s="44" t="str">
        <f>IF(COUNTIF(Stats!$A$1:$A$33, G159) &gt; 0, "Found", "Not Found")</f>
        <v>Found</v>
      </c>
      <c r="W159" s="44" t="str">
        <f>IF(COUNTIF(Stats!$A$1:$A$33, H159) &gt; 0, "Found", "Not Found")</f>
        <v>Found</v>
      </c>
      <c r="X159" s="44" t="str">
        <f>IF(COUNTIF(Stats!$A$1:$A$33, I159) &gt; 0, "Found", "Not Found")</f>
        <v>Found</v>
      </c>
      <c r="Y159" s="44" t="str">
        <f>IF(COUNTIF(Stats!$A$1:$A$33, J159) &gt; 0, "Found", "Not Found")</f>
        <v>Found</v>
      </c>
      <c r="Z159" s="44" t="str">
        <f>IF(COUNTIF(Stats!$A$1:$A$33, K159) &gt; 0, "Found", "Not Found")</f>
        <v>Found</v>
      </c>
      <c r="AA159" s="44" t="str">
        <f>IF(COUNTIF(Stats!$A$1:$A$33, L159) &gt; 0, "Found", "Not Found")</f>
        <v>Found</v>
      </c>
      <c r="AB159" s="44" t="str">
        <f>IF(COUNTIF(Stats!$A$1:$A$33, M159) &gt; 0, "Found", "Not Found")</f>
        <v>Found</v>
      </c>
      <c r="AC159" s="44" t="str">
        <f>IF(COUNTIF(Stats!$A$1:$A$33, N159) &gt; 0, "Found", "Not Found")</f>
        <v>Found</v>
      </c>
      <c r="AD159" s="44" t="str">
        <f>IF(COUNTIF(Stats!$A$1:$A$33, O159) &gt; 0, "Found", "Not Found")</f>
        <v>Found</v>
      </c>
      <c r="AE159" s="44" t="str">
        <f>IF(COUNTIF(Stats!$A$1:$A$33, P159) &gt; 0, "Found", "Not Found")</f>
        <v>Found</v>
      </c>
      <c r="AF159" s="44" t="str">
        <f>IF(COUNTIF(Stats!$A$1:$A$33, Q159) &gt; 0, "Found", "Not Found")</f>
        <v>Found</v>
      </c>
      <c r="AG159" s="44" t="str">
        <f>IF(COUNTIF(Stats!$A$1:$A$33, R159) &gt; 0, "Found", "Not Found")</f>
        <v>Found</v>
      </c>
      <c r="AH159" s="44" t="str">
        <f>IF(COUNTIF(Stats!$A$1:$A$33, S159) &gt; 0, "Found", "Not Found")</f>
        <v>Found</v>
      </c>
    </row>
    <row r="160" spans="1:34" ht="12.75">
      <c r="A160" s="45" t="s">
        <v>166</v>
      </c>
      <c r="B160" s="1" t="s">
        <v>136</v>
      </c>
      <c r="C160" s="1" t="s">
        <v>364</v>
      </c>
      <c r="D160" s="1">
        <v>3</v>
      </c>
      <c r="E160" s="1" t="s">
        <v>100</v>
      </c>
      <c r="F160" s="47" t="s">
        <v>60</v>
      </c>
      <c r="G160" s="48" t="s">
        <v>70</v>
      </c>
      <c r="H160" s="49" t="s">
        <v>48</v>
      </c>
      <c r="I160" s="49" t="s">
        <v>61</v>
      </c>
      <c r="J160" s="50" t="s">
        <v>46</v>
      </c>
      <c r="K160" s="50" t="s">
        <v>30</v>
      </c>
      <c r="L160" s="51" t="s">
        <v>52</v>
      </c>
      <c r="M160" s="52" t="s">
        <v>15</v>
      </c>
      <c r="N160" s="53" t="s">
        <v>49</v>
      </c>
      <c r="O160" s="53" t="s">
        <v>53</v>
      </c>
      <c r="P160" s="53" t="s">
        <v>35</v>
      </c>
      <c r="Q160" s="53" t="s">
        <v>55</v>
      </c>
      <c r="R160" s="54" t="s">
        <v>62</v>
      </c>
      <c r="S160" s="54" t="s">
        <v>64</v>
      </c>
      <c r="T160" s="43">
        <f ca="1">IFERROR(__xludf.DUMMYFUNCTION("COUNTUNIQUE(F160:S160)"),14)</f>
        <v>14</v>
      </c>
      <c r="U160" s="44" t="str">
        <f>IF(COUNTIF(Stats!$A$1:$A$33, F160) &gt; 0, "Found", "Not Found")</f>
        <v>Found</v>
      </c>
      <c r="V160" s="44" t="str">
        <f>IF(COUNTIF(Stats!$A$1:$A$33, G160) &gt; 0, "Found", "Not Found")</f>
        <v>Found</v>
      </c>
      <c r="W160" s="44" t="str">
        <f>IF(COUNTIF(Stats!$A$1:$A$33, H160) &gt; 0, "Found", "Not Found")</f>
        <v>Found</v>
      </c>
      <c r="X160" s="44" t="str">
        <f>IF(COUNTIF(Stats!$A$1:$A$33, I160) &gt; 0, "Found", "Not Found")</f>
        <v>Found</v>
      </c>
      <c r="Y160" s="44" t="str">
        <f>IF(COUNTIF(Stats!$A$1:$A$33, J160) &gt; 0, "Found", "Not Found")</f>
        <v>Found</v>
      </c>
      <c r="Z160" s="44" t="str">
        <f>IF(COUNTIF(Stats!$A$1:$A$33, K160) &gt; 0, "Found", "Not Found")</f>
        <v>Found</v>
      </c>
      <c r="AA160" s="44" t="str">
        <f>IF(COUNTIF(Stats!$A$1:$A$33, L160) &gt; 0, "Found", "Not Found")</f>
        <v>Found</v>
      </c>
      <c r="AB160" s="44" t="str">
        <f>IF(COUNTIF(Stats!$A$1:$A$33, M160) &gt; 0, "Found", "Not Found")</f>
        <v>Found</v>
      </c>
      <c r="AC160" s="44" t="str">
        <f>IF(COUNTIF(Stats!$A$1:$A$33, N160) &gt; 0, "Found", "Not Found")</f>
        <v>Found</v>
      </c>
      <c r="AD160" s="44" t="str">
        <f>IF(COUNTIF(Stats!$A$1:$A$33, O160) &gt; 0, "Found", "Not Found")</f>
        <v>Found</v>
      </c>
      <c r="AE160" s="44" t="str">
        <f>IF(COUNTIF(Stats!$A$1:$A$33, P160) &gt; 0, "Found", "Not Found")</f>
        <v>Found</v>
      </c>
      <c r="AF160" s="44" t="str">
        <f>IF(COUNTIF(Stats!$A$1:$A$33, Q160) &gt; 0, "Found", "Not Found")</f>
        <v>Found</v>
      </c>
      <c r="AG160" s="44" t="str">
        <f>IF(COUNTIF(Stats!$A$1:$A$33, R160) &gt; 0, "Found", "Not Found")</f>
        <v>Found</v>
      </c>
      <c r="AH160" s="44" t="str">
        <f>IF(COUNTIF(Stats!$A$1:$A$33, S160) &gt; 0, "Found", "Not Found")</f>
        <v>Found</v>
      </c>
    </row>
    <row r="161" spans="1:34" ht="12.75">
      <c r="A161" s="45" t="s">
        <v>166</v>
      </c>
      <c r="B161" s="1" t="s">
        <v>136</v>
      </c>
      <c r="C161" s="1" t="s">
        <v>365</v>
      </c>
      <c r="D161" s="1">
        <v>8</v>
      </c>
      <c r="E161" s="1" t="s">
        <v>100</v>
      </c>
      <c r="F161" s="47" t="s">
        <v>35</v>
      </c>
      <c r="G161" s="48" t="s">
        <v>54</v>
      </c>
      <c r="H161" s="49" t="s">
        <v>47</v>
      </c>
      <c r="I161" s="49" t="s">
        <v>70</v>
      </c>
      <c r="J161" s="50" t="s">
        <v>40</v>
      </c>
      <c r="K161" s="50" t="s">
        <v>30</v>
      </c>
      <c r="L161" s="51" t="s">
        <v>48</v>
      </c>
      <c r="M161" s="52" t="s">
        <v>20</v>
      </c>
      <c r="N161" s="53" t="s">
        <v>55</v>
      </c>
      <c r="O161" s="53" t="s">
        <v>53</v>
      </c>
      <c r="P161" s="53" t="s">
        <v>49</v>
      </c>
      <c r="Q161" s="53" t="s">
        <v>61</v>
      </c>
      <c r="R161" s="54" t="s">
        <v>62</v>
      </c>
      <c r="S161" s="54" t="s">
        <v>46</v>
      </c>
      <c r="T161" s="43">
        <f ca="1">IFERROR(__xludf.DUMMYFUNCTION("COUNTUNIQUE(F161:S161)"),14)</f>
        <v>14</v>
      </c>
      <c r="U161" s="44" t="str">
        <f>IF(COUNTIF(Stats!$A$1:$A$33, F161) &gt; 0, "Found", "Not Found")</f>
        <v>Found</v>
      </c>
      <c r="V161" s="44" t="str">
        <f>IF(COUNTIF(Stats!$A$1:$A$33, G161) &gt; 0, "Found", "Not Found")</f>
        <v>Found</v>
      </c>
      <c r="W161" s="44" t="str">
        <f>IF(COUNTIF(Stats!$A$1:$A$33, H161) &gt; 0, "Found", "Not Found")</f>
        <v>Found</v>
      </c>
      <c r="X161" s="44" t="str">
        <f>IF(COUNTIF(Stats!$A$1:$A$33, I161) &gt; 0, "Found", "Not Found")</f>
        <v>Found</v>
      </c>
      <c r="Y161" s="44" t="str">
        <f>IF(COUNTIF(Stats!$A$1:$A$33, J161) &gt; 0, "Found", "Not Found")</f>
        <v>Found</v>
      </c>
      <c r="Z161" s="44" t="str">
        <f>IF(COUNTIF(Stats!$A$1:$A$33, K161) &gt; 0, "Found", "Not Found")</f>
        <v>Found</v>
      </c>
      <c r="AA161" s="44" t="str">
        <f>IF(COUNTIF(Stats!$A$1:$A$33, L161) &gt; 0, "Found", "Not Found")</f>
        <v>Found</v>
      </c>
      <c r="AB161" s="44" t="str">
        <f>IF(COUNTIF(Stats!$A$1:$A$33, M161) &gt; 0, "Found", "Not Found")</f>
        <v>Found</v>
      </c>
      <c r="AC161" s="44" t="str">
        <f>IF(COUNTIF(Stats!$A$1:$A$33, N161) &gt; 0, "Found", "Not Found")</f>
        <v>Found</v>
      </c>
      <c r="AD161" s="44" t="str">
        <f>IF(COUNTIF(Stats!$A$1:$A$33, O161) &gt; 0, "Found", "Not Found")</f>
        <v>Found</v>
      </c>
      <c r="AE161" s="44" t="str">
        <f>IF(COUNTIF(Stats!$A$1:$A$33, P161) &gt; 0, "Found", "Not Found")</f>
        <v>Found</v>
      </c>
      <c r="AF161" s="44" t="str">
        <f>IF(COUNTIF(Stats!$A$1:$A$33, Q161) &gt; 0, "Found", "Not Found")</f>
        <v>Found</v>
      </c>
      <c r="AG161" s="44" t="str">
        <f>IF(COUNTIF(Stats!$A$1:$A$33, R161) &gt; 0, "Found", "Not Found")</f>
        <v>Found</v>
      </c>
      <c r="AH161" s="44" t="str">
        <f>IF(COUNTIF(Stats!$A$1:$A$33, S161) &gt; 0, "Found", "Not Found")</f>
        <v>Found</v>
      </c>
    </row>
    <row r="162" spans="1:34" ht="12.75">
      <c r="A162" s="53" t="s">
        <v>166</v>
      </c>
      <c r="B162" s="1" t="s">
        <v>136</v>
      </c>
      <c r="C162" s="1" t="s">
        <v>365</v>
      </c>
      <c r="D162" s="1">
        <v>11</v>
      </c>
      <c r="E162" s="1" t="s">
        <v>100</v>
      </c>
      <c r="F162" s="47" t="s">
        <v>62</v>
      </c>
      <c r="G162" s="48" t="s">
        <v>70</v>
      </c>
      <c r="H162" s="49" t="s">
        <v>47</v>
      </c>
      <c r="I162" s="49" t="s">
        <v>64</v>
      </c>
      <c r="J162" s="50" t="s">
        <v>40</v>
      </c>
      <c r="K162" s="50" t="s">
        <v>48</v>
      </c>
      <c r="L162" s="51" t="s">
        <v>30</v>
      </c>
      <c r="M162" s="52" t="s">
        <v>20</v>
      </c>
      <c r="N162" s="53" t="s">
        <v>49</v>
      </c>
      <c r="O162" s="53" t="s">
        <v>61</v>
      </c>
      <c r="P162" s="53" t="s">
        <v>55</v>
      </c>
      <c r="Q162" s="53" t="s">
        <v>35</v>
      </c>
      <c r="R162" s="54" t="s">
        <v>46</v>
      </c>
      <c r="S162" s="54" t="s">
        <v>53</v>
      </c>
      <c r="T162" s="43">
        <f ca="1">IFERROR(__xludf.DUMMYFUNCTION("COUNTUNIQUE(F162:S162)"),14)</f>
        <v>14</v>
      </c>
      <c r="U162" s="44" t="str">
        <f>IF(COUNTIF(Stats!$A$1:$A$33, F162) &gt; 0, "Found", "Not Found")</f>
        <v>Found</v>
      </c>
      <c r="V162" s="44" t="str">
        <f>IF(COUNTIF(Stats!$A$1:$A$33, G162) &gt; 0, "Found", "Not Found")</f>
        <v>Found</v>
      </c>
      <c r="W162" s="44" t="str">
        <f>IF(COUNTIF(Stats!$A$1:$A$33, H162) &gt; 0, "Found", "Not Found")</f>
        <v>Found</v>
      </c>
      <c r="X162" s="44" t="str">
        <f>IF(COUNTIF(Stats!$A$1:$A$33, I162) &gt; 0, "Found", "Not Found")</f>
        <v>Found</v>
      </c>
      <c r="Y162" s="44" t="str">
        <f>IF(COUNTIF(Stats!$A$1:$A$33, J162) &gt; 0, "Found", "Not Found")</f>
        <v>Found</v>
      </c>
      <c r="Z162" s="44" t="str">
        <f>IF(COUNTIF(Stats!$A$1:$A$33, K162) &gt; 0, "Found", "Not Found")</f>
        <v>Found</v>
      </c>
      <c r="AA162" s="44" t="str">
        <f>IF(COUNTIF(Stats!$A$1:$A$33, L162) &gt; 0, "Found", "Not Found")</f>
        <v>Found</v>
      </c>
      <c r="AB162" s="44" t="str">
        <f>IF(COUNTIF(Stats!$A$1:$A$33, M162) &gt; 0, "Found", "Not Found")</f>
        <v>Found</v>
      </c>
      <c r="AC162" s="44" t="str">
        <f>IF(COUNTIF(Stats!$A$1:$A$33, N162) &gt; 0, "Found", "Not Found")</f>
        <v>Found</v>
      </c>
      <c r="AD162" s="44" t="str">
        <f>IF(COUNTIF(Stats!$A$1:$A$33, O162) &gt; 0, "Found", "Not Found")</f>
        <v>Found</v>
      </c>
      <c r="AE162" s="44" t="str">
        <f>IF(COUNTIF(Stats!$A$1:$A$33, P162) &gt; 0, "Found", "Not Found")</f>
        <v>Found</v>
      </c>
      <c r="AF162" s="44" t="str">
        <f>IF(COUNTIF(Stats!$A$1:$A$33, Q162) &gt; 0, "Found", "Not Found")</f>
        <v>Found</v>
      </c>
      <c r="AG162" s="44" t="str">
        <f>IF(COUNTIF(Stats!$A$1:$A$33, R162) &gt; 0, "Found", "Not Found")</f>
        <v>Found</v>
      </c>
      <c r="AH162" s="44" t="str">
        <f>IF(COUNTIF(Stats!$A$1:$A$33, S162) &gt; 0, "Found", "Not Found")</f>
        <v>Found</v>
      </c>
    </row>
    <row r="163" spans="1:34" ht="12.75">
      <c r="A163" s="53" t="s">
        <v>167</v>
      </c>
      <c r="B163" s="1" t="s">
        <v>136</v>
      </c>
      <c r="C163" s="1" t="s">
        <v>364</v>
      </c>
      <c r="D163" s="46">
        <v>7</v>
      </c>
      <c r="E163" s="1" t="s">
        <v>100</v>
      </c>
      <c r="F163" s="47" t="s">
        <v>53</v>
      </c>
      <c r="G163" s="48" t="s">
        <v>46</v>
      </c>
      <c r="H163" s="49" t="s">
        <v>48</v>
      </c>
      <c r="I163" s="49" t="s">
        <v>47</v>
      </c>
      <c r="J163" s="50" t="s">
        <v>35</v>
      </c>
      <c r="K163" s="50" t="s">
        <v>70</v>
      </c>
      <c r="L163" s="51" t="s">
        <v>61</v>
      </c>
      <c r="M163" s="52" t="s">
        <v>60</v>
      </c>
      <c r="N163" s="53" t="s">
        <v>55</v>
      </c>
      <c r="O163" s="53" t="s">
        <v>49</v>
      </c>
      <c r="P163" s="53" t="s">
        <v>67</v>
      </c>
      <c r="Q163" s="53" t="s">
        <v>15</v>
      </c>
      <c r="R163" s="54" t="s">
        <v>62</v>
      </c>
      <c r="S163" s="54" t="s">
        <v>64</v>
      </c>
      <c r="T163" s="43">
        <f ca="1">IFERROR(__xludf.DUMMYFUNCTION("COUNTUNIQUE(F163:S163)"),14)</f>
        <v>14</v>
      </c>
      <c r="U163" s="44" t="str">
        <f>IF(COUNTIF(Stats!$A$1:$A$33, F163) &gt; 0, "Found", "Not Found")</f>
        <v>Found</v>
      </c>
      <c r="V163" s="44" t="str">
        <f>IF(COUNTIF(Stats!$A$1:$A$33, G163) &gt; 0, "Found", "Not Found")</f>
        <v>Found</v>
      </c>
      <c r="W163" s="44" t="str">
        <f>IF(COUNTIF(Stats!$A$1:$A$33, H163) &gt; 0, "Found", "Not Found")</f>
        <v>Found</v>
      </c>
      <c r="X163" s="44" t="str">
        <f>IF(COUNTIF(Stats!$A$1:$A$33, I163) &gt; 0, "Found", "Not Found")</f>
        <v>Found</v>
      </c>
      <c r="Y163" s="44" t="str">
        <f>IF(COUNTIF(Stats!$A$1:$A$33, J163) &gt; 0, "Found", "Not Found")</f>
        <v>Found</v>
      </c>
      <c r="Z163" s="44" t="str">
        <f>IF(COUNTIF(Stats!$A$1:$A$33, K163) &gt; 0, "Found", "Not Found")</f>
        <v>Found</v>
      </c>
      <c r="AA163" s="44" t="str">
        <f>IF(COUNTIF(Stats!$A$1:$A$33, L163) &gt; 0, "Found", "Not Found")</f>
        <v>Found</v>
      </c>
      <c r="AB163" s="44" t="str">
        <f>IF(COUNTIF(Stats!$A$1:$A$33, M163) &gt; 0, "Found", "Not Found")</f>
        <v>Found</v>
      </c>
      <c r="AC163" s="44" t="str">
        <f>IF(COUNTIF(Stats!$A$1:$A$33, N163) &gt; 0, "Found", "Not Found")</f>
        <v>Found</v>
      </c>
      <c r="AD163" s="44" t="str">
        <f>IF(COUNTIF(Stats!$A$1:$A$33, O163) &gt; 0, "Found", "Not Found")</f>
        <v>Found</v>
      </c>
      <c r="AE163" s="44" t="str">
        <f>IF(COUNTIF(Stats!$A$1:$A$33, P163) &gt; 0, "Found", "Not Found")</f>
        <v>Found</v>
      </c>
      <c r="AF163" s="44" t="str">
        <f>IF(COUNTIF(Stats!$A$1:$A$33, Q163) &gt; 0, "Found", "Not Found")</f>
        <v>Found</v>
      </c>
      <c r="AG163" s="44" t="str">
        <f>IF(COUNTIF(Stats!$A$1:$A$33, R163) &gt; 0, "Found", "Not Found")</f>
        <v>Found</v>
      </c>
      <c r="AH163" s="44" t="str">
        <f>IF(COUNTIF(Stats!$A$1:$A$33, S163) &gt; 0, "Found", "Not Found")</f>
        <v>Found</v>
      </c>
    </row>
    <row r="164" spans="1:34" ht="12.75">
      <c r="A164" s="53" t="s">
        <v>167</v>
      </c>
      <c r="B164" s="1" t="s">
        <v>136</v>
      </c>
      <c r="C164" s="1" t="s">
        <v>365</v>
      </c>
      <c r="D164" s="1">
        <v>1</v>
      </c>
      <c r="E164" s="1" t="s">
        <v>100</v>
      </c>
      <c r="F164" s="47" t="s">
        <v>49</v>
      </c>
      <c r="G164" s="48" t="s">
        <v>46</v>
      </c>
      <c r="H164" s="49" t="s">
        <v>48</v>
      </c>
      <c r="I164" s="49" t="s">
        <v>25</v>
      </c>
      <c r="J164" s="50" t="s">
        <v>35</v>
      </c>
      <c r="K164" s="50" t="s">
        <v>53</v>
      </c>
      <c r="L164" s="51" t="s">
        <v>50</v>
      </c>
      <c r="M164" s="52" t="s">
        <v>47</v>
      </c>
      <c r="N164" s="53" t="s">
        <v>55</v>
      </c>
      <c r="O164" s="53" t="s">
        <v>15</v>
      </c>
      <c r="P164" s="53" t="s">
        <v>64</v>
      </c>
      <c r="Q164" s="53" t="s">
        <v>57</v>
      </c>
      <c r="R164" s="54" t="s">
        <v>40</v>
      </c>
      <c r="S164" s="54" t="s">
        <v>70</v>
      </c>
      <c r="T164" s="43">
        <f ca="1">IFERROR(__xludf.DUMMYFUNCTION("COUNTUNIQUE(F164:S164)"),14)</f>
        <v>14</v>
      </c>
      <c r="U164" s="44" t="str">
        <f>IF(COUNTIF(Stats!$A$1:$A$33, F164) &gt; 0, "Found", "Not Found")</f>
        <v>Found</v>
      </c>
      <c r="V164" s="44" t="str">
        <f>IF(COUNTIF(Stats!$A$1:$A$33, G164) &gt; 0, "Found", "Not Found")</f>
        <v>Found</v>
      </c>
      <c r="W164" s="44" t="str">
        <f>IF(COUNTIF(Stats!$A$1:$A$33, H164) &gt; 0, "Found", "Not Found")</f>
        <v>Found</v>
      </c>
      <c r="X164" s="44" t="str">
        <f>IF(COUNTIF(Stats!$A$1:$A$33, I164) &gt; 0, "Found", "Not Found")</f>
        <v>Found</v>
      </c>
      <c r="Y164" s="44" t="str">
        <f>IF(COUNTIF(Stats!$A$1:$A$33, J164) &gt; 0, "Found", "Not Found")</f>
        <v>Found</v>
      </c>
      <c r="Z164" s="44" t="str">
        <f>IF(COUNTIF(Stats!$A$1:$A$33, K164) &gt; 0, "Found", "Not Found")</f>
        <v>Found</v>
      </c>
      <c r="AA164" s="44" t="str">
        <f>IF(COUNTIF(Stats!$A$1:$A$33, L164) &gt; 0, "Found", "Not Found")</f>
        <v>Found</v>
      </c>
      <c r="AB164" s="44" t="str">
        <f>IF(COUNTIF(Stats!$A$1:$A$33, M164) &gt; 0, "Found", "Not Found")</f>
        <v>Found</v>
      </c>
      <c r="AC164" s="44" t="str">
        <f>IF(COUNTIF(Stats!$A$1:$A$33, N164) &gt; 0, "Found", "Not Found")</f>
        <v>Found</v>
      </c>
      <c r="AD164" s="44" t="str">
        <f>IF(COUNTIF(Stats!$A$1:$A$33, O164) &gt; 0, "Found", "Not Found")</f>
        <v>Found</v>
      </c>
      <c r="AE164" s="44" t="str">
        <f>IF(COUNTIF(Stats!$A$1:$A$33, P164) &gt; 0, "Found", "Not Found")</f>
        <v>Found</v>
      </c>
      <c r="AF164" s="44" t="str">
        <f>IF(COUNTIF(Stats!$A$1:$A$33, Q164) &gt; 0, "Found", "Not Found")</f>
        <v>Found</v>
      </c>
      <c r="AG164" s="44" t="str">
        <f>IF(COUNTIF(Stats!$A$1:$A$33, R164) &gt; 0, "Found", "Not Found")</f>
        <v>Found</v>
      </c>
      <c r="AH164" s="44" t="str">
        <f>IF(COUNTIF(Stats!$A$1:$A$33, S164) &gt; 0, "Found", "Not Found")</f>
        <v>Found</v>
      </c>
    </row>
    <row r="165" spans="1:34" ht="12.75">
      <c r="A165" s="57" t="s">
        <v>167</v>
      </c>
      <c r="B165" s="1" t="s">
        <v>136</v>
      </c>
      <c r="C165" s="1" t="s">
        <v>364</v>
      </c>
      <c r="D165" s="1">
        <v>8</v>
      </c>
      <c r="E165" s="1" t="s">
        <v>100</v>
      </c>
      <c r="F165" s="47" t="s">
        <v>35</v>
      </c>
      <c r="G165" s="48" t="s">
        <v>54</v>
      </c>
      <c r="H165" s="49" t="s">
        <v>61</v>
      </c>
      <c r="I165" s="49" t="s">
        <v>70</v>
      </c>
      <c r="J165" s="50" t="s">
        <v>53</v>
      </c>
      <c r="K165" s="50" t="s">
        <v>50</v>
      </c>
      <c r="L165" s="51" t="s">
        <v>64</v>
      </c>
      <c r="M165" s="52" t="s">
        <v>47</v>
      </c>
      <c r="N165" s="53" t="s">
        <v>55</v>
      </c>
      <c r="O165" s="53" t="s">
        <v>62</v>
      </c>
      <c r="P165" s="53" t="s">
        <v>30</v>
      </c>
      <c r="Q165" s="53" t="s">
        <v>49</v>
      </c>
      <c r="R165" s="54" t="s">
        <v>15</v>
      </c>
      <c r="S165" s="54" t="s">
        <v>46</v>
      </c>
      <c r="T165" s="43">
        <f ca="1">IFERROR(__xludf.DUMMYFUNCTION("COUNTUNIQUE(F165:S165)"),14)</f>
        <v>14</v>
      </c>
      <c r="U165" s="44" t="str">
        <f>IF(COUNTIF(Stats!$A$1:$A$33, F165) &gt; 0, "Found", "Not Found")</f>
        <v>Found</v>
      </c>
      <c r="V165" s="44" t="str">
        <f>IF(COUNTIF(Stats!$A$1:$A$33, G165) &gt; 0, "Found", "Not Found")</f>
        <v>Found</v>
      </c>
      <c r="W165" s="44" t="str">
        <f>IF(COUNTIF(Stats!$A$1:$A$33, H165) &gt; 0, "Found", "Not Found")</f>
        <v>Found</v>
      </c>
      <c r="X165" s="44" t="str">
        <f>IF(COUNTIF(Stats!$A$1:$A$33, I165) &gt; 0, "Found", "Not Found")</f>
        <v>Found</v>
      </c>
      <c r="Y165" s="44" t="str">
        <f>IF(COUNTIF(Stats!$A$1:$A$33, J165) &gt; 0, "Found", "Not Found")</f>
        <v>Found</v>
      </c>
      <c r="Z165" s="44" t="str">
        <f>IF(COUNTIF(Stats!$A$1:$A$33, K165) &gt; 0, "Found", "Not Found")</f>
        <v>Found</v>
      </c>
      <c r="AA165" s="44" t="str">
        <f>IF(COUNTIF(Stats!$A$1:$A$33, L165) &gt; 0, "Found", "Not Found")</f>
        <v>Found</v>
      </c>
      <c r="AB165" s="44" t="str">
        <f>IF(COUNTIF(Stats!$A$1:$A$33, M165) &gt; 0, "Found", "Not Found")</f>
        <v>Found</v>
      </c>
      <c r="AC165" s="44" t="str">
        <f>IF(COUNTIF(Stats!$A$1:$A$33, N165) &gt; 0, "Found", "Not Found")</f>
        <v>Found</v>
      </c>
      <c r="AD165" s="44" t="str">
        <f>IF(COUNTIF(Stats!$A$1:$A$33, O165) &gt; 0, "Found", "Not Found")</f>
        <v>Found</v>
      </c>
      <c r="AE165" s="44" t="str">
        <f>IF(COUNTIF(Stats!$A$1:$A$33, P165) &gt; 0, "Found", "Not Found")</f>
        <v>Found</v>
      </c>
      <c r="AF165" s="44" t="str">
        <f>IF(COUNTIF(Stats!$A$1:$A$33, Q165) &gt; 0, "Found", "Not Found")</f>
        <v>Found</v>
      </c>
      <c r="AG165" s="44" t="str">
        <f>IF(COUNTIF(Stats!$A$1:$A$33, R165) &gt; 0, "Found", "Not Found")</f>
        <v>Found</v>
      </c>
      <c r="AH165" s="44" t="str">
        <f>IF(COUNTIF(Stats!$A$1:$A$33, S165) &gt; 0, "Found", "Not Found")</f>
        <v>Found</v>
      </c>
    </row>
    <row r="166" spans="1:34" ht="12.75">
      <c r="A166" s="57" t="s">
        <v>167</v>
      </c>
      <c r="B166" s="1" t="s">
        <v>136</v>
      </c>
      <c r="C166" s="1" t="s">
        <v>364</v>
      </c>
      <c r="D166" s="1">
        <v>2</v>
      </c>
      <c r="E166" s="1" t="s">
        <v>100</v>
      </c>
      <c r="F166" s="47" t="s">
        <v>49</v>
      </c>
      <c r="G166" s="48" t="s">
        <v>46</v>
      </c>
      <c r="H166" s="49" t="s">
        <v>50</v>
      </c>
      <c r="I166" s="49" t="s">
        <v>65</v>
      </c>
      <c r="J166" s="50" t="s">
        <v>35</v>
      </c>
      <c r="K166" s="50" t="s">
        <v>53</v>
      </c>
      <c r="L166" s="51" t="s">
        <v>62</v>
      </c>
      <c r="M166" s="52" t="s">
        <v>47</v>
      </c>
      <c r="N166" s="53" t="s">
        <v>55</v>
      </c>
      <c r="O166" s="53" t="s">
        <v>61</v>
      </c>
      <c r="P166" s="53" t="s">
        <v>15</v>
      </c>
      <c r="Q166" s="53" t="s">
        <v>30</v>
      </c>
      <c r="R166" s="54" t="s">
        <v>57</v>
      </c>
      <c r="S166" s="54" t="s">
        <v>60</v>
      </c>
      <c r="T166" s="43">
        <f ca="1">IFERROR(__xludf.DUMMYFUNCTION("COUNTUNIQUE(F166:S166)"),14)</f>
        <v>14</v>
      </c>
      <c r="U166" s="44" t="str">
        <f>IF(COUNTIF(Stats!$A$1:$A$33, F166) &gt; 0, "Found", "Not Found")</f>
        <v>Found</v>
      </c>
      <c r="V166" s="44" t="str">
        <f>IF(COUNTIF(Stats!$A$1:$A$33, G166) &gt; 0, "Found", "Not Found")</f>
        <v>Found</v>
      </c>
      <c r="W166" s="44" t="str">
        <f>IF(COUNTIF(Stats!$A$1:$A$33, H166) &gt; 0, "Found", "Not Found")</f>
        <v>Found</v>
      </c>
      <c r="X166" s="44" t="str">
        <f>IF(COUNTIF(Stats!$A$1:$A$33, I166) &gt; 0, "Found", "Not Found")</f>
        <v>Found</v>
      </c>
      <c r="Y166" s="44" t="str">
        <f>IF(COUNTIF(Stats!$A$1:$A$33, J166) &gt; 0, "Found", "Not Found")</f>
        <v>Found</v>
      </c>
      <c r="Z166" s="44" t="str">
        <f>IF(COUNTIF(Stats!$A$1:$A$33, K166) &gt; 0, "Found", "Not Found")</f>
        <v>Found</v>
      </c>
      <c r="AA166" s="44" t="str">
        <f>IF(COUNTIF(Stats!$A$1:$A$33, L166) &gt; 0, "Found", "Not Found")</f>
        <v>Found</v>
      </c>
      <c r="AB166" s="44" t="str">
        <f>IF(COUNTIF(Stats!$A$1:$A$33, M166) &gt; 0, "Found", "Not Found")</f>
        <v>Found</v>
      </c>
      <c r="AC166" s="44" t="str">
        <f>IF(COUNTIF(Stats!$A$1:$A$33, N166) &gt; 0, "Found", "Not Found")</f>
        <v>Found</v>
      </c>
      <c r="AD166" s="44" t="str">
        <f>IF(COUNTIF(Stats!$A$1:$A$33, O166) &gt; 0, "Found", "Not Found")</f>
        <v>Found</v>
      </c>
      <c r="AE166" s="44" t="str">
        <f>IF(COUNTIF(Stats!$A$1:$A$33, P166) &gt; 0, "Found", "Not Found")</f>
        <v>Found</v>
      </c>
      <c r="AF166" s="44" t="str">
        <f>IF(COUNTIF(Stats!$A$1:$A$33, Q166) &gt; 0, "Found", "Not Found")</f>
        <v>Found</v>
      </c>
      <c r="AG166" s="44" t="str">
        <f>IF(COUNTIF(Stats!$A$1:$A$33, R166) &gt; 0, "Found", "Not Found")</f>
        <v>Found</v>
      </c>
      <c r="AH166" s="44" t="str">
        <f>IF(COUNTIF(Stats!$A$1:$A$33, S166) &gt; 0, "Found", "Not Found")</f>
        <v>Found</v>
      </c>
    </row>
    <row r="167" spans="1:34" ht="12.75">
      <c r="A167" s="57" t="s">
        <v>168</v>
      </c>
      <c r="B167" s="1" t="s">
        <v>99</v>
      </c>
      <c r="C167" s="1" t="s">
        <v>364</v>
      </c>
      <c r="D167" s="46">
        <v>5</v>
      </c>
      <c r="E167" s="1" t="s">
        <v>100</v>
      </c>
      <c r="F167" s="47" t="s">
        <v>49</v>
      </c>
      <c r="G167" s="48" t="s">
        <v>35</v>
      </c>
      <c r="H167" s="49" t="s">
        <v>52</v>
      </c>
      <c r="I167" s="49" t="s">
        <v>50</v>
      </c>
      <c r="J167" s="50" t="s">
        <v>53</v>
      </c>
      <c r="K167" s="50" t="s">
        <v>40</v>
      </c>
      <c r="L167" s="51" t="s">
        <v>47</v>
      </c>
      <c r="M167" s="52" t="s">
        <v>45</v>
      </c>
      <c r="N167" s="53" t="s">
        <v>30</v>
      </c>
      <c r="O167" s="53" t="s">
        <v>55</v>
      </c>
      <c r="P167" s="53" t="s">
        <v>70</v>
      </c>
      <c r="Q167" s="53" t="s">
        <v>59</v>
      </c>
      <c r="R167" s="54" t="s">
        <v>15</v>
      </c>
      <c r="S167" s="54" t="s">
        <v>46</v>
      </c>
      <c r="T167" s="43">
        <f ca="1">IFERROR(__xludf.DUMMYFUNCTION("COUNTUNIQUE(F167:S167)"),14)</f>
        <v>14</v>
      </c>
      <c r="U167" s="44" t="str">
        <f>IF(COUNTIF(Stats!$A$1:$A$33, F167) &gt; 0, "Found", "Not Found")</f>
        <v>Found</v>
      </c>
      <c r="V167" s="44" t="str">
        <f>IF(COUNTIF(Stats!$A$1:$A$33, G167) &gt; 0, "Found", "Not Found")</f>
        <v>Found</v>
      </c>
      <c r="W167" s="44" t="str">
        <f>IF(COUNTIF(Stats!$A$1:$A$33, H167) &gt; 0, "Found", "Not Found")</f>
        <v>Found</v>
      </c>
      <c r="X167" s="44" t="str">
        <f>IF(COUNTIF(Stats!$A$1:$A$33, I167) &gt; 0, "Found", "Not Found")</f>
        <v>Found</v>
      </c>
      <c r="Y167" s="44" t="str">
        <f>IF(COUNTIF(Stats!$A$1:$A$33, J167) &gt; 0, "Found", "Not Found")</f>
        <v>Found</v>
      </c>
      <c r="Z167" s="44" t="str">
        <f>IF(COUNTIF(Stats!$A$1:$A$33, K167) &gt; 0, "Found", "Not Found")</f>
        <v>Found</v>
      </c>
      <c r="AA167" s="44" t="str">
        <f>IF(COUNTIF(Stats!$A$1:$A$33, L167) &gt; 0, "Found", "Not Found")</f>
        <v>Found</v>
      </c>
      <c r="AB167" s="44" t="str">
        <f>IF(COUNTIF(Stats!$A$1:$A$33, M167) &gt; 0, "Found", "Not Found")</f>
        <v>Found</v>
      </c>
      <c r="AC167" s="44" t="str">
        <f>IF(COUNTIF(Stats!$A$1:$A$33, N167) &gt; 0, "Found", "Not Found")</f>
        <v>Found</v>
      </c>
      <c r="AD167" s="44" t="str">
        <f>IF(COUNTIF(Stats!$A$1:$A$33, O167) &gt; 0, "Found", "Not Found")</f>
        <v>Found</v>
      </c>
      <c r="AE167" s="44" t="str">
        <f>IF(COUNTIF(Stats!$A$1:$A$33, P167) &gt; 0, "Found", "Not Found")</f>
        <v>Found</v>
      </c>
      <c r="AF167" s="44" t="str">
        <f>IF(COUNTIF(Stats!$A$1:$A$33, Q167) &gt; 0, "Found", "Not Found")</f>
        <v>Found</v>
      </c>
      <c r="AG167" s="44" t="str">
        <f>IF(COUNTIF(Stats!$A$1:$A$33, R167) &gt; 0, "Found", "Not Found")</f>
        <v>Found</v>
      </c>
      <c r="AH167" s="44" t="str">
        <f>IF(COUNTIF(Stats!$A$1:$A$33, S167) &gt; 0, "Found", "Not Found")</f>
        <v>Found</v>
      </c>
    </row>
    <row r="168" spans="1:34" ht="12.75">
      <c r="A168" s="67" t="s">
        <v>168</v>
      </c>
      <c r="B168" s="1" t="s">
        <v>99</v>
      </c>
      <c r="C168" s="1" t="s">
        <v>365</v>
      </c>
      <c r="D168" s="46">
        <v>2</v>
      </c>
      <c r="E168" s="1" t="s">
        <v>100</v>
      </c>
      <c r="F168" s="47" t="s">
        <v>53</v>
      </c>
      <c r="G168" s="48" t="s">
        <v>62</v>
      </c>
      <c r="H168" s="49" t="s">
        <v>70</v>
      </c>
      <c r="I168" s="49" t="s">
        <v>48</v>
      </c>
      <c r="J168" s="50" t="s">
        <v>40</v>
      </c>
      <c r="K168" s="50" t="s">
        <v>59</v>
      </c>
      <c r="L168" s="51" t="s">
        <v>66</v>
      </c>
      <c r="M168" s="52" t="s">
        <v>25</v>
      </c>
      <c r="N168" s="53" t="s">
        <v>30</v>
      </c>
      <c r="O168" s="53" t="s">
        <v>55</v>
      </c>
      <c r="P168" s="53" t="s">
        <v>35</v>
      </c>
      <c r="Q168" s="53" t="s">
        <v>49</v>
      </c>
      <c r="R168" s="54" t="s">
        <v>50</v>
      </c>
      <c r="S168" s="54" t="s">
        <v>45</v>
      </c>
      <c r="T168" s="43">
        <f ca="1">IFERROR(__xludf.DUMMYFUNCTION("COUNTUNIQUE(F168:S168)"),14)</f>
        <v>14</v>
      </c>
      <c r="U168" s="44" t="str">
        <f>IF(COUNTIF(Stats!$A$1:$A$33, F168) &gt; 0, "Found", "Not Found")</f>
        <v>Found</v>
      </c>
      <c r="V168" s="44" t="str">
        <f>IF(COUNTIF(Stats!$A$1:$A$33, G168) &gt; 0, "Found", "Not Found")</f>
        <v>Found</v>
      </c>
      <c r="W168" s="44" t="str">
        <f>IF(COUNTIF(Stats!$A$1:$A$33, H168) &gt; 0, "Found", "Not Found")</f>
        <v>Found</v>
      </c>
      <c r="X168" s="44" t="str">
        <f>IF(COUNTIF(Stats!$A$1:$A$33, I168) &gt; 0, "Found", "Not Found")</f>
        <v>Found</v>
      </c>
      <c r="Y168" s="44" t="str">
        <f>IF(COUNTIF(Stats!$A$1:$A$33, J168) &gt; 0, "Found", "Not Found")</f>
        <v>Found</v>
      </c>
      <c r="Z168" s="44" t="str">
        <f>IF(COUNTIF(Stats!$A$1:$A$33, K168) &gt; 0, "Found", "Not Found")</f>
        <v>Found</v>
      </c>
      <c r="AA168" s="44" t="str">
        <f>IF(COUNTIF(Stats!$A$1:$A$33, L168) &gt; 0, "Found", "Not Found")</f>
        <v>Found</v>
      </c>
      <c r="AB168" s="44" t="str">
        <f>IF(COUNTIF(Stats!$A$1:$A$33, M168) &gt; 0, "Found", "Not Found")</f>
        <v>Found</v>
      </c>
      <c r="AC168" s="44" t="str">
        <f>IF(COUNTIF(Stats!$A$1:$A$33, N168) &gt; 0, "Found", "Not Found")</f>
        <v>Found</v>
      </c>
      <c r="AD168" s="44" t="str">
        <f>IF(COUNTIF(Stats!$A$1:$A$33, O168) &gt; 0, "Found", "Not Found")</f>
        <v>Found</v>
      </c>
      <c r="AE168" s="44" t="str">
        <f>IF(COUNTIF(Stats!$A$1:$A$33, P168) &gt; 0, "Found", "Not Found")</f>
        <v>Found</v>
      </c>
      <c r="AF168" s="44" t="str">
        <f>IF(COUNTIF(Stats!$A$1:$A$33, Q168) &gt; 0, "Found", "Not Found")</f>
        <v>Found</v>
      </c>
      <c r="AG168" s="44" t="str">
        <f>IF(COUNTIF(Stats!$A$1:$A$33, R168) &gt; 0, "Found", "Not Found")</f>
        <v>Found</v>
      </c>
      <c r="AH168" s="44" t="str">
        <f>IF(COUNTIF(Stats!$A$1:$A$33, S168) &gt; 0, "Found", "Not Found")</f>
        <v>Found</v>
      </c>
    </row>
    <row r="169" spans="1:34" ht="12.75">
      <c r="A169" s="67" t="s">
        <v>168</v>
      </c>
      <c r="B169" s="1" t="s">
        <v>99</v>
      </c>
      <c r="C169" s="1" t="s">
        <v>364</v>
      </c>
      <c r="D169" s="46">
        <v>19</v>
      </c>
      <c r="E169" s="1" t="s">
        <v>100</v>
      </c>
      <c r="F169" s="47" t="s">
        <v>49</v>
      </c>
      <c r="G169" s="48" t="s">
        <v>50</v>
      </c>
      <c r="H169" s="49" t="s">
        <v>20</v>
      </c>
      <c r="I169" s="49" t="s">
        <v>66</v>
      </c>
      <c r="J169" s="50" t="s">
        <v>45</v>
      </c>
      <c r="K169" s="50" t="s">
        <v>48</v>
      </c>
      <c r="L169" s="51" t="s">
        <v>64</v>
      </c>
      <c r="M169" s="52" t="s">
        <v>53</v>
      </c>
      <c r="N169" s="53" t="s">
        <v>30</v>
      </c>
      <c r="O169" s="53" t="s">
        <v>55</v>
      </c>
      <c r="P169" s="53" t="s">
        <v>35</v>
      </c>
      <c r="Q169" s="53" t="s">
        <v>46</v>
      </c>
      <c r="R169" s="54" t="s">
        <v>15</v>
      </c>
      <c r="S169" s="54" t="s">
        <v>70</v>
      </c>
      <c r="T169" s="43">
        <f ca="1">IFERROR(__xludf.DUMMYFUNCTION("COUNTUNIQUE(F169:S169)"),14)</f>
        <v>14</v>
      </c>
      <c r="U169" s="44" t="str">
        <f>IF(COUNTIF(Stats!$A$1:$A$33, F169) &gt; 0, "Found", "Not Found")</f>
        <v>Found</v>
      </c>
      <c r="V169" s="44" t="str">
        <f>IF(COUNTIF(Stats!$A$1:$A$33, G169) &gt; 0, "Found", "Not Found")</f>
        <v>Found</v>
      </c>
      <c r="W169" s="44" t="str">
        <f>IF(COUNTIF(Stats!$A$1:$A$33, H169) &gt; 0, "Found", "Not Found")</f>
        <v>Found</v>
      </c>
      <c r="X169" s="44" t="str">
        <f>IF(COUNTIF(Stats!$A$1:$A$33, I169) &gt; 0, "Found", "Not Found")</f>
        <v>Found</v>
      </c>
      <c r="Y169" s="44" t="str">
        <f>IF(COUNTIF(Stats!$A$1:$A$33, J169) &gt; 0, "Found", "Not Found")</f>
        <v>Found</v>
      </c>
      <c r="Z169" s="44" t="str">
        <f>IF(COUNTIF(Stats!$A$1:$A$33, K169) &gt; 0, "Found", "Not Found")</f>
        <v>Found</v>
      </c>
      <c r="AA169" s="44" t="str">
        <f>IF(COUNTIF(Stats!$A$1:$A$33, L169) &gt; 0, "Found", "Not Found")</f>
        <v>Found</v>
      </c>
      <c r="AB169" s="44" t="str">
        <f>IF(COUNTIF(Stats!$A$1:$A$33, M169) &gt; 0, "Found", "Not Found")</f>
        <v>Found</v>
      </c>
      <c r="AC169" s="44" t="str">
        <f>IF(COUNTIF(Stats!$A$1:$A$33, N169) &gt; 0, "Found", "Not Found")</f>
        <v>Found</v>
      </c>
      <c r="AD169" s="44" t="str">
        <f>IF(COUNTIF(Stats!$A$1:$A$33, O169) &gt; 0, "Found", "Not Found")</f>
        <v>Found</v>
      </c>
      <c r="AE169" s="44" t="str">
        <f>IF(COUNTIF(Stats!$A$1:$A$33, P169) &gt; 0, "Found", "Not Found")</f>
        <v>Found</v>
      </c>
      <c r="AF169" s="44" t="str">
        <f>IF(COUNTIF(Stats!$A$1:$A$33, Q169) &gt; 0, "Found", "Not Found")</f>
        <v>Found</v>
      </c>
      <c r="AG169" s="44" t="str">
        <f>IF(COUNTIF(Stats!$A$1:$A$33, R169) &gt; 0, "Found", "Not Found")</f>
        <v>Found</v>
      </c>
      <c r="AH169" s="44" t="str">
        <f>IF(COUNTIF(Stats!$A$1:$A$33, S169) &gt; 0, "Found", "Not Found")</f>
        <v>Found</v>
      </c>
    </row>
    <row r="170" spans="1:34" ht="12.75">
      <c r="A170" s="50" t="s">
        <v>169</v>
      </c>
      <c r="B170" s="1" t="s">
        <v>99</v>
      </c>
      <c r="C170" s="1" t="s">
        <v>365</v>
      </c>
      <c r="D170" s="46">
        <v>2</v>
      </c>
      <c r="E170" s="1" t="s">
        <v>100</v>
      </c>
      <c r="F170" s="47" t="s">
        <v>35</v>
      </c>
      <c r="G170" s="48" t="s">
        <v>54</v>
      </c>
      <c r="H170" s="49" t="s">
        <v>61</v>
      </c>
      <c r="I170" s="49" t="s">
        <v>50</v>
      </c>
      <c r="J170" s="50" t="s">
        <v>30</v>
      </c>
      <c r="K170" s="50" t="s">
        <v>25</v>
      </c>
      <c r="L170" s="51" t="s">
        <v>51</v>
      </c>
      <c r="M170" s="52" t="s">
        <v>48</v>
      </c>
      <c r="N170" s="53" t="s">
        <v>55</v>
      </c>
      <c r="O170" s="53" t="s">
        <v>52</v>
      </c>
      <c r="P170" s="53" t="s">
        <v>49</v>
      </c>
      <c r="Q170" s="53" t="s">
        <v>53</v>
      </c>
      <c r="R170" s="54" t="s">
        <v>40</v>
      </c>
      <c r="S170" s="54" t="s">
        <v>46</v>
      </c>
      <c r="T170" s="43">
        <f ca="1">IFERROR(__xludf.DUMMYFUNCTION("COUNTUNIQUE(F170:S170)"),14)</f>
        <v>14</v>
      </c>
      <c r="U170" s="44" t="str">
        <f>IF(COUNTIF(Stats!$A$1:$A$33, F170) &gt; 0, "Found", "Not Found")</f>
        <v>Found</v>
      </c>
      <c r="V170" s="44" t="str">
        <f>IF(COUNTIF(Stats!$A$1:$A$33, G170) &gt; 0, "Found", "Not Found")</f>
        <v>Found</v>
      </c>
      <c r="W170" s="44" t="str">
        <f>IF(COUNTIF(Stats!$A$1:$A$33, H170) &gt; 0, "Found", "Not Found")</f>
        <v>Found</v>
      </c>
      <c r="X170" s="44" t="str">
        <f>IF(COUNTIF(Stats!$A$1:$A$33, I170) &gt; 0, "Found", "Not Found")</f>
        <v>Found</v>
      </c>
      <c r="Y170" s="44" t="str">
        <f>IF(COUNTIF(Stats!$A$1:$A$33, J170) &gt; 0, "Found", "Not Found")</f>
        <v>Found</v>
      </c>
      <c r="Z170" s="44" t="str">
        <f>IF(COUNTIF(Stats!$A$1:$A$33, K170) &gt; 0, "Found", "Not Found")</f>
        <v>Found</v>
      </c>
      <c r="AA170" s="44" t="str">
        <f>IF(COUNTIF(Stats!$A$1:$A$33, L170) &gt; 0, "Found", "Not Found")</f>
        <v>Found</v>
      </c>
      <c r="AB170" s="44" t="str">
        <f>IF(COUNTIF(Stats!$A$1:$A$33, M170) &gt; 0, "Found", "Not Found")</f>
        <v>Found</v>
      </c>
      <c r="AC170" s="44" t="str">
        <f>IF(COUNTIF(Stats!$A$1:$A$33, N170) &gt; 0, "Found", "Not Found")</f>
        <v>Found</v>
      </c>
      <c r="AD170" s="44" t="str">
        <f>IF(COUNTIF(Stats!$A$1:$A$33, O170) &gt; 0, "Found", "Not Found")</f>
        <v>Found</v>
      </c>
      <c r="AE170" s="44" t="str">
        <f>IF(COUNTIF(Stats!$A$1:$A$33, P170) &gt; 0, "Found", "Not Found")</f>
        <v>Found</v>
      </c>
      <c r="AF170" s="44" t="str">
        <f>IF(COUNTIF(Stats!$A$1:$A$33, Q170) &gt; 0, "Found", "Not Found")</f>
        <v>Found</v>
      </c>
      <c r="AG170" s="44" t="str">
        <f>IF(COUNTIF(Stats!$A$1:$A$33, R170) &gt; 0, "Found", "Not Found")</f>
        <v>Found</v>
      </c>
      <c r="AH170" s="44" t="str">
        <f>IF(COUNTIF(Stats!$A$1:$A$33, S170) &gt; 0, "Found", "Not Found")</f>
        <v>Found</v>
      </c>
    </row>
    <row r="171" spans="1:34" ht="12.75">
      <c r="A171" s="33" t="s">
        <v>169</v>
      </c>
      <c r="B171" s="1" t="s">
        <v>99</v>
      </c>
      <c r="C171" s="1" t="s">
        <v>364</v>
      </c>
      <c r="D171" s="46">
        <v>4</v>
      </c>
      <c r="E171" s="1" t="s">
        <v>100</v>
      </c>
      <c r="F171" s="47" t="s">
        <v>49</v>
      </c>
      <c r="G171" s="48" t="s">
        <v>30</v>
      </c>
      <c r="H171" s="49" t="s">
        <v>40</v>
      </c>
      <c r="I171" s="49" t="s">
        <v>20</v>
      </c>
      <c r="J171" s="50" t="s">
        <v>64</v>
      </c>
      <c r="K171" s="50" t="s">
        <v>53</v>
      </c>
      <c r="L171" s="51" t="s">
        <v>58</v>
      </c>
      <c r="M171" s="52" t="s">
        <v>66</v>
      </c>
      <c r="N171" s="53" t="s">
        <v>55</v>
      </c>
      <c r="O171" s="53" t="s">
        <v>52</v>
      </c>
      <c r="P171" s="53" t="s">
        <v>35</v>
      </c>
      <c r="Q171" s="53" t="s">
        <v>46</v>
      </c>
      <c r="R171" s="54" t="s">
        <v>50</v>
      </c>
      <c r="S171" s="54" t="s">
        <v>62</v>
      </c>
      <c r="T171" s="43">
        <f ca="1">IFERROR(__xludf.DUMMYFUNCTION("COUNTUNIQUE(F171:S171)"),14)</f>
        <v>14</v>
      </c>
      <c r="U171" s="44" t="str">
        <f>IF(COUNTIF(Stats!$A$1:$A$33, F171) &gt; 0, "Found", "Not Found")</f>
        <v>Found</v>
      </c>
      <c r="V171" s="44" t="str">
        <f>IF(COUNTIF(Stats!$A$1:$A$33, G171) &gt; 0, "Found", "Not Found")</f>
        <v>Found</v>
      </c>
      <c r="W171" s="44" t="str">
        <f>IF(COUNTIF(Stats!$A$1:$A$33, H171) &gt; 0, "Found", "Not Found")</f>
        <v>Found</v>
      </c>
      <c r="X171" s="44" t="str">
        <f>IF(COUNTIF(Stats!$A$1:$A$33, I171) &gt; 0, "Found", "Not Found")</f>
        <v>Found</v>
      </c>
      <c r="Y171" s="44" t="str">
        <f>IF(COUNTIF(Stats!$A$1:$A$33, J171) &gt; 0, "Found", "Not Found")</f>
        <v>Found</v>
      </c>
      <c r="Z171" s="44" t="str">
        <f>IF(COUNTIF(Stats!$A$1:$A$33, K171) &gt; 0, "Found", "Not Found")</f>
        <v>Found</v>
      </c>
      <c r="AA171" s="44" t="str">
        <f>IF(COUNTIF(Stats!$A$1:$A$33, L171) &gt; 0, "Found", "Not Found")</f>
        <v>Found</v>
      </c>
      <c r="AB171" s="44" t="str">
        <f>IF(COUNTIF(Stats!$A$1:$A$33, M171) &gt; 0, "Found", "Not Found")</f>
        <v>Found</v>
      </c>
      <c r="AC171" s="44" t="str">
        <f>IF(COUNTIF(Stats!$A$1:$A$33, N171) &gt; 0, "Found", "Not Found")</f>
        <v>Found</v>
      </c>
      <c r="AD171" s="44" t="str">
        <f>IF(COUNTIF(Stats!$A$1:$A$33, O171) &gt; 0, "Found", "Not Found")</f>
        <v>Found</v>
      </c>
      <c r="AE171" s="44" t="str">
        <f>IF(COUNTIF(Stats!$A$1:$A$33, P171) &gt; 0, "Found", "Not Found")</f>
        <v>Found</v>
      </c>
      <c r="AF171" s="44" t="str">
        <f>IF(COUNTIF(Stats!$A$1:$A$33, Q171) &gt; 0, "Found", "Not Found")</f>
        <v>Found</v>
      </c>
      <c r="AG171" s="44" t="str">
        <f>IF(COUNTIF(Stats!$A$1:$A$33, R171) &gt; 0, "Found", "Not Found")</f>
        <v>Found</v>
      </c>
      <c r="AH171" s="44" t="str">
        <f>IF(COUNTIF(Stats!$A$1:$A$33, S171) &gt; 0, "Found", "Not Found")</f>
        <v>Found</v>
      </c>
    </row>
    <row r="172" spans="1:34" ht="12.75">
      <c r="A172" s="33" t="s">
        <v>169</v>
      </c>
      <c r="B172" s="1" t="s">
        <v>99</v>
      </c>
      <c r="C172" s="1" t="s">
        <v>365</v>
      </c>
      <c r="D172" s="46">
        <v>5</v>
      </c>
      <c r="E172" s="1" t="s">
        <v>100</v>
      </c>
      <c r="F172" s="47" t="s">
        <v>30</v>
      </c>
      <c r="G172" s="48" t="s">
        <v>25</v>
      </c>
      <c r="H172" s="49" t="s">
        <v>50</v>
      </c>
      <c r="I172" s="49" t="s">
        <v>47</v>
      </c>
      <c r="J172" s="50" t="s">
        <v>46</v>
      </c>
      <c r="K172" s="50" t="s">
        <v>58</v>
      </c>
      <c r="L172" s="51" t="s">
        <v>45</v>
      </c>
      <c r="M172" s="52" t="s">
        <v>60</v>
      </c>
      <c r="N172" s="53" t="s">
        <v>55</v>
      </c>
      <c r="O172" s="53" t="s">
        <v>49</v>
      </c>
      <c r="P172" s="53" t="s">
        <v>35</v>
      </c>
      <c r="Q172" s="53" t="s">
        <v>53</v>
      </c>
      <c r="R172" s="54" t="s">
        <v>40</v>
      </c>
      <c r="S172" s="54" t="s">
        <v>15</v>
      </c>
      <c r="T172" s="43">
        <f ca="1">IFERROR(__xludf.DUMMYFUNCTION("COUNTUNIQUE(F172:S172)"),14)</f>
        <v>14</v>
      </c>
      <c r="U172" s="44" t="str">
        <f>IF(COUNTIF(Stats!$A$1:$A$33, F172) &gt; 0, "Found", "Not Found")</f>
        <v>Found</v>
      </c>
      <c r="V172" s="44" t="str">
        <f>IF(COUNTIF(Stats!$A$1:$A$33, G172) &gt; 0, "Found", "Not Found")</f>
        <v>Found</v>
      </c>
      <c r="W172" s="44" t="str">
        <f>IF(COUNTIF(Stats!$A$1:$A$33, H172) &gt; 0, "Found", "Not Found")</f>
        <v>Found</v>
      </c>
      <c r="X172" s="44" t="str">
        <f>IF(COUNTIF(Stats!$A$1:$A$33, I172) &gt; 0, "Found", "Not Found")</f>
        <v>Found</v>
      </c>
      <c r="Y172" s="44" t="str">
        <f>IF(COUNTIF(Stats!$A$1:$A$33, J172) &gt; 0, "Found", "Not Found")</f>
        <v>Found</v>
      </c>
      <c r="Z172" s="44" t="str">
        <f>IF(COUNTIF(Stats!$A$1:$A$33, K172) &gt; 0, "Found", "Not Found")</f>
        <v>Found</v>
      </c>
      <c r="AA172" s="44" t="str">
        <f>IF(COUNTIF(Stats!$A$1:$A$33, L172) &gt; 0, "Found", "Not Found")</f>
        <v>Found</v>
      </c>
      <c r="AB172" s="44" t="str">
        <f>IF(COUNTIF(Stats!$A$1:$A$33, M172) &gt; 0, "Found", "Not Found")</f>
        <v>Found</v>
      </c>
      <c r="AC172" s="44" t="str">
        <f>IF(COUNTIF(Stats!$A$1:$A$33, N172) &gt; 0, "Found", "Not Found")</f>
        <v>Found</v>
      </c>
      <c r="AD172" s="44" t="str">
        <f>IF(COUNTIF(Stats!$A$1:$A$33, O172) &gt; 0, "Found", "Not Found")</f>
        <v>Found</v>
      </c>
      <c r="AE172" s="44" t="str">
        <f>IF(COUNTIF(Stats!$A$1:$A$33, P172) &gt; 0, "Found", "Not Found")</f>
        <v>Found</v>
      </c>
      <c r="AF172" s="44" t="str">
        <f>IF(COUNTIF(Stats!$A$1:$A$33, Q172) &gt; 0, "Found", "Not Found")</f>
        <v>Found</v>
      </c>
      <c r="AG172" s="44" t="str">
        <f>IF(COUNTIF(Stats!$A$1:$A$33, R172) &gt; 0, "Found", "Not Found")</f>
        <v>Found</v>
      </c>
      <c r="AH172" s="44" t="str">
        <f>IF(COUNTIF(Stats!$A$1:$A$33, S172) &gt; 0, "Found", "Not Found")</f>
        <v>Found</v>
      </c>
    </row>
    <row r="173" spans="1:34" ht="12.75">
      <c r="A173" s="67" t="s">
        <v>170</v>
      </c>
      <c r="B173" s="1" t="s">
        <v>136</v>
      </c>
      <c r="C173" s="1" t="s">
        <v>364</v>
      </c>
      <c r="D173" s="1">
        <v>5</v>
      </c>
      <c r="E173" s="1" t="s">
        <v>100</v>
      </c>
      <c r="F173" s="47" t="s">
        <v>49</v>
      </c>
      <c r="G173" s="48" t="s">
        <v>50</v>
      </c>
      <c r="H173" s="49" t="s">
        <v>45</v>
      </c>
      <c r="I173" s="49" t="s">
        <v>67</v>
      </c>
      <c r="J173" s="50" t="s">
        <v>59</v>
      </c>
      <c r="K173" s="50" t="s">
        <v>25</v>
      </c>
      <c r="L173" s="51" t="s">
        <v>48</v>
      </c>
      <c r="M173" s="52" t="s">
        <v>66</v>
      </c>
      <c r="N173" s="53" t="s">
        <v>30</v>
      </c>
      <c r="O173" s="53" t="s">
        <v>35</v>
      </c>
      <c r="P173" s="53" t="s">
        <v>60</v>
      </c>
      <c r="Q173" s="53" t="s">
        <v>55</v>
      </c>
      <c r="R173" s="54" t="s">
        <v>53</v>
      </c>
      <c r="S173" s="54" t="s">
        <v>70</v>
      </c>
      <c r="T173" s="43">
        <f ca="1">IFERROR(__xludf.DUMMYFUNCTION("COUNTUNIQUE(F173:S173)"),14)</f>
        <v>14</v>
      </c>
      <c r="U173" s="44" t="str">
        <f>IF(COUNTIF(Stats!$A$1:$A$33, F173) &gt; 0, "Found", "Not Found")</f>
        <v>Found</v>
      </c>
      <c r="V173" s="44" t="str">
        <f>IF(COUNTIF(Stats!$A$1:$A$33, G173) &gt; 0, "Found", "Not Found")</f>
        <v>Found</v>
      </c>
      <c r="W173" s="44" t="str">
        <f>IF(COUNTIF(Stats!$A$1:$A$33, H173) &gt; 0, "Found", "Not Found")</f>
        <v>Found</v>
      </c>
      <c r="X173" s="44" t="str">
        <f>IF(COUNTIF(Stats!$A$1:$A$33, I173) &gt; 0, "Found", "Not Found")</f>
        <v>Found</v>
      </c>
      <c r="Y173" s="44" t="str">
        <f>IF(COUNTIF(Stats!$A$1:$A$33, J173) &gt; 0, "Found", "Not Found")</f>
        <v>Found</v>
      </c>
      <c r="Z173" s="44" t="str">
        <f>IF(COUNTIF(Stats!$A$1:$A$33, K173) &gt; 0, "Found", "Not Found")</f>
        <v>Found</v>
      </c>
      <c r="AA173" s="44" t="str">
        <f>IF(COUNTIF(Stats!$A$1:$A$33, L173) &gt; 0, "Found", "Not Found")</f>
        <v>Found</v>
      </c>
      <c r="AB173" s="44" t="str">
        <f>IF(COUNTIF(Stats!$A$1:$A$33, M173) &gt; 0, "Found", "Not Found")</f>
        <v>Found</v>
      </c>
      <c r="AC173" s="44" t="str">
        <f>IF(COUNTIF(Stats!$A$1:$A$33, N173) &gt; 0, "Found", "Not Found")</f>
        <v>Found</v>
      </c>
      <c r="AD173" s="44" t="str">
        <f>IF(COUNTIF(Stats!$A$1:$A$33, O173) &gt; 0, "Found", "Not Found")</f>
        <v>Found</v>
      </c>
      <c r="AE173" s="44" t="str">
        <f>IF(COUNTIF(Stats!$A$1:$A$33, P173) &gt; 0, "Found", "Not Found")</f>
        <v>Found</v>
      </c>
      <c r="AF173" s="44" t="str">
        <f>IF(COUNTIF(Stats!$A$1:$A$33, Q173) &gt; 0, "Found", "Not Found")</f>
        <v>Found</v>
      </c>
      <c r="AG173" s="44" t="str">
        <f>IF(COUNTIF(Stats!$A$1:$A$33, R173) &gt; 0, "Found", "Not Found")</f>
        <v>Found</v>
      </c>
      <c r="AH173" s="44" t="str">
        <f>IF(COUNTIF(Stats!$A$1:$A$33, S173) &gt; 0, "Found", "Not Found")</f>
        <v>Found</v>
      </c>
    </row>
    <row r="174" spans="1:34" ht="12.75">
      <c r="A174" s="67" t="s">
        <v>170</v>
      </c>
      <c r="B174" s="1" t="s">
        <v>136</v>
      </c>
      <c r="C174" s="1" t="s">
        <v>364</v>
      </c>
      <c r="D174" s="1">
        <v>7</v>
      </c>
      <c r="E174" s="1" t="s">
        <v>100</v>
      </c>
      <c r="F174" s="47" t="s">
        <v>49</v>
      </c>
      <c r="G174" s="48" t="s">
        <v>55</v>
      </c>
      <c r="H174" s="49" t="s">
        <v>57</v>
      </c>
      <c r="I174" s="49" t="s">
        <v>48</v>
      </c>
      <c r="J174" s="50" t="s">
        <v>59</v>
      </c>
      <c r="K174" s="50" t="s">
        <v>53</v>
      </c>
      <c r="L174" s="51" t="s">
        <v>60</v>
      </c>
      <c r="M174" s="52" t="s">
        <v>51</v>
      </c>
      <c r="N174" s="53" t="s">
        <v>30</v>
      </c>
      <c r="O174" s="53" t="s">
        <v>35</v>
      </c>
      <c r="P174" s="53" t="s">
        <v>25</v>
      </c>
      <c r="Q174" s="53" t="s">
        <v>46</v>
      </c>
      <c r="R174" s="54" t="s">
        <v>62</v>
      </c>
      <c r="S174" s="54" t="s">
        <v>50</v>
      </c>
      <c r="T174" s="43">
        <f ca="1">IFERROR(__xludf.DUMMYFUNCTION("COUNTUNIQUE(F174:S174)"),14)</f>
        <v>14</v>
      </c>
      <c r="U174" s="44" t="str">
        <f>IF(COUNTIF(Stats!$A$1:$A$33, F174) &gt; 0, "Found", "Not Found")</f>
        <v>Found</v>
      </c>
      <c r="V174" s="44" t="str">
        <f>IF(COUNTIF(Stats!$A$1:$A$33, G174) &gt; 0, "Found", "Not Found")</f>
        <v>Found</v>
      </c>
      <c r="W174" s="44" t="str">
        <f>IF(COUNTIF(Stats!$A$1:$A$33, H174) &gt; 0, "Found", "Not Found")</f>
        <v>Found</v>
      </c>
      <c r="X174" s="44" t="str">
        <f>IF(COUNTIF(Stats!$A$1:$A$33, I174) &gt; 0, "Found", "Not Found")</f>
        <v>Found</v>
      </c>
      <c r="Y174" s="44" t="str">
        <f>IF(COUNTIF(Stats!$A$1:$A$33, J174) &gt; 0, "Found", "Not Found")</f>
        <v>Found</v>
      </c>
      <c r="Z174" s="44" t="str">
        <f>IF(COUNTIF(Stats!$A$1:$A$33, K174) &gt; 0, "Found", "Not Found")</f>
        <v>Found</v>
      </c>
      <c r="AA174" s="44" t="str">
        <f>IF(COUNTIF(Stats!$A$1:$A$33, L174) &gt; 0, "Found", "Not Found")</f>
        <v>Found</v>
      </c>
      <c r="AB174" s="44" t="str">
        <f>IF(COUNTIF(Stats!$A$1:$A$33, M174) &gt; 0, "Found", "Not Found")</f>
        <v>Found</v>
      </c>
      <c r="AC174" s="44" t="str">
        <f>IF(COUNTIF(Stats!$A$1:$A$33, N174) &gt; 0, "Found", "Not Found")</f>
        <v>Found</v>
      </c>
      <c r="AD174" s="44" t="str">
        <f>IF(COUNTIF(Stats!$A$1:$A$33, O174) &gt; 0, "Found", "Not Found")</f>
        <v>Found</v>
      </c>
      <c r="AE174" s="44" t="str">
        <f>IF(COUNTIF(Stats!$A$1:$A$33, P174) &gt; 0, "Found", "Not Found")</f>
        <v>Found</v>
      </c>
      <c r="AF174" s="44" t="str">
        <f>IF(COUNTIF(Stats!$A$1:$A$33, Q174) &gt; 0, "Found", "Not Found")</f>
        <v>Found</v>
      </c>
      <c r="AG174" s="44" t="str">
        <f>IF(COUNTIF(Stats!$A$1:$A$33, R174) &gt; 0, "Found", "Not Found")</f>
        <v>Found</v>
      </c>
      <c r="AH174" s="44" t="str">
        <f>IF(COUNTIF(Stats!$A$1:$A$33, S174) &gt; 0, "Found", "Not Found")</f>
        <v>Found</v>
      </c>
    </row>
    <row r="175" spans="1:34" ht="12.75">
      <c r="A175" s="67" t="s">
        <v>171</v>
      </c>
      <c r="B175" s="1" t="s">
        <v>99</v>
      </c>
      <c r="C175" s="1" t="s">
        <v>365</v>
      </c>
      <c r="D175" s="46">
        <v>8</v>
      </c>
      <c r="E175" s="1" t="s">
        <v>100</v>
      </c>
      <c r="F175" s="47" t="s">
        <v>49</v>
      </c>
      <c r="G175" s="48" t="s">
        <v>46</v>
      </c>
      <c r="H175" s="49" t="s">
        <v>20</v>
      </c>
      <c r="I175" s="49" t="s">
        <v>67</v>
      </c>
      <c r="J175" s="50" t="s">
        <v>52</v>
      </c>
      <c r="K175" s="50" t="s">
        <v>50</v>
      </c>
      <c r="L175" s="51" t="s">
        <v>48</v>
      </c>
      <c r="M175" s="52" t="s">
        <v>15</v>
      </c>
      <c r="N175" s="53" t="s">
        <v>30</v>
      </c>
      <c r="O175" s="53" t="s">
        <v>35</v>
      </c>
      <c r="P175" s="53" t="s">
        <v>55</v>
      </c>
      <c r="Q175" s="53" t="s">
        <v>53</v>
      </c>
      <c r="R175" s="54" t="s">
        <v>47</v>
      </c>
      <c r="S175" s="54" t="s">
        <v>66</v>
      </c>
      <c r="T175" s="43">
        <f ca="1">IFERROR(__xludf.DUMMYFUNCTION("COUNTUNIQUE(F175:S175)"),14)</f>
        <v>14</v>
      </c>
      <c r="U175" s="44" t="str">
        <f>IF(COUNTIF(Stats!$A$1:$A$33, F175) &gt; 0, "Found", "Not Found")</f>
        <v>Found</v>
      </c>
      <c r="V175" s="44" t="str">
        <f>IF(COUNTIF(Stats!$A$1:$A$33, G175) &gt; 0, "Found", "Not Found")</f>
        <v>Found</v>
      </c>
      <c r="W175" s="44" t="str">
        <f>IF(COUNTIF(Stats!$A$1:$A$33, H175) &gt; 0, "Found", "Not Found")</f>
        <v>Found</v>
      </c>
      <c r="X175" s="44" t="str">
        <f>IF(COUNTIF(Stats!$A$1:$A$33, I175) &gt; 0, "Found", "Not Found")</f>
        <v>Found</v>
      </c>
      <c r="Y175" s="44" t="str">
        <f>IF(COUNTIF(Stats!$A$1:$A$33, J175) &gt; 0, "Found", "Not Found")</f>
        <v>Found</v>
      </c>
      <c r="Z175" s="44" t="str">
        <f>IF(COUNTIF(Stats!$A$1:$A$33, K175) &gt; 0, "Found", "Not Found")</f>
        <v>Found</v>
      </c>
      <c r="AA175" s="44" t="str">
        <f>IF(COUNTIF(Stats!$A$1:$A$33, L175) &gt; 0, "Found", "Not Found")</f>
        <v>Found</v>
      </c>
      <c r="AB175" s="44" t="str">
        <f>IF(COUNTIF(Stats!$A$1:$A$33, M175) &gt; 0, "Found", "Not Found")</f>
        <v>Found</v>
      </c>
      <c r="AC175" s="44" t="str">
        <f>IF(COUNTIF(Stats!$A$1:$A$33, N175) &gt; 0, "Found", "Not Found")</f>
        <v>Found</v>
      </c>
      <c r="AD175" s="44" t="str">
        <f>IF(COUNTIF(Stats!$A$1:$A$33, O175) &gt; 0, "Found", "Not Found")</f>
        <v>Found</v>
      </c>
      <c r="AE175" s="44" t="str">
        <f>IF(COUNTIF(Stats!$A$1:$A$33, P175) &gt; 0, "Found", "Not Found")</f>
        <v>Found</v>
      </c>
      <c r="AF175" s="44" t="str">
        <f>IF(COUNTIF(Stats!$A$1:$A$33, Q175) &gt; 0, "Found", "Not Found")</f>
        <v>Found</v>
      </c>
      <c r="AG175" s="44" t="str">
        <f>IF(COUNTIF(Stats!$A$1:$A$33, R175) &gt; 0, "Found", "Not Found")</f>
        <v>Found</v>
      </c>
      <c r="AH175" s="44" t="str">
        <f>IF(COUNTIF(Stats!$A$1:$A$33, S175) &gt; 0, "Found", "Not Found")</f>
        <v>Found</v>
      </c>
    </row>
    <row r="176" spans="1:34" ht="12.75">
      <c r="A176" s="45" t="s">
        <v>171</v>
      </c>
      <c r="B176" s="1" t="s">
        <v>99</v>
      </c>
      <c r="C176" s="1" t="s">
        <v>364</v>
      </c>
      <c r="D176" s="46">
        <v>5</v>
      </c>
      <c r="E176" s="1" t="s">
        <v>100</v>
      </c>
      <c r="F176" s="47" t="s">
        <v>30</v>
      </c>
      <c r="G176" s="48" t="s">
        <v>40</v>
      </c>
      <c r="H176" s="49" t="s">
        <v>20</v>
      </c>
      <c r="I176" s="49" t="s">
        <v>61</v>
      </c>
      <c r="J176" s="50" t="s">
        <v>51</v>
      </c>
      <c r="K176" s="50" t="s">
        <v>25</v>
      </c>
      <c r="L176" s="51" t="s">
        <v>52</v>
      </c>
      <c r="M176" s="52" t="s">
        <v>66</v>
      </c>
      <c r="N176" s="53" t="s">
        <v>55</v>
      </c>
      <c r="O176" s="53" t="s">
        <v>35</v>
      </c>
      <c r="P176" s="53" t="s">
        <v>53</v>
      </c>
      <c r="Q176" s="53" t="s">
        <v>49</v>
      </c>
      <c r="R176" s="54" t="s">
        <v>54</v>
      </c>
      <c r="S176" s="54" t="s">
        <v>62</v>
      </c>
      <c r="T176" s="43">
        <f ca="1">IFERROR(__xludf.DUMMYFUNCTION("COUNTUNIQUE(F176:S176)"),14)</f>
        <v>14</v>
      </c>
      <c r="U176" s="44" t="str">
        <f>IF(COUNTIF(Stats!$A$1:$A$33, F176) &gt; 0, "Found", "Not Found")</f>
        <v>Found</v>
      </c>
      <c r="V176" s="44" t="str">
        <f>IF(COUNTIF(Stats!$A$1:$A$33, G176) &gt; 0, "Found", "Not Found")</f>
        <v>Found</v>
      </c>
      <c r="W176" s="44" t="str">
        <f>IF(COUNTIF(Stats!$A$1:$A$33, H176) &gt; 0, "Found", "Not Found")</f>
        <v>Found</v>
      </c>
      <c r="X176" s="44" t="str">
        <f>IF(COUNTIF(Stats!$A$1:$A$33, I176) &gt; 0, "Found", "Not Found")</f>
        <v>Found</v>
      </c>
      <c r="Y176" s="44" t="str">
        <f>IF(COUNTIF(Stats!$A$1:$A$33, J176) &gt; 0, "Found", "Not Found")</f>
        <v>Found</v>
      </c>
      <c r="Z176" s="44" t="str">
        <f>IF(COUNTIF(Stats!$A$1:$A$33, K176) &gt; 0, "Found", "Not Found")</f>
        <v>Found</v>
      </c>
      <c r="AA176" s="44" t="str">
        <f>IF(COUNTIF(Stats!$A$1:$A$33, L176) &gt; 0, "Found", "Not Found")</f>
        <v>Found</v>
      </c>
      <c r="AB176" s="44" t="str">
        <f>IF(COUNTIF(Stats!$A$1:$A$33, M176) &gt; 0, "Found", "Not Found")</f>
        <v>Found</v>
      </c>
      <c r="AC176" s="44" t="str">
        <f>IF(COUNTIF(Stats!$A$1:$A$33, N176) &gt; 0, "Found", "Not Found")</f>
        <v>Found</v>
      </c>
      <c r="AD176" s="44" t="str">
        <f>IF(COUNTIF(Stats!$A$1:$A$33, O176) &gt; 0, "Found", "Not Found")</f>
        <v>Found</v>
      </c>
      <c r="AE176" s="44" t="str">
        <f>IF(COUNTIF(Stats!$A$1:$A$33, P176) &gt; 0, "Found", "Not Found")</f>
        <v>Found</v>
      </c>
      <c r="AF176" s="44" t="str">
        <f>IF(COUNTIF(Stats!$A$1:$A$33, Q176) &gt; 0, "Found", "Not Found")</f>
        <v>Found</v>
      </c>
      <c r="AG176" s="44" t="str">
        <f>IF(COUNTIF(Stats!$A$1:$A$33, R176) &gt; 0, "Found", "Not Found")</f>
        <v>Found</v>
      </c>
      <c r="AH176" s="44" t="str">
        <f>IF(COUNTIF(Stats!$A$1:$A$33, S176) &gt; 0, "Found", "Not Found")</f>
        <v>Found</v>
      </c>
    </row>
    <row r="177" spans="1:34" ht="12.75">
      <c r="A177" s="45" t="s">
        <v>171</v>
      </c>
      <c r="B177" s="1" t="s">
        <v>99</v>
      </c>
      <c r="C177" s="1" t="s">
        <v>364</v>
      </c>
      <c r="D177" s="46">
        <v>1</v>
      </c>
      <c r="E177" s="1" t="s">
        <v>100</v>
      </c>
      <c r="F177" s="47" t="s">
        <v>49</v>
      </c>
      <c r="G177" s="48" t="s">
        <v>46</v>
      </c>
      <c r="H177" s="49" t="s">
        <v>50</v>
      </c>
      <c r="I177" s="49" t="s">
        <v>48</v>
      </c>
      <c r="J177" s="50" t="s">
        <v>70</v>
      </c>
      <c r="K177" s="50" t="s">
        <v>52</v>
      </c>
      <c r="L177" s="51" t="s">
        <v>45</v>
      </c>
      <c r="M177" s="52" t="s">
        <v>67</v>
      </c>
      <c r="N177" s="53" t="s">
        <v>55</v>
      </c>
      <c r="O177" s="53" t="s">
        <v>35</v>
      </c>
      <c r="P177" s="53" t="s">
        <v>53</v>
      </c>
      <c r="Q177" s="53" t="s">
        <v>30</v>
      </c>
      <c r="R177" s="54" t="s">
        <v>51</v>
      </c>
      <c r="S177" s="54" t="s">
        <v>62</v>
      </c>
      <c r="T177" s="43">
        <f ca="1">IFERROR(__xludf.DUMMYFUNCTION("COUNTUNIQUE(F177:S177)"),14)</f>
        <v>14</v>
      </c>
      <c r="U177" s="44" t="str">
        <f>IF(COUNTIF(Stats!$A$1:$A$33, F177) &gt; 0, "Found", "Not Found")</f>
        <v>Found</v>
      </c>
      <c r="V177" s="44" t="str">
        <f>IF(COUNTIF(Stats!$A$1:$A$33, G177) &gt; 0, "Found", "Not Found")</f>
        <v>Found</v>
      </c>
      <c r="W177" s="44" t="str">
        <f>IF(COUNTIF(Stats!$A$1:$A$33, H177) &gt; 0, "Found", "Not Found")</f>
        <v>Found</v>
      </c>
      <c r="X177" s="44" t="str">
        <f>IF(COUNTIF(Stats!$A$1:$A$33, I177) &gt; 0, "Found", "Not Found")</f>
        <v>Found</v>
      </c>
      <c r="Y177" s="44" t="str">
        <f>IF(COUNTIF(Stats!$A$1:$A$33, J177) &gt; 0, "Found", "Not Found")</f>
        <v>Found</v>
      </c>
      <c r="Z177" s="44" t="str">
        <f>IF(COUNTIF(Stats!$A$1:$A$33, K177) &gt; 0, "Found", "Not Found")</f>
        <v>Found</v>
      </c>
      <c r="AA177" s="44" t="str">
        <f>IF(COUNTIF(Stats!$A$1:$A$33, L177) &gt; 0, "Found", "Not Found")</f>
        <v>Found</v>
      </c>
      <c r="AB177" s="44" t="str">
        <f>IF(COUNTIF(Stats!$A$1:$A$33, M177) &gt; 0, "Found", "Not Found")</f>
        <v>Found</v>
      </c>
      <c r="AC177" s="44" t="str">
        <f>IF(COUNTIF(Stats!$A$1:$A$33, N177) &gt; 0, "Found", "Not Found")</f>
        <v>Found</v>
      </c>
      <c r="AD177" s="44" t="str">
        <f>IF(COUNTIF(Stats!$A$1:$A$33, O177) &gt; 0, "Found", "Not Found")</f>
        <v>Found</v>
      </c>
      <c r="AE177" s="44" t="str">
        <f>IF(COUNTIF(Stats!$A$1:$A$33, P177) &gt; 0, "Found", "Not Found")</f>
        <v>Found</v>
      </c>
      <c r="AF177" s="44" t="str">
        <f>IF(COUNTIF(Stats!$A$1:$A$33, Q177) &gt; 0, "Found", "Not Found")</f>
        <v>Found</v>
      </c>
      <c r="AG177" s="44" t="str">
        <f>IF(COUNTIF(Stats!$A$1:$A$33, R177) &gt; 0, "Found", "Not Found")</f>
        <v>Found</v>
      </c>
      <c r="AH177" s="44" t="str">
        <f>IF(COUNTIF(Stats!$A$1:$A$33, S177) &gt; 0, "Found", "Not Found")</f>
        <v>Found</v>
      </c>
    </row>
    <row r="178" spans="1:34" ht="12.75">
      <c r="A178" s="50" t="s">
        <v>172</v>
      </c>
      <c r="B178" s="1" t="s">
        <v>105</v>
      </c>
      <c r="C178" s="1" t="s">
        <v>365</v>
      </c>
      <c r="D178" s="1">
        <v>9</v>
      </c>
      <c r="E178" s="1" t="s">
        <v>100</v>
      </c>
      <c r="F178" s="47" t="s">
        <v>59</v>
      </c>
      <c r="G178" s="48" t="s">
        <v>58</v>
      </c>
      <c r="H178" s="49" t="s">
        <v>15</v>
      </c>
      <c r="I178" s="49" t="s">
        <v>54</v>
      </c>
      <c r="J178" s="50" t="s">
        <v>48</v>
      </c>
      <c r="K178" s="50" t="s">
        <v>50</v>
      </c>
      <c r="L178" s="51" t="s">
        <v>30</v>
      </c>
      <c r="M178" s="52" t="s">
        <v>47</v>
      </c>
      <c r="N178" s="53" t="s">
        <v>35</v>
      </c>
      <c r="O178" s="53" t="s">
        <v>49</v>
      </c>
      <c r="P178" s="53" t="s">
        <v>51</v>
      </c>
      <c r="Q178" s="53" t="s">
        <v>55</v>
      </c>
      <c r="R178" s="54" t="s">
        <v>46</v>
      </c>
      <c r="S178" s="54" t="s">
        <v>52</v>
      </c>
      <c r="T178" s="43">
        <f ca="1">IFERROR(__xludf.DUMMYFUNCTION("COUNTUNIQUE(F178:S178)"),14)</f>
        <v>14</v>
      </c>
      <c r="U178" s="44" t="str">
        <f>IF(COUNTIF(Stats!$A$1:$A$33, F178) &gt; 0, "Found", "Not Found")</f>
        <v>Found</v>
      </c>
      <c r="V178" s="44" t="str">
        <f>IF(COUNTIF(Stats!$A$1:$A$33, G178) &gt; 0, "Found", "Not Found")</f>
        <v>Found</v>
      </c>
      <c r="W178" s="44" t="str">
        <f>IF(COUNTIF(Stats!$A$1:$A$33, H178) &gt; 0, "Found", "Not Found")</f>
        <v>Found</v>
      </c>
      <c r="X178" s="44" t="str">
        <f>IF(COUNTIF(Stats!$A$1:$A$33, I178) &gt; 0, "Found", "Not Found")</f>
        <v>Found</v>
      </c>
      <c r="Y178" s="44" t="str">
        <f>IF(COUNTIF(Stats!$A$1:$A$33, J178) &gt; 0, "Found", "Not Found")</f>
        <v>Found</v>
      </c>
      <c r="Z178" s="44" t="str">
        <f>IF(COUNTIF(Stats!$A$1:$A$33, K178) &gt; 0, "Found", "Not Found")</f>
        <v>Found</v>
      </c>
      <c r="AA178" s="44" t="str">
        <f>IF(COUNTIF(Stats!$A$1:$A$33, L178) &gt; 0, "Found", "Not Found")</f>
        <v>Found</v>
      </c>
      <c r="AB178" s="44" t="str">
        <f>IF(COUNTIF(Stats!$A$1:$A$33, M178) &gt; 0, "Found", "Not Found")</f>
        <v>Found</v>
      </c>
      <c r="AC178" s="44" t="str">
        <f>IF(COUNTIF(Stats!$A$1:$A$33, N178) &gt; 0, "Found", "Not Found")</f>
        <v>Found</v>
      </c>
      <c r="AD178" s="44" t="str">
        <f>IF(COUNTIF(Stats!$A$1:$A$33, O178) &gt; 0, "Found", "Not Found")</f>
        <v>Found</v>
      </c>
      <c r="AE178" s="44" t="str">
        <f>IF(COUNTIF(Stats!$A$1:$A$33, P178) &gt; 0, "Found", "Not Found")</f>
        <v>Found</v>
      </c>
      <c r="AF178" s="44" t="str">
        <f>IF(COUNTIF(Stats!$A$1:$A$33, Q178) &gt; 0, "Found", "Not Found")</f>
        <v>Found</v>
      </c>
      <c r="AG178" s="44" t="str">
        <f>IF(COUNTIF(Stats!$A$1:$A$33, R178) &gt; 0, "Found", "Not Found")</f>
        <v>Found</v>
      </c>
      <c r="AH178" s="44" t="str">
        <f>IF(COUNTIF(Stats!$A$1:$A$33, S178) &gt; 0, "Found", "Not Found")</f>
        <v>Found</v>
      </c>
    </row>
    <row r="179" spans="1:34" ht="12.75">
      <c r="A179" s="55" t="s">
        <v>172</v>
      </c>
      <c r="B179" s="1" t="s">
        <v>105</v>
      </c>
      <c r="C179" s="1" t="s">
        <v>365</v>
      </c>
      <c r="D179" s="1">
        <v>4</v>
      </c>
      <c r="E179" s="1" t="s">
        <v>100</v>
      </c>
      <c r="F179" s="47" t="s">
        <v>30</v>
      </c>
      <c r="G179" s="48" t="s">
        <v>54</v>
      </c>
      <c r="H179" s="49" t="s">
        <v>53</v>
      </c>
      <c r="I179" s="49" t="s">
        <v>15</v>
      </c>
      <c r="J179" s="50" t="s">
        <v>61</v>
      </c>
      <c r="K179" s="50" t="s">
        <v>48</v>
      </c>
      <c r="L179" s="51" t="s">
        <v>47</v>
      </c>
      <c r="M179" s="52" t="s">
        <v>66</v>
      </c>
      <c r="N179" s="53" t="s">
        <v>52</v>
      </c>
      <c r="O179" s="53" t="s">
        <v>55</v>
      </c>
      <c r="P179" s="53" t="s">
        <v>46</v>
      </c>
      <c r="Q179" s="53" t="s">
        <v>35</v>
      </c>
      <c r="R179" s="54" t="s">
        <v>49</v>
      </c>
      <c r="S179" s="54" t="s">
        <v>59</v>
      </c>
      <c r="T179" s="43">
        <f ca="1">IFERROR(__xludf.DUMMYFUNCTION("COUNTUNIQUE(F179:S179)"),14)</f>
        <v>14</v>
      </c>
      <c r="U179" s="44" t="str">
        <f>IF(COUNTIF(Stats!$A$1:$A$33, F179) &gt; 0, "Found", "Not Found")</f>
        <v>Found</v>
      </c>
      <c r="V179" s="44" t="str">
        <f>IF(COUNTIF(Stats!$A$1:$A$33, G179) &gt; 0, "Found", "Not Found")</f>
        <v>Found</v>
      </c>
      <c r="W179" s="44" t="str">
        <f>IF(COUNTIF(Stats!$A$1:$A$33, H179) &gt; 0, "Found", "Not Found")</f>
        <v>Found</v>
      </c>
      <c r="X179" s="44" t="str">
        <f>IF(COUNTIF(Stats!$A$1:$A$33, I179) &gt; 0, "Found", "Not Found")</f>
        <v>Found</v>
      </c>
      <c r="Y179" s="44" t="str">
        <f>IF(COUNTIF(Stats!$A$1:$A$33, J179) &gt; 0, "Found", "Not Found")</f>
        <v>Found</v>
      </c>
      <c r="Z179" s="44" t="str">
        <f>IF(COUNTIF(Stats!$A$1:$A$33, K179) &gt; 0, "Found", "Not Found")</f>
        <v>Found</v>
      </c>
      <c r="AA179" s="44" t="str">
        <f>IF(COUNTIF(Stats!$A$1:$A$33, L179) &gt; 0, "Found", "Not Found")</f>
        <v>Found</v>
      </c>
      <c r="AB179" s="44" t="str">
        <f>IF(COUNTIF(Stats!$A$1:$A$33, M179) &gt; 0, "Found", "Not Found")</f>
        <v>Found</v>
      </c>
      <c r="AC179" s="44" t="str">
        <f>IF(COUNTIF(Stats!$A$1:$A$33, N179) &gt; 0, "Found", "Not Found")</f>
        <v>Found</v>
      </c>
      <c r="AD179" s="44" t="str">
        <f>IF(COUNTIF(Stats!$A$1:$A$33, O179) &gt; 0, "Found", "Not Found")</f>
        <v>Found</v>
      </c>
      <c r="AE179" s="44" t="str">
        <f>IF(COUNTIF(Stats!$A$1:$A$33, P179) &gt; 0, "Found", "Not Found")</f>
        <v>Found</v>
      </c>
      <c r="AF179" s="44" t="str">
        <f>IF(COUNTIF(Stats!$A$1:$A$33, Q179) &gt; 0, "Found", "Not Found")</f>
        <v>Found</v>
      </c>
      <c r="AG179" s="44" t="str">
        <f>IF(COUNTIF(Stats!$A$1:$A$33, R179) &gt; 0, "Found", "Not Found")</f>
        <v>Found</v>
      </c>
      <c r="AH179" s="44" t="str">
        <f>IF(COUNTIF(Stats!$A$1:$A$33, S179) &gt; 0, "Found", "Not Found")</f>
        <v>Found</v>
      </c>
    </row>
    <row r="180" spans="1:34" ht="12.75">
      <c r="A180" s="55" t="s">
        <v>172</v>
      </c>
      <c r="B180" s="1" t="s">
        <v>105</v>
      </c>
      <c r="C180" s="1" t="s">
        <v>365</v>
      </c>
      <c r="D180" s="1">
        <v>2</v>
      </c>
      <c r="E180" s="1" t="s">
        <v>100</v>
      </c>
      <c r="F180" s="47" t="s">
        <v>49</v>
      </c>
      <c r="G180" s="48" t="s">
        <v>54</v>
      </c>
      <c r="H180" s="49" t="s">
        <v>40</v>
      </c>
      <c r="I180" s="49" t="s">
        <v>52</v>
      </c>
      <c r="J180" s="50" t="s">
        <v>30</v>
      </c>
      <c r="K180" s="50" t="s">
        <v>46</v>
      </c>
      <c r="L180" s="51" t="s">
        <v>48</v>
      </c>
      <c r="M180" s="52" t="s">
        <v>47</v>
      </c>
      <c r="N180" s="53" t="s">
        <v>55</v>
      </c>
      <c r="O180" s="53" t="s">
        <v>35</v>
      </c>
      <c r="P180" s="53" t="s">
        <v>59</v>
      </c>
      <c r="Q180" s="53" t="s">
        <v>64</v>
      </c>
      <c r="R180" s="54" t="s">
        <v>50</v>
      </c>
      <c r="S180" s="54" t="s">
        <v>66</v>
      </c>
      <c r="T180" s="43">
        <f ca="1">IFERROR(__xludf.DUMMYFUNCTION("COUNTUNIQUE(F180:S180)"),14)</f>
        <v>14</v>
      </c>
      <c r="U180" s="44" t="str">
        <f>IF(COUNTIF(Stats!$A$1:$A$33, F180) &gt; 0, "Found", "Not Found")</f>
        <v>Found</v>
      </c>
      <c r="V180" s="44" t="str">
        <f>IF(COUNTIF(Stats!$A$1:$A$33, G180) &gt; 0, "Found", "Not Found")</f>
        <v>Found</v>
      </c>
      <c r="W180" s="44" t="str">
        <f>IF(COUNTIF(Stats!$A$1:$A$33, H180) &gt; 0, "Found", "Not Found")</f>
        <v>Found</v>
      </c>
      <c r="X180" s="44" t="str">
        <f>IF(COUNTIF(Stats!$A$1:$A$33, I180) &gt; 0, "Found", "Not Found")</f>
        <v>Found</v>
      </c>
      <c r="Y180" s="44" t="str">
        <f>IF(COUNTIF(Stats!$A$1:$A$33, J180) &gt; 0, "Found", "Not Found")</f>
        <v>Found</v>
      </c>
      <c r="Z180" s="44" t="str">
        <f>IF(COUNTIF(Stats!$A$1:$A$33, K180) &gt; 0, "Found", "Not Found")</f>
        <v>Found</v>
      </c>
      <c r="AA180" s="44" t="str">
        <f>IF(COUNTIF(Stats!$A$1:$A$33, L180) &gt; 0, "Found", "Not Found")</f>
        <v>Found</v>
      </c>
      <c r="AB180" s="44" t="str">
        <f>IF(COUNTIF(Stats!$A$1:$A$33, M180) &gt; 0, "Found", "Not Found")</f>
        <v>Found</v>
      </c>
      <c r="AC180" s="44" t="str">
        <f>IF(COUNTIF(Stats!$A$1:$A$33, N180) &gt; 0, "Found", "Not Found")</f>
        <v>Found</v>
      </c>
      <c r="AD180" s="44" t="str">
        <f>IF(COUNTIF(Stats!$A$1:$A$33, O180) &gt; 0, "Found", "Not Found")</f>
        <v>Found</v>
      </c>
      <c r="AE180" s="44" t="str">
        <f>IF(COUNTIF(Stats!$A$1:$A$33, P180) &gt; 0, "Found", "Not Found")</f>
        <v>Found</v>
      </c>
      <c r="AF180" s="44" t="str">
        <f>IF(COUNTIF(Stats!$A$1:$A$33, Q180) &gt; 0, "Found", "Not Found")</f>
        <v>Found</v>
      </c>
      <c r="AG180" s="44" t="str">
        <f>IF(COUNTIF(Stats!$A$1:$A$33, R180) &gt; 0, "Found", "Not Found")</f>
        <v>Found</v>
      </c>
      <c r="AH180" s="44" t="str">
        <f>IF(COUNTIF(Stats!$A$1:$A$33, S180) &gt; 0, "Found", "Not Found")</f>
        <v>Found</v>
      </c>
    </row>
    <row r="181" spans="1:34" ht="12.75">
      <c r="A181" s="58" t="s">
        <v>172</v>
      </c>
      <c r="B181" s="1" t="s">
        <v>105</v>
      </c>
      <c r="C181" s="1" t="s">
        <v>365</v>
      </c>
      <c r="D181" s="1">
        <v>1</v>
      </c>
      <c r="E181" s="1" t="s">
        <v>100</v>
      </c>
      <c r="F181" s="47" t="s">
        <v>49</v>
      </c>
      <c r="G181" s="48" t="s">
        <v>59</v>
      </c>
      <c r="H181" s="49" t="s">
        <v>68</v>
      </c>
      <c r="I181" s="49" t="s">
        <v>50</v>
      </c>
      <c r="J181" s="50" t="s">
        <v>30</v>
      </c>
      <c r="K181" s="50" t="s">
        <v>46</v>
      </c>
      <c r="L181" s="51" t="s">
        <v>58</v>
      </c>
      <c r="M181" s="52" t="s">
        <v>65</v>
      </c>
      <c r="N181" s="53" t="s">
        <v>47</v>
      </c>
      <c r="O181" s="53" t="s">
        <v>35</v>
      </c>
      <c r="P181" s="53" t="s">
        <v>51</v>
      </c>
      <c r="Q181" s="53" t="s">
        <v>55</v>
      </c>
      <c r="R181" s="54" t="s">
        <v>40</v>
      </c>
      <c r="S181" s="54" t="s">
        <v>52</v>
      </c>
      <c r="T181" s="43">
        <f ca="1">IFERROR(__xludf.DUMMYFUNCTION("COUNTUNIQUE(F181:S181)"),14)</f>
        <v>14</v>
      </c>
      <c r="U181" s="44" t="str">
        <f>IF(COUNTIF(Stats!$A$1:$A$33, F181) &gt; 0, "Found", "Not Found")</f>
        <v>Found</v>
      </c>
      <c r="V181" s="44" t="str">
        <f>IF(COUNTIF(Stats!$A$1:$A$33, G181) &gt; 0, "Found", "Not Found")</f>
        <v>Found</v>
      </c>
      <c r="W181" s="44" t="str">
        <f>IF(COUNTIF(Stats!$A$1:$A$33, H181) &gt; 0, "Found", "Not Found")</f>
        <v>Found</v>
      </c>
      <c r="X181" s="44" t="str">
        <f>IF(COUNTIF(Stats!$A$1:$A$33, I181) &gt; 0, "Found", "Not Found")</f>
        <v>Found</v>
      </c>
      <c r="Y181" s="44" t="str">
        <f>IF(COUNTIF(Stats!$A$1:$A$33, J181) &gt; 0, "Found", "Not Found")</f>
        <v>Found</v>
      </c>
      <c r="Z181" s="44" t="str">
        <f>IF(COUNTIF(Stats!$A$1:$A$33, K181) &gt; 0, "Found", "Not Found")</f>
        <v>Found</v>
      </c>
      <c r="AA181" s="44" t="str">
        <f>IF(COUNTIF(Stats!$A$1:$A$33, L181) &gt; 0, "Found", "Not Found")</f>
        <v>Found</v>
      </c>
      <c r="AB181" s="44" t="str">
        <f>IF(COUNTIF(Stats!$A$1:$A$33, M181) &gt; 0, "Found", "Not Found")</f>
        <v>Found</v>
      </c>
      <c r="AC181" s="44" t="str">
        <f>IF(COUNTIF(Stats!$A$1:$A$33, N181) &gt; 0, "Found", "Not Found")</f>
        <v>Found</v>
      </c>
      <c r="AD181" s="44" t="str">
        <f>IF(COUNTIF(Stats!$A$1:$A$33, O181) &gt; 0, "Found", "Not Found")</f>
        <v>Found</v>
      </c>
      <c r="AE181" s="44" t="str">
        <f>IF(COUNTIF(Stats!$A$1:$A$33, P181) &gt; 0, "Found", "Not Found")</f>
        <v>Found</v>
      </c>
      <c r="AF181" s="44" t="str">
        <f>IF(COUNTIF(Stats!$A$1:$A$33, Q181) &gt; 0, "Found", "Not Found")</f>
        <v>Found</v>
      </c>
      <c r="AG181" s="44" t="str">
        <f>IF(COUNTIF(Stats!$A$1:$A$33, R181) &gt; 0, "Found", "Not Found")</f>
        <v>Found</v>
      </c>
      <c r="AH181" s="44" t="str">
        <f>IF(COUNTIF(Stats!$A$1:$A$33, S181) &gt; 0, "Found", "Not Found")</f>
        <v>Found</v>
      </c>
    </row>
    <row r="182" spans="1:34" ht="12.75">
      <c r="A182" s="58" t="s">
        <v>172</v>
      </c>
      <c r="B182" s="1" t="s">
        <v>105</v>
      </c>
      <c r="C182" s="1" t="s">
        <v>365</v>
      </c>
      <c r="D182" s="1">
        <v>9</v>
      </c>
      <c r="E182" s="1" t="s">
        <v>100</v>
      </c>
      <c r="F182" s="47" t="s">
        <v>49</v>
      </c>
      <c r="G182" s="48" t="s">
        <v>59</v>
      </c>
      <c r="H182" s="49" t="s">
        <v>52</v>
      </c>
      <c r="I182" s="49" t="s">
        <v>63</v>
      </c>
      <c r="J182" s="50" t="s">
        <v>30</v>
      </c>
      <c r="K182" s="50" t="s">
        <v>46</v>
      </c>
      <c r="L182" s="51" t="s">
        <v>58</v>
      </c>
      <c r="M182" s="52" t="s">
        <v>61</v>
      </c>
      <c r="N182" s="53" t="s">
        <v>60</v>
      </c>
      <c r="O182" s="53" t="s">
        <v>35</v>
      </c>
      <c r="P182" s="53" t="s">
        <v>51</v>
      </c>
      <c r="Q182" s="53" t="s">
        <v>55</v>
      </c>
      <c r="R182" s="54" t="s">
        <v>40</v>
      </c>
      <c r="S182" s="54" t="s">
        <v>47</v>
      </c>
      <c r="T182" s="43">
        <f ca="1">IFERROR(__xludf.DUMMYFUNCTION("COUNTUNIQUE(F182:S182)"),14)</f>
        <v>14</v>
      </c>
      <c r="U182" s="44" t="str">
        <f>IF(COUNTIF(Stats!$A$1:$A$33, F182) &gt; 0, "Found", "Not Found")</f>
        <v>Found</v>
      </c>
      <c r="V182" s="44" t="str">
        <f>IF(COUNTIF(Stats!$A$1:$A$33, G182) &gt; 0, "Found", "Not Found")</f>
        <v>Found</v>
      </c>
      <c r="W182" s="44" t="str">
        <f>IF(COUNTIF(Stats!$A$1:$A$33, H182) &gt; 0, "Found", "Not Found")</f>
        <v>Found</v>
      </c>
      <c r="X182" s="44" t="str">
        <f>IF(COUNTIF(Stats!$A$1:$A$33, I182) &gt; 0, "Found", "Not Found")</f>
        <v>Found</v>
      </c>
      <c r="Y182" s="44" t="str">
        <f>IF(COUNTIF(Stats!$A$1:$A$33, J182) &gt; 0, "Found", "Not Found")</f>
        <v>Found</v>
      </c>
      <c r="Z182" s="44" t="str">
        <f>IF(COUNTIF(Stats!$A$1:$A$33, K182) &gt; 0, "Found", "Not Found")</f>
        <v>Found</v>
      </c>
      <c r="AA182" s="44" t="str">
        <f>IF(COUNTIF(Stats!$A$1:$A$33, L182) &gt; 0, "Found", "Not Found")</f>
        <v>Found</v>
      </c>
      <c r="AB182" s="44" t="str">
        <f>IF(COUNTIF(Stats!$A$1:$A$33, M182) &gt; 0, "Found", "Not Found")</f>
        <v>Found</v>
      </c>
      <c r="AC182" s="44" t="str">
        <f>IF(COUNTIF(Stats!$A$1:$A$33, N182) &gt; 0, "Found", "Not Found")</f>
        <v>Found</v>
      </c>
      <c r="AD182" s="44" t="str">
        <f>IF(COUNTIF(Stats!$A$1:$A$33, O182) &gt; 0, "Found", "Not Found")</f>
        <v>Found</v>
      </c>
      <c r="AE182" s="44" t="str">
        <f>IF(COUNTIF(Stats!$A$1:$A$33, P182) &gt; 0, "Found", "Not Found")</f>
        <v>Found</v>
      </c>
      <c r="AF182" s="44" t="str">
        <f>IF(COUNTIF(Stats!$A$1:$A$33, Q182) &gt; 0, "Found", "Not Found")</f>
        <v>Found</v>
      </c>
      <c r="AG182" s="44" t="str">
        <f>IF(COUNTIF(Stats!$A$1:$A$33, R182) &gt; 0, "Found", "Not Found")</f>
        <v>Found</v>
      </c>
      <c r="AH182" s="44" t="str">
        <f>IF(COUNTIF(Stats!$A$1:$A$33, S182) &gt; 0, "Found", "Not Found")</f>
        <v>Found</v>
      </c>
    </row>
    <row r="183" spans="1:34" ht="12.75">
      <c r="A183" s="56" t="s">
        <v>173</v>
      </c>
      <c r="B183" s="1" t="s">
        <v>136</v>
      </c>
      <c r="C183" s="1" t="s">
        <v>365</v>
      </c>
      <c r="D183" s="1">
        <v>1</v>
      </c>
      <c r="E183" s="1" t="s">
        <v>100</v>
      </c>
      <c r="F183" s="47" t="s">
        <v>59</v>
      </c>
      <c r="G183" s="48" t="s">
        <v>54</v>
      </c>
      <c r="H183" s="49" t="s">
        <v>67</v>
      </c>
      <c r="I183" s="49" t="s">
        <v>53</v>
      </c>
      <c r="J183" s="50" t="s">
        <v>49</v>
      </c>
      <c r="K183" s="50" t="s">
        <v>50</v>
      </c>
      <c r="L183" s="51" t="s">
        <v>62</v>
      </c>
      <c r="M183" s="52" t="s">
        <v>48</v>
      </c>
      <c r="N183" s="53" t="s">
        <v>46</v>
      </c>
      <c r="O183" s="53" t="s">
        <v>35</v>
      </c>
      <c r="P183" s="53" t="s">
        <v>30</v>
      </c>
      <c r="Q183" s="53" t="s">
        <v>55</v>
      </c>
      <c r="R183" s="54" t="s">
        <v>15</v>
      </c>
      <c r="S183" s="54" t="s">
        <v>25</v>
      </c>
      <c r="T183" s="43">
        <f ca="1">IFERROR(__xludf.DUMMYFUNCTION("COUNTUNIQUE(F183:S183)"),14)</f>
        <v>14</v>
      </c>
      <c r="U183" s="44" t="str">
        <f>IF(COUNTIF(Stats!$A$1:$A$33, F183) &gt; 0, "Found", "Not Found")</f>
        <v>Found</v>
      </c>
      <c r="V183" s="44" t="str">
        <f>IF(COUNTIF(Stats!$A$1:$A$33, G183) &gt; 0, "Found", "Not Found")</f>
        <v>Found</v>
      </c>
      <c r="W183" s="44" t="str">
        <f>IF(COUNTIF(Stats!$A$1:$A$33, H183) &gt; 0, "Found", "Not Found")</f>
        <v>Found</v>
      </c>
      <c r="X183" s="44" t="str">
        <f>IF(COUNTIF(Stats!$A$1:$A$33, I183) &gt; 0, "Found", "Not Found")</f>
        <v>Found</v>
      </c>
      <c r="Y183" s="44" t="str">
        <f>IF(COUNTIF(Stats!$A$1:$A$33, J183) &gt; 0, "Found", "Not Found")</f>
        <v>Found</v>
      </c>
      <c r="Z183" s="44" t="str">
        <f>IF(COUNTIF(Stats!$A$1:$A$33, K183) &gt; 0, "Found", "Not Found")</f>
        <v>Found</v>
      </c>
      <c r="AA183" s="44" t="str">
        <f>IF(COUNTIF(Stats!$A$1:$A$33, L183) &gt; 0, "Found", "Not Found")</f>
        <v>Found</v>
      </c>
      <c r="AB183" s="44" t="str">
        <f>IF(COUNTIF(Stats!$A$1:$A$33, M183) &gt; 0, "Found", "Not Found")</f>
        <v>Found</v>
      </c>
      <c r="AC183" s="44" t="str">
        <f>IF(COUNTIF(Stats!$A$1:$A$33, N183) &gt; 0, "Found", "Not Found")</f>
        <v>Found</v>
      </c>
      <c r="AD183" s="44" t="str">
        <f>IF(COUNTIF(Stats!$A$1:$A$33, O183) &gt; 0, "Found", "Not Found")</f>
        <v>Found</v>
      </c>
      <c r="AE183" s="44" t="str">
        <f>IF(COUNTIF(Stats!$A$1:$A$33, P183) &gt; 0, "Found", "Not Found")</f>
        <v>Found</v>
      </c>
      <c r="AF183" s="44" t="str">
        <f>IF(COUNTIF(Stats!$A$1:$A$33, Q183) &gt; 0, "Found", "Not Found")</f>
        <v>Found</v>
      </c>
      <c r="AG183" s="44" t="str">
        <f>IF(COUNTIF(Stats!$A$1:$A$33, R183) &gt; 0, "Found", "Not Found")</f>
        <v>Found</v>
      </c>
      <c r="AH183" s="44" t="str">
        <f>IF(COUNTIF(Stats!$A$1:$A$33, S183) &gt; 0, "Found", "Not Found")</f>
        <v>Found</v>
      </c>
    </row>
    <row r="184" spans="1:34" ht="12.75">
      <c r="A184" s="56" t="s">
        <v>173</v>
      </c>
      <c r="B184" s="1" t="s">
        <v>136</v>
      </c>
      <c r="C184" s="1" t="s">
        <v>364</v>
      </c>
      <c r="D184" s="1">
        <v>2</v>
      </c>
      <c r="E184" s="1" t="s">
        <v>100</v>
      </c>
      <c r="F184" s="47" t="s">
        <v>59</v>
      </c>
      <c r="G184" s="48" t="s">
        <v>46</v>
      </c>
      <c r="H184" s="49" t="s">
        <v>52</v>
      </c>
      <c r="I184" s="49" t="s">
        <v>48</v>
      </c>
      <c r="J184" s="50" t="s">
        <v>35</v>
      </c>
      <c r="K184" s="50" t="s">
        <v>53</v>
      </c>
      <c r="L184" s="51" t="s">
        <v>60</v>
      </c>
      <c r="M184" s="52" t="s">
        <v>30</v>
      </c>
      <c r="N184" s="53" t="s">
        <v>62</v>
      </c>
      <c r="O184" s="53" t="s">
        <v>55</v>
      </c>
      <c r="P184" s="53" t="s">
        <v>25</v>
      </c>
      <c r="Q184" s="53" t="s">
        <v>57</v>
      </c>
      <c r="R184" s="54" t="s">
        <v>64</v>
      </c>
      <c r="S184" s="54" t="s">
        <v>54</v>
      </c>
      <c r="T184" s="43">
        <f ca="1">IFERROR(__xludf.DUMMYFUNCTION("COUNTUNIQUE(F184:S184)"),14)</f>
        <v>14</v>
      </c>
      <c r="U184" s="44" t="str">
        <f>IF(COUNTIF(Stats!$A$1:$A$33, F184) &gt; 0, "Found", "Not Found")</f>
        <v>Found</v>
      </c>
      <c r="V184" s="44" t="str">
        <f>IF(COUNTIF(Stats!$A$1:$A$33, G184) &gt; 0, "Found", "Not Found")</f>
        <v>Found</v>
      </c>
      <c r="W184" s="44" t="str">
        <f>IF(COUNTIF(Stats!$A$1:$A$33, H184) &gt; 0, "Found", "Not Found")</f>
        <v>Found</v>
      </c>
      <c r="X184" s="44" t="str">
        <f>IF(COUNTIF(Stats!$A$1:$A$33, I184) &gt; 0, "Found", "Not Found")</f>
        <v>Found</v>
      </c>
      <c r="Y184" s="44" t="str">
        <f>IF(COUNTIF(Stats!$A$1:$A$33, J184) &gt; 0, "Found", "Not Found")</f>
        <v>Found</v>
      </c>
      <c r="Z184" s="44" t="str">
        <f>IF(COUNTIF(Stats!$A$1:$A$33, K184) &gt; 0, "Found", "Not Found")</f>
        <v>Found</v>
      </c>
      <c r="AA184" s="44" t="str">
        <f>IF(COUNTIF(Stats!$A$1:$A$33, L184) &gt; 0, "Found", "Not Found")</f>
        <v>Found</v>
      </c>
      <c r="AB184" s="44" t="str">
        <f>IF(COUNTIF(Stats!$A$1:$A$33, M184) &gt; 0, "Found", "Not Found")</f>
        <v>Found</v>
      </c>
      <c r="AC184" s="44" t="str">
        <f>IF(COUNTIF(Stats!$A$1:$A$33, N184) &gt; 0, "Found", "Not Found")</f>
        <v>Found</v>
      </c>
      <c r="AD184" s="44" t="str">
        <f>IF(COUNTIF(Stats!$A$1:$A$33, O184) &gt; 0, "Found", "Not Found")</f>
        <v>Found</v>
      </c>
      <c r="AE184" s="44" t="str">
        <f>IF(COUNTIF(Stats!$A$1:$A$33, P184) &gt; 0, "Found", "Not Found")</f>
        <v>Found</v>
      </c>
      <c r="AF184" s="44" t="str">
        <f>IF(COUNTIF(Stats!$A$1:$A$33, Q184) &gt; 0, "Found", "Not Found")</f>
        <v>Found</v>
      </c>
      <c r="AG184" s="44" t="str">
        <f>IF(COUNTIF(Stats!$A$1:$A$33, R184) &gt; 0, "Found", "Not Found")</f>
        <v>Found</v>
      </c>
      <c r="AH184" s="44" t="str">
        <f>IF(COUNTIF(Stats!$A$1:$A$33, S184) &gt; 0, "Found", "Not Found")</f>
        <v>Found</v>
      </c>
    </row>
    <row r="185" spans="1:34" ht="12.75">
      <c r="A185" s="56" t="s">
        <v>173</v>
      </c>
      <c r="B185" s="1" t="s">
        <v>136</v>
      </c>
      <c r="C185" s="1" t="s">
        <v>365</v>
      </c>
      <c r="D185" s="1">
        <v>3</v>
      </c>
      <c r="E185" s="1" t="s">
        <v>100</v>
      </c>
      <c r="F185" s="47" t="s">
        <v>54</v>
      </c>
      <c r="G185" s="48" t="s">
        <v>59</v>
      </c>
      <c r="H185" s="49" t="s">
        <v>48</v>
      </c>
      <c r="I185" s="49" t="s">
        <v>57</v>
      </c>
      <c r="J185" s="50" t="s">
        <v>35</v>
      </c>
      <c r="K185" s="50" t="s">
        <v>46</v>
      </c>
      <c r="L185" s="51" t="s">
        <v>53</v>
      </c>
      <c r="M185" s="52" t="s">
        <v>30</v>
      </c>
      <c r="N185" s="53" t="s">
        <v>60</v>
      </c>
      <c r="O185" s="53" t="s">
        <v>55</v>
      </c>
      <c r="P185" s="53" t="s">
        <v>25</v>
      </c>
      <c r="Q185" s="53" t="s">
        <v>15</v>
      </c>
      <c r="R185" s="54" t="s">
        <v>50</v>
      </c>
      <c r="S185" s="54" t="s">
        <v>67</v>
      </c>
      <c r="T185" s="43">
        <f ca="1">IFERROR(__xludf.DUMMYFUNCTION("COUNTUNIQUE(F185:S185)"),14)</f>
        <v>14</v>
      </c>
      <c r="U185" s="44" t="str">
        <f>IF(COUNTIF(Stats!$A$1:$A$33, F185) &gt; 0, "Found", "Not Found")</f>
        <v>Found</v>
      </c>
      <c r="V185" s="44" t="str">
        <f>IF(COUNTIF(Stats!$A$1:$A$33, G185) &gt; 0, "Found", "Not Found")</f>
        <v>Found</v>
      </c>
      <c r="W185" s="44" t="str">
        <f>IF(COUNTIF(Stats!$A$1:$A$33, H185) &gt; 0, "Found", "Not Found")</f>
        <v>Found</v>
      </c>
      <c r="X185" s="44" t="str">
        <f>IF(COUNTIF(Stats!$A$1:$A$33, I185) &gt; 0, "Found", "Not Found")</f>
        <v>Found</v>
      </c>
      <c r="Y185" s="44" t="str">
        <f>IF(COUNTIF(Stats!$A$1:$A$33, J185) &gt; 0, "Found", "Not Found")</f>
        <v>Found</v>
      </c>
      <c r="Z185" s="44" t="str">
        <f>IF(COUNTIF(Stats!$A$1:$A$33, K185) &gt; 0, "Found", "Not Found")</f>
        <v>Found</v>
      </c>
      <c r="AA185" s="44" t="str">
        <f>IF(COUNTIF(Stats!$A$1:$A$33, L185) &gt; 0, "Found", "Not Found")</f>
        <v>Found</v>
      </c>
      <c r="AB185" s="44" t="str">
        <f>IF(COUNTIF(Stats!$A$1:$A$33, M185) &gt; 0, "Found", "Not Found")</f>
        <v>Found</v>
      </c>
      <c r="AC185" s="44" t="str">
        <f>IF(COUNTIF(Stats!$A$1:$A$33, N185) &gt; 0, "Found", "Not Found")</f>
        <v>Found</v>
      </c>
      <c r="AD185" s="44" t="str">
        <f>IF(COUNTIF(Stats!$A$1:$A$33, O185) &gt; 0, "Found", "Not Found")</f>
        <v>Found</v>
      </c>
      <c r="AE185" s="44" t="str">
        <f>IF(COUNTIF(Stats!$A$1:$A$33, P185) &gt; 0, "Found", "Not Found")</f>
        <v>Found</v>
      </c>
      <c r="AF185" s="44" t="str">
        <f>IF(COUNTIF(Stats!$A$1:$A$33, Q185) &gt; 0, "Found", "Not Found")</f>
        <v>Found</v>
      </c>
      <c r="AG185" s="44" t="str">
        <f>IF(COUNTIF(Stats!$A$1:$A$33, R185) &gt; 0, "Found", "Not Found")</f>
        <v>Found</v>
      </c>
      <c r="AH185" s="44" t="str">
        <f>IF(COUNTIF(Stats!$A$1:$A$33, S185) &gt; 0, "Found", "Not Found")</f>
        <v>Found</v>
      </c>
    </row>
    <row r="186" spans="1:34" ht="12.75">
      <c r="A186" s="45" t="s">
        <v>174</v>
      </c>
      <c r="B186" s="1" t="s">
        <v>97</v>
      </c>
      <c r="C186" s="1" t="s">
        <v>365</v>
      </c>
      <c r="D186" s="46">
        <v>2</v>
      </c>
      <c r="E186" s="1" t="s">
        <v>100</v>
      </c>
      <c r="F186" s="47" t="s">
        <v>49</v>
      </c>
      <c r="G186" s="48" t="s">
        <v>48</v>
      </c>
      <c r="H186" s="49" t="s">
        <v>68</v>
      </c>
      <c r="I186" s="49" t="s">
        <v>40</v>
      </c>
      <c r="J186" s="50" t="s">
        <v>53</v>
      </c>
      <c r="K186" s="50" t="s">
        <v>45</v>
      </c>
      <c r="L186" s="51" t="s">
        <v>58</v>
      </c>
      <c r="M186" s="52" t="s">
        <v>25</v>
      </c>
      <c r="N186" s="53" t="s">
        <v>30</v>
      </c>
      <c r="O186" s="53" t="s">
        <v>55</v>
      </c>
      <c r="P186" s="53" t="s">
        <v>46</v>
      </c>
      <c r="Q186" s="53" t="s">
        <v>35</v>
      </c>
      <c r="R186" s="54" t="s">
        <v>50</v>
      </c>
      <c r="S186" s="54" t="s">
        <v>52</v>
      </c>
      <c r="T186" s="43">
        <f ca="1">IFERROR(__xludf.DUMMYFUNCTION("COUNTUNIQUE(F186:S186)"),14)</f>
        <v>14</v>
      </c>
      <c r="U186" s="44" t="str">
        <f>IF(COUNTIF(Stats!$A$1:$A$33, F186) &gt; 0, "Found", "Not Found")</f>
        <v>Found</v>
      </c>
      <c r="V186" s="44" t="str">
        <f>IF(COUNTIF(Stats!$A$1:$A$33, G186) &gt; 0, "Found", "Not Found")</f>
        <v>Found</v>
      </c>
      <c r="W186" s="44" t="str">
        <f>IF(COUNTIF(Stats!$A$1:$A$33, H186) &gt; 0, "Found", "Not Found")</f>
        <v>Found</v>
      </c>
      <c r="X186" s="44" t="str">
        <f>IF(COUNTIF(Stats!$A$1:$A$33, I186) &gt; 0, "Found", "Not Found")</f>
        <v>Found</v>
      </c>
      <c r="Y186" s="44" t="str">
        <f>IF(COUNTIF(Stats!$A$1:$A$33, J186) &gt; 0, "Found", "Not Found")</f>
        <v>Found</v>
      </c>
      <c r="Z186" s="44" t="str">
        <f>IF(COUNTIF(Stats!$A$1:$A$33, K186) &gt; 0, "Found", "Not Found")</f>
        <v>Found</v>
      </c>
      <c r="AA186" s="44" t="str">
        <f>IF(COUNTIF(Stats!$A$1:$A$33, L186) &gt; 0, "Found", "Not Found")</f>
        <v>Found</v>
      </c>
      <c r="AB186" s="44" t="str">
        <f>IF(COUNTIF(Stats!$A$1:$A$33, M186) &gt; 0, "Found", "Not Found")</f>
        <v>Found</v>
      </c>
      <c r="AC186" s="44" t="str">
        <f>IF(COUNTIF(Stats!$A$1:$A$33, N186) &gt; 0, "Found", "Not Found")</f>
        <v>Found</v>
      </c>
      <c r="AD186" s="44" t="str">
        <f>IF(COUNTIF(Stats!$A$1:$A$33, O186) &gt; 0, "Found", "Not Found")</f>
        <v>Found</v>
      </c>
      <c r="AE186" s="44" t="str">
        <f>IF(COUNTIF(Stats!$A$1:$A$33, P186) &gt; 0, "Found", "Not Found")</f>
        <v>Found</v>
      </c>
      <c r="AF186" s="44" t="str">
        <f>IF(COUNTIF(Stats!$A$1:$A$33, Q186) &gt; 0, "Found", "Not Found")</f>
        <v>Found</v>
      </c>
      <c r="AG186" s="44" t="str">
        <f>IF(COUNTIF(Stats!$A$1:$A$33, R186) &gt; 0, "Found", "Not Found")</f>
        <v>Found</v>
      </c>
      <c r="AH186" s="44" t="str">
        <f>IF(COUNTIF(Stats!$A$1:$A$33, S186) &gt; 0, "Found", "Not Found")</f>
        <v>Found</v>
      </c>
    </row>
    <row r="187" spans="1:34" ht="12.75">
      <c r="A187" s="33" t="s">
        <v>174</v>
      </c>
      <c r="B187" s="1" t="s">
        <v>97</v>
      </c>
      <c r="C187" s="1" t="s">
        <v>365</v>
      </c>
      <c r="D187" s="46">
        <v>1</v>
      </c>
      <c r="E187" s="1" t="s">
        <v>100</v>
      </c>
      <c r="F187" s="47" t="s">
        <v>49</v>
      </c>
      <c r="G187" s="48" t="s">
        <v>48</v>
      </c>
      <c r="H187" s="49" t="s">
        <v>54</v>
      </c>
      <c r="I187" s="49" t="s">
        <v>52</v>
      </c>
      <c r="J187" s="50" t="s">
        <v>25</v>
      </c>
      <c r="K187" s="50" t="s">
        <v>47</v>
      </c>
      <c r="L187" s="51" t="s">
        <v>51</v>
      </c>
      <c r="M187" s="52" t="s">
        <v>53</v>
      </c>
      <c r="N187" s="53" t="s">
        <v>30</v>
      </c>
      <c r="O187" s="53" t="s">
        <v>55</v>
      </c>
      <c r="P187" s="53" t="s">
        <v>46</v>
      </c>
      <c r="Q187" s="53" t="s">
        <v>35</v>
      </c>
      <c r="R187" s="54" t="s">
        <v>40</v>
      </c>
      <c r="S187" s="54" t="s">
        <v>64</v>
      </c>
      <c r="T187" s="43">
        <f ca="1">IFERROR(__xludf.DUMMYFUNCTION("COUNTUNIQUE(F187:S187)"),14)</f>
        <v>14</v>
      </c>
      <c r="U187" s="44" t="str">
        <f>IF(COUNTIF(Stats!$A$1:$A$33, F187) &gt; 0, "Found", "Not Found")</f>
        <v>Found</v>
      </c>
      <c r="V187" s="44" t="str">
        <f>IF(COUNTIF(Stats!$A$1:$A$33, G187) &gt; 0, "Found", "Not Found")</f>
        <v>Found</v>
      </c>
      <c r="W187" s="44" t="str">
        <f>IF(COUNTIF(Stats!$A$1:$A$33, H187) &gt; 0, "Found", "Not Found")</f>
        <v>Found</v>
      </c>
      <c r="X187" s="44" t="str">
        <f>IF(COUNTIF(Stats!$A$1:$A$33, I187) &gt; 0, "Found", "Not Found")</f>
        <v>Found</v>
      </c>
      <c r="Y187" s="44" t="str">
        <f>IF(COUNTIF(Stats!$A$1:$A$33, J187) &gt; 0, "Found", "Not Found")</f>
        <v>Found</v>
      </c>
      <c r="Z187" s="44" t="str">
        <f>IF(COUNTIF(Stats!$A$1:$A$33, K187) &gt; 0, "Found", "Not Found")</f>
        <v>Found</v>
      </c>
      <c r="AA187" s="44" t="str">
        <f>IF(COUNTIF(Stats!$A$1:$A$33, L187) &gt; 0, "Found", "Not Found")</f>
        <v>Found</v>
      </c>
      <c r="AB187" s="44" t="str">
        <f>IF(COUNTIF(Stats!$A$1:$A$33, M187) &gt; 0, "Found", "Not Found")</f>
        <v>Found</v>
      </c>
      <c r="AC187" s="44" t="str">
        <f>IF(COUNTIF(Stats!$A$1:$A$33, N187) &gt; 0, "Found", "Not Found")</f>
        <v>Found</v>
      </c>
      <c r="AD187" s="44" t="str">
        <f>IF(COUNTIF(Stats!$A$1:$A$33, O187) &gt; 0, "Found", "Not Found")</f>
        <v>Found</v>
      </c>
      <c r="AE187" s="44" t="str">
        <f>IF(COUNTIF(Stats!$A$1:$A$33, P187) &gt; 0, "Found", "Not Found")</f>
        <v>Found</v>
      </c>
      <c r="AF187" s="44" t="str">
        <f>IF(COUNTIF(Stats!$A$1:$A$33, Q187) &gt; 0, "Found", "Not Found")</f>
        <v>Found</v>
      </c>
      <c r="AG187" s="44" t="str">
        <f>IF(COUNTIF(Stats!$A$1:$A$33, R187) &gt; 0, "Found", "Not Found")</f>
        <v>Found</v>
      </c>
      <c r="AH187" s="44" t="str">
        <f>IF(COUNTIF(Stats!$A$1:$A$33, S187) &gt; 0, "Found", "Not Found")</f>
        <v>Found</v>
      </c>
    </row>
    <row r="188" spans="1:34" ht="12.75">
      <c r="A188" s="33" t="s">
        <v>174</v>
      </c>
      <c r="B188" s="1" t="s">
        <v>97</v>
      </c>
      <c r="C188" s="1" t="s">
        <v>364</v>
      </c>
      <c r="D188" s="46">
        <v>1</v>
      </c>
      <c r="E188" s="1" t="s">
        <v>100</v>
      </c>
      <c r="F188" s="47" t="s">
        <v>47</v>
      </c>
      <c r="G188" s="48" t="s">
        <v>50</v>
      </c>
      <c r="H188" s="49" t="s">
        <v>58</v>
      </c>
      <c r="I188" s="49" t="s">
        <v>53</v>
      </c>
      <c r="J188" s="50" t="s">
        <v>25</v>
      </c>
      <c r="K188" s="50" t="s">
        <v>64</v>
      </c>
      <c r="L188" s="51" t="s">
        <v>51</v>
      </c>
      <c r="M188" s="52" t="s">
        <v>54</v>
      </c>
      <c r="N188" s="53" t="s">
        <v>46</v>
      </c>
      <c r="O188" s="53" t="s">
        <v>55</v>
      </c>
      <c r="P188" s="53" t="s">
        <v>30</v>
      </c>
      <c r="Q188" s="53" t="s">
        <v>35</v>
      </c>
      <c r="R188" s="54" t="s">
        <v>48</v>
      </c>
      <c r="S188" s="54" t="s">
        <v>52</v>
      </c>
      <c r="T188" s="43">
        <f ca="1">IFERROR(__xludf.DUMMYFUNCTION("COUNTUNIQUE(F188:S188)"),14)</f>
        <v>14</v>
      </c>
      <c r="U188" s="44" t="str">
        <f>IF(COUNTIF(Stats!$A$1:$A$33, F188) &gt; 0, "Found", "Not Found")</f>
        <v>Found</v>
      </c>
      <c r="V188" s="44" t="str">
        <f>IF(COUNTIF(Stats!$A$1:$A$33, G188) &gt; 0, "Found", "Not Found")</f>
        <v>Found</v>
      </c>
      <c r="W188" s="44" t="str">
        <f>IF(COUNTIF(Stats!$A$1:$A$33, H188) &gt; 0, "Found", "Not Found")</f>
        <v>Found</v>
      </c>
      <c r="X188" s="44" t="str">
        <f>IF(COUNTIF(Stats!$A$1:$A$33, I188) &gt; 0, "Found", "Not Found")</f>
        <v>Found</v>
      </c>
      <c r="Y188" s="44" t="str">
        <f>IF(COUNTIF(Stats!$A$1:$A$33, J188) &gt; 0, "Found", "Not Found")</f>
        <v>Found</v>
      </c>
      <c r="Z188" s="44" t="str">
        <f>IF(COUNTIF(Stats!$A$1:$A$33, K188) &gt; 0, "Found", "Not Found")</f>
        <v>Found</v>
      </c>
      <c r="AA188" s="44" t="str">
        <f>IF(COUNTIF(Stats!$A$1:$A$33, L188) &gt; 0, "Found", "Not Found")</f>
        <v>Found</v>
      </c>
      <c r="AB188" s="44" t="str">
        <f>IF(COUNTIF(Stats!$A$1:$A$33, M188) &gt; 0, "Found", "Not Found")</f>
        <v>Found</v>
      </c>
      <c r="AC188" s="44" t="str">
        <f>IF(COUNTIF(Stats!$A$1:$A$33, N188) &gt; 0, "Found", "Not Found")</f>
        <v>Found</v>
      </c>
      <c r="AD188" s="44" t="str">
        <f>IF(COUNTIF(Stats!$A$1:$A$33, O188) &gt; 0, "Found", "Not Found")</f>
        <v>Found</v>
      </c>
      <c r="AE188" s="44" t="str">
        <f>IF(COUNTIF(Stats!$A$1:$A$33, P188) &gt; 0, "Found", "Not Found")</f>
        <v>Found</v>
      </c>
      <c r="AF188" s="44" t="str">
        <f>IF(COUNTIF(Stats!$A$1:$A$33, Q188) &gt; 0, "Found", "Not Found")</f>
        <v>Found</v>
      </c>
      <c r="AG188" s="44" t="str">
        <f>IF(COUNTIF(Stats!$A$1:$A$33, R188) &gt; 0, "Found", "Not Found")</f>
        <v>Found</v>
      </c>
      <c r="AH188" s="44" t="str">
        <f>IF(COUNTIF(Stats!$A$1:$A$33, S188) &gt; 0, "Found", "Not Found")</f>
        <v>Found</v>
      </c>
    </row>
    <row r="189" spans="1:34" ht="12.75">
      <c r="A189" s="57" t="s">
        <v>174</v>
      </c>
      <c r="B189" s="1" t="s">
        <v>118</v>
      </c>
      <c r="C189" s="1" t="s">
        <v>364</v>
      </c>
      <c r="D189" s="46">
        <v>2</v>
      </c>
      <c r="E189" s="1" t="s">
        <v>100</v>
      </c>
      <c r="F189" s="59" t="s">
        <v>55</v>
      </c>
      <c r="G189" s="60" t="s">
        <v>49</v>
      </c>
      <c r="H189" s="61" t="s">
        <v>65</v>
      </c>
      <c r="I189" s="61" t="s">
        <v>47</v>
      </c>
      <c r="J189" s="62" t="s">
        <v>25</v>
      </c>
      <c r="K189" s="62" t="s">
        <v>51</v>
      </c>
      <c r="L189" s="63" t="s">
        <v>30</v>
      </c>
      <c r="M189" s="64" t="s">
        <v>52</v>
      </c>
      <c r="N189" s="65" t="s">
        <v>46</v>
      </c>
      <c r="O189" s="65" t="s">
        <v>35</v>
      </c>
      <c r="P189" s="65" t="s">
        <v>62</v>
      </c>
      <c r="Q189" s="65" t="s">
        <v>58</v>
      </c>
      <c r="R189" s="66" t="s">
        <v>50</v>
      </c>
      <c r="S189" s="66" t="s">
        <v>53</v>
      </c>
      <c r="T189" s="43">
        <f ca="1">IFERROR(__xludf.DUMMYFUNCTION("COUNTUNIQUE(F189:S189)"),14)</f>
        <v>14</v>
      </c>
      <c r="U189" s="44" t="str">
        <f>IF(COUNTIF(Stats!$A$1:$A$33, F189) &gt; 0, "Found", "Not Found")</f>
        <v>Found</v>
      </c>
      <c r="V189" s="44" t="str">
        <f>IF(COUNTIF(Stats!$A$1:$A$33, G189) &gt; 0, "Found", "Not Found")</f>
        <v>Found</v>
      </c>
      <c r="W189" s="44" t="str">
        <f>IF(COUNTIF(Stats!$A$1:$A$33, H189) &gt; 0, "Found", "Not Found")</f>
        <v>Found</v>
      </c>
      <c r="X189" s="44" t="str">
        <f>IF(COUNTIF(Stats!$A$1:$A$33, I189) &gt; 0, "Found", "Not Found")</f>
        <v>Found</v>
      </c>
      <c r="Y189" s="44" t="str">
        <f>IF(COUNTIF(Stats!$A$1:$A$33, J189) &gt; 0, "Found", "Not Found")</f>
        <v>Found</v>
      </c>
      <c r="Z189" s="44" t="str">
        <f>IF(COUNTIF(Stats!$A$1:$A$33, K189) &gt; 0, "Found", "Not Found")</f>
        <v>Found</v>
      </c>
      <c r="AA189" s="44" t="str">
        <f>IF(COUNTIF(Stats!$A$1:$A$33, L189) &gt; 0, "Found", "Not Found")</f>
        <v>Found</v>
      </c>
      <c r="AB189" s="44" t="str">
        <f>IF(COUNTIF(Stats!$A$1:$A$33, M189) &gt; 0, "Found", "Not Found")</f>
        <v>Found</v>
      </c>
      <c r="AC189" s="44" t="str">
        <f>IF(COUNTIF(Stats!$A$1:$A$33, N189) &gt; 0, "Found", "Not Found")</f>
        <v>Found</v>
      </c>
      <c r="AD189" s="44" t="str">
        <f>IF(COUNTIF(Stats!$A$1:$A$33, O189) &gt; 0, "Found", "Not Found")</f>
        <v>Found</v>
      </c>
      <c r="AE189" s="44" t="str">
        <f>IF(COUNTIF(Stats!$A$1:$A$33, P189) &gt; 0, "Found", "Not Found")</f>
        <v>Found</v>
      </c>
      <c r="AF189" s="44" t="str">
        <f>IF(COUNTIF(Stats!$A$1:$A$33, Q189) &gt; 0, "Found", "Not Found")</f>
        <v>Found</v>
      </c>
      <c r="AG189" s="44" t="str">
        <f>IF(COUNTIF(Stats!$A$1:$A$33, R189) &gt; 0, "Found", "Not Found")</f>
        <v>Found</v>
      </c>
      <c r="AH189" s="44" t="str">
        <f>IF(COUNTIF(Stats!$A$1:$A$33, S189) &gt; 0, "Found", "Not Found")</f>
        <v>Found</v>
      </c>
    </row>
    <row r="190" spans="1:34" ht="12.75">
      <c r="A190" s="57" t="s">
        <v>174</v>
      </c>
      <c r="B190" s="1" t="s">
        <v>118</v>
      </c>
      <c r="C190" s="1" t="s">
        <v>364</v>
      </c>
      <c r="D190" s="46">
        <v>7</v>
      </c>
      <c r="E190" s="1" t="s">
        <v>100</v>
      </c>
      <c r="F190" s="59" t="s">
        <v>30</v>
      </c>
      <c r="G190" s="60" t="s">
        <v>50</v>
      </c>
      <c r="H190" s="61" t="s">
        <v>57</v>
      </c>
      <c r="I190" s="61" t="s">
        <v>48</v>
      </c>
      <c r="J190" s="62" t="s">
        <v>25</v>
      </c>
      <c r="K190" s="62" t="s">
        <v>53</v>
      </c>
      <c r="L190" s="63" t="s">
        <v>58</v>
      </c>
      <c r="M190" s="64" t="s">
        <v>51</v>
      </c>
      <c r="N190" s="65" t="s">
        <v>46</v>
      </c>
      <c r="O190" s="65" t="s">
        <v>55</v>
      </c>
      <c r="P190" s="65" t="s">
        <v>35</v>
      </c>
      <c r="Q190" s="65" t="s">
        <v>49</v>
      </c>
      <c r="R190" s="66" t="s">
        <v>52</v>
      </c>
      <c r="S190" s="66" t="s">
        <v>59</v>
      </c>
      <c r="T190" s="43">
        <f ca="1">IFERROR(__xludf.DUMMYFUNCTION("COUNTUNIQUE(F190:S190)"),14)</f>
        <v>14</v>
      </c>
      <c r="U190" s="44" t="str">
        <f>IF(COUNTIF(Stats!$A$1:$A$33, F190) &gt; 0, "Found", "Not Found")</f>
        <v>Found</v>
      </c>
      <c r="V190" s="44" t="str">
        <f>IF(COUNTIF(Stats!$A$1:$A$33, G190) &gt; 0, "Found", "Not Found")</f>
        <v>Found</v>
      </c>
      <c r="W190" s="44" t="str">
        <f>IF(COUNTIF(Stats!$A$1:$A$33, H190) &gt; 0, "Found", "Not Found")</f>
        <v>Found</v>
      </c>
      <c r="X190" s="44" t="str">
        <f>IF(COUNTIF(Stats!$A$1:$A$33, I190) &gt; 0, "Found", "Not Found")</f>
        <v>Found</v>
      </c>
      <c r="Y190" s="44" t="str">
        <f>IF(COUNTIF(Stats!$A$1:$A$33, J190) &gt; 0, "Found", "Not Found")</f>
        <v>Found</v>
      </c>
      <c r="Z190" s="44" t="str">
        <f>IF(COUNTIF(Stats!$A$1:$A$33, K190) &gt; 0, "Found", "Not Found")</f>
        <v>Found</v>
      </c>
      <c r="AA190" s="44" t="str">
        <f>IF(COUNTIF(Stats!$A$1:$A$33, L190) &gt; 0, "Found", "Not Found")</f>
        <v>Found</v>
      </c>
      <c r="AB190" s="44" t="str">
        <f>IF(COUNTIF(Stats!$A$1:$A$33, M190) &gt; 0, "Found", "Not Found")</f>
        <v>Found</v>
      </c>
      <c r="AC190" s="44" t="str">
        <f>IF(COUNTIF(Stats!$A$1:$A$33, N190) &gt; 0, "Found", "Not Found")</f>
        <v>Found</v>
      </c>
      <c r="AD190" s="44" t="str">
        <f>IF(COUNTIF(Stats!$A$1:$A$33, O190) &gt; 0, "Found", "Not Found")</f>
        <v>Found</v>
      </c>
      <c r="AE190" s="44" t="str">
        <f>IF(COUNTIF(Stats!$A$1:$A$33, P190) &gt; 0, "Found", "Not Found")</f>
        <v>Found</v>
      </c>
      <c r="AF190" s="44" t="str">
        <f>IF(COUNTIF(Stats!$A$1:$A$33, Q190) &gt; 0, "Found", "Not Found")</f>
        <v>Found</v>
      </c>
      <c r="AG190" s="44" t="str">
        <f>IF(COUNTIF(Stats!$A$1:$A$33, R190) &gt; 0, "Found", "Not Found")</f>
        <v>Found</v>
      </c>
      <c r="AH190" s="44" t="str">
        <f>IF(COUNTIF(Stats!$A$1:$A$33, S190) &gt; 0, "Found", "Not Found")</f>
        <v>Found</v>
      </c>
    </row>
    <row r="191" spans="1:34" ht="12.75">
      <c r="A191" s="59" t="s">
        <v>175</v>
      </c>
      <c r="B191" s="68" t="s">
        <v>107</v>
      </c>
      <c r="C191" s="68" t="s">
        <v>365</v>
      </c>
      <c r="D191" s="69">
        <v>1</v>
      </c>
      <c r="E191" s="68" t="s">
        <v>100</v>
      </c>
      <c r="F191" s="59" t="s">
        <v>30</v>
      </c>
      <c r="G191" s="60" t="s">
        <v>50</v>
      </c>
      <c r="H191" s="61" t="s">
        <v>59</v>
      </c>
      <c r="I191" s="61" t="s">
        <v>66</v>
      </c>
      <c r="J191" s="62" t="s">
        <v>35</v>
      </c>
      <c r="K191" s="62" t="s">
        <v>53</v>
      </c>
      <c r="L191" s="63" t="s">
        <v>60</v>
      </c>
      <c r="M191" s="64" t="s">
        <v>69</v>
      </c>
      <c r="N191" s="65" t="s">
        <v>55</v>
      </c>
      <c r="O191" s="65" t="s">
        <v>54</v>
      </c>
      <c r="P191" s="65" t="s">
        <v>57</v>
      </c>
      <c r="Q191" s="65" t="s">
        <v>46</v>
      </c>
      <c r="R191" s="66" t="s">
        <v>45</v>
      </c>
      <c r="S191" s="66" t="s">
        <v>59</v>
      </c>
      <c r="T191" s="43">
        <f ca="1">IFERROR(__xludf.DUMMYFUNCTION("COUNTUNIQUE(F191:S191)"),13)</f>
        <v>13</v>
      </c>
      <c r="U191" s="44" t="str">
        <f>IF(COUNTIF(Stats!$A$1:$A$33, F191) &gt; 0, "Found", "Not Found")</f>
        <v>Found</v>
      </c>
      <c r="V191" s="44" t="str">
        <f>IF(COUNTIF(Stats!$A$1:$A$33, G191) &gt; 0, "Found", "Not Found")</f>
        <v>Found</v>
      </c>
      <c r="W191" s="44" t="str">
        <f>IF(COUNTIF(Stats!$A$1:$A$33, H191) &gt; 0, "Found", "Not Found")</f>
        <v>Found</v>
      </c>
      <c r="X191" s="44" t="str">
        <f>IF(COUNTIF(Stats!$A$1:$A$33, I191) &gt; 0, "Found", "Not Found")</f>
        <v>Found</v>
      </c>
      <c r="Y191" s="44" t="str">
        <f>IF(COUNTIF(Stats!$A$1:$A$33, J191) &gt; 0, "Found", "Not Found")</f>
        <v>Found</v>
      </c>
      <c r="Z191" s="44" t="str">
        <f>IF(COUNTIF(Stats!$A$1:$A$33, K191) &gt; 0, "Found", "Not Found")</f>
        <v>Found</v>
      </c>
      <c r="AA191" s="44" t="str">
        <f>IF(COUNTIF(Stats!$A$1:$A$33, L191) &gt; 0, "Found", "Not Found")</f>
        <v>Found</v>
      </c>
      <c r="AB191" s="44" t="str">
        <f>IF(COUNTIF(Stats!$A$1:$A$33, M191) &gt; 0, "Found", "Not Found")</f>
        <v>Found</v>
      </c>
      <c r="AC191" s="44" t="str">
        <f>IF(COUNTIF(Stats!$A$1:$A$33, N191) &gt; 0, "Found", "Not Found")</f>
        <v>Found</v>
      </c>
      <c r="AD191" s="44" t="str">
        <f>IF(COUNTIF(Stats!$A$1:$A$33, O191) &gt; 0, "Found", "Not Found")</f>
        <v>Found</v>
      </c>
      <c r="AE191" s="44" t="str">
        <f>IF(COUNTIF(Stats!$A$1:$A$33, P191) &gt; 0, "Found", "Not Found")</f>
        <v>Found</v>
      </c>
      <c r="AF191" s="44" t="str">
        <f>IF(COUNTIF(Stats!$A$1:$A$33, Q191) &gt; 0, "Found", "Not Found")</f>
        <v>Found</v>
      </c>
      <c r="AG191" s="44" t="str">
        <f>IF(COUNTIF(Stats!$A$1:$A$33, R191) &gt; 0, "Found", "Not Found")</f>
        <v>Found</v>
      </c>
      <c r="AH191" s="44" t="str">
        <f>IF(COUNTIF(Stats!$A$1:$A$33, S191) &gt; 0, "Found", "Not Found")</f>
        <v>Found</v>
      </c>
    </row>
    <row r="192" spans="1:34" ht="12.75">
      <c r="A192" s="59" t="s">
        <v>175</v>
      </c>
      <c r="B192" s="68" t="s">
        <v>107</v>
      </c>
      <c r="C192" s="68" t="s">
        <v>365</v>
      </c>
      <c r="D192" s="69">
        <v>2</v>
      </c>
      <c r="E192" s="68" t="s">
        <v>100</v>
      </c>
      <c r="F192" s="59" t="s">
        <v>45</v>
      </c>
      <c r="G192" s="60" t="s">
        <v>54</v>
      </c>
      <c r="H192" s="61" t="s">
        <v>69</v>
      </c>
      <c r="I192" s="61" t="s">
        <v>66</v>
      </c>
      <c r="J192" s="62" t="s">
        <v>52</v>
      </c>
      <c r="K192" s="62" t="s">
        <v>35</v>
      </c>
      <c r="L192" s="63" t="s">
        <v>51</v>
      </c>
      <c r="M192" s="64" t="s">
        <v>40</v>
      </c>
      <c r="N192" s="65" t="s">
        <v>57</v>
      </c>
      <c r="O192" s="65" t="s">
        <v>30</v>
      </c>
      <c r="P192" s="65" t="s">
        <v>53</v>
      </c>
      <c r="Q192" s="65" t="s">
        <v>35</v>
      </c>
      <c r="R192" s="66" t="s">
        <v>61</v>
      </c>
      <c r="S192" s="66" t="s">
        <v>60</v>
      </c>
      <c r="T192" s="43">
        <f ca="1">IFERROR(__xludf.DUMMYFUNCTION("COUNTUNIQUE(F192:S192)"),13)</f>
        <v>13</v>
      </c>
      <c r="U192" s="44" t="str">
        <f>IF(COUNTIF(Stats!$A$1:$A$33, F192) &gt; 0, "Found", "Not Found")</f>
        <v>Found</v>
      </c>
      <c r="V192" s="44" t="str">
        <f>IF(COUNTIF(Stats!$A$1:$A$33, G192) &gt; 0, "Found", "Not Found")</f>
        <v>Found</v>
      </c>
      <c r="W192" s="44" t="str">
        <f>IF(COUNTIF(Stats!$A$1:$A$33, H192) &gt; 0, "Found", "Not Found")</f>
        <v>Found</v>
      </c>
      <c r="X192" s="44" t="str">
        <f>IF(COUNTIF(Stats!$A$1:$A$33, I192) &gt; 0, "Found", "Not Found")</f>
        <v>Found</v>
      </c>
      <c r="Y192" s="44" t="str">
        <f>IF(COUNTIF(Stats!$A$1:$A$33, J192) &gt; 0, "Found", "Not Found")</f>
        <v>Found</v>
      </c>
      <c r="Z192" s="44" t="str">
        <f>IF(COUNTIF(Stats!$A$1:$A$33, K192) &gt; 0, "Found", "Not Found")</f>
        <v>Found</v>
      </c>
      <c r="AA192" s="44" t="str">
        <f>IF(COUNTIF(Stats!$A$1:$A$33, L192) &gt; 0, "Found", "Not Found")</f>
        <v>Found</v>
      </c>
      <c r="AB192" s="44" t="str">
        <f>IF(COUNTIF(Stats!$A$1:$A$33, M192) &gt; 0, "Found", "Not Found")</f>
        <v>Found</v>
      </c>
      <c r="AC192" s="44" t="str">
        <f>IF(COUNTIF(Stats!$A$1:$A$33, N192) &gt; 0, "Found", "Not Found")</f>
        <v>Found</v>
      </c>
      <c r="AD192" s="44" t="str">
        <f>IF(COUNTIF(Stats!$A$1:$A$33, O192) &gt; 0, "Found", "Not Found")</f>
        <v>Found</v>
      </c>
      <c r="AE192" s="44" t="str">
        <f>IF(COUNTIF(Stats!$A$1:$A$33, P192) &gt; 0, "Found", "Not Found")</f>
        <v>Found</v>
      </c>
      <c r="AF192" s="44" t="str">
        <f>IF(COUNTIF(Stats!$A$1:$A$33, Q192) &gt; 0, "Found", "Not Found")</f>
        <v>Found</v>
      </c>
      <c r="AG192" s="44" t="str">
        <f>IF(COUNTIF(Stats!$A$1:$A$33, R192) &gt; 0, "Found", "Not Found")</f>
        <v>Found</v>
      </c>
      <c r="AH192" s="44" t="str">
        <f>IF(COUNTIF(Stats!$A$1:$A$33, S192) &gt; 0, "Found", "Not Found")</f>
        <v>Found</v>
      </c>
    </row>
    <row r="193" spans="1:34" ht="12.75">
      <c r="A193" s="59" t="s">
        <v>175</v>
      </c>
      <c r="B193" s="68" t="s">
        <v>107</v>
      </c>
      <c r="C193" s="68" t="s">
        <v>364</v>
      </c>
      <c r="D193" s="69">
        <v>1</v>
      </c>
      <c r="E193" s="68" t="s">
        <v>100</v>
      </c>
      <c r="F193" s="59" t="s">
        <v>45</v>
      </c>
      <c r="G193" s="60" t="s">
        <v>54</v>
      </c>
      <c r="H193" s="61" t="s">
        <v>61</v>
      </c>
      <c r="I193" s="61" t="s">
        <v>50</v>
      </c>
      <c r="J193" s="62" t="s">
        <v>35</v>
      </c>
      <c r="K193" s="62" t="s">
        <v>53</v>
      </c>
      <c r="L193" s="63" t="s">
        <v>60</v>
      </c>
      <c r="M193" s="64" t="s">
        <v>25</v>
      </c>
      <c r="N193" s="65" t="s">
        <v>57</v>
      </c>
      <c r="O193" s="65" t="s">
        <v>55</v>
      </c>
      <c r="P193" s="65" t="s">
        <v>46</v>
      </c>
      <c r="Q193" s="65" t="s">
        <v>30</v>
      </c>
      <c r="R193" s="66" t="s">
        <v>47</v>
      </c>
      <c r="S193" s="66" t="s">
        <v>66</v>
      </c>
      <c r="T193" s="43">
        <f ca="1">IFERROR(__xludf.DUMMYFUNCTION("COUNTUNIQUE(F193:S193)"),14)</f>
        <v>14</v>
      </c>
      <c r="U193" s="44" t="str">
        <f>IF(COUNTIF(Stats!$A$1:$A$33, F193) &gt; 0, "Found", "Not Found")</f>
        <v>Found</v>
      </c>
      <c r="V193" s="44" t="str">
        <f>IF(COUNTIF(Stats!$A$1:$A$33, G193) &gt; 0, "Found", "Not Found")</f>
        <v>Found</v>
      </c>
      <c r="W193" s="44" t="str">
        <f>IF(COUNTIF(Stats!$A$1:$A$33, H193) &gt; 0, "Found", "Not Found")</f>
        <v>Found</v>
      </c>
      <c r="X193" s="44" t="str">
        <f>IF(COUNTIF(Stats!$A$1:$A$33, I193) &gt; 0, "Found", "Not Found")</f>
        <v>Found</v>
      </c>
      <c r="Y193" s="44" t="str">
        <f>IF(COUNTIF(Stats!$A$1:$A$33, J193) &gt; 0, "Found", "Not Found")</f>
        <v>Found</v>
      </c>
      <c r="Z193" s="44" t="str">
        <f>IF(COUNTIF(Stats!$A$1:$A$33, K193) &gt; 0, "Found", "Not Found")</f>
        <v>Found</v>
      </c>
      <c r="AA193" s="44" t="str">
        <f>IF(COUNTIF(Stats!$A$1:$A$33, L193) &gt; 0, "Found", "Not Found")</f>
        <v>Found</v>
      </c>
      <c r="AB193" s="44" t="str">
        <f>IF(COUNTIF(Stats!$A$1:$A$33, M193) &gt; 0, "Found", "Not Found")</f>
        <v>Found</v>
      </c>
      <c r="AC193" s="44" t="str">
        <f>IF(COUNTIF(Stats!$A$1:$A$33, N193) &gt; 0, "Found", "Not Found")</f>
        <v>Found</v>
      </c>
      <c r="AD193" s="44" t="str">
        <f>IF(COUNTIF(Stats!$A$1:$A$33, O193) &gt; 0, "Found", "Not Found")</f>
        <v>Found</v>
      </c>
      <c r="AE193" s="44" t="str">
        <f>IF(COUNTIF(Stats!$A$1:$A$33, P193) &gt; 0, "Found", "Not Found")</f>
        <v>Found</v>
      </c>
      <c r="AF193" s="44" t="str">
        <f>IF(COUNTIF(Stats!$A$1:$A$33, Q193) &gt; 0, "Found", "Not Found")</f>
        <v>Found</v>
      </c>
      <c r="AG193" s="44" t="str">
        <f>IF(COUNTIF(Stats!$A$1:$A$33, R193) &gt; 0, "Found", "Not Found")</f>
        <v>Found</v>
      </c>
      <c r="AH193" s="44" t="str">
        <f>IF(COUNTIF(Stats!$A$1:$A$33, S193) &gt; 0, "Found", "Not Found")</f>
        <v>Found</v>
      </c>
    </row>
    <row r="194" spans="1:34" ht="12.75">
      <c r="A194" s="58" t="s">
        <v>175</v>
      </c>
      <c r="B194" s="1" t="s">
        <v>118</v>
      </c>
      <c r="C194" s="1" t="s">
        <v>365</v>
      </c>
      <c r="D194" s="46">
        <v>1</v>
      </c>
      <c r="E194" s="1" t="s">
        <v>100</v>
      </c>
      <c r="F194" s="59" t="s">
        <v>55</v>
      </c>
      <c r="G194" s="60" t="s">
        <v>47</v>
      </c>
      <c r="H194" s="61" t="s">
        <v>49</v>
      </c>
      <c r="I194" s="61" t="s">
        <v>65</v>
      </c>
      <c r="J194" s="62" t="s">
        <v>60</v>
      </c>
      <c r="K194" s="62" t="s">
        <v>30</v>
      </c>
      <c r="L194" s="63" t="s">
        <v>58</v>
      </c>
      <c r="M194" s="64" t="s">
        <v>50</v>
      </c>
      <c r="N194" s="65" t="s">
        <v>46</v>
      </c>
      <c r="O194" s="65" t="s">
        <v>35</v>
      </c>
      <c r="P194" s="65" t="s">
        <v>53</v>
      </c>
      <c r="Q194" s="65" t="s">
        <v>25</v>
      </c>
      <c r="R194" s="66" t="s">
        <v>15</v>
      </c>
      <c r="S194" s="66" t="s">
        <v>40</v>
      </c>
      <c r="T194" s="43">
        <f ca="1">IFERROR(__xludf.DUMMYFUNCTION("COUNTUNIQUE(F194:S194)"),14)</f>
        <v>14</v>
      </c>
      <c r="U194" s="44" t="str">
        <f>IF(COUNTIF(Stats!$A$1:$A$33, F194) &gt; 0, "Found", "Not Found")</f>
        <v>Found</v>
      </c>
      <c r="V194" s="44" t="str">
        <f>IF(COUNTIF(Stats!$A$1:$A$33, G194) &gt; 0, "Found", "Not Found")</f>
        <v>Found</v>
      </c>
      <c r="W194" s="44" t="str">
        <f>IF(COUNTIF(Stats!$A$1:$A$33, H194) &gt; 0, "Found", "Not Found")</f>
        <v>Found</v>
      </c>
      <c r="X194" s="44" t="str">
        <f>IF(COUNTIF(Stats!$A$1:$A$33, I194) &gt; 0, "Found", "Not Found")</f>
        <v>Found</v>
      </c>
      <c r="Y194" s="44" t="str">
        <f>IF(COUNTIF(Stats!$A$1:$A$33, J194) &gt; 0, "Found", "Not Found")</f>
        <v>Found</v>
      </c>
      <c r="Z194" s="44" t="str">
        <f>IF(COUNTIF(Stats!$A$1:$A$33, K194) &gt; 0, "Found", "Not Found")</f>
        <v>Found</v>
      </c>
      <c r="AA194" s="44" t="str">
        <f>IF(COUNTIF(Stats!$A$1:$A$33, L194) &gt; 0, "Found", "Not Found")</f>
        <v>Found</v>
      </c>
      <c r="AB194" s="44" t="str">
        <f>IF(COUNTIF(Stats!$A$1:$A$33, M194) &gt; 0, "Found", "Not Found")</f>
        <v>Found</v>
      </c>
      <c r="AC194" s="44" t="str">
        <f>IF(COUNTIF(Stats!$A$1:$A$33, N194) &gt; 0, "Found", "Not Found")</f>
        <v>Found</v>
      </c>
      <c r="AD194" s="44" t="str">
        <f>IF(COUNTIF(Stats!$A$1:$A$33, O194) &gt; 0, "Found", "Not Found")</f>
        <v>Found</v>
      </c>
      <c r="AE194" s="44" t="str">
        <f>IF(COUNTIF(Stats!$A$1:$A$33, P194) &gt; 0, "Found", "Not Found")</f>
        <v>Found</v>
      </c>
      <c r="AF194" s="44" t="str">
        <f>IF(COUNTIF(Stats!$A$1:$A$33, Q194) &gt; 0, "Found", "Not Found")</f>
        <v>Found</v>
      </c>
      <c r="AG194" s="44" t="str">
        <f>IF(COUNTIF(Stats!$A$1:$A$33, R194) &gt; 0, "Found", "Not Found")</f>
        <v>Found</v>
      </c>
      <c r="AH194" s="44" t="str">
        <f>IF(COUNTIF(Stats!$A$1:$A$33, S194) &gt; 0, "Found", "Not Found")</f>
        <v>Found</v>
      </c>
    </row>
    <row r="195" spans="1:34" ht="12.75">
      <c r="A195" s="58" t="s">
        <v>175</v>
      </c>
      <c r="B195" s="1" t="s">
        <v>118</v>
      </c>
      <c r="C195" s="1" t="s">
        <v>365</v>
      </c>
      <c r="D195" s="46">
        <v>3</v>
      </c>
      <c r="E195" s="1" t="s">
        <v>100</v>
      </c>
      <c r="F195" s="59" t="s">
        <v>45</v>
      </c>
      <c r="G195" s="60" t="s">
        <v>50</v>
      </c>
      <c r="H195" s="61" t="s">
        <v>30</v>
      </c>
      <c r="I195" s="61" t="s">
        <v>54</v>
      </c>
      <c r="J195" s="62" t="s">
        <v>59</v>
      </c>
      <c r="K195" s="62" t="s">
        <v>58</v>
      </c>
      <c r="L195" s="63" t="s">
        <v>60</v>
      </c>
      <c r="M195" s="64" t="s">
        <v>40</v>
      </c>
      <c r="N195" s="65" t="s">
        <v>55</v>
      </c>
      <c r="O195" s="65" t="s">
        <v>35</v>
      </c>
      <c r="P195" s="65" t="s">
        <v>53</v>
      </c>
      <c r="Q195" s="65" t="s">
        <v>25</v>
      </c>
      <c r="R195" s="66" t="s">
        <v>46</v>
      </c>
      <c r="S195" s="66" t="s">
        <v>51</v>
      </c>
      <c r="T195" s="43">
        <f ca="1">IFERROR(__xludf.DUMMYFUNCTION("COUNTUNIQUE(F195:S195)"),14)</f>
        <v>14</v>
      </c>
      <c r="U195" s="44" t="str">
        <f>IF(COUNTIF(Stats!$A$1:$A$33, F195) &gt; 0, "Found", "Not Found")</f>
        <v>Found</v>
      </c>
      <c r="V195" s="44" t="str">
        <f>IF(COUNTIF(Stats!$A$1:$A$33, G195) &gt; 0, "Found", "Not Found")</f>
        <v>Found</v>
      </c>
      <c r="W195" s="44" t="str">
        <f>IF(COUNTIF(Stats!$A$1:$A$33, H195) &gt; 0, "Found", "Not Found")</f>
        <v>Found</v>
      </c>
      <c r="X195" s="44" t="str">
        <f>IF(COUNTIF(Stats!$A$1:$A$33, I195) &gt; 0, "Found", "Not Found")</f>
        <v>Found</v>
      </c>
      <c r="Y195" s="44" t="str">
        <f>IF(COUNTIF(Stats!$A$1:$A$33, J195) &gt; 0, "Found", "Not Found")</f>
        <v>Found</v>
      </c>
      <c r="Z195" s="44" t="str">
        <f>IF(COUNTIF(Stats!$A$1:$A$33, K195) &gt; 0, "Found", "Not Found")</f>
        <v>Found</v>
      </c>
      <c r="AA195" s="44" t="str">
        <f>IF(COUNTIF(Stats!$A$1:$A$33, L195) &gt; 0, "Found", "Not Found")</f>
        <v>Found</v>
      </c>
      <c r="AB195" s="44" t="str">
        <f>IF(COUNTIF(Stats!$A$1:$A$33, M195) &gt; 0, "Found", "Not Found")</f>
        <v>Found</v>
      </c>
      <c r="AC195" s="44" t="str">
        <f>IF(COUNTIF(Stats!$A$1:$A$33, N195) &gt; 0, "Found", "Not Found")</f>
        <v>Found</v>
      </c>
      <c r="AD195" s="44" t="str">
        <f>IF(COUNTIF(Stats!$A$1:$A$33, O195) &gt; 0, "Found", "Not Found")</f>
        <v>Found</v>
      </c>
      <c r="AE195" s="44" t="str">
        <f>IF(COUNTIF(Stats!$A$1:$A$33, P195) &gt; 0, "Found", "Not Found")</f>
        <v>Found</v>
      </c>
      <c r="AF195" s="44" t="str">
        <f>IF(COUNTIF(Stats!$A$1:$A$33, Q195) &gt; 0, "Found", "Not Found")</f>
        <v>Found</v>
      </c>
      <c r="AG195" s="44" t="str">
        <f>IF(COUNTIF(Stats!$A$1:$A$33, R195) &gt; 0, "Found", "Not Found")</f>
        <v>Found</v>
      </c>
      <c r="AH195" s="44" t="str">
        <f>IF(COUNTIF(Stats!$A$1:$A$33, S195) &gt; 0, "Found", "Not Found")</f>
        <v>Found</v>
      </c>
    </row>
    <row r="196" spans="1:34" ht="12.75">
      <c r="A196" s="55" t="s">
        <v>176</v>
      </c>
      <c r="B196" s="1" t="s">
        <v>97</v>
      </c>
      <c r="C196" s="1" t="s">
        <v>365</v>
      </c>
      <c r="D196" s="46">
        <v>4</v>
      </c>
      <c r="E196" s="1" t="s">
        <v>100</v>
      </c>
      <c r="F196" s="47" t="s">
        <v>35</v>
      </c>
      <c r="G196" s="48" t="s">
        <v>47</v>
      </c>
      <c r="H196" s="49" t="s">
        <v>51</v>
      </c>
      <c r="I196" s="49" t="s">
        <v>49</v>
      </c>
      <c r="J196" s="50" t="s">
        <v>62</v>
      </c>
      <c r="K196" s="50" t="s">
        <v>64</v>
      </c>
      <c r="L196" s="51" t="s">
        <v>60</v>
      </c>
      <c r="M196" s="52" t="s">
        <v>50</v>
      </c>
      <c r="N196" s="53" t="s">
        <v>55</v>
      </c>
      <c r="O196" s="53" t="s">
        <v>46</v>
      </c>
      <c r="P196" s="53" t="s">
        <v>30</v>
      </c>
      <c r="Q196" s="53" t="s">
        <v>59</v>
      </c>
      <c r="R196" s="54" t="s">
        <v>53</v>
      </c>
      <c r="S196" s="54" t="s">
        <v>52</v>
      </c>
      <c r="T196" s="43">
        <f ca="1">IFERROR(__xludf.DUMMYFUNCTION("COUNTUNIQUE(F196:S196)"),14)</f>
        <v>14</v>
      </c>
      <c r="U196" s="44" t="str">
        <f>IF(COUNTIF(Stats!$A$1:$A$33, F196) &gt; 0, "Found", "Not Found")</f>
        <v>Found</v>
      </c>
      <c r="V196" s="44" t="str">
        <f>IF(COUNTIF(Stats!$A$1:$A$33, G196) &gt; 0, "Found", "Not Found")</f>
        <v>Found</v>
      </c>
      <c r="W196" s="44" t="str">
        <f>IF(COUNTIF(Stats!$A$1:$A$33, H196) &gt; 0, "Found", "Not Found")</f>
        <v>Found</v>
      </c>
      <c r="X196" s="44" t="str">
        <f>IF(COUNTIF(Stats!$A$1:$A$33, I196) &gt; 0, "Found", "Not Found")</f>
        <v>Found</v>
      </c>
      <c r="Y196" s="44" t="str">
        <f>IF(COUNTIF(Stats!$A$1:$A$33, J196) &gt; 0, "Found", "Not Found")</f>
        <v>Found</v>
      </c>
      <c r="Z196" s="44" t="str">
        <f>IF(COUNTIF(Stats!$A$1:$A$33, K196) &gt; 0, "Found", "Not Found")</f>
        <v>Found</v>
      </c>
      <c r="AA196" s="44" t="str">
        <f>IF(COUNTIF(Stats!$A$1:$A$33, L196) &gt; 0, "Found", "Not Found")</f>
        <v>Found</v>
      </c>
      <c r="AB196" s="44" t="str">
        <f>IF(COUNTIF(Stats!$A$1:$A$33, M196) &gt; 0, "Found", "Not Found")</f>
        <v>Found</v>
      </c>
      <c r="AC196" s="44" t="str">
        <f>IF(COUNTIF(Stats!$A$1:$A$33, N196) &gt; 0, "Found", "Not Found")</f>
        <v>Found</v>
      </c>
      <c r="AD196" s="44" t="str">
        <f>IF(COUNTIF(Stats!$A$1:$A$33, O196) &gt; 0, "Found", "Not Found")</f>
        <v>Found</v>
      </c>
      <c r="AE196" s="44" t="str">
        <f>IF(COUNTIF(Stats!$A$1:$A$33, P196) &gt; 0, "Found", "Not Found")</f>
        <v>Found</v>
      </c>
      <c r="AF196" s="44" t="str">
        <f>IF(COUNTIF(Stats!$A$1:$A$33, Q196) &gt; 0, "Found", "Not Found")</f>
        <v>Found</v>
      </c>
      <c r="AG196" s="44" t="str">
        <f>IF(COUNTIF(Stats!$A$1:$A$33, R196) &gt; 0, "Found", "Not Found")</f>
        <v>Found</v>
      </c>
      <c r="AH196" s="44" t="str">
        <f>IF(COUNTIF(Stats!$A$1:$A$33, S196) &gt; 0, "Found", "Not Found")</f>
        <v>Found</v>
      </c>
    </row>
    <row r="197" spans="1:34" ht="12.75">
      <c r="A197" s="55" t="s">
        <v>176</v>
      </c>
      <c r="B197" s="1" t="s">
        <v>97</v>
      </c>
      <c r="C197" s="1" t="s">
        <v>365</v>
      </c>
      <c r="D197" s="46">
        <v>1</v>
      </c>
      <c r="E197" s="1" t="s">
        <v>100</v>
      </c>
      <c r="F197" s="47" t="s">
        <v>55</v>
      </c>
      <c r="G197" s="48" t="s">
        <v>48</v>
      </c>
      <c r="H197" s="49" t="s">
        <v>59</v>
      </c>
      <c r="I197" s="49" t="s">
        <v>58</v>
      </c>
      <c r="J197" s="50" t="s">
        <v>35</v>
      </c>
      <c r="K197" s="50" t="s">
        <v>57</v>
      </c>
      <c r="L197" s="51" t="s">
        <v>40</v>
      </c>
      <c r="M197" s="52" t="s">
        <v>53</v>
      </c>
      <c r="N197" s="53" t="s">
        <v>64</v>
      </c>
      <c r="O197" s="53" t="s">
        <v>46</v>
      </c>
      <c r="P197" s="53" t="s">
        <v>60</v>
      </c>
      <c r="Q197" s="53" t="s">
        <v>49</v>
      </c>
      <c r="R197" s="54" t="s">
        <v>62</v>
      </c>
      <c r="S197" s="54" t="s">
        <v>51</v>
      </c>
      <c r="T197" s="43">
        <f ca="1">IFERROR(__xludf.DUMMYFUNCTION("COUNTUNIQUE(F197:S197)"),14)</f>
        <v>14</v>
      </c>
      <c r="U197" s="44" t="str">
        <f>IF(COUNTIF(Stats!$A$1:$A$33, F197) &gt; 0, "Found", "Not Found")</f>
        <v>Found</v>
      </c>
      <c r="V197" s="44" t="str">
        <f>IF(COUNTIF(Stats!$A$1:$A$33, G197) &gt; 0, "Found", "Not Found")</f>
        <v>Found</v>
      </c>
      <c r="W197" s="44" t="str">
        <f>IF(COUNTIF(Stats!$A$1:$A$33, H197) &gt; 0, "Found", "Not Found")</f>
        <v>Found</v>
      </c>
      <c r="X197" s="44" t="str">
        <f>IF(COUNTIF(Stats!$A$1:$A$33, I197) &gt; 0, "Found", "Not Found")</f>
        <v>Found</v>
      </c>
      <c r="Y197" s="44" t="str">
        <f>IF(COUNTIF(Stats!$A$1:$A$33, J197) &gt; 0, "Found", "Not Found")</f>
        <v>Found</v>
      </c>
      <c r="Z197" s="44" t="str">
        <f>IF(COUNTIF(Stats!$A$1:$A$33, K197) &gt; 0, "Found", "Not Found")</f>
        <v>Found</v>
      </c>
      <c r="AA197" s="44" t="str">
        <f>IF(COUNTIF(Stats!$A$1:$A$33, L197) &gt; 0, "Found", "Not Found")</f>
        <v>Found</v>
      </c>
      <c r="AB197" s="44" t="str">
        <f>IF(COUNTIF(Stats!$A$1:$A$33, M197) &gt; 0, "Found", "Not Found")</f>
        <v>Found</v>
      </c>
      <c r="AC197" s="44" t="str">
        <f>IF(COUNTIF(Stats!$A$1:$A$33, N197) &gt; 0, "Found", "Not Found")</f>
        <v>Found</v>
      </c>
      <c r="AD197" s="44" t="str">
        <f>IF(COUNTIF(Stats!$A$1:$A$33, O197) &gt; 0, "Found", "Not Found")</f>
        <v>Found</v>
      </c>
      <c r="AE197" s="44" t="str">
        <f>IF(COUNTIF(Stats!$A$1:$A$33, P197) &gt; 0, "Found", "Not Found")</f>
        <v>Found</v>
      </c>
      <c r="AF197" s="44" t="str">
        <f>IF(COUNTIF(Stats!$A$1:$A$33, Q197) &gt; 0, "Found", "Not Found")</f>
        <v>Found</v>
      </c>
      <c r="AG197" s="44" t="str">
        <f>IF(COUNTIF(Stats!$A$1:$A$33, R197) &gt; 0, "Found", "Not Found")</f>
        <v>Found</v>
      </c>
      <c r="AH197" s="44" t="str">
        <f>IF(COUNTIF(Stats!$A$1:$A$33, S197) &gt; 0, "Found", "Not Found")</f>
        <v>Found</v>
      </c>
    </row>
    <row r="198" spans="1:34" ht="12.75">
      <c r="A198" s="57" t="s">
        <v>176</v>
      </c>
      <c r="B198" s="1" t="s">
        <v>97</v>
      </c>
      <c r="C198" s="1" t="s">
        <v>364</v>
      </c>
      <c r="D198" s="46">
        <v>13</v>
      </c>
      <c r="E198" s="1" t="s">
        <v>100</v>
      </c>
      <c r="F198" s="47" t="s">
        <v>47</v>
      </c>
      <c r="G198" s="48" t="s">
        <v>53</v>
      </c>
      <c r="H198" s="49" t="s">
        <v>51</v>
      </c>
      <c r="I198" s="49" t="s">
        <v>25</v>
      </c>
      <c r="J198" s="50" t="s">
        <v>64</v>
      </c>
      <c r="K198" s="50" t="s">
        <v>59</v>
      </c>
      <c r="L198" s="51" t="s">
        <v>48</v>
      </c>
      <c r="M198" s="52" t="s">
        <v>62</v>
      </c>
      <c r="N198" s="53" t="s">
        <v>55</v>
      </c>
      <c r="O198" s="53" t="s">
        <v>35</v>
      </c>
      <c r="P198" s="53" t="s">
        <v>30</v>
      </c>
      <c r="Q198" s="53" t="s">
        <v>49</v>
      </c>
      <c r="R198" s="54" t="s">
        <v>60</v>
      </c>
      <c r="S198" s="54" t="s">
        <v>58</v>
      </c>
      <c r="T198" s="43">
        <f ca="1">IFERROR(__xludf.DUMMYFUNCTION("COUNTUNIQUE(F198:S198)"),14)</f>
        <v>14</v>
      </c>
      <c r="U198" s="44" t="str">
        <f>IF(COUNTIF(Stats!$A$1:$A$33, F198) &gt; 0, "Found", "Not Found")</f>
        <v>Found</v>
      </c>
      <c r="V198" s="44" t="str">
        <f>IF(COUNTIF(Stats!$A$1:$A$33, G198) &gt; 0, "Found", "Not Found")</f>
        <v>Found</v>
      </c>
      <c r="W198" s="44" t="str">
        <f>IF(COUNTIF(Stats!$A$1:$A$33, H198) &gt; 0, "Found", "Not Found")</f>
        <v>Found</v>
      </c>
      <c r="X198" s="44" t="str">
        <f>IF(COUNTIF(Stats!$A$1:$A$33, I198) &gt; 0, "Found", "Not Found")</f>
        <v>Found</v>
      </c>
      <c r="Y198" s="44" t="str">
        <f>IF(COUNTIF(Stats!$A$1:$A$33, J198) &gt; 0, "Found", "Not Found")</f>
        <v>Found</v>
      </c>
      <c r="Z198" s="44" t="str">
        <f>IF(COUNTIF(Stats!$A$1:$A$33, K198) &gt; 0, "Found", "Not Found")</f>
        <v>Found</v>
      </c>
      <c r="AA198" s="44" t="str">
        <f>IF(COUNTIF(Stats!$A$1:$A$33, L198) &gt; 0, "Found", "Not Found")</f>
        <v>Found</v>
      </c>
      <c r="AB198" s="44" t="str">
        <f>IF(COUNTIF(Stats!$A$1:$A$33, M198) &gt; 0, "Found", "Not Found")</f>
        <v>Found</v>
      </c>
      <c r="AC198" s="44" t="str">
        <f>IF(COUNTIF(Stats!$A$1:$A$33, N198) &gt; 0, "Found", "Not Found")</f>
        <v>Found</v>
      </c>
      <c r="AD198" s="44" t="str">
        <f>IF(COUNTIF(Stats!$A$1:$A$33, O198) &gt; 0, "Found", "Not Found")</f>
        <v>Found</v>
      </c>
      <c r="AE198" s="44" t="str">
        <f>IF(COUNTIF(Stats!$A$1:$A$33, P198) &gt; 0, "Found", "Not Found")</f>
        <v>Found</v>
      </c>
      <c r="AF198" s="44" t="str">
        <f>IF(COUNTIF(Stats!$A$1:$A$33, Q198) &gt; 0, "Found", "Not Found")</f>
        <v>Found</v>
      </c>
      <c r="AG198" s="44" t="str">
        <f>IF(COUNTIF(Stats!$A$1:$A$33, R198) &gt; 0, "Found", "Not Found")</f>
        <v>Found</v>
      </c>
      <c r="AH198" s="44" t="str">
        <f>IF(COUNTIF(Stats!$A$1:$A$33, S198) &gt; 0, "Found", "Not Found")</f>
        <v>Found</v>
      </c>
    </row>
    <row r="199" spans="1:34" ht="12.75">
      <c r="A199" s="33" t="s">
        <v>177</v>
      </c>
      <c r="B199" s="1" t="s">
        <v>115</v>
      </c>
      <c r="C199" s="1" t="s">
        <v>364</v>
      </c>
      <c r="D199" s="46">
        <v>3</v>
      </c>
      <c r="E199" s="1" t="s">
        <v>100</v>
      </c>
      <c r="F199" s="47" t="s">
        <v>54</v>
      </c>
      <c r="G199" s="48" t="s">
        <v>52</v>
      </c>
      <c r="H199" s="49" t="s">
        <v>51</v>
      </c>
      <c r="I199" s="49" t="s">
        <v>66</v>
      </c>
      <c r="J199" s="50" t="s">
        <v>53</v>
      </c>
      <c r="K199" s="50" t="s">
        <v>60</v>
      </c>
      <c r="L199" s="51" t="s">
        <v>58</v>
      </c>
      <c r="M199" s="52" t="s">
        <v>50</v>
      </c>
      <c r="N199" s="53" t="s">
        <v>46</v>
      </c>
      <c r="O199" s="53" t="s">
        <v>55</v>
      </c>
      <c r="P199" s="53" t="s">
        <v>30</v>
      </c>
      <c r="Q199" s="53" t="s">
        <v>35</v>
      </c>
      <c r="R199" s="54" t="s">
        <v>57</v>
      </c>
      <c r="S199" s="54" t="s">
        <v>59</v>
      </c>
      <c r="T199" s="43">
        <f ca="1">IFERROR(__xludf.DUMMYFUNCTION("COUNTUNIQUE(F199:S199)"),14)</f>
        <v>14</v>
      </c>
      <c r="U199" s="44" t="str">
        <f>IF(COUNTIF(Stats!$A$1:$A$33, F199) &gt; 0, "Found", "Not Found")</f>
        <v>Found</v>
      </c>
      <c r="V199" s="44" t="str">
        <f>IF(COUNTIF(Stats!$A$1:$A$33, G199) &gt; 0, "Found", "Not Found")</f>
        <v>Found</v>
      </c>
      <c r="W199" s="44" t="str">
        <f>IF(COUNTIF(Stats!$A$1:$A$33, H199) &gt; 0, "Found", "Not Found")</f>
        <v>Found</v>
      </c>
      <c r="X199" s="44" t="str">
        <f>IF(COUNTIF(Stats!$A$1:$A$33, I199) &gt; 0, "Found", "Not Found")</f>
        <v>Found</v>
      </c>
      <c r="Y199" s="44" t="str">
        <f>IF(COUNTIF(Stats!$A$1:$A$33, J199) &gt; 0, "Found", "Not Found")</f>
        <v>Found</v>
      </c>
      <c r="Z199" s="44" t="str">
        <f>IF(COUNTIF(Stats!$A$1:$A$33, K199) &gt; 0, "Found", "Not Found")</f>
        <v>Found</v>
      </c>
      <c r="AA199" s="44" t="str">
        <f>IF(COUNTIF(Stats!$A$1:$A$33, L199) &gt; 0, "Found", "Not Found")</f>
        <v>Found</v>
      </c>
      <c r="AB199" s="44" t="str">
        <f>IF(COUNTIF(Stats!$A$1:$A$33, M199) &gt; 0, "Found", "Not Found")</f>
        <v>Found</v>
      </c>
      <c r="AC199" s="44" t="str">
        <f>IF(COUNTIF(Stats!$A$1:$A$33, N199) &gt; 0, "Found", "Not Found")</f>
        <v>Found</v>
      </c>
      <c r="AD199" s="44" t="str">
        <f>IF(COUNTIF(Stats!$A$1:$A$33, O199) &gt; 0, "Found", "Not Found")</f>
        <v>Found</v>
      </c>
      <c r="AE199" s="44" t="str">
        <f>IF(COUNTIF(Stats!$A$1:$A$33, P199) &gt; 0, "Found", "Not Found")</f>
        <v>Found</v>
      </c>
      <c r="AF199" s="44" t="str">
        <f>IF(COUNTIF(Stats!$A$1:$A$33, Q199) &gt; 0, "Found", "Not Found")</f>
        <v>Found</v>
      </c>
      <c r="AG199" s="44" t="str">
        <f>IF(COUNTIF(Stats!$A$1:$A$33, R199) &gt; 0, "Found", "Not Found")</f>
        <v>Found</v>
      </c>
      <c r="AH199" s="44" t="str">
        <f>IF(COUNTIF(Stats!$A$1:$A$33, S199) &gt; 0, "Found", "Not Found")</f>
        <v>Found</v>
      </c>
    </row>
    <row r="200" spans="1:34" ht="12.75">
      <c r="A200" s="33" t="s">
        <v>177</v>
      </c>
      <c r="B200" s="1" t="s">
        <v>115</v>
      </c>
      <c r="C200" s="1" t="s">
        <v>364</v>
      </c>
      <c r="D200" s="46">
        <v>10</v>
      </c>
      <c r="E200" s="1" t="s">
        <v>100</v>
      </c>
      <c r="F200" s="47" t="s">
        <v>59</v>
      </c>
      <c r="G200" s="48" t="s">
        <v>49</v>
      </c>
      <c r="H200" s="49" t="s">
        <v>54</v>
      </c>
      <c r="I200" s="49" t="s">
        <v>66</v>
      </c>
      <c r="J200" s="50" t="s">
        <v>50</v>
      </c>
      <c r="K200" s="50" t="s">
        <v>62</v>
      </c>
      <c r="L200" s="51" t="s">
        <v>58</v>
      </c>
      <c r="M200" s="52" t="s">
        <v>68</v>
      </c>
      <c r="N200" s="53" t="s">
        <v>25</v>
      </c>
      <c r="O200" s="53" t="s">
        <v>55</v>
      </c>
      <c r="P200" s="53" t="s">
        <v>30</v>
      </c>
      <c r="Q200" s="53" t="s">
        <v>35</v>
      </c>
      <c r="R200" s="54" t="s">
        <v>45</v>
      </c>
      <c r="S200" s="54" t="s">
        <v>52</v>
      </c>
      <c r="T200" s="43">
        <f ca="1">IFERROR(__xludf.DUMMYFUNCTION("COUNTUNIQUE(F200:S200)"),14)</f>
        <v>14</v>
      </c>
      <c r="U200" s="44" t="str">
        <f>IF(COUNTIF(Stats!$A$1:$A$33, F200) &gt; 0, "Found", "Not Found")</f>
        <v>Found</v>
      </c>
      <c r="V200" s="44" t="str">
        <f>IF(COUNTIF(Stats!$A$1:$A$33, G200) &gt; 0, "Found", "Not Found")</f>
        <v>Found</v>
      </c>
      <c r="W200" s="44" t="str">
        <f>IF(COUNTIF(Stats!$A$1:$A$33, H200) &gt; 0, "Found", "Not Found")</f>
        <v>Found</v>
      </c>
      <c r="X200" s="44" t="str">
        <f>IF(COUNTIF(Stats!$A$1:$A$33, I200) &gt; 0, "Found", "Not Found")</f>
        <v>Found</v>
      </c>
      <c r="Y200" s="44" t="str">
        <f>IF(COUNTIF(Stats!$A$1:$A$33, J200) &gt; 0, "Found", "Not Found")</f>
        <v>Found</v>
      </c>
      <c r="Z200" s="44" t="str">
        <f>IF(COUNTIF(Stats!$A$1:$A$33, K200) &gt; 0, "Found", "Not Found")</f>
        <v>Found</v>
      </c>
      <c r="AA200" s="44" t="str">
        <f>IF(COUNTIF(Stats!$A$1:$A$33, L200) &gt; 0, "Found", "Not Found")</f>
        <v>Found</v>
      </c>
      <c r="AB200" s="44" t="str">
        <f>IF(COUNTIF(Stats!$A$1:$A$33, M200) &gt; 0, "Found", "Not Found")</f>
        <v>Found</v>
      </c>
      <c r="AC200" s="44" t="str">
        <f>IF(COUNTIF(Stats!$A$1:$A$33, N200) &gt; 0, "Found", "Not Found")</f>
        <v>Found</v>
      </c>
      <c r="AD200" s="44" t="str">
        <f>IF(COUNTIF(Stats!$A$1:$A$33, O200) &gt; 0, "Found", "Not Found")</f>
        <v>Found</v>
      </c>
      <c r="AE200" s="44" t="str">
        <f>IF(COUNTIF(Stats!$A$1:$A$33, P200) &gt; 0, "Found", "Not Found")</f>
        <v>Found</v>
      </c>
      <c r="AF200" s="44" t="str">
        <f>IF(COUNTIF(Stats!$A$1:$A$33, Q200) &gt; 0, "Found", "Not Found")</f>
        <v>Found</v>
      </c>
      <c r="AG200" s="44" t="str">
        <f>IF(COUNTIF(Stats!$A$1:$A$33, R200) &gt; 0, "Found", "Not Found")</f>
        <v>Found</v>
      </c>
      <c r="AH200" s="44" t="str">
        <f>IF(COUNTIF(Stats!$A$1:$A$33, S200) &gt; 0, "Found", "Not Found")</f>
        <v>Found</v>
      </c>
    </row>
    <row r="201" spans="1:34" ht="12.75">
      <c r="A201" s="33" t="s">
        <v>177</v>
      </c>
      <c r="B201" s="1" t="s">
        <v>115</v>
      </c>
      <c r="C201" s="1" t="s">
        <v>365</v>
      </c>
      <c r="D201" s="46">
        <v>5</v>
      </c>
      <c r="E201" s="1" t="s">
        <v>100</v>
      </c>
      <c r="F201" s="47" t="s">
        <v>55</v>
      </c>
      <c r="G201" s="48" t="s">
        <v>15</v>
      </c>
      <c r="H201" s="49" t="s">
        <v>54</v>
      </c>
      <c r="I201" s="49" t="s">
        <v>66</v>
      </c>
      <c r="J201" s="50" t="s">
        <v>60</v>
      </c>
      <c r="K201" s="50" t="s">
        <v>47</v>
      </c>
      <c r="L201" s="51" t="s">
        <v>50</v>
      </c>
      <c r="M201" s="52" t="s">
        <v>51</v>
      </c>
      <c r="N201" s="53" t="s">
        <v>46</v>
      </c>
      <c r="O201" s="53" t="s">
        <v>53</v>
      </c>
      <c r="P201" s="53" t="s">
        <v>30</v>
      </c>
      <c r="Q201" s="53" t="s">
        <v>35</v>
      </c>
      <c r="R201" s="54" t="s">
        <v>70</v>
      </c>
      <c r="S201" s="54" t="s">
        <v>52</v>
      </c>
      <c r="T201" s="43">
        <f ca="1">IFERROR(__xludf.DUMMYFUNCTION("COUNTUNIQUE(F201:S201)"),14)</f>
        <v>14</v>
      </c>
      <c r="U201" s="44" t="str">
        <f>IF(COUNTIF(Stats!$A$1:$A$33, F201) &gt; 0, "Found", "Not Found")</f>
        <v>Found</v>
      </c>
      <c r="V201" s="44" t="str">
        <f>IF(COUNTIF(Stats!$A$1:$A$33, G201) &gt; 0, "Found", "Not Found")</f>
        <v>Found</v>
      </c>
      <c r="W201" s="44" t="str">
        <f>IF(COUNTIF(Stats!$A$1:$A$33, H201) &gt; 0, "Found", "Not Found")</f>
        <v>Found</v>
      </c>
      <c r="X201" s="44" t="str">
        <f>IF(COUNTIF(Stats!$A$1:$A$33, I201) &gt; 0, "Found", "Not Found")</f>
        <v>Found</v>
      </c>
      <c r="Y201" s="44" t="str">
        <f>IF(COUNTIF(Stats!$A$1:$A$33, J201) &gt; 0, "Found", "Not Found")</f>
        <v>Found</v>
      </c>
      <c r="Z201" s="44" t="str">
        <f>IF(COUNTIF(Stats!$A$1:$A$33, K201) &gt; 0, "Found", "Not Found")</f>
        <v>Found</v>
      </c>
      <c r="AA201" s="44" t="str">
        <f>IF(COUNTIF(Stats!$A$1:$A$33, L201) &gt; 0, "Found", "Not Found")</f>
        <v>Found</v>
      </c>
      <c r="AB201" s="44" t="str">
        <f>IF(COUNTIF(Stats!$A$1:$A$33, M201) &gt; 0, "Found", "Not Found")</f>
        <v>Found</v>
      </c>
      <c r="AC201" s="44" t="str">
        <f>IF(COUNTIF(Stats!$A$1:$A$33, N201) &gt; 0, "Found", "Not Found")</f>
        <v>Found</v>
      </c>
      <c r="AD201" s="44" t="str">
        <f>IF(COUNTIF(Stats!$A$1:$A$33, O201) &gt; 0, "Found", "Not Found")</f>
        <v>Found</v>
      </c>
      <c r="AE201" s="44" t="str">
        <f>IF(COUNTIF(Stats!$A$1:$A$33, P201) &gt; 0, "Found", "Not Found")</f>
        <v>Found</v>
      </c>
      <c r="AF201" s="44" t="str">
        <f>IF(COUNTIF(Stats!$A$1:$A$33, Q201) &gt; 0, "Found", "Not Found")</f>
        <v>Found</v>
      </c>
      <c r="AG201" s="44" t="str">
        <f>IF(COUNTIF(Stats!$A$1:$A$33, R201) &gt; 0, "Found", "Not Found")</f>
        <v>Found</v>
      </c>
      <c r="AH201" s="44" t="str">
        <f>IF(COUNTIF(Stats!$A$1:$A$33, S201) &gt; 0, "Found", "Not Found")</f>
        <v>Found</v>
      </c>
    </row>
    <row r="202" spans="1:34" ht="12.75">
      <c r="A202" s="65" t="s">
        <v>178</v>
      </c>
      <c r="B202" s="68" t="s">
        <v>107</v>
      </c>
      <c r="C202" s="68" t="s">
        <v>364</v>
      </c>
      <c r="D202" s="69">
        <v>3</v>
      </c>
      <c r="E202" s="68" t="s">
        <v>100</v>
      </c>
      <c r="F202" s="59" t="s">
        <v>49</v>
      </c>
      <c r="G202" s="60" t="s">
        <v>54</v>
      </c>
      <c r="H202" s="61" t="s">
        <v>25</v>
      </c>
      <c r="I202" s="61" t="s">
        <v>59</v>
      </c>
      <c r="J202" s="62" t="s">
        <v>50</v>
      </c>
      <c r="K202" s="62" t="s">
        <v>60</v>
      </c>
      <c r="L202" s="63" t="s">
        <v>55</v>
      </c>
      <c r="M202" s="64" t="s">
        <v>62</v>
      </c>
      <c r="N202" s="65" t="s">
        <v>53</v>
      </c>
      <c r="O202" s="65" t="s">
        <v>51</v>
      </c>
      <c r="P202" s="65" t="s">
        <v>30</v>
      </c>
      <c r="Q202" s="65" t="s">
        <v>46</v>
      </c>
      <c r="R202" s="66" t="s">
        <v>35</v>
      </c>
      <c r="S202" s="66" t="s">
        <v>40</v>
      </c>
      <c r="T202" s="43">
        <f ca="1">IFERROR(__xludf.DUMMYFUNCTION("COUNTUNIQUE(F202:S202)"),14)</f>
        <v>14</v>
      </c>
      <c r="U202" s="44" t="str">
        <f>IF(COUNTIF(Stats!$A$1:$A$33, F202) &gt; 0, "Found", "Not Found")</f>
        <v>Found</v>
      </c>
      <c r="V202" s="44" t="str">
        <f>IF(COUNTIF(Stats!$A$1:$A$33, G202) &gt; 0, "Found", "Not Found")</f>
        <v>Found</v>
      </c>
      <c r="W202" s="44" t="str">
        <f>IF(COUNTIF(Stats!$A$1:$A$33, H202) &gt; 0, "Found", "Not Found")</f>
        <v>Found</v>
      </c>
      <c r="X202" s="44" t="str">
        <f>IF(COUNTIF(Stats!$A$1:$A$33, I202) &gt; 0, "Found", "Not Found")</f>
        <v>Found</v>
      </c>
      <c r="Y202" s="44" t="str">
        <f>IF(COUNTIF(Stats!$A$1:$A$33, J202) &gt; 0, "Found", "Not Found")</f>
        <v>Found</v>
      </c>
      <c r="Z202" s="44" t="str">
        <f>IF(COUNTIF(Stats!$A$1:$A$33, K202) &gt; 0, "Found", "Not Found")</f>
        <v>Found</v>
      </c>
      <c r="AA202" s="44" t="str">
        <f>IF(COUNTIF(Stats!$A$1:$A$33, L202) &gt; 0, "Found", "Not Found")</f>
        <v>Found</v>
      </c>
      <c r="AB202" s="44" t="str">
        <f>IF(COUNTIF(Stats!$A$1:$A$33, M202) &gt; 0, "Found", "Not Found")</f>
        <v>Found</v>
      </c>
      <c r="AC202" s="44" t="str">
        <f>IF(COUNTIF(Stats!$A$1:$A$33, N202) &gt; 0, "Found", "Not Found")</f>
        <v>Found</v>
      </c>
      <c r="AD202" s="44" t="str">
        <f>IF(COUNTIF(Stats!$A$1:$A$33, O202) &gt; 0, "Found", "Not Found")</f>
        <v>Found</v>
      </c>
      <c r="AE202" s="44" t="str">
        <f>IF(COUNTIF(Stats!$A$1:$A$33, P202) &gt; 0, "Found", "Not Found")</f>
        <v>Found</v>
      </c>
      <c r="AF202" s="44" t="str">
        <f>IF(COUNTIF(Stats!$A$1:$A$33, Q202) &gt; 0, "Found", "Not Found")</f>
        <v>Found</v>
      </c>
      <c r="AG202" s="44" t="str">
        <f>IF(COUNTIF(Stats!$A$1:$A$33, R202) &gt; 0, "Found", "Not Found")</f>
        <v>Found</v>
      </c>
      <c r="AH202" s="44" t="str">
        <f>IF(COUNTIF(Stats!$A$1:$A$33, S202) &gt; 0, "Found", "Not Found")</f>
        <v>Found</v>
      </c>
    </row>
    <row r="203" spans="1:34" ht="12.75">
      <c r="A203" s="65" t="s">
        <v>178</v>
      </c>
      <c r="B203" s="68" t="s">
        <v>107</v>
      </c>
      <c r="C203" s="68" t="s">
        <v>364</v>
      </c>
      <c r="D203" s="69">
        <v>7</v>
      </c>
      <c r="E203" s="68" t="s">
        <v>100</v>
      </c>
      <c r="F203" s="59" t="s">
        <v>49</v>
      </c>
      <c r="G203" s="60" t="s">
        <v>40</v>
      </c>
      <c r="H203" s="61" t="s">
        <v>25</v>
      </c>
      <c r="I203" s="61" t="s">
        <v>62</v>
      </c>
      <c r="J203" s="62" t="s">
        <v>50</v>
      </c>
      <c r="K203" s="62" t="s">
        <v>47</v>
      </c>
      <c r="L203" s="63" t="s">
        <v>45</v>
      </c>
      <c r="M203" s="64" t="s">
        <v>56</v>
      </c>
      <c r="N203" s="65" t="s">
        <v>46</v>
      </c>
      <c r="O203" s="65" t="s">
        <v>55</v>
      </c>
      <c r="P203" s="65" t="s">
        <v>53</v>
      </c>
      <c r="Q203" s="65" t="s">
        <v>54</v>
      </c>
      <c r="R203" s="66" t="s">
        <v>30</v>
      </c>
      <c r="S203" s="66" t="s">
        <v>51</v>
      </c>
      <c r="T203" s="43">
        <f ca="1">IFERROR(__xludf.DUMMYFUNCTION("COUNTUNIQUE(F203:S203)"),14)</f>
        <v>14</v>
      </c>
      <c r="U203" s="44" t="str">
        <f>IF(COUNTIF(Stats!$A$1:$A$33, F203) &gt; 0, "Found", "Not Found")</f>
        <v>Found</v>
      </c>
      <c r="V203" s="44" t="str">
        <f>IF(COUNTIF(Stats!$A$1:$A$33, G203) &gt; 0, "Found", "Not Found")</f>
        <v>Found</v>
      </c>
      <c r="W203" s="44" t="str">
        <f>IF(COUNTIF(Stats!$A$1:$A$33, H203) &gt; 0, "Found", "Not Found")</f>
        <v>Found</v>
      </c>
      <c r="X203" s="44" t="str">
        <f>IF(COUNTIF(Stats!$A$1:$A$33, I203) &gt; 0, "Found", "Not Found")</f>
        <v>Found</v>
      </c>
      <c r="Y203" s="44" t="str">
        <f>IF(COUNTIF(Stats!$A$1:$A$33, J203) &gt; 0, "Found", "Not Found")</f>
        <v>Found</v>
      </c>
      <c r="Z203" s="44" t="str">
        <f>IF(COUNTIF(Stats!$A$1:$A$33, K203) &gt; 0, "Found", "Not Found")</f>
        <v>Found</v>
      </c>
      <c r="AA203" s="44" t="str">
        <f>IF(COUNTIF(Stats!$A$1:$A$33, L203) &gt; 0, "Found", "Not Found")</f>
        <v>Found</v>
      </c>
      <c r="AB203" s="44" t="str">
        <f>IF(COUNTIF(Stats!$A$1:$A$33, M203) &gt; 0, "Found", "Not Found")</f>
        <v>Found</v>
      </c>
      <c r="AC203" s="44" t="str">
        <f>IF(COUNTIF(Stats!$A$1:$A$33, N203) &gt; 0, "Found", "Not Found")</f>
        <v>Found</v>
      </c>
      <c r="AD203" s="44" t="str">
        <f>IF(COUNTIF(Stats!$A$1:$A$33, O203) &gt; 0, "Found", "Not Found")</f>
        <v>Found</v>
      </c>
      <c r="AE203" s="44" t="str">
        <f>IF(COUNTIF(Stats!$A$1:$A$33, P203) &gt; 0, "Found", "Not Found")</f>
        <v>Found</v>
      </c>
      <c r="AF203" s="44" t="str">
        <f>IF(COUNTIF(Stats!$A$1:$A$33, Q203) &gt; 0, "Found", "Not Found")</f>
        <v>Found</v>
      </c>
      <c r="AG203" s="44" t="str">
        <f>IF(COUNTIF(Stats!$A$1:$A$33, R203) &gt; 0, "Found", "Not Found")</f>
        <v>Found</v>
      </c>
      <c r="AH203" s="44" t="str">
        <f>IF(COUNTIF(Stats!$A$1:$A$33, S203) &gt; 0, "Found", "Not Found")</f>
        <v>Found</v>
      </c>
    </row>
    <row r="204" spans="1:34" ht="12.75">
      <c r="A204" s="55" t="s">
        <v>179</v>
      </c>
      <c r="B204" s="1" t="s">
        <v>136</v>
      </c>
      <c r="C204" s="1" t="s">
        <v>364</v>
      </c>
      <c r="D204" s="1">
        <v>4</v>
      </c>
      <c r="E204" s="1" t="s">
        <v>100</v>
      </c>
      <c r="F204" s="47" t="s">
        <v>49</v>
      </c>
      <c r="G204" s="48" t="s">
        <v>51</v>
      </c>
      <c r="H204" s="49" t="s">
        <v>40</v>
      </c>
      <c r="I204" s="49" t="s">
        <v>59</v>
      </c>
      <c r="J204" s="50" t="s">
        <v>55</v>
      </c>
      <c r="K204" s="50" t="s">
        <v>45</v>
      </c>
      <c r="L204" s="51" t="s">
        <v>48</v>
      </c>
      <c r="M204" s="52" t="s">
        <v>60</v>
      </c>
      <c r="N204" s="53" t="s">
        <v>53</v>
      </c>
      <c r="O204" s="53" t="s">
        <v>35</v>
      </c>
      <c r="P204" s="53" t="s">
        <v>30</v>
      </c>
      <c r="Q204" s="53" t="s">
        <v>62</v>
      </c>
      <c r="R204" s="54" t="s">
        <v>50</v>
      </c>
      <c r="S204" s="54" t="s">
        <v>15</v>
      </c>
      <c r="T204" s="43">
        <f ca="1">IFERROR(__xludf.DUMMYFUNCTION("COUNTUNIQUE(F204:S204)"),14)</f>
        <v>14</v>
      </c>
      <c r="U204" s="44" t="str">
        <f>IF(COUNTIF(Stats!$A$1:$A$33, F204) &gt; 0, "Found", "Not Found")</f>
        <v>Found</v>
      </c>
      <c r="V204" s="44" t="str">
        <f>IF(COUNTIF(Stats!$A$1:$A$33, G204) &gt; 0, "Found", "Not Found")</f>
        <v>Found</v>
      </c>
      <c r="W204" s="44" t="str">
        <f>IF(COUNTIF(Stats!$A$1:$A$33, H204) &gt; 0, "Found", "Not Found")</f>
        <v>Found</v>
      </c>
      <c r="X204" s="44" t="str">
        <f>IF(COUNTIF(Stats!$A$1:$A$33, I204) &gt; 0, "Found", "Not Found")</f>
        <v>Found</v>
      </c>
      <c r="Y204" s="44" t="str">
        <f>IF(COUNTIF(Stats!$A$1:$A$33, J204) &gt; 0, "Found", "Not Found")</f>
        <v>Found</v>
      </c>
      <c r="Z204" s="44" t="str">
        <f>IF(COUNTIF(Stats!$A$1:$A$33, K204) &gt; 0, "Found", "Not Found")</f>
        <v>Found</v>
      </c>
      <c r="AA204" s="44" t="str">
        <f>IF(COUNTIF(Stats!$A$1:$A$33, L204) &gt; 0, "Found", "Not Found")</f>
        <v>Found</v>
      </c>
      <c r="AB204" s="44" t="str">
        <f>IF(COUNTIF(Stats!$A$1:$A$33, M204) &gt; 0, "Found", "Not Found")</f>
        <v>Found</v>
      </c>
      <c r="AC204" s="44" t="str">
        <f>IF(COUNTIF(Stats!$A$1:$A$33, N204) &gt; 0, "Found", "Not Found")</f>
        <v>Found</v>
      </c>
      <c r="AD204" s="44" t="str">
        <f>IF(COUNTIF(Stats!$A$1:$A$33, O204) &gt; 0, "Found", "Not Found")</f>
        <v>Found</v>
      </c>
      <c r="AE204" s="44" t="str">
        <f>IF(COUNTIF(Stats!$A$1:$A$33, P204) &gt; 0, "Found", "Not Found")</f>
        <v>Found</v>
      </c>
      <c r="AF204" s="44" t="str">
        <f>IF(COUNTIF(Stats!$A$1:$A$33, Q204) &gt; 0, "Found", "Not Found")</f>
        <v>Found</v>
      </c>
      <c r="AG204" s="44" t="str">
        <f>IF(COUNTIF(Stats!$A$1:$A$33, R204) &gt; 0, "Found", "Not Found")</f>
        <v>Found</v>
      </c>
      <c r="AH204" s="44" t="str">
        <f>IF(COUNTIF(Stats!$A$1:$A$33, S204) &gt; 0, "Found", "Not Found")</f>
        <v>Found</v>
      </c>
    </row>
    <row r="205" spans="1:34" ht="12.75">
      <c r="A205" s="58" t="s">
        <v>180</v>
      </c>
      <c r="B205" s="1" t="s">
        <v>97</v>
      </c>
      <c r="C205" s="1" t="s">
        <v>365</v>
      </c>
      <c r="D205" s="46">
        <v>1</v>
      </c>
      <c r="E205" s="1" t="s">
        <v>100</v>
      </c>
      <c r="F205" s="47" t="s">
        <v>53</v>
      </c>
      <c r="G205" s="48" t="s">
        <v>61</v>
      </c>
      <c r="H205" s="49" t="s">
        <v>63</v>
      </c>
      <c r="I205" s="49" t="s">
        <v>64</v>
      </c>
      <c r="J205" s="50" t="s">
        <v>46</v>
      </c>
      <c r="K205" s="50" t="s">
        <v>50</v>
      </c>
      <c r="L205" s="51" t="s">
        <v>54</v>
      </c>
      <c r="M205" s="52" t="s">
        <v>57</v>
      </c>
      <c r="N205" s="53" t="s">
        <v>25</v>
      </c>
      <c r="O205" s="53" t="s">
        <v>55</v>
      </c>
      <c r="P205" s="53" t="s">
        <v>30</v>
      </c>
      <c r="Q205" s="53" t="s">
        <v>35</v>
      </c>
      <c r="R205" s="54" t="s">
        <v>62</v>
      </c>
      <c r="S205" s="54" t="s">
        <v>58</v>
      </c>
      <c r="T205" s="43">
        <f ca="1">IFERROR(__xludf.DUMMYFUNCTION("COUNTUNIQUE(F205:S205)"),14)</f>
        <v>14</v>
      </c>
      <c r="U205" s="44" t="str">
        <f>IF(COUNTIF(Stats!$A$1:$A$33, F205) &gt; 0, "Found", "Not Found")</f>
        <v>Found</v>
      </c>
      <c r="V205" s="44" t="str">
        <f>IF(COUNTIF(Stats!$A$1:$A$33, G205) &gt; 0, "Found", "Not Found")</f>
        <v>Found</v>
      </c>
      <c r="W205" s="44" t="str">
        <f>IF(COUNTIF(Stats!$A$1:$A$33, H205) &gt; 0, "Found", "Not Found")</f>
        <v>Found</v>
      </c>
      <c r="X205" s="44" t="str">
        <f>IF(COUNTIF(Stats!$A$1:$A$33, I205) &gt; 0, "Found", "Not Found")</f>
        <v>Found</v>
      </c>
      <c r="Y205" s="44" t="str">
        <f>IF(COUNTIF(Stats!$A$1:$A$33, J205) &gt; 0, "Found", "Not Found")</f>
        <v>Found</v>
      </c>
      <c r="Z205" s="44" t="str">
        <f>IF(COUNTIF(Stats!$A$1:$A$33, K205) &gt; 0, "Found", "Not Found")</f>
        <v>Found</v>
      </c>
      <c r="AA205" s="44" t="str">
        <f>IF(COUNTIF(Stats!$A$1:$A$33, L205) &gt; 0, "Found", "Not Found")</f>
        <v>Found</v>
      </c>
      <c r="AB205" s="44" t="str">
        <f>IF(COUNTIF(Stats!$A$1:$A$33, M205) &gt; 0, "Found", "Not Found")</f>
        <v>Found</v>
      </c>
      <c r="AC205" s="44" t="str">
        <f>IF(COUNTIF(Stats!$A$1:$A$33, N205) &gt; 0, "Found", "Not Found")</f>
        <v>Found</v>
      </c>
      <c r="AD205" s="44" t="str">
        <f>IF(COUNTIF(Stats!$A$1:$A$33, O205) &gt; 0, "Found", "Not Found")</f>
        <v>Found</v>
      </c>
      <c r="AE205" s="44" t="str">
        <f>IF(COUNTIF(Stats!$A$1:$A$33, P205) &gt; 0, "Found", "Not Found")</f>
        <v>Found</v>
      </c>
      <c r="AF205" s="44" t="str">
        <f>IF(COUNTIF(Stats!$A$1:$A$33, Q205) &gt; 0, "Found", "Not Found")</f>
        <v>Found</v>
      </c>
      <c r="AG205" s="44" t="str">
        <f>IF(COUNTIF(Stats!$A$1:$A$33, R205) &gt; 0, "Found", "Not Found")</f>
        <v>Found</v>
      </c>
      <c r="AH205" s="44" t="str">
        <f>IF(COUNTIF(Stats!$A$1:$A$33, S205) &gt; 0, "Found", "Not Found")</f>
        <v>Found</v>
      </c>
    </row>
    <row r="206" spans="1:34" ht="12.75">
      <c r="A206" s="47" t="s">
        <v>180</v>
      </c>
      <c r="B206" s="1" t="s">
        <v>97</v>
      </c>
      <c r="C206" s="1" t="s">
        <v>364</v>
      </c>
      <c r="D206" s="46">
        <v>4</v>
      </c>
      <c r="E206" s="1" t="s">
        <v>100</v>
      </c>
      <c r="F206" s="47" t="s">
        <v>64</v>
      </c>
      <c r="G206" s="48" t="s">
        <v>53</v>
      </c>
      <c r="H206" s="49" t="s">
        <v>65</v>
      </c>
      <c r="I206" s="49" t="s">
        <v>56</v>
      </c>
      <c r="J206" s="50" t="s">
        <v>50</v>
      </c>
      <c r="K206" s="50" t="s">
        <v>45</v>
      </c>
      <c r="L206" s="51" t="s">
        <v>40</v>
      </c>
      <c r="M206" s="52" t="s">
        <v>66</v>
      </c>
      <c r="N206" s="53" t="s">
        <v>30</v>
      </c>
      <c r="O206" s="53" t="s">
        <v>55</v>
      </c>
      <c r="P206" s="53" t="s">
        <v>46</v>
      </c>
      <c r="Q206" s="53" t="s">
        <v>35</v>
      </c>
      <c r="R206" s="54" t="s">
        <v>25</v>
      </c>
      <c r="S206" s="54" t="s">
        <v>51</v>
      </c>
      <c r="T206" s="43">
        <f ca="1">IFERROR(__xludf.DUMMYFUNCTION("COUNTUNIQUE(F206:S206)"),14)</f>
        <v>14</v>
      </c>
      <c r="U206" s="44" t="str">
        <f>IF(COUNTIF(Stats!$A$1:$A$33, F206) &gt; 0, "Found", "Not Found")</f>
        <v>Found</v>
      </c>
      <c r="V206" s="44" t="str">
        <f>IF(COUNTIF(Stats!$A$1:$A$33, G206) &gt; 0, "Found", "Not Found")</f>
        <v>Found</v>
      </c>
      <c r="W206" s="44" t="str">
        <f>IF(COUNTIF(Stats!$A$1:$A$33, H206) &gt; 0, "Found", "Not Found")</f>
        <v>Found</v>
      </c>
      <c r="X206" s="44" t="str">
        <f>IF(COUNTIF(Stats!$A$1:$A$33, I206) &gt; 0, "Found", "Not Found")</f>
        <v>Found</v>
      </c>
      <c r="Y206" s="44" t="str">
        <f>IF(COUNTIF(Stats!$A$1:$A$33, J206) &gt; 0, "Found", "Not Found")</f>
        <v>Found</v>
      </c>
      <c r="Z206" s="44" t="str">
        <f>IF(COUNTIF(Stats!$A$1:$A$33, K206) &gt; 0, "Found", "Not Found")</f>
        <v>Found</v>
      </c>
      <c r="AA206" s="44" t="str">
        <f>IF(COUNTIF(Stats!$A$1:$A$33, L206) &gt; 0, "Found", "Not Found")</f>
        <v>Found</v>
      </c>
      <c r="AB206" s="44" t="str">
        <f>IF(COUNTIF(Stats!$A$1:$A$33, M206) &gt; 0, "Found", "Not Found")</f>
        <v>Found</v>
      </c>
      <c r="AC206" s="44" t="str">
        <f>IF(COUNTIF(Stats!$A$1:$A$33, N206) &gt; 0, "Found", "Not Found")</f>
        <v>Found</v>
      </c>
      <c r="AD206" s="44" t="str">
        <f>IF(COUNTIF(Stats!$A$1:$A$33, O206) &gt; 0, "Found", "Not Found")</f>
        <v>Found</v>
      </c>
      <c r="AE206" s="44" t="str">
        <f>IF(COUNTIF(Stats!$A$1:$A$33, P206) &gt; 0, "Found", "Not Found")</f>
        <v>Found</v>
      </c>
      <c r="AF206" s="44" t="str">
        <f>IF(COUNTIF(Stats!$A$1:$A$33, Q206) &gt; 0, "Found", "Not Found")</f>
        <v>Found</v>
      </c>
      <c r="AG206" s="44" t="str">
        <f>IF(COUNTIF(Stats!$A$1:$A$33, R206) &gt; 0, "Found", "Not Found")</f>
        <v>Found</v>
      </c>
      <c r="AH206" s="44" t="str">
        <f>IF(COUNTIF(Stats!$A$1:$A$33, S206) &gt; 0, "Found", "Not Found")</f>
        <v>Found</v>
      </c>
    </row>
    <row r="207" spans="1:34" ht="12.75">
      <c r="A207" s="67" t="s">
        <v>181</v>
      </c>
      <c r="B207" s="1" t="s">
        <v>97</v>
      </c>
      <c r="C207" s="1" t="s">
        <v>364</v>
      </c>
      <c r="D207" s="46">
        <v>3</v>
      </c>
      <c r="E207" s="1" t="s">
        <v>100</v>
      </c>
      <c r="F207" s="47" t="s">
        <v>35</v>
      </c>
      <c r="G207" s="48" t="s">
        <v>52</v>
      </c>
      <c r="H207" s="49" t="s">
        <v>70</v>
      </c>
      <c r="I207" s="49" t="s">
        <v>51</v>
      </c>
      <c r="J207" s="50" t="s">
        <v>60</v>
      </c>
      <c r="K207" s="50" t="s">
        <v>25</v>
      </c>
      <c r="L207" s="51" t="s">
        <v>58</v>
      </c>
      <c r="M207" s="52" t="s">
        <v>47</v>
      </c>
      <c r="N207" s="53" t="s">
        <v>45</v>
      </c>
      <c r="O207" s="53" t="s">
        <v>40</v>
      </c>
      <c r="P207" s="53" t="s">
        <v>46</v>
      </c>
      <c r="Q207" s="53" t="s">
        <v>55</v>
      </c>
      <c r="R207" s="54" t="s">
        <v>30</v>
      </c>
      <c r="S207" s="54" t="s">
        <v>64</v>
      </c>
      <c r="T207" s="43">
        <f ca="1">IFERROR(__xludf.DUMMYFUNCTION("COUNTUNIQUE(F207:S207)"),14)</f>
        <v>14</v>
      </c>
      <c r="U207" s="44" t="str">
        <f>IF(COUNTIF(Stats!$A$1:$A$33, F207) &gt; 0, "Found", "Not Found")</f>
        <v>Found</v>
      </c>
      <c r="V207" s="44" t="str">
        <f>IF(COUNTIF(Stats!$A$1:$A$33, G207) &gt; 0, "Found", "Not Found")</f>
        <v>Found</v>
      </c>
      <c r="W207" s="44" t="str">
        <f>IF(COUNTIF(Stats!$A$1:$A$33, H207) &gt; 0, "Found", "Not Found")</f>
        <v>Found</v>
      </c>
      <c r="X207" s="44" t="str">
        <f>IF(COUNTIF(Stats!$A$1:$A$33, I207) &gt; 0, "Found", "Not Found")</f>
        <v>Found</v>
      </c>
      <c r="Y207" s="44" t="str">
        <f>IF(COUNTIF(Stats!$A$1:$A$33, J207) &gt; 0, "Found", "Not Found")</f>
        <v>Found</v>
      </c>
      <c r="Z207" s="44" t="str">
        <f>IF(COUNTIF(Stats!$A$1:$A$33, K207) &gt; 0, "Found", "Not Found")</f>
        <v>Found</v>
      </c>
      <c r="AA207" s="44" t="str">
        <f>IF(COUNTIF(Stats!$A$1:$A$33, L207) &gt; 0, "Found", "Not Found")</f>
        <v>Found</v>
      </c>
      <c r="AB207" s="44" t="str">
        <f>IF(COUNTIF(Stats!$A$1:$A$33, M207) &gt; 0, "Found", "Not Found")</f>
        <v>Found</v>
      </c>
      <c r="AC207" s="44" t="str">
        <f>IF(COUNTIF(Stats!$A$1:$A$33, N207) &gt; 0, "Found", "Not Found")</f>
        <v>Found</v>
      </c>
      <c r="AD207" s="44" t="str">
        <f>IF(COUNTIF(Stats!$A$1:$A$33, O207) &gt; 0, "Found", "Not Found")</f>
        <v>Found</v>
      </c>
      <c r="AE207" s="44" t="str">
        <f>IF(COUNTIF(Stats!$A$1:$A$33, P207) &gt; 0, "Found", "Not Found")</f>
        <v>Found</v>
      </c>
      <c r="AF207" s="44" t="str">
        <f>IF(COUNTIF(Stats!$A$1:$A$33, Q207) &gt; 0, "Found", "Not Found")</f>
        <v>Found</v>
      </c>
      <c r="AG207" s="44" t="str">
        <f>IF(COUNTIF(Stats!$A$1:$A$33, R207) &gt; 0, "Found", "Not Found")</f>
        <v>Found</v>
      </c>
      <c r="AH207" s="44" t="str">
        <f>IF(COUNTIF(Stats!$A$1:$A$33, S207) &gt; 0, "Found", "Not Found")</f>
        <v>Found</v>
      </c>
    </row>
    <row r="208" spans="1:34" ht="12.75">
      <c r="A208" s="45" t="s">
        <v>181</v>
      </c>
      <c r="B208" s="1" t="s">
        <v>97</v>
      </c>
      <c r="C208" s="1" t="s">
        <v>365</v>
      </c>
      <c r="D208" s="46">
        <v>2</v>
      </c>
      <c r="E208" s="1" t="s">
        <v>100</v>
      </c>
      <c r="F208" s="47" t="s">
        <v>51</v>
      </c>
      <c r="G208" s="48" t="s">
        <v>54</v>
      </c>
      <c r="H208" s="49" t="s">
        <v>40</v>
      </c>
      <c r="I208" s="49" t="s">
        <v>68</v>
      </c>
      <c r="J208" s="50" t="s">
        <v>55</v>
      </c>
      <c r="K208" s="50" t="s">
        <v>15</v>
      </c>
      <c r="L208" s="51" t="s">
        <v>46</v>
      </c>
      <c r="M208" s="52" t="s">
        <v>62</v>
      </c>
      <c r="N208" s="53" t="s">
        <v>47</v>
      </c>
      <c r="O208" s="53" t="s">
        <v>35</v>
      </c>
      <c r="P208" s="53" t="s">
        <v>25</v>
      </c>
      <c r="Q208" s="53" t="s">
        <v>59</v>
      </c>
      <c r="R208" s="54" t="s">
        <v>30</v>
      </c>
      <c r="S208" s="54" t="s">
        <v>64</v>
      </c>
      <c r="T208" s="43">
        <f ca="1">IFERROR(__xludf.DUMMYFUNCTION("COUNTUNIQUE(F208:S208)"),14)</f>
        <v>14</v>
      </c>
      <c r="U208" s="44" t="str">
        <f>IF(COUNTIF(Stats!$A$1:$A$33, F208) &gt; 0, "Found", "Not Found")</f>
        <v>Found</v>
      </c>
      <c r="V208" s="44" t="str">
        <f>IF(COUNTIF(Stats!$A$1:$A$33, G208) &gt; 0, "Found", "Not Found")</f>
        <v>Found</v>
      </c>
      <c r="W208" s="44" t="str">
        <f>IF(COUNTIF(Stats!$A$1:$A$33, H208) &gt; 0, "Found", "Not Found")</f>
        <v>Found</v>
      </c>
      <c r="X208" s="44" t="str">
        <f>IF(COUNTIF(Stats!$A$1:$A$33, I208) &gt; 0, "Found", "Not Found")</f>
        <v>Found</v>
      </c>
      <c r="Y208" s="44" t="str">
        <f>IF(COUNTIF(Stats!$A$1:$A$33, J208) &gt; 0, "Found", "Not Found")</f>
        <v>Found</v>
      </c>
      <c r="Z208" s="44" t="str">
        <f>IF(COUNTIF(Stats!$A$1:$A$33, K208) &gt; 0, "Found", "Not Found")</f>
        <v>Found</v>
      </c>
      <c r="AA208" s="44" t="str">
        <f>IF(COUNTIF(Stats!$A$1:$A$33, L208) &gt; 0, "Found", "Not Found")</f>
        <v>Found</v>
      </c>
      <c r="AB208" s="44" t="str">
        <f>IF(COUNTIF(Stats!$A$1:$A$33, M208) &gt; 0, "Found", "Not Found")</f>
        <v>Found</v>
      </c>
      <c r="AC208" s="44" t="str">
        <f>IF(COUNTIF(Stats!$A$1:$A$33, N208) &gt; 0, "Found", "Not Found")</f>
        <v>Found</v>
      </c>
      <c r="AD208" s="44" t="str">
        <f>IF(COUNTIF(Stats!$A$1:$A$33, O208) &gt; 0, "Found", "Not Found")</f>
        <v>Found</v>
      </c>
      <c r="AE208" s="44" t="str">
        <f>IF(COUNTIF(Stats!$A$1:$A$33, P208) &gt; 0, "Found", "Not Found")</f>
        <v>Found</v>
      </c>
      <c r="AF208" s="44" t="str">
        <f>IF(COUNTIF(Stats!$A$1:$A$33, Q208) &gt; 0, "Found", "Not Found")</f>
        <v>Found</v>
      </c>
      <c r="AG208" s="44" t="str">
        <f>IF(COUNTIF(Stats!$A$1:$A$33, R208) &gt; 0, "Found", "Not Found")</f>
        <v>Found</v>
      </c>
      <c r="AH208" s="44" t="str">
        <f>IF(COUNTIF(Stats!$A$1:$A$33, S208) &gt; 0, "Found", "Not Found")</f>
        <v>Found</v>
      </c>
    </row>
    <row r="209" spans="1:34" ht="12.75">
      <c r="A209" s="45" t="s">
        <v>181</v>
      </c>
      <c r="B209" s="1" t="s">
        <v>97</v>
      </c>
      <c r="C209" s="1" t="s">
        <v>364</v>
      </c>
      <c r="D209" s="46">
        <v>7</v>
      </c>
      <c r="E209" s="1" t="s">
        <v>100</v>
      </c>
      <c r="F209" s="47" t="s">
        <v>58</v>
      </c>
      <c r="G209" s="48" t="s">
        <v>40</v>
      </c>
      <c r="H209" s="49" t="s">
        <v>51</v>
      </c>
      <c r="I209" s="49" t="s">
        <v>57</v>
      </c>
      <c r="J209" s="50" t="s">
        <v>52</v>
      </c>
      <c r="K209" s="50" t="s">
        <v>46</v>
      </c>
      <c r="L209" s="51" t="s">
        <v>62</v>
      </c>
      <c r="M209" s="52" t="s">
        <v>65</v>
      </c>
      <c r="N209" s="53" t="s">
        <v>35</v>
      </c>
      <c r="O209" s="53" t="s">
        <v>30</v>
      </c>
      <c r="P209" s="53" t="s">
        <v>25</v>
      </c>
      <c r="Q209" s="53" t="s">
        <v>55</v>
      </c>
      <c r="R209" s="54" t="s">
        <v>68</v>
      </c>
      <c r="S209" s="54" t="s">
        <v>47</v>
      </c>
      <c r="T209" s="43">
        <f ca="1">IFERROR(__xludf.DUMMYFUNCTION("COUNTUNIQUE(F209:S209)"),14)</f>
        <v>14</v>
      </c>
      <c r="U209" s="44" t="str">
        <f>IF(COUNTIF(Stats!$A$1:$A$33, F209) &gt; 0, "Found", "Not Found")</f>
        <v>Found</v>
      </c>
      <c r="V209" s="44" t="str">
        <f>IF(COUNTIF(Stats!$A$1:$A$33, G209) &gt; 0, "Found", "Not Found")</f>
        <v>Found</v>
      </c>
      <c r="W209" s="44" t="str">
        <f>IF(COUNTIF(Stats!$A$1:$A$33, H209) &gt; 0, "Found", "Not Found")</f>
        <v>Found</v>
      </c>
      <c r="X209" s="44" t="str">
        <f>IF(COUNTIF(Stats!$A$1:$A$33, I209) &gt; 0, "Found", "Not Found")</f>
        <v>Found</v>
      </c>
      <c r="Y209" s="44" t="str">
        <f>IF(COUNTIF(Stats!$A$1:$A$33, J209) &gt; 0, "Found", "Not Found")</f>
        <v>Found</v>
      </c>
      <c r="Z209" s="44" t="str">
        <f>IF(COUNTIF(Stats!$A$1:$A$33, K209) &gt; 0, "Found", "Not Found")</f>
        <v>Found</v>
      </c>
      <c r="AA209" s="44" t="str">
        <f>IF(COUNTIF(Stats!$A$1:$A$33, L209) &gt; 0, "Found", "Not Found")</f>
        <v>Found</v>
      </c>
      <c r="AB209" s="44" t="str">
        <f>IF(COUNTIF(Stats!$A$1:$A$33, M209) &gt; 0, "Found", "Not Found")</f>
        <v>Found</v>
      </c>
      <c r="AC209" s="44" t="str">
        <f>IF(COUNTIF(Stats!$A$1:$A$33, N209) &gt; 0, "Found", "Not Found")</f>
        <v>Found</v>
      </c>
      <c r="AD209" s="44" t="str">
        <f>IF(COUNTIF(Stats!$A$1:$A$33, O209) &gt; 0, "Found", "Not Found")</f>
        <v>Found</v>
      </c>
      <c r="AE209" s="44" t="str">
        <f>IF(COUNTIF(Stats!$A$1:$A$33, P209) &gt; 0, "Found", "Not Found")</f>
        <v>Found</v>
      </c>
      <c r="AF209" s="44" t="str">
        <f>IF(COUNTIF(Stats!$A$1:$A$33, Q209) &gt; 0, "Found", "Not Found")</f>
        <v>Found</v>
      </c>
      <c r="AG209" s="44" t="str">
        <f>IF(COUNTIF(Stats!$A$1:$A$33, R209) &gt; 0, "Found", "Not Found")</f>
        <v>Found</v>
      </c>
      <c r="AH209" s="44" t="str">
        <f>IF(COUNTIF(Stats!$A$1:$A$33, S209) &gt; 0, "Found", "Not Found")</f>
        <v>Found</v>
      </c>
    </row>
    <row r="210" spans="1:34" ht="12.75">
      <c r="A210" s="56" t="s">
        <v>182</v>
      </c>
      <c r="B210" s="1" t="s">
        <v>138</v>
      </c>
      <c r="C210" s="1" t="s">
        <v>365</v>
      </c>
      <c r="D210" s="46">
        <v>6</v>
      </c>
      <c r="E210" s="1" t="s">
        <v>100</v>
      </c>
      <c r="F210" s="59" t="s">
        <v>30</v>
      </c>
      <c r="G210" s="60" t="s">
        <v>51</v>
      </c>
      <c r="H210" s="61" t="s">
        <v>68</v>
      </c>
      <c r="I210" s="61" t="s">
        <v>63</v>
      </c>
      <c r="J210" s="62" t="s">
        <v>35</v>
      </c>
      <c r="K210" s="62" t="s">
        <v>46</v>
      </c>
      <c r="L210" s="63" t="s">
        <v>65</v>
      </c>
      <c r="M210" s="64" t="s">
        <v>56</v>
      </c>
      <c r="N210" s="65" t="s">
        <v>50</v>
      </c>
      <c r="O210" s="65" t="s">
        <v>57</v>
      </c>
      <c r="P210" s="65" t="s">
        <v>53</v>
      </c>
      <c r="Q210" s="65" t="s">
        <v>55</v>
      </c>
      <c r="R210" s="66" t="s">
        <v>60</v>
      </c>
      <c r="S210" s="66" t="s">
        <v>52</v>
      </c>
      <c r="T210" s="43">
        <f ca="1">IFERROR(__xludf.DUMMYFUNCTION("COUNTUNIQUE(F210:S210)"),14)</f>
        <v>14</v>
      </c>
      <c r="U210" s="44" t="str">
        <f>IF(COUNTIF(Stats!$A$1:$A$33, F210) &gt; 0, "Found", "Not Found")</f>
        <v>Found</v>
      </c>
      <c r="V210" s="44" t="str">
        <f>IF(COUNTIF(Stats!$A$1:$A$33, G210) &gt; 0, "Found", "Not Found")</f>
        <v>Found</v>
      </c>
      <c r="W210" s="44" t="str">
        <f>IF(COUNTIF(Stats!$A$1:$A$33, H210) &gt; 0, "Found", "Not Found")</f>
        <v>Found</v>
      </c>
      <c r="X210" s="44" t="str">
        <f>IF(COUNTIF(Stats!$A$1:$A$33, I210) &gt; 0, "Found", "Not Found")</f>
        <v>Found</v>
      </c>
      <c r="Y210" s="44" t="str">
        <f>IF(COUNTIF(Stats!$A$1:$A$33, J210) &gt; 0, "Found", "Not Found")</f>
        <v>Found</v>
      </c>
      <c r="Z210" s="44" t="str">
        <f>IF(COUNTIF(Stats!$A$1:$A$33, K210) &gt; 0, "Found", "Not Found")</f>
        <v>Found</v>
      </c>
      <c r="AA210" s="44" t="str">
        <f>IF(COUNTIF(Stats!$A$1:$A$33, L210) &gt; 0, "Found", "Not Found")</f>
        <v>Found</v>
      </c>
      <c r="AB210" s="44" t="str">
        <f>IF(COUNTIF(Stats!$A$1:$A$33, M210) &gt; 0, "Found", "Not Found")</f>
        <v>Found</v>
      </c>
      <c r="AC210" s="44" t="str">
        <f>IF(COUNTIF(Stats!$A$1:$A$33, N210) &gt; 0, "Found", "Not Found")</f>
        <v>Found</v>
      </c>
      <c r="AD210" s="44" t="str">
        <f>IF(COUNTIF(Stats!$A$1:$A$33, O210) &gt; 0, "Found", "Not Found")</f>
        <v>Found</v>
      </c>
      <c r="AE210" s="44" t="str">
        <f>IF(COUNTIF(Stats!$A$1:$A$33, P210) &gt; 0, "Found", "Not Found")</f>
        <v>Found</v>
      </c>
      <c r="AF210" s="44" t="str">
        <f>IF(COUNTIF(Stats!$A$1:$A$33, Q210) &gt; 0, "Found", "Not Found")</f>
        <v>Found</v>
      </c>
      <c r="AG210" s="44" t="str">
        <f>IF(COUNTIF(Stats!$A$1:$A$33, R210) &gt; 0, "Found", "Not Found")</f>
        <v>Found</v>
      </c>
      <c r="AH210" s="44" t="str">
        <f>IF(COUNTIF(Stats!$A$1:$A$33, S210) &gt; 0, "Found", "Not Found")</f>
        <v>Found</v>
      </c>
    </row>
    <row r="211" spans="1:34" ht="12.75">
      <c r="A211" s="55" t="s">
        <v>183</v>
      </c>
      <c r="B211" s="1" t="s">
        <v>118</v>
      </c>
      <c r="C211" s="1" t="s">
        <v>365</v>
      </c>
      <c r="D211" s="46">
        <v>6</v>
      </c>
      <c r="E211" s="1" t="s">
        <v>100</v>
      </c>
      <c r="F211" s="59" t="s">
        <v>55</v>
      </c>
      <c r="G211" s="60" t="s">
        <v>50</v>
      </c>
      <c r="H211" s="61" t="s">
        <v>20</v>
      </c>
      <c r="I211" s="61" t="s">
        <v>64</v>
      </c>
      <c r="J211" s="62" t="s">
        <v>60</v>
      </c>
      <c r="K211" s="62" t="s">
        <v>51</v>
      </c>
      <c r="L211" s="63" t="s">
        <v>48</v>
      </c>
      <c r="M211" s="64" t="s">
        <v>57</v>
      </c>
      <c r="N211" s="65" t="s">
        <v>63</v>
      </c>
      <c r="O211" s="65" t="s">
        <v>35</v>
      </c>
      <c r="P211" s="65" t="s">
        <v>46</v>
      </c>
      <c r="Q211" s="65" t="s">
        <v>30</v>
      </c>
      <c r="R211" s="66" t="s">
        <v>62</v>
      </c>
      <c r="S211" s="66" t="s">
        <v>49</v>
      </c>
      <c r="T211" s="43">
        <f ca="1">IFERROR(__xludf.DUMMYFUNCTION("COUNTUNIQUE(F211:S211)"),14)</f>
        <v>14</v>
      </c>
      <c r="U211" s="44" t="str">
        <f>IF(COUNTIF(Stats!$A$1:$A$33, F211) &gt; 0, "Found", "Not Found")</f>
        <v>Found</v>
      </c>
      <c r="V211" s="44" t="str">
        <f>IF(COUNTIF(Stats!$A$1:$A$33, G211) &gt; 0, "Found", "Not Found")</f>
        <v>Found</v>
      </c>
      <c r="W211" s="44" t="str">
        <f>IF(COUNTIF(Stats!$A$1:$A$33, H211) &gt; 0, "Found", "Not Found")</f>
        <v>Found</v>
      </c>
      <c r="X211" s="44" t="str">
        <f>IF(COUNTIF(Stats!$A$1:$A$33, I211) &gt; 0, "Found", "Not Found")</f>
        <v>Found</v>
      </c>
      <c r="Y211" s="44" t="str">
        <f>IF(COUNTIF(Stats!$A$1:$A$33, J211) &gt; 0, "Found", "Not Found")</f>
        <v>Found</v>
      </c>
      <c r="Z211" s="44" t="str">
        <f>IF(COUNTIF(Stats!$A$1:$A$33, K211) &gt; 0, "Found", "Not Found")</f>
        <v>Found</v>
      </c>
      <c r="AA211" s="44" t="str">
        <f>IF(COUNTIF(Stats!$A$1:$A$33, L211) &gt; 0, "Found", "Not Found")</f>
        <v>Found</v>
      </c>
      <c r="AB211" s="44" t="str">
        <f>IF(COUNTIF(Stats!$A$1:$A$33, M211) &gt; 0, "Found", "Not Found")</f>
        <v>Found</v>
      </c>
      <c r="AC211" s="44" t="str">
        <f>IF(COUNTIF(Stats!$A$1:$A$33, N211) &gt; 0, "Found", "Not Found")</f>
        <v>Found</v>
      </c>
      <c r="AD211" s="44" t="str">
        <f>IF(COUNTIF(Stats!$A$1:$A$33, O211) &gt; 0, "Found", "Not Found")</f>
        <v>Found</v>
      </c>
      <c r="AE211" s="44" t="str">
        <f>IF(COUNTIF(Stats!$A$1:$A$33, P211) &gt; 0, "Found", "Not Found")</f>
        <v>Found</v>
      </c>
      <c r="AF211" s="44" t="str">
        <f>IF(COUNTIF(Stats!$A$1:$A$33, Q211) &gt; 0, "Found", "Not Found")</f>
        <v>Found</v>
      </c>
      <c r="AG211" s="44" t="str">
        <f>IF(COUNTIF(Stats!$A$1:$A$33, R211) &gt; 0, "Found", "Not Found")</f>
        <v>Found</v>
      </c>
      <c r="AH211" s="44" t="str">
        <f>IF(COUNTIF(Stats!$A$1:$A$33, S211) &gt; 0, "Found", "Not Found")</f>
        <v>Found</v>
      </c>
    </row>
    <row r="212" spans="1:34" ht="12.75">
      <c r="A212" s="55" t="s">
        <v>183</v>
      </c>
      <c r="B212" s="1" t="s">
        <v>118</v>
      </c>
      <c r="C212" s="1" t="s">
        <v>365</v>
      </c>
      <c r="D212" s="46">
        <v>1</v>
      </c>
      <c r="E212" s="1" t="s">
        <v>100</v>
      </c>
      <c r="F212" s="59" t="s">
        <v>55</v>
      </c>
      <c r="G212" s="60" t="s">
        <v>47</v>
      </c>
      <c r="H212" s="61" t="s">
        <v>49</v>
      </c>
      <c r="I212" s="61" t="s">
        <v>65</v>
      </c>
      <c r="J212" s="62" t="s">
        <v>60</v>
      </c>
      <c r="K212" s="62" t="s">
        <v>30</v>
      </c>
      <c r="L212" s="63" t="s">
        <v>58</v>
      </c>
      <c r="M212" s="64" t="s">
        <v>50</v>
      </c>
      <c r="N212" s="65" t="s">
        <v>46</v>
      </c>
      <c r="O212" s="65" t="s">
        <v>35</v>
      </c>
      <c r="P212" s="65" t="s">
        <v>53</v>
      </c>
      <c r="Q212" s="65" t="s">
        <v>25</v>
      </c>
      <c r="R212" s="66" t="s">
        <v>15</v>
      </c>
      <c r="S212" s="66" t="s">
        <v>40</v>
      </c>
      <c r="T212" s="43">
        <f ca="1">IFERROR(__xludf.DUMMYFUNCTION("COUNTUNIQUE(F212:S212)"),14)</f>
        <v>14</v>
      </c>
      <c r="U212" s="44" t="str">
        <f>IF(COUNTIF(Stats!$A$1:$A$33, F212) &gt; 0, "Found", "Not Found")</f>
        <v>Found</v>
      </c>
      <c r="V212" s="44" t="str">
        <f>IF(COUNTIF(Stats!$A$1:$A$33, G212) &gt; 0, "Found", "Not Found")</f>
        <v>Found</v>
      </c>
      <c r="W212" s="44" t="str">
        <f>IF(COUNTIF(Stats!$A$1:$A$33, H212) &gt; 0, "Found", "Not Found")</f>
        <v>Found</v>
      </c>
      <c r="X212" s="44" t="str">
        <f>IF(COUNTIF(Stats!$A$1:$A$33, I212) &gt; 0, "Found", "Not Found")</f>
        <v>Found</v>
      </c>
      <c r="Y212" s="44" t="str">
        <f>IF(COUNTIF(Stats!$A$1:$A$33, J212) &gt; 0, "Found", "Not Found")</f>
        <v>Found</v>
      </c>
      <c r="Z212" s="44" t="str">
        <f>IF(COUNTIF(Stats!$A$1:$A$33, K212) &gt; 0, "Found", "Not Found")</f>
        <v>Found</v>
      </c>
      <c r="AA212" s="44" t="str">
        <f>IF(COUNTIF(Stats!$A$1:$A$33, L212) &gt; 0, "Found", "Not Found")</f>
        <v>Found</v>
      </c>
      <c r="AB212" s="44" t="str">
        <f>IF(COUNTIF(Stats!$A$1:$A$33, M212) &gt; 0, "Found", "Not Found")</f>
        <v>Found</v>
      </c>
      <c r="AC212" s="44" t="str">
        <f>IF(COUNTIF(Stats!$A$1:$A$33, N212) &gt; 0, "Found", "Not Found")</f>
        <v>Found</v>
      </c>
      <c r="AD212" s="44" t="str">
        <f>IF(COUNTIF(Stats!$A$1:$A$33, O212) &gt; 0, "Found", "Not Found")</f>
        <v>Found</v>
      </c>
      <c r="AE212" s="44" t="str">
        <f>IF(COUNTIF(Stats!$A$1:$A$33, P212) &gt; 0, "Found", "Not Found")</f>
        <v>Found</v>
      </c>
      <c r="AF212" s="44" t="str">
        <f>IF(COUNTIF(Stats!$A$1:$A$33, Q212) &gt; 0, "Found", "Not Found")</f>
        <v>Found</v>
      </c>
      <c r="AG212" s="44" t="str">
        <f>IF(COUNTIF(Stats!$A$1:$A$33, R212) &gt; 0, "Found", "Not Found")</f>
        <v>Found</v>
      </c>
      <c r="AH212" s="44" t="str">
        <f>IF(COUNTIF(Stats!$A$1:$A$33, S212) &gt; 0, "Found", "Not Found")</f>
        <v>Found</v>
      </c>
    </row>
    <row r="213" spans="1:34" ht="12.75">
      <c r="A213" s="57" t="s">
        <v>184</v>
      </c>
      <c r="B213" s="1" t="s">
        <v>138</v>
      </c>
      <c r="C213" s="1" t="s">
        <v>365</v>
      </c>
      <c r="D213" s="46">
        <v>7</v>
      </c>
      <c r="E213" s="1" t="s">
        <v>100</v>
      </c>
      <c r="F213" s="59" t="s">
        <v>65</v>
      </c>
      <c r="G213" s="60" t="s">
        <v>60</v>
      </c>
      <c r="H213" s="61" t="s">
        <v>54</v>
      </c>
      <c r="I213" s="61" t="s">
        <v>45</v>
      </c>
      <c r="J213" s="62" t="s">
        <v>15</v>
      </c>
      <c r="K213" s="62" t="s">
        <v>50</v>
      </c>
      <c r="L213" s="63" t="s">
        <v>58</v>
      </c>
      <c r="M213" s="64" t="s">
        <v>63</v>
      </c>
      <c r="N213" s="65" t="s">
        <v>55</v>
      </c>
      <c r="O213" s="65" t="s">
        <v>53</v>
      </c>
      <c r="P213" s="65" t="s">
        <v>30</v>
      </c>
      <c r="Q213" s="65" t="s">
        <v>52</v>
      </c>
      <c r="R213" s="66" t="s">
        <v>47</v>
      </c>
      <c r="S213" s="66" t="s">
        <v>61</v>
      </c>
      <c r="T213" s="43">
        <f ca="1">IFERROR(__xludf.DUMMYFUNCTION("COUNTUNIQUE(F213:S213)"),14)</f>
        <v>14</v>
      </c>
      <c r="U213" s="44" t="str">
        <f>IF(COUNTIF(Stats!$A$1:$A$33, F213) &gt; 0, "Found", "Not Found")</f>
        <v>Found</v>
      </c>
      <c r="V213" s="44" t="str">
        <f>IF(COUNTIF(Stats!$A$1:$A$33, G213) &gt; 0, "Found", "Not Found")</f>
        <v>Found</v>
      </c>
      <c r="W213" s="44" t="str">
        <f>IF(COUNTIF(Stats!$A$1:$A$33, H213) &gt; 0, "Found", "Not Found")</f>
        <v>Found</v>
      </c>
      <c r="X213" s="44" t="str">
        <f>IF(COUNTIF(Stats!$A$1:$A$33, I213) &gt; 0, "Found", "Not Found")</f>
        <v>Found</v>
      </c>
      <c r="Y213" s="44" t="str">
        <f>IF(COUNTIF(Stats!$A$1:$A$33, J213) &gt; 0, "Found", "Not Found")</f>
        <v>Found</v>
      </c>
      <c r="Z213" s="44" t="str">
        <f>IF(COUNTIF(Stats!$A$1:$A$33, K213) &gt; 0, "Found", "Not Found")</f>
        <v>Found</v>
      </c>
      <c r="AA213" s="44" t="str">
        <f>IF(COUNTIF(Stats!$A$1:$A$33, L213) &gt; 0, "Found", "Not Found")</f>
        <v>Found</v>
      </c>
      <c r="AB213" s="44" t="str">
        <f>IF(COUNTIF(Stats!$A$1:$A$33, M213) &gt; 0, "Found", "Not Found")</f>
        <v>Found</v>
      </c>
      <c r="AC213" s="44" t="str">
        <f>IF(COUNTIF(Stats!$A$1:$A$33, N213) &gt; 0, "Found", "Not Found")</f>
        <v>Found</v>
      </c>
      <c r="AD213" s="44" t="str">
        <f>IF(COUNTIF(Stats!$A$1:$A$33, O213) &gt; 0, "Found", "Not Found")</f>
        <v>Found</v>
      </c>
      <c r="AE213" s="44" t="str">
        <f>IF(COUNTIF(Stats!$A$1:$A$33, P213) &gt; 0, "Found", "Not Found")</f>
        <v>Found</v>
      </c>
      <c r="AF213" s="44" t="str">
        <f>IF(COUNTIF(Stats!$A$1:$A$33, Q213) &gt; 0, "Found", "Not Found")</f>
        <v>Found</v>
      </c>
      <c r="AG213" s="44" t="str">
        <f>IF(COUNTIF(Stats!$A$1:$A$33, R213) &gt; 0, "Found", "Not Found")</f>
        <v>Found</v>
      </c>
      <c r="AH213" s="44" t="str">
        <f>IF(COUNTIF(Stats!$A$1:$A$33, S213) &gt; 0, "Found", "Not Found")</f>
        <v>Found</v>
      </c>
    </row>
    <row r="214" spans="1:34" ht="12.75">
      <c r="A214" s="57" t="s">
        <v>184</v>
      </c>
      <c r="B214" s="1" t="s">
        <v>138</v>
      </c>
      <c r="C214" s="1" t="s">
        <v>365</v>
      </c>
      <c r="D214" s="46">
        <v>5</v>
      </c>
      <c r="E214" s="1" t="s">
        <v>100</v>
      </c>
      <c r="F214" s="59" t="s">
        <v>30</v>
      </c>
      <c r="G214" s="60" t="s">
        <v>60</v>
      </c>
      <c r="H214" s="61" t="s">
        <v>69</v>
      </c>
      <c r="I214" s="61" t="s">
        <v>51</v>
      </c>
      <c r="J214" s="62" t="s">
        <v>35</v>
      </c>
      <c r="K214" s="62" t="s">
        <v>52</v>
      </c>
      <c r="L214" s="63" t="s">
        <v>54</v>
      </c>
      <c r="M214" s="64" t="s">
        <v>57</v>
      </c>
      <c r="N214" s="65" t="s">
        <v>53</v>
      </c>
      <c r="O214" s="65" t="s">
        <v>55</v>
      </c>
      <c r="P214" s="65" t="s">
        <v>47</v>
      </c>
      <c r="Q214" s="65" t="s">
        <v>46</v>
      </c>
      <c r="R214" s="66" t="s">
        <v>50</v>
      </c>
      <c r="S214" s="66" t="s">
        <v>40</v>
      </c>
      <c r="T214" s="43">
        <f ca="1">IFERROR(__xludf.DUMMYFUNCTION("COUNTUNIQUE(F214:S214)"),14)</f>
        <v>14</v>
      </c>
      <c r="U214" s="44" t="str">
        <f>IF(COUNTIF(Stats!$A$1:$A$33, F214) &gt; 0, "Found", "Not Found")</f>
        <v>Found</v>
      </c>
      <c r="V214" s="44" t="str">
        <f>IF(COUNTIF(Stats!$A$1:$A$33, G214) &gt; 0, "Found", "Not Found")</f>
        <v>Found</v>
      </c>
      <c r="W214" s="44" t="str">
        <f>IF(COUNTIF(Stats!$A$1:$A$33, H214) &gt; 0, "Found", "Not Found")</f>
        <v>Found</v>
      </c>
      <c r="X214" s="44" t="str">
        <f>IF(COUNTIF(Stats!$A$1:$A$33, I214) &gt; 0, "Found", "Not Found")</f>
        <v>Found</v>
      </c>
      <c r="Y214" s="44" t="str">
        <f>IF(COUNTIF(Stats!$A$1:$A$33, J214) &gt; 0, "Found", "Not Found")</f>
        <v>Found</v>
      </c>
      <c r="Z214" s="44" t="str">
        <f>IF(COUNTIF(Stats!$A$1:$A$33, K214) &gt; 0, "Found", "Not Found")</f>
        <v>Found</v>
      </c>
      <c r="AA214" s="44" t="str">
        <f>IF(COUNTIF(Stats!$A$1:$A$33, L214) &gt; 0, "Found", "Not Found")</f>
        <v>Found</v>
      </c>
      <c r="AB214" s="44" t="str">
        <f>IF(COUNTIF(Stats!$A$1:$A$33, M214) &gt; 0, "Found", "Not Found")</f>
        <v>Found</v>
      </c>
      <c r="AC214" s="44" t="str">
        <f>IF(COUNTIF(Stats!$A$1:$A$33, N214) &gt; 0, "Found", "Not Found")</f>
        <v>Found</v>
      </c>
      <c r="AD214" s="44" t="str">
        <f>IF(COUNTIF(Stats!$A$1:$A$33, O214) &gt; 0, "Found", "Not Found")</f>
        <v>Found</v>
      </c>
      <c r="AE214" s="44" t="str">
        <f>IF(COUNTIF(Stats!$A$1:$A$33, P214) &gt; 0, "Found", "Not Found")</f>
        <v>Found</v>
      </c>
      <c r="AF214" s="44" t="str">
        <f>IF(COUNTIF(Stats!$A$1:$A$33, Q214) &gt; 0, "Found", "Not Found")</f>
        <v>Found</v>
      </c>
      <c r="AG214" s="44" t="str">
        <f>IF(COUNTIF(Stats!$A$1:$A$33, R214) &gt; 0, "Found", "Not Found")</f>
        <v>Found</v>
      </c>
      <c r="AH214" s="44" t="str">
        <f>IF(COUNTIF(Stats!$A$1:$A$33, S214) &gt; 0, "Found", "Not Found")</f>
        <v>Found</v>
      </c>
    </row>
    <row r="215" spans="1:34" ht="12.75">
      <c r="A215" s="57" t="s">
        <v>184</v>
      </c>
      <c r="B215" s="1" t="s">
        <v>138</v>
      </c>
      <c r="C215" s="1" t="s">
        <v>365</v>
      </c>
      <c r="D215" s="46">
        <v>7</v>
      </c>
      <c r="E215" s="1" t="s">
        <v>100</v>
      </c>
      <c r="F215" s="59" t="s">
        <v>50</v>
      </c>
      <c r="G215" s="60" t="s">
        <v>67</v>
      </c>
      <c r="H215" s="61" t="s">
        <v>45</v>
      </c>
      <c r="I215" s="61" t="s">
        <v>40</v>
      </c>
      <c r="J215" s="62" t="s">
        <v>47</v>
      </c>
      <c r="K215" s="62" t="s">
        <v>58</v>
      </c>
      <c r="L215" s="63" t="s">
        <v>70</v>
      </c>
      <c r="M215" s="64" t="s">
        <v>63</v>
      </c>
      <c r="N215" s="65" t="s">
        <v>53</v>
      </c>
      <c r="O215" s="65" t="s">
        <v>55</v>
      </c>
      <c r="P215" s="65" t="s">
        <v>35</v>
      </c>
      <c r="Q215" s="65" t="s">
        <v>30</v>
      </c>
      <c r="R215" s="66" t="s">
        <v>66</v>
      </c>
      <c r="S215" s="66" t="s">
        <v>25</v>
      </c>
      <c r="T215" s="43">
        <f ca="1">IFERROR(__xludf.DUMMYFUNCTION("COUNTUNIQUE(F215:S215)"),14)</f>
        <v>14</v>
      </c>
      <c r="U215" s="44" t="str">
        <f>IF(COUNTIF(Stats!$A$1:$A$33, F215) &gt; 0, "Found", "Not Found")</f>
        <v>Found</v>
      </c>
      <c r="V215" s="44" t="str">
        <f>IF(COUNTIF(Stats!$A$1:$A$33, G215) &gt; 0, "Found", "Not Found")</f>
        <v>Found</v>
      </c>
      <c r="W215" s="44" t="str">
        <f>IF(COUNTIF(Stats!$A$1:$A$33, H215) &gt; 0, "Found", "Not Found")</f>
        <v>Found</v>
      </c>
      <c r="X215" s="44" t="str">
        <f>IF(COUNTIF(Stats!$A$1:$A$33, I215) &gt; 0, "Found", "Not Found")</f>
        <v>Found</v>
      </c>
      <c r="Y215" s="44" t="str">
        <f>IF(COUNTIF(Stats!$A$1:$A$33, J215) &gt; 0, "Found", "Not Found")</f>
        <v>Found</v>
      </c>
      <c r="Z215" s="44" t="str">
        <f>IF(COUNTIF(Stats!$A$1:$A$33, K215) &gt; 0, "Found", "Not Found")</f>
        <v>Found</v>
      </c>
      <c r="AA215" s="44" t="str">
        <f>IF(COUNTIF(Stats!$A$1:$A$33, L215) &gt; 0, "Found", "Not Found")</f>
        <v>Found</v>
      </c>
      <c r="AB215" s="44" t="str">
        <f>IF(COUNTIF(Stats!$A$1:$A$33, M215) &gt; 0, "Found", "Not Found")</f>
        <v>Found</v>
      </c>
      <c r="AC215" s="44" t="str">
        <f>IF(COUNTIF(Stats!$A$1:$A$33, N215) &gt; 0, "Found", "Not Found")</f>
        <v>Found</v>
      </c>
      <c r="AD215" s="44" t="str">
        <f>IF(COUNTIF(Stats!$A$1:$A$33, O215) &gt; 0, "Found", "Not Found")</f>
        <v>Found</v>
      </c>
      <c r="AE215" s="44" t="str">
        <f>IF(COUNTIF(Stats!$A$1:$A$33, P215) &gt; 0, "Found", "Not Found")</f>
        <v>Found</v>
      </c>
      <c r="AF215" s="44" t="str">
        <f>IF(COUNTIF(Stats!$A$1:$A$33, Q215) &gt; 0, "Found", "Not Found")</f>
        <v>Found</v>
      </c>
      <c r="AG215" s="44" t="str">
        <f>IF(COUNTIF(Stats!$A$1:$A$33, R215) &gt; 0, "Found", "Not Found")</f>
        <v>Found</v>
      </c>
      <c r="AH215" s="44" t="str">
        <f>IF(COUNTIF(Stats!$A$1:$A$33, S215) &gt; 0, "Found", "Not Found")</f>
        <v>Found</v>
      </c>
    </row>
    <row r="216" spans="1:34" ht="12.75">
      <c r="A216" s="33" t="s">
        <v>184</v>
      </c>
      <c r="B216" s="1" t="s">
        <v>130</v>
      </c>
      <c r="C216" s="1" t="s">
        <v>365</v>
      </c>
      <c r="D216" s="46">
        <v>4</v>
      </c>
      <c r="E216" s="1" t="s">
        <v>100</v>
      </c>
      <c r="F216" s="59" t="s">
        <v>35</v>
      </c>
      <c r="G216" s="60" t="s">
        <v>49</v>
      </c>
      <c r="H216" s="61" t="s">
        <v>51</v>
      </c>
      <c r="I216" s="61" t="s">
        <v>68</v>
      </c>
      <c r="J216" s="62" t="s">
        <v>62</v>
      </c>
      <c r="K216" s="62" t="s">
        <v>40</v>
      </c>
      <c r="L216" s="63" t="s">
        <v>52</v>
      </c>
      <c r="M216" s="64" t="s">
        <v>25</v>
      </c>
      <c r="N216" s="65" t="s">
        <v>57</v>
      </c>
      <c r="O216" s="65" t="s">
        <v>55</v>
      </c>
      <c r="P216" s="65" t="s">
        <v>50</v>
      </c>
      <c r="Q216" s="65" t="s">
        <v>53</v>
      </c>
      <c r="R216" s="66" t="s">
        <v>30</v>
      </c>
      <c r="S216" s="66" t="s">
        <v>63</v>
      </c>
      <c r="T216" s="43">
        <f ca="1">IFERROR(__xludf.DUMMYFUNCTION("COUNTUNIQUE(F216:S216)"),14)</f>
        <v>14</v>
      </c>
      <c r="U216" s="44" t="str">
        <f>IF(COUNTIF(Stats!$A$1:$A$33, F216) &gt; 0, "Found", "Not Found")</f>
        <v>Found</v>
      </c>
      <c r="V216" s="44" t="str">
        <f>IF(COUNTIF(Stats!$A$1:$A$33, G216) &gt; 0, "Found", "Not Found")</f>
        <v>Found</v>
      </c>
      <c r="W216" s="44" t="str">
        <f>IF(COUNTIF(Stats!$A$1:$A$33, H216) &gt; 0, "Found", "Not Found")</f>
        <v>Found</v>
      </c>
      <c r="X216" s="44" t="str">
        <f>IF(COUNTIF(Stats!$A$1:$A$33, I216) &gt; 0, "Found", "Not Found")</f>
        <v>Found</v>
      </c>
      <c r="Y216" s="44" t="str">
        <f>IF(COUNTIF(Stats!$A$1:$A$33, J216) &gt; 0, "Found", "Not Found")</f>
        <v>Found</v>
      </c>
      <c r="Z216" s="44" t="str">
        <f>IF(COUNTIF(Stats!$A$1:$A$33, K216) &gt; 0, "Found", "Not Found")</f>
        <v>Found</v>
      </c>
      <c r="AA216" s="44" t="str">
        <f>IF(COUNTIF(Stats!$A$1:$A$33, L216) &gt; 0, "Found", "Not Found")</f>
        <v>Found</v>
      </c>
      <c r="AB216" s="44" t="str">
        <f>IF(COUNTIF(Stats!$A$1:$A$33, M216) &gt; 0, "Found", "Not Found")</f>
        <v>Found</v>
      </c>
      <c r="AC216" s="44" t="str">
        <f>IF(COUNTIF(Stats!$A$1:$A$33, N216) &gt; 0, "Found", "Not Found")</f>
        <v>Found</v>
      </c>
      <c r="AD216" s="44" t="str">
        <f>IF(COUNTIF(Stats!$A$1:$A$33, O216) &gt; 0, "Found", "Not Found")</f>
        <v>Found</v>
      </c>
      <c r="AE216" s="44" t="str">
        <f>IF(COUNTIF(Stats!$A$1:$A$33, P216) &gt; 0, "Found", "Not Found")</f>
        <v>Found</v>
      </c>
      <c r="AF216" s="44" t="str">
        <f>IF(COUNTIF(Stats!$A$1:$A$33, Q216) &gt; 0, "Found", "Not Found")</f>
        <v>Found</v>
      </c>
      <c r="AG216" s="44" t="str">
        <f>IF(COUNTIF(Stats!$A$1:$A$33, R216) &gt; 0, "Found", "Not Found")</f>
        <v>Found</v>
      </c>
      <c r="AH216" s="44" t="str">
        <f>IF(COUNTIF(Stats!$A$1:$A$33, S216) &gt; 0, "Found", "Not Found")</f>
        <v>Found</v>
      </c>
    </row>
    <row r="217" spans="1:34" ht="12.75">
      <c r="A217" s="33" t="s">
        <v>184</v>
      </c>
      <c r="B217" s="1" t="s">
        <v>130</v>
      </c>
      <c r="C217" s="1" t="s">
        <v>365</v>
      </c>
      <c r="D217" s="46">
        <v>6</v>
      </c>
      <c r="E217" s="1" t="s">
        <v>100</v>
      </c>
      <c r="F217" s="59" t="s">
        <v>50</v>
      </c>
      <c r="G217" s="60" t="s">
        <v>61</v>
      </c>
      <c r="H217" s="61" t="s">
        <v>63</v>
      </c>
      <c r="I217" s="61" t="s">
        <v>68</v>
      </c>
      <c r="J217" s="62" t="s">
        <v>62</v>
      </c>
      <c r="K217" s="62" t="s">
        <v>40</v>
      </c>
      <c r="L217" s="63" t="s">
        <v>48</v>
      </c>
      <c r="M217" s="64" t="s">
        <v>15</v>
      </c>
      <c r="N217" s="65" t="s">
        <v>35</v>
      </c>
      <c r="O217" s="65" t="s">
        <v>55</v>
      </c>
      <c r="P217" s="65" t="s">
        <v>53</v>
      </c>
      <c r="Q217" s="65" t="s">
        <v>30</v>
      </c>
      <c r="R217" s="66" t="s">
        <v>51</v>
      </c>
      <c r="S217" s="66" t="s">
        <v>52</v>
      </c>
      <c r="T217" s="43">
        <f ca="1">IFERROR(__xludf.DUMMYFUNCTION("COUNTUNIQUE(F217:S217)"),14)</f>
        <v>14</v>
      </c>
      <c r="U217" s="44" t="str">
        <f>IF(COUNTIF(Stats!$A$1:$A$33, F217) &gt; 0, "Found", "Not Found")</f>
        <v>Found</v>
      </c>
      <c r="V217" s="44" t="str">
        <f>IF(COUNTIF(Stats!$A$1:$A$33, G217) &gt; 0, "Found", "Not Found")</f>
        <v>Found</v>
      </c>
      <c r="W217" s="44" t="str">
        <f>IF(COUNTIF(Stats!$A$1:$A$33, H217) &gt; 0, "Found", "Not Found")</f>
        <v>Found</v>
      </c>
      <c r="X217" s="44" t="str">
        <f>IF(COUNTIF(Stats!$A$1:$A$33, I217) &gt; 0, "Found", "Not Found")</f>
        <v>Found</v>
      </c>
      <c r="Y217" s="44" t="str">
        <f>IF(COUNTIF(Stats!$A$1:$A$33, J217) &gt; 0, "Found", "Not Found")</f>
        <v>Found</v>
      </c>
      <c r="Z217" s="44" t="str">
        <f>IF(COUNTIF(Stats!$A$1:$A$33, K217) &gt; 0, "Found", "Not Found")</f>
        <v>Found</v>
      </c>
      <c r="AA217" s="44" t="str">
        <f>IF(COUNTIF(Stats!$A$1:$A$33, L217) &gt; 0, "Found", "Not Found")</f>
        <v>Found</v>
      </c>
      <c r="AB217" s="44" t="str">
        <f>IF(COUNTIF(Stats!$A$1:$A$33, M217) &gt; 0, "Found", "Not Found")</f>
        <v>Found</v>
      </c>
      <c r="AC217" s="44" t="str">
        <f>IF(COUNTIF(Stats!$A$1:$A$33, N217) &gt; 0, "Found", "Not Found")</f>
        <v>Found</v>
      </c>
      <c r="AD217" s="44" t="str">
        <f>IF(COUNTIF(Stats!$A$1:$A$33, O217) &gt; 0, "Found", "Not Found")</f>
        <v>Found</v>
      </c>
      <c r="AE217" s="44" t="str">
        <f>IF(COUNTIF(Stats!$A$1:$A$33, P217) &gt; 0, "Found", "Not Found")</f>
        <v>Found</v>
      </c>
      <c r="AF217" s="44" t="str">
        <f>IF(COUNTIF(Stats!$A$1:$A$33, Q217) &gt; 0, "Found", "Not Found")</f>
        <v>Found</v>
      </c>
      <c r="AG217" s="44" t="str">
        <f>IF(COUNTIF(Stats!$A$1:$A$33, R217) &gt; 0, "Found", "Not Found")</f>
        <v>Found</v>
      </c>
      <c r="AH217" s="44" t="str">
        <f>IF(COUNTIF(Stats!$A$1:$A$33, S217) &gt; 0, "Found", "Not Found")</f>
        <v>Found</v>
      </c>
    </row>
    <row r="218" spans="1:34" ht="12.75">
      <c r="A218" s="47" t="s">
        <v>185</v>
      </c>
      <c r="B218" s="1" t="s">
        <v>109</v>
      </c>
      <c r="C218" s="1" t="s">
        <v>365</v>
      </c>
      <c r="D218" s="46">
        <v>11</v>
      </c>
      <c r="E218" s="1" t="s">
        <v>100</v>
      </c>
      <c r="F218" s="59" t="s">
        <v>35</v>
      </c>
      <c r="G218" s="60" t="s">
        <v>52</v>
      </c>
      <c r="H218" s="61" t="s">
        <v>59</v>
      </c>
      <c r="I218" s="61" t="s">
        <v>63</v>
      </c>
      <c r="J218" s="62" t="s">
        <v>30</v>
      </c>
      <c r="K218" s="62" t="s">
        <v>47</v>
      </c>
      <c r="L218" s="63" t="s">
        <v>46</v>
      </c>
      <c r="M218" s="64" t="s">
        <v>51</v>
      </c>
      <c r="N218" s="65" t="s">
        <v>60</v>
      </c>
      <c r="O218" s="65" t="s">
        <v>55</v>
      </c>
      <c r="P218" s="65" t="s">
        <v>53</v>
      </c>
      <c r="Q218" s="65" t="s">
        <v>49</v>
      </c>
      <c r="R218" s="66" t="s">
        <v>54</v>
      </c>
      <c r="S218" s="66" t="s">
        <v>50</v>
      </c>
      <c r="T218" s="43">
        <f ca="1">IFERROR(__xludf.DUMMYFUNCTION("COUNTUNIQUE(F218:S218)"),14)</f>
        <v>14</v>
      </c>
      <c r="U218" s="44" t="str">
        <f>IF(COUNTIF(Stats!$A$1:$A$33, F218) &gt; 0, "Found", "Not Found")</f>
        <v>Found</v>
      </c>
      <c r="V218" s="44" t="str">
        <f>IF(COUNTIF(Stats!$A$1:$A$33, G218) &gt; 0, "Found", "Not Found")</f>
        <v>Found</v>
      </c>
      <c r="W218" s="44" t="str">
        <f>IF(COUNTIF(Stats!$A$1:$A$33, H218) &gt; 0, "Found", "Not Found")</f>
        <v>Found</v>
      </c>
      <c r="X218" s="44" t="str">
        <f>IF(COUNTIF(Stats!$A$1:$A$33, I218) &gt; 0, "Found", "Not Found")</f>
        <v>Found</v>
      </c>
      <c r="Y218" s="44" t="str">
        <f>IF(COUNTIF(Stats!$A$1:$A$33, J218) &gt; 0, "Found", "Not Found")</f>
        <v>Found</v>
      </c>
      <c r="Z218" s="44" t="str">
        <f>IF(COUNTIF(Stats!$A$1:$A$33, K218) &gt; 0, "Found", "Not Found")</f>
        <v>Found</v>
      </c>
      <c r="AA218" s="44" t="str">
        <f>IF(COUNTIF(Stats!$A$1:$A$33, L218) &gt; 0, "Found", "Not Found")</f>
        <v>Found</v>
      </c>
      <c r="AB218" s="44" t="str">
        <f>IF(COUNTIF(Stats!$A$1:$A$33, M218) &gt; 0, "Found", "Not Found")</f>
        <v>Found</v>
      </c>
      <c r="AC218" s="44" t="str">
        <f>IF(COUNTIF(Stats!$A$1:$A$33, N218) &gt; 0, "Found", "Not Found")</f>
        <v>Found</v>
      </c>
      <c r="AD218" s="44" t="str">
        <f>IF(COUNTIF(Stats!$A$1:$A$33, O218) &gt; 0, "Found", "Not Found")</f>
        <v>Found</v>
      </c>
      <c r="AE218" s="44" t="str">
        <f>IF(COUNTIF(Stats!$A$1:$A$33, P218) &gt; 0, "Found", "Not Found")</f>
        <v>Found</v>
      </c>
      <c r="AF218" s="44" t="str">
        <f>IF(COUNTIF(Stats!$A$1:$A$33, Q218) &gt; 0, "Found", "Not Found")</f>
        <v>Found</v>
      </c>
      <c r="AG218" s="44" t="str">
        <f>IF(COUNTIF(Stats!$A$1:$A$33, R218) &gt; 0, "Found", "Not Found")</f>
        <v>Found</v>
      </c>
      <c r="AH218" s="44" t="str">
        <f>IF(COUNTIF(Stats!$A$1:$A$33, S218) &gt; 0, "Found", "Not Found")</f>
        <v>Found</v>
      </c>
    </row>
    <row r="219" spans="1:34" ht="12.75">
      <c r="A219" s="47" t="s">
        <v>185</v>
      </c>
      <c r="B219" s="1" t="s">
        <v>109</v>
      </c>
      <c r="C219" s="1" t="s">
        <v>364</v>
      </c>
      <c r="D219" s="46">
        <v>4</v>
      </c>
      <c r="E219" s="1" t="s">
        <v>100</v>
      </c>
      <c r="F219" s="59" t="s">
        <v>30</v>
      </c>
      <c r="G219" s="60" t="s">
        <v>70</v>
      </c>
      <c r="H219" s="61" t="s">
        <v>68</v>
      </c>
      <c r="I219" s="61" t="s">
        <v>20</v>
      </c>
      <c r="J219" s="62" t="s">
        <v>58</v>
      </c>
      <c r="K219" s="62" t="s">
        <v>50</v>
      </c>
      <c r="L219" s="63" t="s">
        <v>46</v>
      </c>
      <c r="M219" s="64" t="s">
        <v>54</v>
      </c>
      <c r="N219" s="65" t="s">
        <v>35</v>
      </c>
      <c r="O219" s="65" t="s">
        <v>55</v>
      </c>
      <c r="P219" s="65" t="s">
        <v>60</v>
      </c>
      <c r="Q219" s="65" t="s">
        <v>53</v>
      </c>
      <c r="R219" s="66" t="s">
        <v>59</v>
      </c>
      <c r="S219" s="66" t="s">
        <v>45</v>
      </c>
      <c r="T219" s="43">
        <f ca="1">IFERROR(__xludf.DUMMYFUNCTION("COUNTUNIQUE(F219:S219)"),14)</f>
        <v>14</v>
      </c>
      <c r="U219" s="44" t="str">
        <f>IF(COUNTIF(Stats!$A$1:$A$33, F219) &gt; 0, "Found", "Not Found")</f>
        <v>Found</v>
      </c>
      <c r="V219" s="44" t="str">
        <f>IF(COUNTIF(Stats!$A$1:$A$33, G219) &gt; 0, "Found", "Not Found")</f>
        <v>Found</v>
      </c>
      <c r="W219" s="44" t="str">
        <f>IF(COUNTIF(Stats!$A$1:$A$33, H219) &gt; 0, "Found", "Not Found")</f>
        <v>Found</v>
      </c>
      <c r="X219" s="44" t="str">
        <f>IF(COUNTIF(Stats!$A$1:$A$33, I219) &gt; 0, "Found", "Not Found")</f>
        <v>Found</v>
      </c>
      <c r="Y219" s="44" t="str">
        <f>IF(COUNTIF(Stats!$A$1:$A$33, J219) &gt; 0, "Found", "Not Found")</f>
        <v>Found</v>
      </c>
      <c r="Z219" s="44" t="str">
        <f>IF(COUNTIF(Stats!$A$1:$A$33, K219) &gt; 0, "Found", "Not Found")</f>
        <v>Found</v>
      </c>
      <c r="AA219" s="44" t="str">
        <f>IF(COUNTIF(Stats!$A$1:$A$33, L219) &gt; 0, "Found", "Not Found")</f>
        <v>Found</v>
      </c>
      <c r="AB219" s="44" t="str">
        <f>IF(COUNTIF(Stats!$A$1:$A$33, M219) &gt; 0, "Found", "Not Found")</f>
        <v>Found</v>
      </c>
      <c r="AC219" s="44" t="str">
        <f>IF(COUNTIF(Stats!$A$1:$A$33, N219) &gt; 0, "Found", "Not Found")</f>
        <v>Found</v>
      </c>
      <c r="AD219" s="44" t="str">
        <f>IF(COUNTIF(Stats!$A$1:$A$33, O219) &gt; 0, "Found", "Not Found")</f>
        <v>Found</v>
      </c>
      <c r="AE219" s="44" t="str">
        <f>IF(COUNTIF(Stats!$A$1:$A$33, P219) &gt; 0, "Found", "Not Found")</f>
        <v>Found</v>
      </c>
      <c r="AF219" s="44" t="str">
        <f>IF(COUNTIF(Stats!$A$1:$A$33, Q219) &gt; 0, "Found", "Not Found")</f>
        <v>Found</v>
      </c>
      <c r="AG219" s="44" t="str">
        <f>IF(COUNTIF(Stats!$A$1:$A$33, R219) &gt; 0, "Found", "Not Found")</f>
        <v>Found</v>
      </c>
      <c r="AH219" s="44" t="str">
        <f>IF(COUNTIF(Stats!$A$1:$A$33, S219) &gt; 0, "Found", "Not Found")</f>
        <v>Found</v>
      </c>
    </row>
    <row r="220" spans="1:34" ht="12.75">
      <c r="A220" s="58" t="s">
        <v>186</v>
      </c>
      <c r="B220" s="1" t="s">
        <v>97</v>
      </c>
      <c r="C220" s="1" t="s">
        <v>364</v>
      </c>
      <c r="D220" s="46">
        <v>1</v>
      </c>
      <c r="E220" s="1" t="s">
        <v>100</v>
      </c>
      <c r="F220" s="47" t="s">
        <v>60</v>
      </c>
      <c r="G220" s="48" t="s">
        <v>69</v>
      </c>
      <c r="H220" s="49" t="s">
        <v>61</v>
      </c>
      <c r="I220" s="49" t="s">
        <v>68</v>
      </c>
      <c r="J220" s="50" t="s">
        <v>35</v>
      </c>
      <c r="K220" s="50" t="s">
        <v>30</v>
      </c>
      <c r="L220" s="51" t="s">
        <v>25</v>
      </c>
      <c r="M220" s="52" t="s">
        <v>53</v>
      </c>
      <c r="N220" s="53" t="s">
        <v>52</v>
      </c>
      <c r="O220" s="53" t="s">
        <v>55</v>
      </c>
      <c r="P220" s="53" t="s">
        <v>46</v>
      </c>
      <c r="Q220" s="53" t="s">
        <v>49</v>
      </c>
      <c r="R220" s="54" t="s">
        <v>50</v>
      </c>
      <c r="S220" s="54" t="s">
        <v>65</v>
      </c>
      <c r="T220" s="43">
        <f ca="1">IFERROR(__xludf.DUMMYFUNCTION("COUNTUNIQUE(F220:S220)"),14)</f>
        <v>14</v>
      </c>
      <c r="U220" s="44" t="str">
        <f>IF(COUNTIF(Stats!$A$1:$A$33, F220) &gt; 0, "Found", "Not Found")</f>
        <v>Found</v>
      </c>
      <c r="V220" s="44" t="str">
        <f>IF(COUNTIF(Stats!$A$1:$A$33, G220) &gt; 0, "Found", "Not Found")</f>
        <v>Found</v>
      </c>
      <c r="W220" s="44" t="str">
        <f>IF(COUNTIF(Stats!$A$1:$A$33, H220) &gt; 0, "Found", "Not Found")</f>
        <v>Found</v>
      </c>
      <c r="X220" s="44" t="str">
        <f>IF(COUNTIF(Stats!$A$1:$A$33, I220) &gt; 0, "Found", "Not Found")</f>
        <v>Found</v>
      </c>
      <c r="Y220" s="44" t="str">
        <f>IF(COUNTIF(Stats!$A$1:$A$33, J220) &gt; 0, "Found", "Not Found")</f>
        <v>Found</v>
      </c>
      <c r="Z220" s="44" t="str">
        <f>IF(COUNTIF(Stats!$A$1:$A$33, K220) &gt; 0, "Found", "Not Found")</f>
        <v>Found</v>
      </c>
      <c r="AA220" s="44" t="str">
        <f>IF(COUNTIF(Stats!$A$1:$A$33, L220) &gt; 0, "Found", "Not Found")</f>
        <v>Found</v>
      </c>
      <c r="AB220" s="44" t="str">
        <f>IF(COUNTIF(Stats!$A$1:$A$33, M220) &gt; 0, "Found", "Not Found")</f>
        <v>Found</v>
      </c>
      <c r="AC220" s="44" t="str">
        <f>IF(COUNTIF(Stats!$A$1:$A$33, N220) &gt; 0, "Found", "Not Found")</f>
        <v>Found</v>
      </c>
      <c r="AD220" s="44" t="str">
        <f>IF(COUNTIF(Stats!$A$1:$A$33, O220) &gt; 0, "Found", "Not Found")</f>
        <v>Found</v>
      </c>
      <c r="AE220" s="44" t="str">
        <f>IF(COUNTIF(Stats!$A$1:$A$33, P220) &gt; 0, "Found", "Not Found")</f>
        <v>Found</v>
      </c>
      <c r="AF220" s="44" t="str">
        <f>IF(COUNTIF(Stats!$A$1:$A$33, Q220) &gt; 0, "Found", "Not Found")</f>
        <v>Found</v>
      </c>
      <c r="AG220" s="44" t="str">
        <f>IF(COUNTIF(Stats!$A$1:$A$33, R220) &gt; 0, "Found", "Not Found")</f>
        <v>Found</v>
      </c>
      <c r="AH220" s="44" t="str">
        <f>IF(COUNTIF(Stats!$A$1:$A$33, S220) &gt; 0, "Found", "Not Found")</f>
        <v>Found</v>
      </c>
    </row>
    <row r="221" spans="1:34" ht="12.75">
      <c r="A221" s="55" t="s">
        <v>186</v>
      </c>
      <c r="B221" s="1" t="s">
        <v>97</v>
      </c>
      <c r="C221" s="1" t="s">
        <v>364</v>
      </c>
      <c r="D221" s="46">
        <v>4</v>
      </c>
      <c r="E221" s="1" t="s">
        <v>100</v>
      </c>
      <c r="F221" s="47" t="s">
        <v>65</v>
      </c>
      <c r="G221" s="48" t="s">
        <v>60</v>
      </c>
      <c r="H221" s="49" t="s">
        <v>68</v>
      </c>
      <c r="I221" s="49" t="s">
        <v>52</v>
      </c>
      <c r="J221" s="50" t="s">
        <v>50</v>
      </c>
      <c r="K221" s="50" t="s">
        <v>30</v>
      </c>
      <c r="L221" s="51" t="s">
        <v>47</v>
      </c>
      <c r="M221" s="52" t="s">
        <v>56</v>
      </c>
      <c r="N221" s="53" t="s">
        <v>46</v>
      </c>
      <c r="O221" s="53" t="s">
        <v>55</v>
      </c>
      <c r="P221" s="53" t="s">
        <v>62</v>
      </c>
      <c r="Q221" s="53" t="s">
        <v>35</v>
      </c>
      <c r="R221" s="54" t="s">
        <v>40</v>
      </c>
      <c r="S221" s="54" t="s">
        <v>53</v>
      </c>
      <c r="T221" s="43">
        <f ca="1">IFERROR(__xludf.DUMMYFUNCTION("COUNTUNIQUE(F221:S221)"),14)</f>
        <v>14</v>
      </c>
      <c r="U221" s="44" t="str">
        <f>IF(COUNTIF(Stats!$A$1:$A$33, F221) &gt; 0, "Found", "Not Found")</f>
        <v>Found</v>
      </c>
      <c r="V221" s="44" t="str">
        <f>IF(COUNTIF(Stats!$A$1:$A$33, G221) &gt; 0, "Found", "Not Found")</f>
        <v>Found</v>
      </c>
      <c r="W221" s="44" t="str">
        <f>IF(COUNTIF(Stats!$A$1:$A$33, H221) &gt; 0, "Found", "Not Found")</f>
        <v>Found</v>
      </c>
      <c r="X221" s="44" t="str">
        <f>IF(COUNTIF(Stats!$A$1:$A$33, I221) &gt; 0, "Found", "Not Found")</f>
        <v>Found</v>
      </c>
      <c r="Y221" s="44" t="str">
        <f>IF(COUNTIF(Stats!$A$1:$A$33, J221) &gt; 0, "Found", "Not Found")</f>
        <v>Found</v>
      </c>
      <c r="Z221" s="44" t="str">
        <f>IF(COUNTIF(Stats!$A$1:$A$33, K221) &gt; 0, "Found", "Not Found")</f>
        <v>Found</v>
      </c>
      <c r="AA221" s="44" t="str">
        <f>IF(COUNTIF(Stats!$A$1:$A$33, L221) &gt; 0, "Found", "Not Found")</f>
        <v>Found</v>
      </c>
      <c r="AB221" s="44" t="str">
        <f>IF(COUNTIF(Stats!$A$1:$A$33, M221) &gt; 0, "Found", "Not Found")</f>
        <v>Found</v>
      </c>
      <c r="AC221" s="44" t="str">
        <f>IF(COUNTIF(Stats!$A$1:$A$33, N221) &gt; 0, "Found", "Not Found")</f>
        <v>Found</v>
      </c>
      <c r="AD221" s="44" t="str">
        <f>IF(COUNTIF(Stats!$A$1:$A$33, O221) &gt; 0, "Found", "Not Found")</f>
        <v>Found</v>
      </c>
      <c r="AE221" s="44" t="str">
        <f>IF(COUNTIF(Stats!$A$1:$A$33, P221) &gt; 0, "Found", "Not Found")</f>
        <v>Found</v>
      </c>
      <c r="AF221" s="44" t="str">
        <f>IF(COUNTIF(Stats!$A$1:$A$33, Q221) &gt; 0, "Found", "Not Found")</f>
        <v>Found</v>
      </c>
      <c r="AG221" s="44" t="str">
        <f>IF(COUNTIF(Stats!$A$1:$A$33, R221) &gt; 0, "Found", "Not Found")</f>
        <v>Found</v>
      </c>
      <c r="AH221" s="44" t="str">
        <f>IF(COUNTIF(Stats!$A$1:$A$33, S221) &gt; 0, "Found", "Not Found")</f>
        <v>Found</v>
      </c>
    </row>
    <row r="222" spans="1:34" ht="12.75">
      <c r="A222" s="55" t="s">
        <v>186</v>
      </c>
      <c r="B222" s="1" t="s">
        <v>97</v>
      </c>
      <c r="C222" s="1" t="s">
        <v>364</v>
      </c>
      <c r="D222" s="46">
        <v>6</v>
      </c>
      <c r="E222" s="1" t="s">
        <v>100</v>
      </c>
      <c r="F222" s="47" t="s">
        <v>60</v>
      </c>
      <c r="G222" s="48" t="s">
        <v>45</v>
      </c>
      <c r="H222" s="49" t="s">
        <v>54</v>
      </c>
      <c r="I222" s="49" t="s">
        <v>56</v>
      </c>
      <c r="J222" s="50" t="s">
        <v>59</v>
      </c>
      <c r="K222" s="50" t="s">
        <v>30</v>
      </c>
      <c r="L222" s="51" t="s">
        <v>68</v>
      </c>
      <c r="M222" s="52" t="s">
        <v>52</v>
      </c>
      <c r="N222" s="53" t="s">
        <v>46</v>
      </c>
      <c r="O222" s="53" t="s">
        <v>55</v>
      </c>
      <c r="P222" s="53" t="s">
        <v>62</v>
      </c>
      <c r="Q222" s="53" t="s">
        <v>35</v>
      </c>
      <c r="R222" s="54" t="s">
        <v>50</v>
      </c>
      <c r="S222" s="54" t="s">
        <v>25</v>
      </c>
      <c r="T222" s="43">
        <f ca="1">IFERROR(__xludf.DUMMYFUNCTION("COUNTUNIQUE(F222:S222)"),14)</f>
        <v>14</v>
      </c>
      <c r="U222" s="44" t="str">
        <f>IF(COUNTIF(Stats!$A$1:$A$33, F222) &gt; 0, "Found", "Not Found")</f>
        <v>Found</v>
      </c>
      <c r="V222" s="44" t="str">
        <f>IF(COUNTIF(Stats!$A$1:$A$33, G222) &gt; 0, "Found", "Not Found")</f>
        <v>Found</v>
      </c>
      <c r="W222" s="44" t="str">
        <f>IF(COUNTIF(Stats!$A$1:$A$33, H222) &gt; 0, "Found", "Not Found")</f>
        <v>Found</v>
      </c>
      <c r="X222" s="44" t="str">
        <f>IF(COUNTIF(Stats!$A$1:$A$33, I222) &gt; 0, "Found", "Not Found")</f>
        <v>Found</v>
      </c>
      <c r="Y222" s="44" t="str">
        <f>IF(COUNTIF(Stats!$A$1:$A$33, J222) &gt; 0, "Found", "Not Found")</f>
        <v>Found</v>
      </c>
      <c r="Z222" s="44" t="str">
        <f>IF(COUNTIF(Stats!$A$1:$A$33, K222) &gt; 0, "Found", "Not Found")</f>
        <v>Found</v>
      </c>
      <c r="AA222" s="44" t="str">
        <f>IF(COUNTIF(Stats!$A$1:$A$33, L222) &gt; 0, "Found", "Not Found")</f>
        <v>Found</v>
      </c>
      <c r="AB222" s="44" t="str">
        <f>IF(COUNTIF(Stats!$A$1:$A$33, M222) &gt; 0, "Found", "Not Found")</f>
        <v>Found</v>
      </c>
      <c r="AC222" s="44" t="str">
        <f>IF(COUNTIF(Stats!$A$1:$A$33, N222) &gt; 0, "Found", "Not Found")</f>
        <v>Found</v>
      </c>
      <c r="AD222" s="44" t="str">
        <f>IF(COUNTIF(Stats!$A$1:$A$33, O222) &gt; 0, "Found", "Not Found")</f>
        <v>Found</v>
      </c>
      <c r="AE222" s="44" t="str">
        <f>IF(COUNTIF(Stats!$A$1:$A$33, P222) &gt; 0, "Found", "Not Found")</f>
        <v>Found</v>
      </c>
      <c r="AF222" s="44" t="str">
        <f>IF(COUNTIF(Stats!$A$1:$A$33, Q222) &gt; 0, "Found", "Not Found")</f>
        <v>Found</v>
      </c>
      <c r="AG222" s="44" t="str">
        <f>IF(COUNTIF(Stats!$A$1:$A$33, R222) &gt; 0, "Found", "Not Found")</f>
        <v>Found</v>
      </c>
      <c r="AH222" s="44" t="str">
        <f>IF(COUNTIF(Stats!$A$1:$A$33, S222) &gt; 0, "Found", "Not Found")</f>
        <v>Found</v>
      </c>
    </row>
    <row r="223" spans="1:34" ht="12.75">
      <c r="A223" s="67" t="s">
        <v>187</v>
      </c>
      <c r="B223" s="1" t="s">
        <v>97</v>
      </c>
      <c r="C223" s="1" t="s">
        <v>364</v>
      </c>
      <c r="D223" s="1">
        <v>2</v>
      </c>
      <c r="E223" s="1" t="s">
        <v>100</v>
      </c>
      <c r="F223" s="47" t="s">
        <v>58</v>
      </c>
      <c r="G223" s="48" t="s">
        <v>68</v>
      </c>
      <c r="H223" s="49" t="s">
        <v>52</v>
      </c>
      <c r="I223" s="49" t="s">
        <v>48</v>
      </c>
      <c r="J223" s="50" t="s">
        <v>49</v>
      </c>
      <c r="K223" s="50" t="s">
        <v>50</v>
      </c>
      <c r="L223" s="51" t="s">
        <v>64</v>
      </c>
      <c r="M223" s="52" t="s">
        <v>47</v>
      </c>
      <c r="N223" s="53" t="s">
        <v>60</v>
      </c>
      <c r="O223" s="53" t="s">
        <v>55</v>
      </c>
      <c r="P223" s="53" t="s">
        <v>46</v>
      </c>
      <c r="Q223" s="53" t="s">
        <v>35</v>
      </c>
      <c r="R223" s="54" t="s">
        <v>30</v>
      </c>
      <c r="S223" s="54" t="s">
        <v>53</v>
      </c>
      <c r="T223" s="43">
        <f ca="1">IFERROR(__xludf.DUMMYFUNCTION("COUNTUNIQUE(F223:S223)"),14)</f>
        <v>14</v>
      </c>
      <c r="U223" s="44" t="str">
        <f>IF(COUNTIF(Stats!$A$1:$A$33, F223) &gt; 0, "Found", "Not Found")</f>
        <v>Found</v>
      </c>
      <c r="V223" s="44" t="str">
        <f>IF(COUNTIF(Stats!$A$1:$A$33, G223) &gt; 0, "Found", "Not Found")</f>
        <v>Found</v>
      </c>
      <c r="W223" s="44" t="str">
        <f>IF(COUNTIF(Stats!$A$1:$A$33, H223) &gt; 0, "Found", "Not Found")</f>
        <v>Found</v>
      </c>
      <c r="X223" s="44" t="str">
        <f>IF(COUNTIF(Stats!$A$1:$A$33, I223) &gt; 0, "Found", "Not Found")</f>
        <v>Found</v>
      </c>
      <c r="Y223" s="44" t="str">
        <f>IF(COUNTIF(Stats!$A$1:$A$33, J223) &gt; 0, "Found", "Not Found")</f>
        <v>Found</v>
      </c>
      <c r="Z223" s="44" t="str">
        <f>IF(COUNTIF(Stats!$A$1:$A$33, K223) &gt; 0, "Found", "Not Found")</f>
        <v>Found</v>
      </c>
      <c r="AA223" s="44" t="str">
        <f>IF(COUNTIF(Stats!$A$1:$A$33, L223) &gt; 0, "Found", "Not Found")</f>
        <v>Found</v>
      </c>
      <c r="AB223" s="44" t="str">
        <f>IF(COUNTIF(Stats!$A$1:$A$33, M223) &gt; 0, "Found", "Not Found")</f>
        <v>Found</v>
      </c>
      <c r="AC223" s="44" t="str">
        <f>IF(COUNTIF(Stats!$A$1:$A$33, N223) &gt; 0, "Found", "Not Found")</f>
        <v>Found</v>
      </c>
      <c r="AD223" s="44" t="str">
        <f>IF(COUNTIF(Stats!$A$1:$A$33, O223) &gt; 0, "Found", "Not Found")</f>
        <v>Found</v>
      </c>
      <c r="AE223" s="44" t="str">
        <f>IF(COUNTIF(Stats!$A$1:$A$33, P223) &gt; 0, "Found", "Not Found")</f>
        <v>Found</v>
      </c>
      <c r="AF223" s="44" t="str">
        <f>IF(COUNTIF(Stats!$A$1:$A$33, Q223) &gt; 0, "Found", "Not Found")</f>
        <v>Found</v>
      </c>
      <c r="AG223" s="44" t="str">
        <f>IF(COUNTIF(Stats!$A$1:$A$33, R223) &gt; 0, "Found", "Not Found")</f>
        <v>Found</v>
      </c>
      <c r="AH223" s="44" t="str">
        <f>IF(COUNTIF(Stats!$A$1:$A$33, S223) &gt; 0, "Found", "Not Found")</f>
        <v>Found</v>
      </c>
    </row>
    <row r="224" spans="1:34" ht="12.75">
      <c r="A224" s="67" t="s">
        <v>187</v>
      </c>
      <c r="B224" s="1" t="s">
        <v>97</v>
      </c>
      <c r="C224" s="1" t="s">
        <v>365</v>
      </c>
      <c r="D224" s="46">
        <v>1</v>
      </c>
      <c r="E224" s="1" t="s">
        <v>100</v>
      </c>
      <c r="F224" s="47" t="s">
        <v>50</v>
      </c>
      <c r="G224" s="48" t="s">
        <v>68</v>
      </c>
      <c r="H224" s="49" t="s">
        <v>61</v>
      </c>
      <c r="I224" s="49" t="s">
        <v>48</v>
      </c>
      <c r="J224" s="50" t="s">
        <v>62</v>
      </c>
      <c r="K224" s="50" t="s">
        <v>60</v>
      </c>
      <c r="L224" s="51" t="s">
        <v>40</v>
      </c>
      <c r="M224" s="52" t="s">
        <v>15</v>
      </c>
      <c r="N224" s="53" t="s">
        <v>35</v>
      </c>
      <c r="O224" s="53" t="s">
        <v>58</v>
      </c>
      <c r="P224" s="53" t="s">
        <v>52</v>
      </c>
      <c r="Q224" s="53" t="s">
        <v>55</v>
      </c>
      <c r="R224" s="54" t="s">
        <v>56</v>
      </c>
      <c r="S224" s="54" t="s">
        <v>30</v>
      </c>
      <c r="T224" s="43">
        <f ca="1">IFERROR(__xludf.DUMMYFUNCTION("COUNTUNIQUE(F224:S224)"),14)</f>
        <v>14</v>
      </c>
      <c r="U224" s="44" t="str">
        <f>IF(COUNTIF(Stats!$A$1:$A$33, F224) &gt; 0, "Found", "Not Found")</f>
        <v>Found</v>
      </c>
      <c r="V224" s="44" t="str">
        <f>IF(COUNTIF(Stats!$A$1:$A$33, G224) &gt; 0, "Found", "Not Found")</f>
        <v>Found</v>
      </c>
      <c r="W224" s="44" t="str">
        <f>IF(COUNTIF(Stats!$A$1:$A$33, H224) &gt; 0, "Found", "Not Found")</f>
        <v>Found</v>
      </c>
      <c r="X224" s="44" t="str">
        <f>IF(COUNTIF(Stats!$A$1:$A$33, I224) &gt; 0, "Found", "Not Found")</f>
        <v>Found</v>
      </c>
      <c r="Y224" s="44" t="str">
        <f>IF(COUNTIF(Stats!$A$1:$A$33, J224) &gt; 0, "Found", "Not Found")</f>
        <v>Found</v>
      </c>
      <c r="Z224" s="44" t="str">
        <f>IF(COUNTIF(Stats!$A$1:$A$33, K224) &gt; 0, "Found", "Not Found")</f>
        <v>Found</v>
      </c>
      <c r="AA224" s="44" t="str">
        <f>IF(COUNTIF(Stats!$A$1:$A$33, L224) &gt; 0, "Found", "Not Found")</f>
        <v>Found</v>
      </c>
      <c r="AB224" s="44" t="str">
        <f>IF(COUNTIF(Stats!$A$1:$A$33, M224) &gt; 0, "Found", "Not Found")</f>
        <v>Found</v>
      </c>
      <c r="AC224" s="44" t="str">
        <f>IF(COUNTIF(Stats!$A$1:$A$33, N224) &gt; 0, "Found", "Not Found")</f>
        <v>Found</v>
      </c>
      <c r="AD224" s="44" t="str">
        <f>IF(COUNTIF(Stats!$A$1:$A$33, O224) &gt; 0, "Found", "Not Found")</f>
        <v>Found</v>
      </c>
      <c r="AE224" s="44" t="str">
        <f>IF(COUNTIF(Stats!$A$1:$A$33, P224) &gt; 0, "Found", "Not Found")</f>
        <v>Found</v>
      </c>
      <c r="AF224" s="44" t="str">
        <f>IF(COUNTIF(Stats!$A$1:$A$33, Q224) &gt; 0, "Found", "Not Found")</f>
        <v>Found</v>
      </c>
      <c r="AG224" s="44" t="str">
        <f>IF(COUNTIF(Stats!$A$1:$A$33, R224) &gt; 0, "Found", "Not Found")</f>
        <v>Found</v>
      </c>
      <c r="AH224" s="44" t="str">
        <f>IF(COUNTIF(Stats!$A$1:$A$33, S224) &gt; 0, "Found", "Not Found")</f>
        <v>Found</v>
      </c>
    </row>
    <row r="225" spans="1:34" ht="12.75">
      <c r="A225" s="56" t="s">
        <v>187</v>
      </c>
      <c r="B225" s="1" t="s">
        <v>97</v>
      </c>
      <c r="C225" s="1" t="s">
        <v>365</v>
      </c>
      <c r="D225" s="46">
        <v>2</v>
      </c>
      <c r="E225" s="1" t="s">
        <v>100</v>
      </c>
      <c r="F225" s="47" t="s">
        <v>55</v>
      </c>
      <c r="G225" s="48" t="s">
        <v>48</v>
      </c>
      <c r="H225" s="49" t="s">
        <v>61</v>
      </c>
      <c r="I225" s="49" t="s">
        <v>67</v>
      </c>
      <c r="J225" s="50" t="s">
        <v>50</v>
      </c>
      <c r="K225" s="50" t="s">
        <v>15</v>
      </c>
      <c r="L225" s="51" t="s">
        <v>51</v>
      </c>
      <c r="M225" s="52" t="s">
        <v>25</v>
      </c>
      <c r="N225" s="53" t="s">
        <v>60</v>
      </c>
      <c r="O225" s="53" t="s">
        <v>58</v>
      </c>
      <c r="P225" s="53" t="s">
        <v>35</v>
      </c>
      <c r="Q225" s="53" t="s">
        <v>57</v>
      </c>
      <c r="R225" s="54" t="s">
        <v>52</v>
      </c>
      <c r="S225" s="54" t="s">
        <v>62</v>
      </c>
      <c r="T225" s="43">
        <f ca="1">IFERROR(__xludf.DUMMYFUNCTION("COUNTUNIQUE(F225:S225)"),14)</f>
        <v>14</v>
      </c>
      <c r="U225" s="44" t="str">
        <f>IF(COUNTIF(Stats!$A$1:$A$33, F225) &gt; 0, "Found", "Not Found")</f>
        <v>Found</v>
      </c>
      <c r="V225" s="44" t="str">
        <f>IF(COUNTIF(Stats!$A$1:$A$33, G225) &gt; 0, "Found", "Not Found")</f>
        <v>Found</v>
      </c>
      <c r="W225" s="44" t="str">
        <f>IF(COUNTIF(Stats!$A$1:$A$33, H225) &gt; 0, "Found", "Not Found")</f>
        <v>Found</v>
      </c>
      <c r="X225" s="44" t="str">
        <f>IF(COUNTIF(Stats!$A$1:$A$33, I225) &gt; 0, "Found", "Not Found")</f>
        <v>Found</v>
      </c>
      <c r="Y225" s="44" t="str">
        <f>IF(COUNTIF(Stats!$A$1:$A$33, J225) &gt; 0, "Found", "Not Found")</f>
        <v>Found</v>
      </c>
      <c r="Z225" s="44" t="str">
        <f>IF(COUNTIF(Stats!$A$1:$A$33, K225) &gt; 0, "Found", "Not Found")</f>
        <v>Found</v>
      </c>
      <c r="AA225" s="44" t="str">
        <f>IF(COUNTIF(Stats!$A$1:$A$33, L225) &gt; 0, "Found", "Not Found")</f>
        <v>Found</v>
      </c>
      <c r="AB225" s="44" t="str">
        <f>IF(COUNTIF(Stats!$A$1:$A$33, M225) &gt; 0, "Found", "Not Found")</f>
        <v>Found</v>
      </c>
      <c r="AC225" s="44" t="str">
        <f>IF(COUNTIF(Stats!$A$1:$A$33, N225) &gt; 0, "Found", "Not Found")</f>
        <v>Found</v>
      </c>
      <c r="AD225" s="44" t="str">
        <f>IF(COUNTIF(Stats!$A$1:$A$33, O225) &gt; 0, "Found", "Not Found")</f>
        <v>Found</v>
      </c>
      <c r="AE225" s="44" t="str">
        <f>IF(COUNTIF(Stats!$A$1:$A$33, P225) &gt; 0, "Found", "Not Found")</f>
        <v>Found</v>
      </c>
      <c r="AF225" s="44" t="str">
        <f>IF(COUNTIF(Stats!$A$1:$A$33, Q225) &gt; 0, "Found", "Not Found")</f>
        <v>Found</v>
      </c>
      <c r="AG225" s="44" t="str">
        <f>IF(COUNTIF(Stats!$A$1:$A$33, R225) &gt; 0, "Found", "Not Found")</f>
        <v>Found</v>
      </c>
      <c r="AH225" s="44" t="str">
        <f>IF(COUNTIF(Stats!$A$1:$A$33, S225) &gt; 0, "Found", "Not Found")</f>
        <v>Found</v>
      </c>
    </row>
    <row r="226" spans="1:34" ht="12.75">
      <c r="A226" s="47" t="s">
        <v>188</v>
      </c>
      <c r="B226" s="1" t="s">
        <v>108</v>
      </c>
      <c r="C226" s="1" t="s">
        <v>365</v>
      </c>
      <c r="D226" s="46">
        <v>3</v>
      </c>
      <c r="E226" s="1" t="s">
        <v>100</v>
      </c>
      <c r="F226" s="59" t="s">
        <v>53</v>
      </c>
      <c r="G226" s="60" t="s">
        <v>70</v>
      </c>
      <c r="H226" s="61" t="s">
        <v>63</v>
      </c>
      <c r="I226" s="61" t="s">
        <v>61</v>
      </c>
      <c r="J226" s="62" t="s">
        <v>47</v>
      </c>
      <c r="K226" s="62" t="s">
        <v>59</v>
      </c>
      <c r="L226" s="63" t="s">
        <v>30</v>
      </c>
      <c r="M226" s="64" t="s">
        <v>56</v>
      </c>
      <c r="N226" s="65" t="s">
        <v>55</v>
      </c>
      <c r="O226" s="65" t="s">
        <v>35</v>
      </c>
      <c r="P226" s="65" t="s">
        <v>25</v>
      </c>
      <c r="Q226" s="65" t="s">
        <v>48</v>
      </c>
      <c r="R226" s="66" t="s">
        <v>46</v>
      </c>
      <c r="S226" s="66" t="s">
        <v>54</v>
      </c>
      <c r="T226" s="43">
        <f ca="1">IFERROR(__xludf.DUMMYFUNCTION("COUNTUNIQUE(F226:S226)"),14)</f>
        <v>14</v>
      </c>
      <c r="U226" s="44" t="str">
        <f>IF(COUNTIF(Stats!$A$1:$A$33, F226) &gt; 0, "Found", "Not Found")</f>
        <v>Found</v>
      </c>
      <c r="V226" s="44" t="str">
        <f>IF(COUNTIF(Stats!$A$1:$A$33, G226) &gt; 0, "Found", "Not Found")</f>
        <v>Found</v>
      </c>
      <c r="W226" s="44" t="str">
        <f>IF(COUNTIF(Stats!$A$1:$A$33, H226) &gt; 0, "Found", "Not Found")</f>
        <v>Found</v>
      </c>
      <c r="X226" s="44" t="str">
        <f>IF(COUNTIF(Stats!$A$1:$A$33, I226) &gt; 0, "Found", "Not Found")</f>
        <v>Found</v>
      </c>
      <c r="Y226" s="44" t="str">
        <f>IF(COUNTIF(Stats!$A$1:$A$33, J226) &gt; 0, "Found", "Not Found")</f>
        <v>Found</v>
      </c>
      <c r="Z226" s="44" t="str">
        <f>IF(COUNTIF(Stats!$A$1:$A$33, K226) &gt; 0, "Found", "Not Found")</f>
        <v>Found</v>
      </c>
      <c r="AA226" s="44" t="str">
        <f>IF(COUNTIF(Stats!$A$1:$A$33, L226) &gt; 0, "Found", "Not Found")</f>
        <v>Found</v>
      </c>
      <c r="AB226" s="44" t="str">
        <f>IF(COUNTIF(Stats!$A$1:$A$33, M226) &gt; 0, "Found", "Not Found")</f>
        <v>Found</v>
      </c>
      <c r="AC226" s="44" t="str">
        <f>IF(COUNTIF(Stats!$A$1:$A$33, N226) &gt; 0, "Found", "Not Found")</f>
        <v>Found</v>
      </c>
      <c r="AD226" s="44" t="str">
        <f>IF(COUNTIF(Stats!$A$1:$A$33, O226) &gt; 0, "Found", "Not Found")</f>
        <v>Found</v>
      </c>
      <c r="AE226" s="44" t="str">
        <f>IF(COUNTIF(Stats!$A$1:$A$33, P226) &gt; 0, "Found", "Not Found")</f>
        <v>Found</v>
      </c>
      <c r="AF226" s="44" t="str">
        <f>IF(COUNTIF(Stats!$A$1:$A$33, Q226) &gt; 0, "Found", "Not Found")</f>
        <v>Found</v>
      </c>
      <c r="AG226" s="44" t="str">
        <f>IF(COUNTIF(Stats!$A$1:$A$33, R226) &gt; 0, "Found", "Not Found")</f>
        <v>Found</v>
      </c>
      <c r="AH226" s="44" t="str">
        <f>IF(COUNTIF(Stats!$A$1:$A$33, S226) &gt; 0, "Found", "Not Found")</f>
        <v>Found</v>
      </c>
    </row>
    <row r="227" spans="1:34" ht="12.75">
      <c r="A227" s="47" t="s">
        <v>188</v>
      </c>
      <c r="B227" s="1" t="s">
        <v>108</v>
      </c>
      <c r="C227" s="1" t="s">
        <v>365</v>
      </c>
      <c r="D227" s="46">
        <v>5</v>
      </c>
      <c r="E227" s="1" t="s">
        <v>100</v>
      </c>
      <c r="F227" s="59" t="s">
        <v>55</v>
      </c>
      <c r="G227" s="60" t="s">
        <v>46</v>
      </c>
      <c r="H227" s="61" t="s">
        <v>45</v>
      </c>
      <c r="I227" s="61" t="s">
        <v>52</v>
      </c>
      <c r="J227" s="62" t="s">
        <v>25</v>
      </c>
      <c r="K227" s="62" t="s">
        <v>53</v>
      </c>
      <c r="L227" s="63" t="s">
        <v>58</v>
      </c>
      <c r="M227" s="64" t="s">
        <v>68</v>
      </c>
      <c r="N227" s="65" t="s">
        <v>35</v>
      </c>
      <c r="O227" s="65" t="s">
        <v>54</v>
      </c>
      <c r="P227" s="65" t="s">
        <v>47</v>
      </c>
      <c r="Q227" s="65" t="s">
        <v>59</v>
      </c>
      <c r="R227" s="66" t="s">
        <v>51</v>
      </c>
      <c r="S227" s="66" t="s">
        <v>62</v>
      </c>
      <c r="T227" s="43">
        <f ca="1">IFERROR(__xludf.DUMMYFUNCTION("COUNTUNIQUE(F227:S227)"),14)</f>
        <v>14</v>
      </c>
      <c r="U227" s="44" t="str">
        <f>IF(COUNTIF(Stats!$A$1:$A$33, F227) &gt; 0, "Found", "Not Found")</f>
        <v>Found</v>
      </c>
      <c r="V227" s="44" t="str">
        <f>IF(COUNTIF(Stats!$A$1:$A$33, G227) &gt; 0, "Found", "Not Found")</f>
        <v>Found</v>
      </c>
      <c r="W227" s="44" t="str">
        <f>IF(COUNTIF(Stats!$A$1:$A$33, H227) &gt; 0, "Found", "Not Found")</f>
        <v>Found</v>
      </c>
      <c r="X227" s="44" t="str">
        <f>IF(COUNTIF(Stats!$A$1:$A$33, I227) &gt; 0, "Found", "Not Found")</f>
        <v>Found</v>
      </c>
      <c r="Y227" s="44" t="str">
        <f>IF(COUNTIF(Stats!$A$1:$A$33, J227) &gt; 0, "Found", "Not Found")</f>
        <v>Found</v>
      </c>
      <c r="Z227" s="44" t="str">
        <f>IF(COUNTIF(Stats!$A$1:$A$33, K227) &gt; 0, "Found", "Not Found")</f>
        <v>Found</v>
      </c>
      <c r="AA227" s="44" t="str">
        <f>IF(COUNTIF(Stats!$A$1:$A$33, L227) &gt; 0, "Found", "Not Found")</f>
        <v>Found</v>
      </c>
      <c r="AB227" s="44" t="str">
        <f>IF(COUNTIF(Stats!$A$1:$A$33, M227) &gt; 0, "Found", "Not Found")</f>
        <v>Found</v>
      </c>
      <c r="AC227" s="44" t="str">
        <f>IF(COUNTIF(Stats!$A$1:$A$33, N227) &gt; 0, "Found", "Not Found")</f>
        <v>Found</v>
      </c>
      <c r="AD227" s="44" t="str">
        <f>IF(COUNTIF(Stats!$A$1:$A$33, O227) &gt; 0, "Found", "Not Found")</f>
        <v>Found</v>
      </c>
      <c r="AE227" s="44" t="str">
        <f>IF(COUNTIF(Stats!$A$1:$A$33, P227) &gt; 0, "Found", "Not Found")</f>
        <v>Found</v>
      </c>
      <c r="AF227" s="44" t="str">
        <f>IF(COUNTIF(Stats!$A$1:$A$33, Q227) &gt; 0, "Found", "Not Found")</f>
        <v>Found</v>
      </c>
      <c r="AG227" s="44" t="str">
        <f>IF(COUNTIF(Stats!$A$1:$A$33, R227) &gt; 0, "Found", "Not Found")</f>
        <v>Found</v>
      </c>
      <c r="AH227" s="44" t="str">
        <f>IF(COUNTIF(Stats!$A$1:$A$33, S227) &gt; 0, "Found", "Not Found")</f>
        <v>Found</v>
      </c>
    </row>
    <row r="228" spans="1:34" ht="12.75">
      <c r="A228" s="45" t="s">
        <v>188</v>
      </c>
      <c r="B228" s="1" t="s">
        <v>115</v>
      </c>
      <c r="C228" s="1" t="s">
        <v>365</v>
      </c>
      <c r="D228" s="46">
        <v>1</v>
      </c>
      <c r="E228" s="1" t="s">
        <v>100</v>
      </c>
      <c r="F228" s="47" t="s">
        <v>25</v>
      </c>
      <c r="G228" s="48" t="s">
        <v>50</v>
      </c>
      <c r="H228" s="49" t="s">
        <v>60</v>
      </c>
      <c r="I228" s="49" t="s">
        <v>52</v>
      </c>
      <c r="J228" s="50" t="s">
        <v>53</v>
      </c>
      <c r="K228" s="50" t="s">
        <v>46</v>
      </c>
      <c r="L228" s="51" t="s">
        <v>62</v>
      </c>
      <c r="M228" s="52" t="s">
        <v>56</v>
      </c>
      <c r="N228" s="53" t="s">
        <v>35</v>
      </c>
      <c r="O228" s="53" t="s">
        <v>55</v>
      </c>
      <c r="P228" s="53" t="s">
        <v>47</v>
      </c>
      <c r="Q228" s="53" t="s">
        <v>45</v>
      </c>
      <c r="R228" s="54" t="s">
        <v>49</v>
      </c>
      <c r="S228" s="54" t="s">
        <v>30</v>
      </c>
      <c r="T228" s="43">
        <f ca="1">IFERROR(__xludf.DUMMYFUNCTION("COUNTUNIQUE(F228:S228)"),14)</f>
        <v>14</v>
      </c>
      <c r="U228" s="44" t="str">
        <f>IF(COUNTIF(Stats!$A$1:$A$33, F228) &gt; 0, "Found", "Not Found")</f>
        <v>Found</v>
      </c>
      <c r="V228" s="44" t="str">
        <f>IF(COUNTIF(Stats!$A$1:$A$33, G228) &gt; 0, "Found", "Not Found")</f>
        <v>Found</v>
      </c>
      <c r="W228" s="44" t="str">
        <f>IF(COUNTIF(Stats!$A$1:$A$33, H228) &gt; 0, "Found", "Not Found")</f>
        <v>Found</v>
      </c>
      <c r="X228" s="44" t="str">
        <f>IF(COUNTIF(Stats!$A$1:$A$33, I228) &gt; 0, "Found", "Not Found")</f>
        <v>Found</v>
      </c>
      <c r="Y228" s="44" t="str">
        <f>IF(COUNTIF(Stats!$A$1:$A$33, J228) &gt; 0, "Found", "Not Found")</f>
        <v>Found</v>
      </c>
      <c r="Z228" s="44" t="str">
        <f>IF(COUNTIF(Stats!$A$1:$A$33, K228) &gt; 0, "Found", "Not Found")</f>
        <v>Found</v>
      </c>
      <c r="AA228" s="44" t="str">
        <f>IF(COUNTIF(Stats!$A$1:$A$33, L228) &gt; 0, "Found", "Not Found")</f>
        <v>Found</v>
      </c>
      <c r="AB228" s="44" t="str">
        <f>IF(COUNTIF(Stats!$A$1:$A$33, M228) &gt; 0, "Found", "Not Found")</f>
        <v>Found</v>
      </c>
      <c r="AC228" s="44" t="str">
        <f>IF(COUNTIF(Stats!$A$1:$A$33, N228) &gt; 0, "Found", "Not Found")</f>
        <v>Found</v>
      </c>
      <c r="AD228" s="44" t="str">
        <f>IF(COUNTIF(Stats!$A$1:$A$33, O228) &gt; 0, "Found", "Not Found")</f>
        <v>Found</v>
      </c>
      <c r="AE228" s="44" t="str">
        <f>IF(COUNTIF(Stats!$A$1:$A$33, P228) &gt; 0, "Found", "Not Found")</f>
        <v>Found</v>
      </c>
      <c r="AF228" s="44" t="str">
        <f>IF(COUNTIF(Stats!$A$1:$A$33, Q228) &gt; 0, "Found", "Not Found")</f>
        <v>Found</v>
      </c>
      <c r="AG228" s="44" t="str">
        <f>IF(COUNTIF(Stats!$A$1:$A$33, R228) &gt; 0, "Found", "Not Found")</f>
        <v>Found</v>
      </c>
      <c r="AH228" s="44" t="str">
        <f>IF(COUNTIF(Stats!$A$1:$A$33, S228) &gt; 0, "Found", "Not Found")</f>
        <v>Found</v>
      </c>
    </row>
    <row r="229" spans="1:34" ht="12.75">
      <c r="A229" s="45" t="s">
        <v>188</v>
      </c>
      <c r="B229" s="1" t="s">
        <v>115</v>
      </c>
      <c r="C229" s="1" t="s">
        <v>365</v>
      </c>
      <c r="D229" s="46">
        <v>2</v>
      </c>
      <c r="E229" s="1" t="s">
        <v>100</v>
      </c>
      <c r="F229" s="47" t="s">
        <v>25</v>
      </c>
      <c r="G229" s="48" t="s">
        <v>30</v>
      </c>
      <c r="H229" s="49" t="s">
        <v>70</v>
      </c>
      <c r="I229" s="49" t="s">
        <v>66</v>
      </c>
      <c r="J229" s="50" t="s">
        <v>45</v>
      </c>
      <c r="K229" s="50" t="s">
        <v>50</v>
      </c>
      <c r="L229" s="51" t="s">
        <v>47</v>
      </c>
      <c r="M229" s="52" t="s">
        <v>60</v>
      </c>
      <c r="N229" s="53" t="s">
        <v>55</v>
      </c>
      <c r="O229" s="53" t="s">
        <v>35</v>
      </c>
      <c r="P229" s="53" t="s">
        <v>46</v>
      </c>
      <c r="Q229" s="53" t="s">
        <v>53</v>
      </c>
      <c r="R229" s="54" t="s">
        <v>40</v>
      </c>
      <c r="S229" s="54" t="s">
        <v>52</v>
      </c>
      <c r="T229" s="43">
        <f ca="1">IFERROR(__xludf.DUMMYFUNCTION("COUNTUNIQUE(F229:S229)"),14)</f>
        <v>14</v>
      </c>
      <c r="U229" s="44" t="str">
        <f>IF(COUNTIF(Stats!$A$1:$A$33, F229) &gt; 0, "Found", "Not Found")</f>
        <v>Found</v>
      </c>
      <c r="V229" s="44" t="str">
        <f>IF(COUNTIF(Stats!$A$1:$A$33, G229) &gt; 0, "Found", "Not Found")</f>
        <v>Found</v>
      </c>
      <c r="W229" s="44" t="str">
        <f>IF(COUNTIF(Stats!$A$1:$A$33, H229) &gt; 0, "Found", "Not Found")</f>
        <v>Found</v>
      </c>
      <c r="X229" s="44" t="str">
        <f>IF(COUNTIF(Stats!$A$1:$A$33, I229) &gt; 0, "Found", "Not Found")</f>
        <v>Found</v>
      </c>
      <c r="Y229" s="44" t="str">
        <f>IF(COUNTIF(Stats!$A$1:$A$33, J229) &gt; 0, "Found", "Not Found")</f>
        <v>Found</v>
      </c>
      <c r="Z229" s="44" t="str">
        <f>IF(COUNTIF(Stats!$A$1:$A$33, K229) &gt; 0, "Found", "Not Found")</f>
        <v>Found</v>
      </c>
      <c r="AA229" s="44" t="str">
        <f>IF(COUNTIF(Stats!$A$1:$A$33, L229) &gt; 0, "Found", "Not Found")</f>
        <v>Found</v>
      </c>
      <c r="AB229" s="44" t="str">
        <f>IF(COUNTIF(Stats!$A$1:$A$33, M229) &gt; 0, "Found", "Not Found")</f>
        <v>Found</v>
      </c>
      <c r="AC229" s="44" t="str">
        <f>IF(COUNTIF(Stats!$A$1:$A$33, N229) &gt; 0, "Found", "Not Found")</f>
        <v>Found</v>
      </c>
      <c r="AD229" s="44" t="str">
        <f>IF(COUNTIF(Stats!$A$1:$A$33, O229) &gt; 0, "Found", "Not Found")</f>
        <v>Found</v>
      </c>
      <c r="AE229" s="44" t="str">
        <f>IF(COUNTIF(Stats!$A$1:$A$33, P229) &gt; 0, "Found", "Not Found")</f>
        <v>Found</v>
      </c>
      <c r="AF229" s="44" t="str">
        <f>IF(COUNTIF(Stats!$A$1:$A$33, Q229) &gt; 0, "Found", "Not Found")</f>
        <v>Found</v>
      </c>
      <c r="AG229" s="44" t="str">
        <f>IF(COUNTIF(Stats!$A$1:$A$33, R229) &gt; 0, "Found", "Not Found")</f>
        <v>Found</v>
      </c>
      <c r="AH229" s="44" t="str">
        <f>IF(COUNTIF(Stats!$A$1:$A$33, S229) &gt; 0, "Found", "Not Found")</f>
        <v>Found</v>
      </c>
    </row>
    <row r="230" spans="1:34" ht="12.75">
      <c r="A230" s="58" t="s">
        <v>189</v>
      </c>
      <c r="B230" s="1" t="s">
        <v>115</v>
      </c>
      <c r="C230" s="1" t="s">
        <v>364</v>
      </c>
      <c r="D230" s="46">
        <v>5</v>
      </c>
      <c r="E230" s="1" t="s">
        <v>100</v>
      </c>
      <c r="F230" s="47" t="s">
        <v>25</v>
      </c>
      <c r="G230" s="48" t="s">
        <v>46</v>
      </c>
      <c r="H230" s="49" t="s">
        <v>56</v>
      </c>
      <c r="I230" s="49" t="s">
        <v>68</v>
      </c>
      <c r="J230" s="50" t="s">
        <v>53</v>
      </c>
      <c r="K230" s="50" t="s">
        <v>52</v>
      </c>
      <c r="L230" s="51" t="s">
        <v>58</v>
      </c>
      <c r="M230" s="52" t="s">
        <v>47</v>
      </c>
      <c r="N230" s="53" t="s">
        <v>55</v>
      </c>
      <c r="O230" s="53" t="s">
        <v>35</v>
      </c>
      <c r="P230" s="53" t="s">
        <v>45</v>
      </c>
      <c r="Q230" s="53" t="s">
        <v>50</v>
      </c>
      <c r="R230" s="54" t="s">
        <v>30</v>
      </c>
      <c r="S230" s="54" t="s">
        <v>70</v>
      </c>
      <c r="T230" s="43">
        <f ca="1">IFERROR(__xludf.DUMMYFUNCTION("COUNTUNIQUE(F230:S230)"),14)</f>
        <v>14</v>
      </c>
      <c r="U230" s="44" t="str">
        <f>IF(COUNTIF(Stats!$A$1:$A$33, F230) &gt; 0, "Found", "Not Found")</f>
        <v>Found</v>
      </c>
      <c r="V230" s="44" t="str">
        <f>IF(COUNTIF(Stats!$A$1:$A$33, G230) &gt; 0, "Found", "Not Found")</f>
        <v>Found</v>
      </c>
      <c r="W230" s="44" t="str">
        <f>IF(COUNTIF(Stats!$A$1:$A$33, H230) &gt; 0, "Found", "Not Found")</f>
        <v>Found</v>
      </c>
      <c r="X230" s="44" t="str">
        <f>IF(COUNTIF(Stats!$A$1:$A$33, I230) &gt; 0, "Found", "Not Found")</f>
        <v>Found</v>
      </c>
      <c r="Y230" s="44" t="str">
        <f>IF(COUNTIF(Stats!$A$1:$A$33, J230) &gt; 0, "Found", "Not Found")</f>
        <v>Found</v>
      </c>
      <c r="Z230" s="44" t="str">
        <f>IF(COUNTIF(Stats!$A$1:$A$33, K230) &gt; 0, "Found", "Not Found")</f>
        <v>Found</v>
      </c>
      <c r="AA230" s="44" t="str">
        <f>IF(COUNTIF(Stats!$A$1:$A$33, L230) &gt; 0, "Found", "Not Found")</f>
        <v>Found</v>
      </c>
      <c r="AB230" s="44" t="str">
        <f>IF(COUNTIF(Stats!$A$1:$A$33, M230) &gt; 0, "Found", "Not Found")</f>
        <v>Found</v>
      </c>
      <c r="AC230" s="44" t="str">
        <f>IF(COUNTIF(Stats!$A$1:$A$33, N230) &gt; 0, "Found", "Not Found")</f>
        <v>Found</v>
      </c>
      <c r="AD230" s="44" t="str">
        <f>IF(COUNTIF(Stats!$A$1:$A$33, O230) &gt; 0, "Found", "Not Found")</f>
        <v>Found</v>
      </c>
      <c r="AE230" s="44" t="str">
        <f>IF(COUNTIF(Stats!$A$1:$A$33, P230) &gt; 0, "Found", "Not Found")</f>
        <v>Found</v>
      </c>
      <c r="AF230" s="44" t="str">
        <f>IF(COUNTIF(Stats!$A$1:$A$33, Q230) &gt; 0, "Found", "Not Found")</f>
        <v>Found</v>
      </c>
      <c r="AG230" s="44" t="str">
        <f>IF(COUNTIF(Stats!$A$1:$A$33, R230) &gt; 0, "Found", "Not Found")</f>
        <v>Found</v>
      </c>
      <c r="AH230" s="44" t="str">
        <f>IF(COUNTIF(Stats!$A$1:$A$33, S230) &gt; 0, "Found", "Not Found")</f>
        <v>Found</v>
      </c>
    </row>
    <row r="231" spans="1:34" ht="12.75">
      <c r="A231" s="58" t="s">
        <v>189</v>
      </c>
      <c r="B231" s="1" t="s">
        <v>115</v>
      </c>
      <c r="C231" s="1" t="s">
        <v>365</v>
      </c>
      <c r="D231" s="46">
        <v>5</v>
      </c>
      <c r="E231" s="1" t="s">
        <v>100</v>
      </c>
      <c r="F231" s="47" t="s">
        <v>50</v>
      </c>
      <c r="G231" s="48" t="s">
        <v>53</v>
      </c>
      <c r="H231" s="49" t="s">
        <v>65</v>
      </c>
      <c r="I231" s="49" t="s">
        <v>49</v>
      </c>
      <c r="J231" s="50" t="s">
        <v>60</v>
      </c>
      <c r="K231" s="50" t="s">
        <v>30</v>
      </c>
      <c r="L231" s="51" t="s">
        <v>54</v>
      </c>
      <c r="M231" s="52" t="s">
        <v>56</v>
      </c>
      <c r="N231" s="53" t="s">
        <v>55</v>
      </c>
      <c r="O231" s="53" t="s">
        <v>47</v>
      </c>
      <c r="P231" s="53" t="s">
        <v>35</v>
      </c>
      <c r="Q231" s="53" t="s">
        <v>46</v>
      </c>
      <c r="R231" s="54" t="s">
        <v>25</v>
      </c>
      <c r="S231" s="54" t="s">
        <v>52</v>
      </c>
      <c r="T231" s="43">
        <f ca="1">IFERROR(__xludf.DUMMYFUNCTION("COUNTUNIQUE(F231:S231)"),14)</f>
        <v>14</v>
      </c>
      <c r="U231" s="44" t="str">
        <f>IF(COUNTIF(Stats!$A$1:$A$33, F231) &gt; 0, "Found", "Not Found")</f>
        <v>Found</v>
      </c>
      <c r="V231" s="44" t="str">
        <f>IF(COUNTIF(Stats!$A$1:$A$33, G231) &gt; 0, "Found", "Not Found")</f>
        <v>Found</v>
      </c>
      <c r="W231" s="44" t="str">
        <f>IF(COUNTIF(Stats!$A$1:$A$33, H231) &gt; 0, "Found", "Not Found")</f>
        <v>Found</v>
      </c>
      <c r="X231" s="44" t="str">
        <f>IF(COUNTIF(Stats!$A$1:$A$33, I231) &gt; 0, "Found", "Not Found")</f>
        <v>Found</v>
      </c>
      <c r="Y231" s="44" t="str">
        <f>IF(COUNTIF(Stats!$A$1:$A$33, J231) &gt; 0, "Found", "Not Found")</f>
        <v>Found</v>
      </c>
      <c r="Z231" s="44" t="str">
        <f>IF(COUNTIF(Stats!$A$1:$A$33, K231) &gt; 0, "Found", "Not Found")</f>
        <v>Found</v>
      </c>
      <c r="AA231" s="44" t="str">
        <f>IF(COUNTIF(Stats!$A$1:$A$33, L231) &gt; 0, "Found", "Not Found")</f>
        <v>Found</v>
      </c>
      <c r="AB231" s="44" t="str">
        <f>IF(COUNTIF(Stats!$A$1:$A$33, M231) &gt; 0, "Found", "Not Found")</f>
        <v>Found</v>
      </c>
      <c r="AC231" s="44" t="str">
        <f>IF(COUNTIF(Stats!$A$1:$A$33, N231) &gt; 0, "Found", "Not Found")</f>
        <v>Found</v>
      </c>
      <c r="AD231" s="44" t="str">
        <f>IF(COUNTIF(Stats!$A$1:$A$33, O231) &gt; 0, "Found", "Not Found")</f>
        <v>Found</v>
      </c>
      <c r="AE231" s="44" t="str">
        <f>IF(COUNTIF(Stats!$A$1:$A$33, P231) &gt; 0, "Found", "Not Found")</f>
        <v>Found</v>
      </c>
      <c r="AF231" s="44" t="str">
        <f>IF(COUNTIF(Stats!$A$1:$A$33, Q231) &gt; 0, "Found", "Not Found")</f>
        <v>Found</v>
      </c>
      <c r="AG231" s="44" t="str">
        <f>IF(COUNTIF(Stats!$A$1:$A$33, R231) &gt; 0, "Found", "Not Found")</f>
        <v>Found</v>
      </c>
      <c r="AH231" s="44" t="str">
        <f>IF(COUNTIF(Stats!$A$1:$A$33, S231) &gt; 0, "Found", "Not Found")</f>
        <v>Found</v>
      </c>
    </row>
    <row r="232" spans="1:34" ht="12.75">
      <c r="A232" s="45" t="s">
        <v>190</v>
      </c>
      <c r="B232" s="1" t="s">
        <v>108</v>
      </c>
      <c r="C232" s="1" t="s">
        <v>364</v>
      </c>
      <c r="D232" s="46"/>
      <c r="E232" s="1" t="s">
        <v>100</v>
      </c>
      <c r="F232" s="59" t="s">
        <v>45</v>
      </c>
      <c r="G232" s="60" t="s">
        <v>50</v>
      </c>
      <c r="H232" s="61" t="s">
        <v>67</v>
      </c>
      <c r="I232" s="61" t="s">
        <v>69</v>
      </c>
      <c r="J232" s="62" t="s">
        <v>40</v>
      </c>
      <c r="K232" s="62" t="s">
        <v>48</v>
      </c>
      <c r="L232" s="63" t="s">
        <v>64</v>
      </c>
      <c r="M232" s="64" t="s">
        <v>52</v>
      </c>
      <c r="N232" s="65" t="s">
        <v>53</v>
      </c>
      <c r="O232" s="65" t="s">
        <v>57</v>
      </c>
      <c r="P232" s="65" t="s">
        <v>55</v>
      </c>
      <c r="Q232" s="65" t="s">
        <v>49</v>
      </c>
      <c r="R232" s="66" t="s">
        <v>66</v>
      </c>
      <c r="S232" s="66" t="s">
        <v>63</v>
      </c>
      <c r="T232" s="43">
        <f ca="1">IFERROR(__xludf.DUMMYFUNCTION("COUNTUNIQUE(F232:S232)"),14)</f>
        <v>14</v>
      </c>
      <c r="U232" s="44" t="str">
        <f>IF(COUNTIF(Stats!$A$1:$A$33, F232) &gt; 0, "Found", "Not Found")</f>
        <v>Found</v>
      </c>
      <c r="V232" s="44" t="str">
        <f>IF(COUNTIF(Stats!$A$1:$A$33, G232) &gt; 0, "Found", "Not Found")</f>
        <v>Found</v>
      </c>
      <c r="W232" s="44" t="str">
        <f>IF(COUNTIF(Stats!$A$1:$A$33, H232) &gt; 0, "Found", "Not Found")</f>
        <v>Found</v>
      </c>
      <c r="X232" s="44" t="str">
        <f>IF(COUNTIF(Stats!$A$1:$A$33, I232) &gt; 0, "Found", "Not Found")</f>
        <v>Found</v>
      </c>
      <c r="Y232" s="44" t="str">
        <f>IF(COUNTIF(Stats!$A$1:$A$33, J232) &gt; 0, "Found", "Not Found")</f>
        <v>Found</v>
      </c>
      <c r="Z232" s="44" t="str">
        <f>IF(COUNTIF(Stats!$A$1:$A$33, K232) &gt; 0, "Found", "Not Found")</f>
        <v>Found</v>
      </c>
      <c r="AA232" s="44" t="str">
        <f>IF(COUNTIF(Stats!$A$1:$A$33, L232) &gt; 0, "Found", "Not Found")</f>
        <v>Found</v>
      </c>
      <c r="AB232" s="44" t="str">
        <f>IF(COUNTIF(Stats!$A$1:$A$33, M232) &gt; 0, "Found", "Not Found")</f>
        <v>Found</v>
      </c>
      <c r="AC232" s="44" t="str">
        <f>IF(COUNTIF(Stats!$A$1:$A$33, N232) &gt; 0, "Found", "Not Found")</f>
        <v>Found</v>
      </c>
      <c r="AD232" s="44" t="str">
        <f>IF(COUNTIF(Stats!$A$1:$A$33, O232) &gt; 0, "Found", "Not Found")</f>
        <v>Found</v>
      </c>
      <c r="AE232" s="44" t="str">
        <f>IF(COUNTIF(Stats!$A$1:$A$33, P232) &gt; 0, "Found", "Not Found")</f>
        <v>Found</v>
      </c>
      <c r="AF232" s="44" t="str">
        <f>IF(COUNTIF(Stats!$A$1:$A$33, Q232) &gt; 0, "Found", "Not Found")</f>
        <v>Found</v>
      </c>
      <c r="AG232" s="44" t="str">
        <f>IF(COUNTIF(Stats!$A$1:$A$33, R232) &gt; 0, "Found", "Not Found")</f>
        <v>Found</v>
      </c>
      <c r="AH232" s="44" t="str">
        <f>IF(COUNTIF(Stats!$A$1:$A$33, S232) &gt; 0, "Found", "Not Found")</f>
        <v>Found</v>
      </c>
    </row>
    <row r="233" spans="1:34" ht="12.75">
      <c r="A233" s="45" t="s">
        <v>190</v>
      </c>
      <c r="B233" s="1" t="s">
        <v>108</v>
      </c>
      <c r="C233" s="1" t="s">
        <v>365</v>
      </c>
      <c r="D233" s="34"/>
      <c r="E233" s="1" t="s">
        <v>100</v>
      </c>
      <c r="F233" s="59" t="s">
        <v>49</v>
      </c>
      <c r="G233" s="60" t="s">
        <v>47</v>
      </c>
      <c r="H233" s="61" t="s">
        <v>52</v>
      </c>
      <c r="I233" s="61" t="s">
        <v>70</v>
      </c>
      <c r="J233" s="62" t="s">
        <v>64</v>
      </c>
      <c r="K233" s="62" t="s">
        <v>57</v>
      </c>
      <c r="L233" s="63" t="s">
        <v>40</v>
      </c>
      <c r="M233" s="64" t="s">
        <v>48</v>
      </c>
      <c r="N233" s="65" t="s">
        <v>55</v>
      </c>
      <c r="O233" s="65" t="s">
        <v>50</v>
      </c>
      <c r="P233" s="65" t="s">
        <v>53</v>
      </c>
      <c r="Q233" s="65" t="s">
        <v>45</v>
      </c>
      <c r="R233" s="66" t="s">
        <v>59</v>
      </c>
      <c r="S233" s="66" t="s">
        <v>15</v>
      </c>
      <c r="T233" s="43">
        <f ca="1">IFERROR(__xludf.DUMMYFUNCTION("COUNTUNIQUE(F233:S233)"),14)</f>
        <v>14</v>
      </c>
      <c r="U233" s="44" t="str">
        <f>IF(COUNTIF(Stats!$A$1:$A$33, F233) &gt; 0, "Found", "Not Found")</f>
        <v>Found</v>
      </c>
      <c r="V233" s="44" t="str">
        <f>IF(COUNTIF(Stats!$A$1:$A$33, G233) &gt; 0, "Found", "Not Found")</f>
        <v>Found</v>
      </c>
      <c r="W233" s="44" t="str">
        <f>IF(COUNTIF(Stats!$A$1:$A$33, H233) &gt; 0, "Found", "Not Found")</f>
        <v>Found</v>
      </c>
      <c r="X233" s="44" t="str">
        <f>IF(COUNTIF(Stats!$A$1:$A$33, I233) &gt; 0, "Found", "Not Found")</f>
        <v>Found</v>
      </c>
      <c r="Y233" s="44" t="str">
        <f>IF(COUNTIF(Stats!$A$1:$A$33, J233) &gt; 0, "Found", "Not Found")</f>
        <v>Found</v>
      </c>
      <c r="Z233" s="44" t="str">
        <f>IF(COUNTIF(Stats!$A$1:$A$33, K233) &gt; 0, "Found", "Not Found")</f>
        <v>Found</v>
      </c>
      <c r="AA233" s="44" t="str">
        <f>IF(COUNTIF(Stats!$A$1:$A$33, L233) &gt; 0, "Found", "Not Found")</f>
        <v>Found</v>
      </c>
      <c r="AB233" s="44" t="str">
        <f>IF(COUNTIF(Stats!$A$1:$A$33, M233) &gt; 0, "Found", "Not Found")</f>
        <v>Found</v>
      </c>
      <c r="AC233" s="44" t="str">
        <f>IF(COUNTIF(Stats!$A$1:$A$33, N233) &gt; 0, "Found", "Not Found")</f>
        <v>Found</v>
      </c>
      <c r="AD233" s="44" t="str">
        <f>IF(COUNTIF(Stats!$A$1:$A$33, O233) &gt; 0, "Found", "Not Found")</f>
        <v>Found</v>
      </c>
      <c r="AE233" s="44" t="str">
        <f>IF(COUNTIF(Stats!$A$1:$A$33, P233) &gt; 0, "Found", "Not Found")</f>
        <v>Found</v>
      </c>
      <c r="AF233" s="44" t="str">
        <f>IF(COUNTIF(Stats!$A$1:$A$33, Q233) &gt; 0, "Found", "Not Found")</f>
        <v>Found</v>
      </c>
      <c r="AG233" s="44" t="str">
        <f>IF(COUNTIF(Stats!$A$1:$A$33, R233) &gt; 0, "Found", "Not Found")</f>
        <v>Found</v>
      </c>
      <c r="AH233" s="44" t="str">
        <f>IF(COUNTIF(Stats!$A$1:$A$33, S233) &gt; 0, "Found", "Not Found")</f>
        <v>Found</v>
      </c>
    </row>
    <row r="234" spans="1:34" ht="12.75">
      <c r="A234" s="50" t="s">
        <v>190</v>
      </c>
      <c r="B234" s="1" t="s">
        <v>109</v>
      </c>
      <c r="C234" s="1" t="s">
        <v>364</v>
      </c>
      <c r="D234" s="46">
        <v>2</v>
      </c>
      <c r="E234" s="1" t="s">
        <v>100</v>
      </c>
      <c r="F234" s="59" t="s">
        <v>25</v>
      </c>
      <c r="G234" s="60" t="s">
        <v>53</v>
      </c>
      <c r="H234" s="61" t="s">
        <v>15</v>
      </c>
      <c r="I234" s="61" t="s">
        <v>52</v>
      </c>
      <c r="J234" s="62" t="s">
        <v>70</v>
      </c>
      <c r="K234" s="62" t="s">
        <v>47</v>
      </c>
      <c r="L234" s="63" t="s">
        <v>66</v>
      </c>
      <c r="M234" s="64" t="s">
        <v>45</v>
      </c>
      <c r="N234" s="65" t="s">
        <v>49</v>
      </c>
      <c r="O234" s="65" t="s">
        <v>55</v>
      </c>
      <c r="P234" s="65" t="s">
        <v>35</v>
      </c>
      <c r="Q234" s="65" t="s">
        <v>30</v>
      </c>
      <c r="R234" s="66" t="s">
        <v>62</v>
      </c>
      <c r="S234" s="66" t="s">
        <v>46</v>
      </c>
      <c r="T234" s="43">
        <f ca="1">IFERROR(__xludf.DUMMYFUNCTION("COUNTUNIQUE(F234:S234)"),14)</f>
        <v>14</v>
      </c>
      <c r="U234" s="44" t="str">
        <f>IF(COUNTIF(Stats!$A$1:$A$33, F234) &gt; 0, "Found", "Not Found")</f>
        <v>Found</v>
      </c>
      <c r="V234" s="44" t="str">
        <f>IF(COUNTIF(Stats!$A$1:$A$33, G234) &gt; 0, "Found", "Not Found")</f>
        <v>Found</v>
      </c>
      <c r="W234" s="44" t="str">
        <f>IF(COUNTIF(Stats!$A$1:$A$33, H234) &gt; 0, "Found", "Not Found")</f>
        <v>Found</v>
      </c>
      <c r="X234" s="44" t="str">
        <f>IF(COUNTIF(Stats!$A$1:$A$33, I234) &gt; 0, "Found", "Not Found")</f>
        <v>Found</v>
      </c>
      <c r="Y234" s="44" t="str">
        <f>IF(COUNTIF(Stats!$A$1:$A$33, J234) &gt; 0, "Found", "Not Found")</f>
        <v>Found</v>
      </c>
      <c r="Z234" s="44" t="str">
        <f>IF(COUNTIF(Stats!$A$1:$A$33, K234) &gt; 0, "Found", "Not Found")</f>
        <v>Found</v>
      </c>
      <c r="AA234" s="44" t="str">
        <f>IF(COUNTIF(Stats!$A$1:$A$33, L234) &gt; 0, "Found", "Not Found")</f>
        <v>Found</v>
      </c>
      <c r="AB234" s="44" t="str">
        <f>IF(COUNTIF(Stats!$A$1:$A$33, M234) &gt; 0, "Found", "Not Found")</f>
        <v>Found</v>
      </c>
      <c r="AC234" s="44" t="str">
        <f>IF(COUNTIF(Stats!$A$1:$A$33, N234) &gt; 0, "Found", "Not Found")</f>
        <v>Found</v>
      </c>
      <c r="AD234" s="44" t="str">
        <f>IF(COUNTIF(Stats!$A$1:$A$33, O234) &gt; 0, "Found", "Not Found")</f>
        <v>Found</v>
      </c>
      <c r="AE234" s="44" t="str">
        <f>IF(COUNTIF(Stats!$A$1:$A$33, P234) &gt; 0, "Found", "Not Found")</f>
        <v>Found</v>
      </c>
      <c r="AF234" s="44" t="str">
        <f>IF(COUNTIF(Stats!$A$1:$A$33, Q234) &gt; 0, "Found", "Not Found")</f>
        <v>Found</v>
      </c>
      <c r="AG234" s="44" t="str">
        <f>IF(COUNTIF(Stats!$A$1:$A$33, R234) &gt; 0, "Found", "Not Found")</f>
        <v>Found</v>
      </c>
      <c r="AH234" s="44" t="str">
        <f>IF(COUNTIF(Stats!$A$1:$A$33, S234) &gt; 0, "Found", "Not Found")</f>
        <v>Found</v>
      </c>
    </row>
    <row r="235" spans="1:34" ht="12.75">
      <c r="A235" s="50" t="s">
        <v>190</v>
      </c>
      <c r="B235" s="1" t="s">
        <v>109</v>
      </c>
      <c r="C235" s="1" t="s">
        <v>364</v>
      </c>
      <c r="D235" s="46">
        <v>2</v>
      </c>
      <c r="E235" s="1" t="s">
        <v>100</v>
      </c>
      <c r="F235" s="59" t="s">
        <v>25</v>
      </c>
      <c r="G235" s="60" t="s">
        <v>51</v>
      </c>
      <c r="H235" s="61" t="s">
        <v>30</v>
      </c>
      <c r="I235" s="61" t="s">
        <v>62</v>
      </c>
      <c r="J235" s="62" t="s">
        <v>57</v>
      </c>
      <c r="K235" s="62" t="s">
        <v>59</v>
      </c>
      <c r="L235" s="63" t="s">
        <v>70</v>
      </c>
      <c r="M235" s="64" t="s">
        <v>61</v>
      </c>
      <c r="N235" s="65" t="s">
        <v>35</v>
      </c>
      <c r="O235" s="65" t="s">
        <v>55</v>
      </c>
      <c r="P235" s="65" t="s">
        <v>46</v>
      </c>
      <c r="Q235" s="65" t="s">
        <v>53</v>
      </c>
      <c r="R235" s="66" t="s">
        <v>52</v>
      </c>
      <c r="S235" s="66" t="s">
        <v>54</v>
      </c>
      <c r="T235" s="43">
        <f ca="1">IFERROR(__xludf.DUMMYFUNCTION("COUNTUNIQUE(F235:S235)"),14)</f>
        <v>14</v>
      </c>
      <c r="U235" s="44" t="str">
        <f>IF(COUNTIF(Stats!$A$1:$A$33, F235) &gt; 0, "Found", "Not Found")</f>
        <v>Found</v>
      </c>
      <c r="V235" s="44" t="str">
        <f>IF(COUNTIF(Stats!$A$1:$A$33, G235) &gt; 0, "Found", "Not Found")</f>
        <v>Found</v>
      </c>
      <c r="W235" s="44" t="str">
        <f>IF(COUNTIF(Stats!$A$1:$A$33, H235) &gt; 0, "Found", "Not Found")</f>
        <v>Found</v>
      </c>
      <c r="X235" s="44" t="str">
        <f>IF(COUNTIF(Stats!$A$1:$A$33, I235) &gt; 0, "Found", "Not Found")</f>
        <v>Found</v>
      </c>
      <c r="Y235" s="44" t="str">
        <f>IF(COUNTIF(Stats!$A$1:$A$33, J235) &gt; 0, "Found", "Not Found")</f>
        <v>Found</v>
      </c>
      <c r="Z235" s="44" t="str">
        <f>IF(COUNTIF(Stats!$A$1:$A$33, K235) &gt; 0, "Found", "Not Found")</f>
        <v>Found</v>
      </c>
      <c r="AA235" s="44" t="str">
        <f>IF(COUNTIF(Stats!$A$1:$A$33, L235) &gt; 0, "Found", "Not Found")</f>
        <v>Found</v>
      </c>
      <c r="AB235" s="44" t="str">
        <f>IF(COUNTIF(Stats!$A$1:$A$33, M235) &gt; 0, "Found", "Not Found")</f>
        <v>Found</v>
      </c>
      <c r="AC235" s="44" t="str">
        <f>IF(COUNTIF(Stats!$A$1:$A$33, N235) &gt; 0, "Found", "Not Found")</f>
        <v>Found</v>
      </c>
      <c r="AD235" s="44" t="str">
        <f>IF(COUNTIF(Stats!$A$1:$A$33, O235) &gt; 0, "Found", "Not Found")</f>
        <v>Found</v>
      </c>
      <c r="AE235" s="44" t="str">
        <f>IF(COUNTIF(Stats!$A$1:$A$33, P235) &gt; 0, "Found", "Not Found")</f>
        <v>Found</v>
      </c>
      <c r="AF235" s="44" t="str">
        <f>IF(COUNTIF(Stats!$A$1:$A$33, Q235) &gt; 0, "Found", "Not Found")</f>
        <v>Found</v>
      </c>
      <c r="AG235" s="44" t="str">
        <f>IF(COUNTIF(Stats!$A$1:$A$33, R235) &gt; 0, "Found", "Not Found")</f>
        <v>Found</v>
      </c>
      <c r="AH235" s="44" t="str">
        <f>IF(COUNTIF(Stats!$A$1:$A$33, S235) &gt; 0, "Found", "Not Found")</f>
        <v>Found</v>
      </c>
    </row>
    <row r="236" spans="1:34" ht="12.75">
      <c r="A236" s="53" t="s">
        <v>191</v>
      </c>
      <c r="B236" s="1" t="s">
        <v>105</v>
      </c>
      <c r="C236" s="1" t="s">
        <v>365</v>
      </c>
      <c r="D236" s="1">
        <v>1</v>
      </c>
      <c r="E236" s="1" t="s">
        <v>100</v>
      </c>
      <c r="F236" s="47" t="s">
        <v>50</v>
      </c>
      <c r="G236" s="48" t="s">
        <v>25</v>
      </c>
      <c r="H236" s="49" t="s">
        <v>68</v>
      </c>
      <c r="I236" s="49" t="s">
        <v>56</v>
      </c>
      <c r="J236" s="50" t="s">
        <v>49</v>
      </c>
      <c r="K236" s="50" t="s">
        <v>52</v>
      </c>
      <c r="L236" s="51" t="s">
        <v>15</v>
      </c>
      <c r="M236" s="52" t="s">
        <v>48</v>
      </c>
      <c r="N236" s="53" t="s">
        <v>55</v>
      </c>
      <c r="O236" s="53" t="s">
        <v>35</v>
      </c>
      <c r="P236" s="53" t="s">
        <v>46</v>
      </c>
      <c r="Q236" s="53" t="s">
        <v>30</v>
      </c>
      <c r="R236" s="54" t="s">
        <v>47</v>
      </c>
      <c r="S236" s="54" t="s">
        <v>45</v>
      </c>
      <c r="T236" s="43">
        <f ca="1">IFERROR(__xludf.DUMMYFUNCTION("COUNTUNIQUE(F236:S236)"),14)</f>
        <v>14</v>
      </c>
      <c r="U236" s="44" t="str">
        <f>IF(COUNTIF(Stats!$A$1:$A$33, F236) &gt; 0, "Found", "Not Found")</f>
        <v>Found</v>
      </c>
      <c r="V236" s="44" t="str">
        <f>IF(COUNTIF(Stats!$A$1:$A$33, G236) &gt; 0, "Found", "Not Found")</f>
        <v>Found</v>
      </c>
      <c r="W236" s="44" t="str">
        <f>IF(COUNTIF(Stats!$A$1:$A$33, H236) &gt; 0, "Found", "Not Found")</f>
        <v>Found</v>
      </c>
      <c r="X236" s="44" t="str">
        <f>IF(COUNTIF(Stats!$A$1:$A$33, I236) &gt; 0, "Found", "Not Found")</f>
        <v>Found</v>
      </c>
      <c r="Y236" s="44" t="str">
        <f>IF(COUNTIF(Stats!$A$1:$A$33, J236) &gt; 0, "Found", "Not Found")</f>
        <v>Found</v>
      </c>
      <c r="Z236" s="44" t="str">
        <f>IF(COUNTIF(Stats!$A$1:$A$33, K236) &gt; 0, "Found", "Not Found")</f>
        <v>Found</v>
      </c>
      <c r="AA236" s="44" t="str">
        <f>IF(COUNTIF(Stats!$A$1:$A$33, L236) &gt; 0, "Found", "Not Found")</f>
        <v>Found</v>
      </c>
      <c r="AB236" s="44" t="str">
        <f>IF(COUNTIF(Stats!$A$1:$A$33, M236) &gt; 0, "Found", "Not Found")</f>
        <v>Found</v>
      </c>
      <c r="AC236" s="44" t="str">
        <f>IF(COUNTIF(Stats!$A$1:$A$33, N236) &gt; 0, "Found", "Not Found")</f>
        <v>Found</v>
      </c>
      <c r="AD236" s="44" t="str">
        <f>IF(COUNTIF(Stats!$A$1:$A$33, O236) &gt; 0, "Found", "Not Found")</f>
        <v>Found</v>
      </c>
      <c r="AE236" s="44" t="str">
        <f>IF(COUNTIF(Stats!$A$1:$A$33, P236) &gt; 0, "Found", "Not Found")</f>
        <v>Found</v>
      </c>
      <c r="AF236" s="44" t="str">
        <f>IF(COUNTIF(Stats!$A$1:$A$33, Q236) &gt; 0, "Found", "Not Found")</f>
        <v>Found</v>
      </c>
      <c r="AG236" s="44" t="str">
        <f>IF(COUNTIF(Stats!$A$1:$A$33, R236) &gt; 0, "Found", "Not Found")</f>
        <v>Found</v>
      </c>
      <c r="AH236" s="44" t="str">
        <f>IF(COUNTIF(Stats!$A$1:$A$33, S236) &gt; 0, "Found", "Not Found")</f>
        <v>Found</v>
      </c>
    </row>
    <row r="237" spans="1:34" ht="12.75">
      <c r="A237" s="53" t="s">
        <v>191</v>
      </c>
      <c r="B237" s="1" t="s">
        <v>105</v>
      </c>
      <c r="C237" s="1" t="s">
        <v>364</v>
      </c>
      <c r="D237" s="1">
        <v>6</v>
      </c>
      <c r="E237" s="1" t="s">
        <v>100</v>
      </c>
      <c r="F237" s="47" t="s">
        <v>50</v>
      </c>
      <c r="G237" s="48" t="s">
        <v>59</v>
      </c>
      <c r="H237" s="49" t="s">
        <v>61</v>
      </c>
      <c r="I237" s="49" t="s">
        <v>63</v>
      </c>
      <c r="J237" s="50" t="s">
        <v>30</v>
      </c>
      <c r="K237" s="50" t="s">
        <v>66</v>
      </c>
      <c r="L237" s="51" t="s">
        <v>46</v>
      </c>
      <c r="M237" s="52" t="s">
        <v>57</v>
      </c>
      <c r="N237" s="53" t="s">
        <v>55</v>
      </c>
      <c r="O237" s="53" t="s">
        <v>53</v>
      </c>
      <c r="P237" s="53" t="s">
        <v>49</v>
      </c>
      <c r="Q237" s="53" t="s">
        <v>35</v>
      </c>
      <c r="R237" s="54" t="s">
        <v>48</v>
      </c>
      <c r="S237" s="54" t="s">
        <v>70</v>
      </c>
      <c r="T237" s="43">
        <f ca="1">IFERROR(__xludf.DUMMYFUNCTION("COUNTUNIQUE(F237:S237)"),14)</f>
        <v>14</v>
      </c>
      <c r="U237" s="44" t="str">
        <f>IF(COUNTIF(Stats!$A$1:$A$33, F237) &gt; 0, "Found", "Not Found")</f>
        <v>Found</v>
      </c>
      <c r="V237" s="44" t="str">
        <f>IF(COUNTIF(Stats!$A$1:$A$33, G237) &gt; 0, "Found", "Not Found")</f>
        <v>Found</v>
      </c>
      <c r="W237" s="44" t="str">
        <f>IF(COUNTIF(Stats!$A$1:$A$33, H237) &gt; 0, "Found", "Not Found")</f>
        <v>Found</v>
      </c>
      <c r="X237" s="44" t="str">
        <f>IF(COUNTIF(Stats!$A$1:$A$33, I237) &gt; 0, "Found", "Not Found")</f>
        <v>Found</v>
      </c>
      <c r="Y237" s="44" t="str">
        <f>IF(COUNTIF(Stats!$A$1:$A$33, J237) &gt; 0, "Found", "Not Found")</f>
        <v>Found</v>
      </c>
      <c r="Z237" s="44" t="str">
        <f>IF(COUNTIF(Stats!$A$1:$A$33, K237) &gt; 0, "Found", "Not Found")</f>
        <v>Found</v>
      </c>
      <c r="AA237" s="44" t="str">
        <f>IF(COUNTIF(Stats!$A$1:$A$33, L237) &gt; 0, "Found", "Not Found")</f>
        <v>Found</v>
      </c>
      <c r="AB237" s="44" t="str">
        <f>IF(COUNTIF(Stats!$A$1:$A$33, M237) &gt; 0, "Found", "Not Found")</f>
        <v>Found</v>
      </c>
      <c r="AC237" s="44" t="str">
        <f>IF(COUNTIF(Stats!$A$1:$A$33, N237) &gt; 0, "Found", "Not Found")</f>
        <v>Found</v>
      </c>
      <c r="AD237" s="44" t="str">
        <f>IF(COUNTIF(Stats!$A$1:$A$33, O237) &gt; 0, "Found", "Not Found")</f>
        <v>Found</v>
      </c>
      <c r="AE237" s="44" t="str">
        <f>IF(COUNTIF(Stats!$A$1:$A$33, P237) &gt; 0, "Found", "Not Found")</f>
        <v>Found</v>
      </c>
      <c r="AF237" s="44" t="str">
        <f>IF(COUNTIF(Stats!$A$1:$A$33, Q237) &gt; 0, "Found", "Not Found")</f>
        <v>Found</v>
      </c>
      <c r="AG237" s="44" t="str">
        <f>IF(COUNTIF(Stats!$A$1:$A$33, R237) &gt; 0, "Found", "Not Found")</f>
        <v>Found</v>
      </c>
      <c r="AH237" s="44" t="str">
        <f>IF(COUNTIF(Stats!$A$1:$A$33, S237) &gt; 0, "Found", "Not Found")</f>
        <v>Found</v>
      </c>
    </row>
    <row r="238" spans="1:34" ht="12.75">
      <c r="A238" s="33" t="s">
        <v>192</v>
      </c>
      <c r="B238" s="1" t="s">
        <v>158</v>
      </c>
      <c r="C238" s="1" t="s">
        <v>365</v>
      </c>
      <c r="D238" s="46">
        <v>2</v>
      </c>
      <c r="E238" s="1" t="s">
        <v>100</v>
      </c>
      <c r="F238" s="47" t="s">
        <v>50</v>
      </c>
      <c r="G238" s="48" t="s">
        <v>25</v>
      </c>
      <c r="H238" s="49" t="s">
        <v>51</v>
      </c>
      <c r="I238" s="49" t="s">
        <v>67</v>
      </c>
      <c r="J238" s="50" t="s">
        <v>48</v>
      </c>
      <c r="K238" s="50" t="s">
        <v>49</v>
      </c>
      <c r="L238" s="51" t="s">
        <v>54</v>
      </c>
      <c r="M238" s="52" t="s">
        <v>20</v>
      </c>
      <c r="N238" s="53" t="s">
        <v>35</v>
      </c>
      <c r="O238" s="53" t="s">
        <v>57</v>
      </c>
      <c r="P238" s="53" t="s">
        <v>60</v>
      </c>
      <c r="Q238" s="53" t="s">
        <v>55</v>
      </c>
      <c r="R238" s="54" t="s">
        <v>62</v>
      </c>
      <c r="S238" s="54" t="s">
        <v>59</v>
      </c>
      <c r="T238" s="43">
        <f ca="1">IFERROR(__xludf.DUMMYFUNCTION("COUNTUNIQUE(F238:S238)"),14)</f>
        <v>14</v>
      </c>
      <c r="U238" s="44" t="str">
        <f>IF(COUNTIF(Stats!$A$1:$A$33, F238) &gt; 0, "Found", "Not Found")</f>
        <v>Found</v>
      </c>
      <c r="V238" s="44" t="str">
        <f>IF(COUNTIF(Stats!$A$1:$A$33, G238) &gt; 0, "Found", "Not Found")</f>
        <v>Found</v>
      </c>
      <c r="W238" s="44" t="str">
        <f>IF(COUNTIF(Stats!$A$1:$A$33, H238) &gt; 0, "Found", "Not Found")</f>
        <v>Found</v>
      </c>
      <c r="X238" s="44" t="str">
        <f>IF(COUNTIF(Stats!$A$1:$A$33, I238) &gt; 0, "Found", "Not Found")</f>
        <v>Found</v>
      </c>
      <c r="Y238" s="44" t="str">
        <f>IF(COUNTIF(Stats!$A$1:$A$33, J238) &gt; 0, "Found", "Not Found")</f>
        <v>Found</v>
      </c>
      <c r="Z238" s="44" t="str">
        <f>IF(COUNTIF(Stats!$A$1:$A$33, K238) &gt; 0, "Found", "Not Found")</f>
        <v>Found</v>
      </c>
      <c r="AA238" s="44" t="str">
        <f>IF(COUNTIF(Stats!$A$1:$A$33, L238) &gt; 0, "Found", "Not Found")</f>
        <v>Found</v>
      </c>
      <c r="AB238" s="44" t="str">
        <f>IF(COUNTIF(Stats!$A$1:$A$33, M238) &gt; 0, "Found", "Not Found")</f>
        <v>Found</v>
      </c>
      <c r="AC238" s="44" t="str">
        <f>IF(COUNTIF(Stats!$A$1:$A$33, N238) &gt; 0, "Found", "Not Found")</f>
        <v>Found</v>
      </c>
      <c r="AD238" s="44" t="str">
        <f>IF(COUNTIF(Stats!$A$1:$A$33, O238) &gt; 0, "Found", "Not Found")</f>
        <v>Found</v>
      </c>
      <c r="AE238" s="44" t="str">
        <f>IF(COUNTIF(Stats!$A$1:$A$33, P238) &gt; 0, "Found", "Not Found")</f>
        <v>Found</v>
      </c>
      <c r="AF238" s="44" t="str">
        <f>IF(COUNTIF(Stats!$A$1:$A$33, Q238) &gt; 0, "Found", "Not Found")</f>
        <v>Found</v>
      </c>
      <c r="AG238" s="44" t="str">
        <f>IF(COUNTIF(Stats!$A$1:$A$33, R238) &gt; 0, "Found", "Not Found")</f>
        <v>Found</v>
      </c>
      <c r="AH238" s="44" t="str">
        <f>IF(COUNTIF(Stats!$A$1:$A$33, S238) &gt; 0, "Found", "Not Found")</f>
        <v>Found</v>
      </c>
    </row>
    <row r="239" spans="1:34" ht="12.75">
      <c r="A239" s="67" t="s">
        <v>192</v>
      </c>
      <c r="B239" s="1" t="s">
        <v>132</v>
      </c>
      <c r="C239" s="1" t="s">
        <v>365</v>
      </c>
      <c r="D239" s="46">
        <v>12</v>
      </c>
      <c r="E239" s="1" t="s">
        <v>100</v>
      </c>
      <c r="F239" s="47" t="s">
        <v>30</v>
      </c>
      <c r="G239" s="48" t="s">
        <v>64</v>
      </c>
      <c r="H239" s="49" t="s">
        <v>51</v>
      </c>
      <c r="I239" s="49" t="s">
        <v>62</v>
      </c>
      <c r="J239" s="50" t="s">
        <v>49</v>
      </c>
      <c r="K239" s="50" t="s">
        <v>54</v>
      </c>
      <c r="L239" s="51" t="s">
        <v>57</v>
      </c>
      <c r="M239" s="52" t="s">
        <v>59</v>
      </c>
      <c r="N239" s="53" t="s">
        <v>60</v>
      </c>
      <c r="O239" s="53" t="s">
        <v>55</v>
      </c>
      <c r="P239" s="53" t="s">
        <v>46</v>
      </c>
      <c r="Q239" s="53" t="s">
        <v>35</v>
      </c>
      <c r="R239" s="54" t="s">
        <v>50</v>
      </c>
      <c r="S239" s="54" t="s">
        <v>52</v>
      </c>
      <c r="T239" s="43">
        <f ca="1">IFERROR(__xludf.DUMMYFUNCTION("COUNTUNIQUE(F239:S239)"),14)</f>
        <v>14</v>
      </c>
      <c r="U239" s="44" t="str">
        <f>IF(COUNTIF(Stats!$A$1:$A$33, F239) &gt; 0, "Found", "Not Found")</f>
        <v>Found</v>
      </c>
      <c r="V239" s="44" t="str">
        <f>IF(COUNTIF(Stats!$A$1:$A$33, G239) &gt; 0, "Found", "Not Found")</f>
        <v>Found</v>
      </c>
      <c r="W239" s="44" t="str">
        <f>IF(COUNTIF(Stats!$A$1:$A$33, H239) &gt; 0, "Found", "Not Found")</f>
        <v>Found</v>
      </c>
      <c r="X239" s="44" t="str">
        <f>IF(COUNTIF(Stats!$A$1:$A$33, I239) &gt; 0, "Found", "Not Found")</f>
        <v>Found</v>
      </c>
      <c r="Y239" s="44" t="str">
        <f>IF(COUNTIF(Stats!$A$1:$A$33, J239) &gt; 0, "Found", "Not Found")</f>
        <v>Found</v>
      </c>
      <c r="Z239" s="44" t="str">
        <f>IF(COUNTIF(Stats!$A$1:$A$33, K239) &gt; 0, "Found", "Not Found")</f>
        <v>Found</v>
      </c>
      <c r="AA239" s="44" t="str">
        <f>IF(COUNTIF(Stats!$A$1:$A$33, L239) &gt; 0, "Found", "Not Found")</f>
        <v>Found</v>
      </c>
      <c r="AB239" s="44" t="str">
        <f>IF(COUNTIF(Stats!$A$1:$A$33, M239) &gt; 0, "Found", "Not Found")</f>
        <v>Found</v>
      </c>
      <c r="AC239" s="44" t="str">
        <f>IF(COUNTIF(Stats!$A$1:$A$33, N239) &gt; 0, "Found", "Not Found")</f>
        <v>Found</v>
      </c>
      <c r="AD239" s="44" t="str">
        <f>IF(COUNTIF(Stats!$A$1:$A$33, O239) &gt; 0, "Found", "Not Found")</f>
        <v>Found</v>
      </c>
      <c r="AE239" s="44" t="str">
        <f>IF(COUNTIF(Stats!$A$1:$A$33, P239) &gt; 0, "Found", "Not Found")</f>
        <v>Found</v>
      </c>
      <c r="AF239" s="44" t="str">
        <f>IF(COUNTIF(Stats!$A$1:$A$33, Q239) &gt; 0, "Found", "Not Found")</f>
        <v>Found</v>
      </c>
      <c r="AG239" s="44" t="str">
        <f>IF(COUNTIF(Stats!$A$1:$A$33, R239) &gt; 0, "Found", "Not Found")</f>
        <v>Found</v>
      </c>
      <c r="AH239" s="44" t="str">
        <f>IF(COUNTIF(Stats!$A$1:$A$33, S239) &gt; 0, "Found", "Not Found")</f>
        <v>Found</v>
      </c>
    </row>
    <row r="240" spans="1:34" ht="12.75">
      <c r="A240" s="45" t="s">
        <v>193</v>
      </c>
      <c r="B240" s="1" t="s">
        <v>97</v>
      </c>
      <c r="C240" s="1" t="s">
        <v>365</v>
      </c>
      <c r="D240" s="46">
        <v>5</v>
      </c>
      <c r="E240" s="1" t="s">
        <v>100</v>
      </c>
      <c r="F240" s="47" t="s">
        <v>50</v>
      </c>
      <c r="G240" s="48" t="s">
        <v>52</v>
      </c>
      <c r="H240" s="49" t="s">
        <v>63</v>
      </c>
      <c r="I240" s="49" t="s">
        <v>61</v>
      </c>
      <c r="J240" s="50" t="s">
        <v>35</v>
      </c>
      <c r="K240" s="50" t="s">
        <v>49</v>
      </c>
      <c r="L240" s="51" t="s">
        <v>40</v>
      </c>
      <c r="M240" s="52" t="s">
        <v>68</v>
      </c>
      <c r="N240" s="53" t="s">
        <v>55</v>
      </c>
      <c r="O240" s="53" t="s">
        <v>46</v>
      </c>
      <c r="P240" s="53" t="s">
        <v>30</v>
      </c>
      <c r="Q240" s="53" t="s">
        <v>45</v>
      </c>
      <c r="R240" s="54" t="s">
        <v>64</v>
      </c>
      <c r="S240" s="54" t="s">
        <v>53</v>
      </c>
      <c r="T240" s="43">
        <f ca="1">IFERROR(__xludf.DUMMYFUNCTION("COUNTUNIQUE(F240:S240)"),14)</f>
        <v>14</v>
      </c>
      <c r="U240" s="44" t="str">
        <f>IF(COUNTIF(Stats!$A$1:$A$33, F240) &gt; 0, "Found", "Not Found")</f>
        <v>Found</v>
      </c>
      <c r="V240" s="44" t="str">
        <f>IF(COUNTIF(Stats!$A$1:$A$33, G240) &gt; 0, "Found", "Not Found")</f>
        <v>Found</v>
      </c>
      <c r="W240" s="44" t="str">
        <f>IF(COUNTIF(Stats!$A$1:$A$33, H240) &gt; 0, "Found", "Not Found")</f>
        <v>Found</v>
      </c>
      <c r="X240" s="44" t="str">
        <f>IF(COUNTIF(Stats!$A$1:$A$33, I240) &gt; 0, "Found", "Not Found")</f>
        <v>Found</v>
      </c>
      <c r="Y240" s="44" t="str">
        <f>IF(COUNTIF(Stats!$A$1:$A$33, J240) &gt; 0, "Found", "Not Found")</f>
        <v>Found</v>
      </c>
      <c r="Z240" s="44" t="str">
        <f>IF(COUNTIF(Stats!$A$1:$A$33, K240) &gt; 0, "Found", "Not Found")</f>
        <v>Found</v>
      </c>
      <c r="AA240" s="44" t="str">
        <f>IF(COUNTIF(Stats!$A$1:$A$33, L240) &gt; 0, "Found", "Not Found")</f>
        <v>Found</v>
      </c>
      <c r="AB240" s="44" t="str">
        <f>IF(COUNTIF(Stats!$A$1:$A$33, M240) &gt; 0, "Found", "Not Found")</f>
        <v>Found</v>
      </c>
      <c r="AC240" s="44" t="str">
        <f>IF(COUNTIF(Stats!$A$1:$A$33, N240) &gt; 0, "Found", "Not Found")</f>
        <v>Found</v>
      </c>
      <c r="AD240" s="44" t="str">
        <f>IF(COUNTIF(Stats!$A$1:$A$33, O240) &gt; 0, "Found", "Not Found")</f>
        <v>Found</v>
      </c>
      <c r="AE240" s="44" t="str">
        <f>IF(COUNTIF(Stats!$A$1:$A$33, P240) &gt; 0, "Found", "Not Found")</f>
        <v>Found</v>
      </c>
      <c r="AF240" s="44" t="str">
        <f>IF(COUNTIF(Stats!$A$1:$A$33, Q240) &gt; 0, "Found", "Not Found")</f>
        <v>Found</v>
      </c>
      <c r="AG240" s="44" t="str">
        <f>IF(COUNTIF(Stats!$A$1:$A$33, R240) &gt; 0, "Found", "Not Found")</f>
        <v>Found</v>
      </c>
      <c r="AH240" s="44" t="str">
        <f>IF(COUNTIF(Stats!$A$1:$A$33, S240) &gt; 0, "Found", "Not Found")</f>
        <v>Found</v>
      </c>
    </row>
    <row r="241" spans="1:34" ht="12.75">
      <c r="A241" s="45" t="s">
        <v>193</v>
      </c>
      <c r="B241" s="1" t="s">
        <v>97</v>
      </c>
      <c r="C241" s="1" t="s">
        <v>365</v>
      </c>
      <c r="D241" s="46">
        <v>1</v>
      </c>
      <c r="E241" s="1" t="s">
        <v>100</v>
      </c>
      <c r="F241" s="47" t="s">
        <v>25</v>
      </c>
      <c r="G241" s="48" t="s">
        <v>49</v>
      </c>
      <c r="H241" s="49" t="s">
        <v>51</v>
      </c>
      <c r="I241" s="49" t="s">
        <v>67</v>
      </c>
      <c r="J241" s="50" t="s">
        <v>50</v>
      </c>
      <c r="K241" s="50" t="s">
        <v>47</v>
      </c>
      <c r="L241" s="51" t="s">
        <v>48</v>
      </c>
      <c r="M241" s="52" t="s">
        <v>64</v>
      </c>
      <c r="N241" s="53" t="s">
        <v>55</v>
      </c>
      <c r="O241" s="53" t="s">
        <v>30</v>
      </c>
      <c r="P241" s="53" t="s">
        <v>35</v>
      </c>
      <c r="Q241" s="53" t="s">
        <v>45</v>
      </c>
      <c r="R241" s="54" t="s">
        <v>46</v>
      </c>
      <c r="S241" s="54" t="s">
        <v>53</v>
      </c>
      <c r="T241" s="43">
        <f ca="1">IFERROR(__xludf.DUMMYFUNCTION("COUNTUNIQUE(F241:S241)"),14)</f>
        <v>14</v>
      </c>
      <c r="U241" s="44" t="str">
        <f>IF(COUNTIF(Stats!$A$1:$A$33, F241) &gt; 0, "Found", "Not Found")</f>
        <v>Found</v>
      </c>
      <c r="V241" s="44" t="str">
        <f>IF(COUNTIF(Stats!$A$1:$A$33, G241) &gt; 0, "Found", "Not Found")</f>
        <v>Found</v>
      </c>
      <c r="W241" s="44" t="str">
        <f>IF(COUNTIF(Stats!$A$1:$A$33, H241) &gt; 0, "Found", "Not Found")</f>
        <v>Found</v>
      </c>
      <c r="X241" s="44" t="str">
        <f>IF(COUNTIF(Stats!$A$1:$A$33, I241) &gt; 0, "Found", "Not Found")</f>
        <v>Found</v>
      </c>
      <c r="Y241" s="44" t="str">
        <f>IF(COUNTIF(Stats!$A$1:$A$33, J241) &gt; 0, "Found", "Not Found")</f>
        <v>Found</v>
      </c>
      <c r="Z241" s="44" t="str">
        <f>IF(COUNTIF(Stats!$A$1:$A$33, K241) &gt; 0, "Found", "Not Found")</f>
        <v>Found</v>
      </c>
      <c r="AA241" s="44" t="str">
        <f>IF(COUNTIF(Stats!$A$1:$A$33, L241) &gt; 0, "Found", "Not Found")</f>
        <v>Found</v>
      </c>
      <c r="AB241" s="44" t="str">
        <f>IF(COUNTIF(Stats!$A$1:$A$33, M241) &gt; 0, "Found", "Not Found")</f>
        <v>Found</v>
      </c>
      <c r="AC241" s="44" t="str">
        <f>IF(COUNTIF(Stats!$A$1:$A$33, N241) &gt; 0, "Found", "Not Found")</f>
        <v>Found</v>
      </c>
      <c r="AD241" s="44" t="str">
        <f>IF(COUNTIF(Stats!$A$1:$A$33, O241) &gt; 0, "Found", "Not Found")</f>
        <v>Found</v>
      </c>
      <c r="AE241" s="44" t="str">
        <f>IF(COUNTIF(Stats!$A$1:$A$33, P241) &gt; 0, "Found", "Not Found")</f>
        <v>Found</v>
      </c>
      <c r="AF241" s="44" t="str">
        <f>IF(COUNTIF(Stats!$A$1:$A$33, Q241) &gt; 0, "Found", "Not Found")</f>
        <v>Found</v>
      </c>
      <c r="AG241" s="44" t="str">
        <f>IF(COUNTIF(Stats!$A$1:$A$33, R241) &gt; 0, "Found", "Not Found")</f>
        <v>Found</v>
      </c>
      <c r="AH241" s="44" t="str">
        <f>IF(COUNTIF(Stats!$A$1:$A$33, S241) &gt; 0, "Found", "Not Found")</f>
        <v>Found</v>
      </c>
    </row>
    <row r="242" spans="1:34" ht="12.75">
      <c r="A242" s="33" t="s">
        <v>193</v>
      </c>
      <c r="B242" s="1" t="s">
        <v>97</v>
      </c>
      <c r="C242" s="1" t="s">
        <v>365</v>
      </c>
      <c r="D242" s="46">
        <v>1</v>
      </c>
      <c r="E242" s="1" t="s">
        <v>100</v>
      </c>
      <c r="F242" s="47" t="s">
        <v>55</v>
      </c>
      <c r="G242" s="48" t="s">
        <v>58</v>
      </c>
      <c r="H242" s="49" t="s">
        <v>40</v>
      </c>
      <c r="I242" s="49" t="s">
        <v>30</v>
      </c>
      <c r="J242" s="50" t="s">
        <v>51</v>
      </c>
      <c r="K242" s="50" t="s">
        <v>60</v>
      </c>
      <c r="L242" s="51" t="s">
        <v>48</v>
      </c>
      <c r="M242" s="52" t="s">
        <v>67</v>
      </c>
      <c r="N242" s="53" t="s">
        <v>46</v>
      </c>
      <c r="O242" s="53" t="s">
        <v>35</v>
      </c>
      <c r="P242" s="53" t="s">
        <v>50</v>
      </c>
      <c r="Q242" s="53" t="s">
        <v>53</v>
      </c>
      <c r="R242" s="54" t="s">
        <v>45</v>
      </c>
      <c r="S242" s="54" t="s">
        <v>25</v>
      </c>
      <c r="T242" s="43">
        <f ca="1">IFERROR(__xludf.DUMMYFUNCTION("COUNTUNIQUE(F242:S242)"),14)</f>
        <v>14</v>
      </c>
      <c r="U242" s="44" t="str">
        <f>IF(COUNTIF(Stats!$A$1:$A$33, F242) &gt; 0, "Found", "Not Found")</f>
        <v>Found</v>
      </c>
      <c r="V242" s="44" t="str">
        <f>IF(COUNTIF(Stats!$A$1:$A$33, G242) &gt; 0, "Found", "Not Found")</f>
        <v>Found</v>
      </c>
      <c r="W242" s="44" t="str">
        <f>IF(COUNTIF(Stats!$A$1:$A$33, H242) &gt; 0, "Found", "Not Found")</f>
        <v>Found</v>
      </c>
      <c r="X242" s="44" t="str">
        <f>IF(COUNTIF(Stats!$A$1:$A$33, I242) &gt; 0, "Found", "Not Found")</f>
        <v>Found</v>
      </c>
      <c r="Y242" s="44" t="str">
        <f>IF(COUNTIF(Stats!$A$1:$A$33, J242) &gt; 0, "Found", "Not Found")</f>
        <v>Found</v>
      </c>
      <c r="Z242" s="44" t="str">
        <f>IF(COUNTIF(Stats!$A$1:$A$33, K242) &gt; 0, "Found", "Not Found")</f>
        <v>Found</v>
      </c>
      <c r="AA242" s="44" t="str">
        <f>IF(COUNTIF(Stats!$A$1:$A$33, L242) &gt; 0, "Found", "Not Found")</f>
        <v>Found</v>
      </c>
      <c r="AB242" s="44" t="str">
        <f>IF(COUNTIF(Stats!$A$1:$A$33, M242) &gt; 0, "Found", "Not Found")</f>
        <v>Found</v>
      </c>
      <c r="AC242" s="44" t="str">
        <f>IF(COUNTIF(Stats!$A$1:$A$33, N242) &gt; 0, "Found", "Not Found")</f>
        <v>Found</v>
      </c>
      <c r="AD242" s="44" t="str">
        <f>IF(COUNTIF(Stats!$A$1:$A$33, O242) &gt; 0, "Found", "Not Found")</f>
        <v>Found</v>
      </c>
      <c r="AE242" s="44" t="str">
        <f>IF(COUNTIF(Stats!$A$1:$A$33, P242) &gt; 0, "Found", "Not Found")</f>
        <v>Found</v>
      </c>
      <c r="AF242" s="44" t="str">
        <f>IF(COUNTIF(Stats!$A$1:$A$33, Q242) &gt; 0, "Found", "Not Found")</f>
        <v>Found</v>
      </c>
      <c r="AG242" s="44" t="str">
        <f>IF(COUNTIF(Stats!$A$1:$A$33, R242) &gt; 0, "Found", "Not Found")</f>
        <v>Found</v>
      </c>
      <c r="AH242" s="44" t="str">
        <f>IF(COUNTIF(Stats!$A$1:$A$33, S242) &gt; 0, "Found", "Not Found")</f>
        <v>Found</v>
      </c>
    </row>
    <row r="243" spans="1:34" ht="12.75">
      <c r="A243" s="57" t="s">
        <v>193</v>
      </c>
      <c r="B243" s="1" t="s">
        <v>118</v>
      </c>
      <c r="C243" s="1" t="s">
        <v>365</v>
      </c>
      <c r="D243" s="46">
        <v>1</v>
      </c>
      <c r="E243" s="1" t="s">
        <v>100</v>
      </c>
      <c r="F243" s="59" t="s">
        <v>25</v>
      </c>
      <c r="G243" s="60" t="s">
        <v>53</v>
      </c>
      <c r="H243" s="61" t="s">
        <v>62</v>
      </c>
      <c r="I243" s="61" t="s">
        <v>67</v>
      </c>
      <c r="J243" s="62" t="s">
        <v>30</v>
      </c>
      <c r="K243" s="62" t="s">
        <v>50</v>
      </c>
      <c r="L243" s="63" t="s">
        <v>35</v>
      </c>
      <c r="M243" s="64" t="s">
        <v>66</v>
      </c>
      <c r="N243" s="65" t="s">
        <v>55</v>
      </c>
      <c r="O243" s="65" t="s">
        <v>46</v>
      </c>
      <c r="P243" s="65" t="s">
        <v>49</v>
      </c>
      <c r="Q243" s="65" t="s">
        <v>59</v>
      </c>
      <c r="R243" s="66" t="s">
        <v>52</v>
      </c>
      <c r="S243" s="66" t="s">
        <v>60</v>
      </c>
      <c r="T243" s="43">
        <f ca="1">IFERROR(__xludf.DUMMYFUNCTION("COUNTUNIQUE(F243:S243)"),14)</f>
        <v>14</v>
      </c>
      <c r="U243" s="44" t="str">
        <f>IF(COUNTIF(Stats!$A$1:$A$33, F243) &gt; 0, "Found", "Not Found")</f>
        <v>Found</v>
      </c>
      <c r="V243" s="44" t="str">
        <f>IF(COUNTIF(Stats!$A$1:$A$33, G243) &gt; 0, "Found", "Not Found")</f>
        <v>Found</v>
      </c>
      <c r="W243" s="44" t="str">
        <f>IF(COUNTIF(Stats!$A$1:$A$33, H243) &gt; 0, "Found", "Not Found")</f>
        <v>Found</v>
      </c>
      <c r="X243" s="44" t="str">
        <f>IF(COUNTIF(Stats!$A$1:$A$33, I243) &gt; 0, "Found", "Not Found")</f>
        <v>Found</v>
      </c>
      <c r="Y243" s="44" t="str">
        <f>IF(COUNTIF(Stats!$A$1:$A$33, J243) &gt; 0, "Found", "Not Found")</f>
        <v>Found</v>
      </c>
      <c r="Z243" s="44" t="str">
        <f>IF(COUNTIF(Stats!$A$1:$A$33, K243) &gt; 0, "Found", "Not Found")</f>
        <v>Found</v>
      </c>
      <c r="AA243" s="44" t="str">
        <f>IF(COUNTIF(Stats!$A$1:$A$33, L243) &gt; 0, "Found", "Not Found")</f>
        <v>Found</v>
      </c>
      <c r="AB243" s="44" t="str">
        <f>IF(COUNTIF(Stats!$A$1:$A$33, M243) &gt; 0, "Found", "Not Found")</f>
        <v>Found</v>
      </c>
      <c r="AC243" s="44" t="str">
        <f>IF(COUNTIF(Stats!$A$1:$A$33, N243) &gt; 0, "Found", "Not Found")</f>
        <v>Found</v>
      </c>
      <c r="AD243" s="44" t="str">
        <f>IF(COUNTIF(Stats!$A$1:$A$33, O243) &gt; 0, "Found", "Not Found")</f>
        <v>Found</v>
      </c>
      <c r="AE243" s="44" t="str">
        <f>IF(COUNTIF(Stats!$A$1:$A$33, P243) &gt; 0, "Found", "Not Found")</f>
        <v>Found</v>
      </c>
      <c r="AF243" s="44" t="str">
        <f>IF(COUNTIF(Stats!$A$1:$A$33, Q243) &gt; 0, "Found", "Not Found")</f>
        <v>Found</v>
      </c>
      <c r="AG243" s="44" t="str">
        <f>IF(COUNTIF(Stats!$A$1:$A$33, R243) &gt; 0, "Found", "Not Found")</f>
        <v>Found</v>
      </c>
      <c r="AH243" s="44" t="str">
        <f>IF(COUNTIF(Stats!$A$1:$A$33, S243) &gt; 0, "Found", "Not Found")</f>
        <v>Found</v>
      </c>
    </row>
    <row r="244" spans="1:34" ht="12.75">
      <c r="A244" s="58" t="s">
        <v>194</v>
      </c>
      <c r="B244" s="1" t="s">
        <v>97</v>
      </c>
      <c r="C244" s="1" t="s">
        <v>364</v>
      </c>
      <c r="D244" s="46">
        <v>5</v>
      </c>
      <c r="E244" s="1" t="s">
        <v>100</v>
      </c>
      <c r="F244" s="47" t="s">
        <v>30</v>
      </c>
      <c r="G244" s="48" t="s">
        <v>51</v>
      </c>
      <c r="H244" s="49" t="s">
        <v>66</v>
      </c>
      <c r="I244" s="49" t="s">
        <v>52</v>
      </c>
      <c r="J244" s="50" t="s">
        <v>57</v>
      </c>
      <c r="K244" s="50" t="s">
        <v>54</v>
      </c>
      <c r="L244" s="51" t="s">
        <v>60</v>
      </c>
      <c r="M244" s="52" t="s">
        <v>50</v>
      </c>
      <c r="N244" s="53" t="s">
        <v>55</v>
      </c>
      <c r="O244" s="53" t="s">
        <v>46</v>
      </c>
      <c r="P244" s="53" t="s">
        <v>35</v>
      </c>
      <c r="Q244" s="53" t="s">
        <v>25</v>
      </c>
      <c r="R244" s="54" t="s">
        <v>47</v>
      </c>
      <c r="S244" s="54" t="s">
        <v>48</v>
      </c>
      <c r="T244" s="43">
        <f ca="1">IFERROR(__xludf.DUMMYFUNCTION("COUNTUNIQUE(F244:S244)"),14)</f>
        <v>14</v>
      </c>
      <c r="U244" s="44" t="str">
        <f>IF(COUNTIF(Stats!$A$1:$A$33, F244) &gt; 0, "Found", "Not Found")</f>
        <v>Found</v>
      </c>
      <c r="V244" s="44" t="str">
        <f>IF(COUNTIF(Stats!$A$1:$A$33, G244) &gt; 0, "Found", "Not Found")</f>
        <v>Found</v>
      </c>
      <c r="W244" s="44" t="str">
        <f>IF(COUNTIF(Stats!$A$1:$A$33, H244) &gt; 0, "Found", "Not Found")</f>
        <v>Found</v>
      </c>
      <c r="X244" s="44" t="str">
        <f>IF(COUNTIF(Stats!$A$1:$A$33, I244) &gt; 0, "Found", "Not Found")</f>
        <v>Found</v>
      </c>
      <c r="Y244" s="44" t="str">
        <f>IF(COUNTIF(Stats!$A$1:$A$33, J244) &gt; 0, "Found", "Not Found")</f>
        <v>Found</v>
      </c>
      <c r="Z244" s="44" t="str">
        <f>IF(COUNTIF(Stats!$A$1:$A$33, K244) &gt; 0, "Found", "Not Found")</f>
        <v>Found</v>
      </c>
      <c r="AA244" s="44" t="str">
        <f>IF(COUNTIF(Stats!$A$1:$A$33, L244) &gt; 0, "Found", "Not Found")</f>
        <v>Found</v>
      </c>
      <c r="AB244" s="44" t="str">
        <f>IF(COUNTIF(Stats!$A$1:$A$33, M244) &gt; 0, "Found", "Not Found")</f>
        <v>Found</v>
      </c>
      <c r="AC244" s="44" t="str">
        <f>IF(COUNTIF(Stats!$A$1:$A$33, N244) &gt; 0, "Found", "Not Found")</f>
        <v>Found</v>
      </c>
      <c r="AD244" s="44" t="str">
        <f>IF(COUNTIF(Stats!$A$1:$A$33, O244) &gt; 0, "Found", "Not Found")</f>
        <v>Found</v>
      </c>
      <c r="AE244" s="44" t="str">
        <f>IF(COUNTIF(Stats!$A$1:$A$33, P244) &gt; 0, "Found", "Not Found")</f>
        <v>Found</v>
      </c>
      <c r="AF244" s="44" t="str">
        <f>IF(COUNTIF(Stats!$A$1:$A$33, Q244) &gt; 0, "Found", "Not Found")</f>
        <v>Found</v>
      </c>
      <c r="AG244" s="44" t="str">
        <f>IF(COUNTIF(Stats!$A$1:$A$33, R244) &gt; 0, "Found", "Not Found")</f>
        <v>Found</v>
      </c>
      <c r="AH244" s="44" t="str">
        <f>IF(COUNTIF(Stats!$A$1:$A$33, S244) &gt; 0, "Found", "Not Found")</f>
        <v>Found</v>
      </c>
    </row>
    <row r="245" spans="1:34" ht="12.75">
      <c r="A245" s="47" t="s">
        <v>194</v>
      </c>
      <c r="B245" s="1" t="s">
        <v>97</v>
      </c>
      <c r="C245" s="1" t="s">
        <v>365</v>
      </c>
      <c r="D245" s="46">
        <v>3</v>
      </c>
      <c r="E245" s="1" t="s">
        <v>100</v>
      </c>
      <c r="F245" s="47" t="s">
        <v>64</v>
      </c>
      <c r="G245" s="48" t="s">
        <v>30</v>
      </c>
      <c r="H245" s="49" t="s">
        <v>59</v>
      </c>
      <c r="I245" s="49" t="s">
        <v>53</v>
      </c>
      <c r="J245" s="50" t="s">
        <v>47</v>
      </c>
      <c r="K245" s="50" t="s">
        <v>40</v>
      </c>
      <c r="L245" s="51" t="s">
        <v>54</v>
      </c>
      <c r="M245" s="52" t="s">
        <v>58</v>
      </c>
      <c r="N245" s="53" t="s">
        <v>55</v>
      </c>
      <c r="O245" s="53" t="s">
        <v>50</v>
      </c>
      <c r="P245" s="53" t="s">
        <v>35</v>
      </c>
      <c r="Q245" s="53" t="s">
        <v>25</v>
      </c>
      <c r="R245" s="54" t="s">
        <v>51</v>
      </c>
      <c r="S245" s="54" t="s">
        <v>46</v>
      </c>
      <c r="T245" s="43">
        <f ca="1">IFERROR(__xludf.DUMMYFUNCTION("COUNTUNIQUE(F245:S245)"),14)</f>
        <v>14</v>
      </c>
      <c r="U245" s="44" t="str">
        <f>IF(COUNTIF(Stats!$A$1:$A$33, F245) &gt; 0, "Found", "Not Found")</f>
        <v>Found</v>
      </c>
      <c r="V245" s="44" t="str">
        <f>IF(COUNTIF(Stats!$A$1:$A$33, G245) &gt; 0, "Found", "Not Found")</f>
        <v>Found</v>
      </c>
      <c r="W245" s="44" t="str">
        <f>IF(COUNTIF(Stats!$A$1:$A$33, H245) &gt; 0, "Found", "Not Found")</f>
        <v>Found</v>
      </c>
      <c r="X245" s="44" t="str">
        <f>IF(COUNTIF(Stats!$A$1:$A$33, I245) &gt; 0, "Found", "Not Found")</f>
        <v>Found</v>
      </c>
      <c r="Y245" s="44" t="str">
        <f>IF(COUNTIF(Stats!$A$1:$A$33, J245) &gt; 0, "Found", "Not Found")</f>
        <v>Found</v>
      </c>
      <c r="Z245" s="44" t="str">
        <f>IF(COUNTIF(Stats!$A$1:$A$33, K245) &gt; 0, "Found", "Not Found")</f>
        <v>Found</v>
      </c>
      <c r="AA245" s="44" t="str">
        <f>IF(COUNTIF(Stats!$A$1:$A$33, L245) &gt; 0, "Found", "Not Found")</f>
        <v>Found</v>
      </c>
      <c r="AB245" s="44" t="str">
        <f>IF(COUNTIF(Stats!$A$1:$A$33, M245) &gt; 0, "Found", "Not Found")</f>
        <v>Found</v>
      </c>
      <c r="AC245" s="44" t="str">
        <f>IF(COUNTIF(Stats!$A$1:$A$33, N245) &gt; 0, "Found", "Not Found")</f>
        <v>Found</v>
      </c>
      <c r="AD245" s="44" t="str">
        <f>IF(COUNTIF(Stats!$A$1:$A$33, O245) &gt; 0, "Found", "Not Found")</f>
        <v>Found</v>
      </c>
      <c r="AE245" s="44" t="str">
        <f>IF(COUNTIF(Stats!$A$1:$A$33, P245) &gt; 0, "Found", "Not Found")</f>
        <v>Found</v>
      </c>
      <c r="AF245" s="44" t="str">
        <f>IF(COUNTIF(Stats!$A$1:$A$33, Q245) &gt; 0, "Found", "Not Found")</f>
        <v>Found</v>
      </c>
      <c r="AG245" s="44" t="str">
        <f>IF(COUNTIF(Stats!$A$1:$A$33, R245) &gt; 0, "Found", "Not Found")</f>
        <v>Found</v>
      </c>
      <c r="AH245" s="44" t="str">
        <f>IF(COUNTIF(Stats!$A$1:$A$33, S245) &gt; 0, "Found", "Not Found")</f>
        <v>Found</v>
      </c>
    </row>
    <row r="246" spans="1:34" ht="12.75">
      <c r="A246" s="45" t="s">
        <v>195</v>
      </c>
      <c r="B246" s="1" t="s">
        <v>196</v>
      </c>
      <c r="C246" s="1" t="s">
        <v>365</v>
      </c>
      <c r="D246" s="46">
        <v>4</v>
      </c>
      <c r="E246" s="1" t="s">
        <v>100</v>
      </c>
      <c r="F246" s="59" t="s">
        <v>30</v>
      </c>
      <c r="G246" s="60" t="s">
        <v>40</v>
      </c>
      <c r="H246" s="61" t="s">
        <v>56</v>
      </c>
      <c r="I246" s="61" t="s">
        <v>68</v>
      </c>
      <c r="J246" s="62" t="s">
        <v>50</v>
      </c>
      <c r="K246" s="62" t="s">
        <v>49</v>
      </c>
      <c r="L246" s="63" t="s">
        <v>48</v>
      </c>
      <c r="M246" s="64" t="s">
        <v>69</v>
      </c>
      <c r="N246" s="65" t="s">
        <v>46</v>
      </c>
      <c r="O246" s="65" t="s">
        <v>35</v>
      </c>
      <c r="P246" s="65" t="s">
        <v>55</v>
      </c>
      <c r="Q246" s="65" t="s">
        <v>25</v>
      </c>
      <c r="R246" s="66" t="s">
        <v>62</v>
      </c>
      <c r="S246" s="66" t="s">
        <v>58</v>
      </c>
      <c r="T246" s="43">
        <f ca="1">IFERROR(__xludf.DUMMYFUNCTION("COUNTUNIQUE(F246:S246)"),14)</f>
        <v>14</v>
      </c>
      <c r="U246" s="44" t="str">
        <f>IF(COUNTIF(Stats!$A$1:$A$33, F246) &gt; 0, "Found", "Not Found")</f>
        <v>Found</v>
      </c>
      <c r="V246" s="44" t="str">
        <f>IF(COUNTIF(Stats!$A$1:$A$33, G246) &gt; 0, "Found", "Not Found")</f>
        <v>Found</v>
      </c>
      <c r="W246" s="44" t="str">
        <f>IF(COUNTIF(Stats!$A$1:$A$33, H246) &gt; 0, "Found", "Not Found")</f>
        <v>Found</v>
      </c>
      <c r="X246" s="44" t="str">
        <f>IF(COUNTIF(Stats!$A$1:$A$33, I246) &gt; 0, "Found", "Not Found")</f>
        <v>Found</v>
      </c>
      <c r="Y246" s="44" t="str">
        <f>IF(COUNTIF(Stats!$A$1:$A$33, J246) &gt; 0, "Found", "Not Found")</f>
        <v>Found</v>
      </c>
      <c r="Z246" s="44" t="str">
        <f>IF(COUNTIF(Stats!$A$1:$A$33, K246) &gt; 0, "Found", "Not Found")</f>
        <v>Found</v>
      </c>
      <c r="AA246" s="44" t="str">
        <f>IF(COUNTIF(Stats!$A$1:$A$33, L246) &gt; 0, "Found", "Not Found")</f>
        <v>Found</v>
      </c>
      <c r="AB246" s="44" t="str">
        <f>IF(COUNTIF(Stats!$A$1:$A$33, M246) &gt; 0, "Found", "Not Found")</f>
        <v>Found</v>
      </c>
      <c r="AC246" s="44" t="str">
        <f>IF(COUNTIF(Stats!$A$1:$A$33, N246) &gt; 0, "Found", "Not Found")</f>
        <v>Found</v>
      </c>
      <c r="AD246" s="44" t="str">
        <f>IF(COUNTIF(Stats!$A$1:$A$33, O246) &gt; 0, "Found", "Not Found")</f>
        <v>Found</v>
      </c>
      <c r="AE246" s="44" t="str">
        <f>IF(COUNTIF(Stats!$A$1:$A$33, P246) &gt; 0, "Found", "Not Found")</f>
        <v>Found</v>
      </c>
      <c r="AF246" s="44" t="str">
        <f>IF(COUNTIF(Stats!$A$1:$A$33, Q246) &gt; 0, "Found", "Not Found")</f>
        <v>Found</v>
      </c>
      <c r="AG246" s="44" t="str">
        <f>IF(COUNTIF(Stats!$A$1:$A$33, R246) &gt; 0, "Found", "Not Found")</f>
        <v>Found</v>
      </c>
      <c r="AH246" s="44" t="str">
        <f>IF(COUNTIF(Stats!$A$1:$A$33, S246) &gt; 0, "Found", "Not Found")</f>
        <v>Found</v>
      </c>
    </row>
    <row r="247" spans="1:34" ht="12.75">
      <c r="A247" s="45" t="s">
        <v>195</v>
      </c>
      <c r="B247" s="1" t="s">
        <v>196</v>
      </c>
      <c r="C247" s="1" t="s">
        <v>364</v>
      </c>
      <c r="D247" s="46">
        <v>7</v>
      </c>
      <c r="E247" s="1" t="s">
        <v>100</v>
      </c>
      <c r="F247" s="59" t="s">
        <v>50</v>
      </c>
      <c r="G247" s="60" t="s">
        <v>45</v>
      </c>
      <c r="H247" s="61" t="s">
        <v>65</v>
      </c>
      <c r="I247" s="61" t="s">
        <v>67</v>
      </c>
      <c r="J247" s="62" t="s">
        <v>40</v>
      </c>
      <c r="K247" s="62" t="s">
        <v>62</v>
      </c>
      <c r="L247" s="63" t="s">
        <v>48</v>
      </c>
      <c r="M247" s="64" t="s">
        <v>58</v>
      </c>
      <c r="N247" s="65" t="s">
        <v>55</v>
      </c>
      <c r="O247" s="65" t="s">
        <v>35</v>
      </c>
      <c r="P247" s="65" t="s">
        <v>30</v>
      </c>
      <c r="Q247" s="65" t="s">
        <v>25</v>
      </c>
      <c r="R247" s="66" t="s">
        <v>46</v>
      </c>
      <c r="S247" s="66" t="s">
        <v>60</v>
      </c>
      <c r="T247" s="43">
        <f ca="1">IFERROR(__xludf.DUMMYFUNCTION("COUNTUNIQUE(F247:S247)"),14)</f>
        <v>14</v>
      </c>
      <c r="U247" s="44" t="str">
        <f>IF(COUNTIF(Stats!$A$1:$A$33, F247) &gt; 0, "Found", "Not Found")</f>
        <v>Found</v>
      </c>
      <c r="V247" s="44" t="str">
        <f>IF(COUNTIF(Stats!$A$1:$A$33, G247) &gt; 0, "Found", "Not Found")</f>
        <v>Found</v>
      </c>
      <c r="W247" s="44" t="str">
        <f>IF(COUNTIF(Stats!$A$1:$A$33, H247) &gt; 0, "Found", "Not Found")</f>
        <v>Found</v>
      </c>
      <c r="X247" s="44" t="str">
        <f>IF(COUNTIF(Stats!$A$1:$A$33, I247) &gt; 0, "Found", "Not Found")</f>
        <v>Found</v>
      </c>
      <c r="Y247" s="44" t="str">
        <f>IF(COUNTIF(Stats!$A$1:$A$33, J247) &gt; 0, "Found", "Not Found")</f>
        <v>Found</v>
      </c>
      <c r="Z247" s="44" t="str">
        <f>IF(COUNTIF(Stats!$A$1:$A$33, K247) &gt; 0, "Found", "Not Found")</f>
        <v>Found</v>
      </c>
      <c r="AA247" s="44" t="str">
        <f>IF(COUNTIF(Stats!$A$1:$A$33, L247) &gt; 0, "Found", "Not Found")</f>
        <v>Found</v>
      </c>
      <c r="AB247" s="44" t="str">
        <f>IF(COUNTIF(Stats!$A$1:$A$33, M247) &gt; 0, "Found", "Not Found")</f>
        <v>Found</v>
      </c>
      <c r="AC247" s="44" t="str">
        <f>IF(COUNTIF(Stats!$A$1:$A$33, N247) &gt; 0, "Found", "Not Found")</f>
        <v>Found</v>
      </c>
      <c r="AD247" s="44" t="str">
        <f>IF(COUNTIF(Stats!$A$1:$A$33, O247) &gt; 0, "Found", "Not Found")</f>
        <v>Found</v>
      </c>
      <c r="AE247" s="44" t="str">
        <f>IF(COUNTIF(Stats!$A$1:$A$33, P247) &gt; 0, "Found", "Not Found")</f>
        <v>Found</v>
      </c>
      <c r="AF247" s="44" t="str">
        <f>IF(COUNTIF(Stats!$A$1:$A$33, Q247) &gt; 0, "Found", "Not Found")</f>
        <v>Found</v>
      </c>
      <c r="AG247" s="44" t="str">
        <f>IF(COUNTIF(Stats!$A$1:$A$33, R247) &gt; 0, "Found", "Not Found")</f>
        <v>Found</v>
      </c>
      <c r="AH247" s="44" t="str">
        <f>IF(COUNTIF(Stats!$A$1:$A$33, S247) &gt; 0, "Found", "Not Found")</f>
        <v>Found</v>
      </c>
    </row>
    <row r="248" spans="1:34" ht="12.75">
      <c r="A248" s="45" t="s">
        <v>195</v>
      </c>
      <c r="B248" s="1" t="s">
        <v>196</v>
      </c>
      <c r="C248" s="1" t="s">
        <v>364</v>
      </c>
      <c r="D248" s="46">
        <v>5</v>
      </c>
      <c r="E248" s="1" t="s">
        <v>100</v>
      </c>
      <c r="F248" s="59" t="s">
        <v>50</v>
      </c>
      <c r="G248" s="60" t="s">
        <v>45</v>
      </c>
      <c r="H248" s="61" t="s">
        <v>40</v>
      </c>
      <c r="I248" s="61" t="s">
        <v>67</v>
      </c>
      <c r="J248" s="62" t="s">
        <v>25</v>
      </c>
      <c r="K248" s="62" t="s">
        <v>48</v>
      </c>
      <c r="L248" s="63" t="s">
        <v>54</v>
      </c>
      <c r="M248" s="64" t="s">
        <v>53</v>
      </c>
      <c r="N248" s="65" t="s">
        <v>55</v>
      </c>
      <c r="O248" s="65" t="s">
        <v>30</v>
      </c>
      <c r="P248" s="65" t="s">
        <v>35</v>
      </c>
      <c r="Q248" s="65" t="s">
        <v>65</v>
      </c>
      <c r="R248" s="66" t="s">
        <v>49</v>
      </c>
      <c r="S248" s="66" t="s">
        <v>59</v>
      </c>
      <c r="T248" s="43">
        <f ca="1">IFERROR(__xludf.DUMMYFUNCTION("COUNTUNIQUE(F248:S248)"),14)</f>
        <v>14</v>
      </c>
      <c r="U248" s="44" t="str">
        <f>IF(COUNTIF(Stats!$A$1:$A$33, F248) &gt; 0, "Found", "Not Found")</f>
        <v>Found</v>
      </c>
      <c r="V248" s="44" t="str">
        <f>IF(COUNTIF(Stats!$A$1:$A$33, G248) &gt; 0, "Found", "Not Found")</f>
        <v>Found</v>
      </c>
      <c r="W248" s="44" t="str">
        <f>IF(COUNTIF(Stats!$A$1:$A$33, H248) &gt; 0, "Found", "Not Found")</f>
        <v>Found</v>
      </c>
      <c r="X248" s="44" t="str">
        <f>IF(COUNTIF(Stats!$A$1:$A$33, I248) &gt; 0, "Found", "Not Found")</f>
        <v>Found</v>
      </c>
      <c r="Y248" s="44" t="str">
        <f>IF(COUNTIF(Stats!$A$1:$A$33, J248) &gt; 0, "Found", "Not Found")</f>
        <v>Found</v>
      </c>
      <c r="Z248" s="44" t="str">
        <f>IF(COUNTIF(Stats!$A$1:$A$33, K248) &gt; 0, "Found", "Not Found")</f>
        <v>Found</v>
      </c>
      <c r="AA248" s="44" t="str">
        <f>IF(COUNTIF(Stats!$A$1:$A$33, L248) &gt; 0, "Found", "Not Found")</f>
        <v>Found</v>
      </c>
      <c r="AB248" s="44" t="str">
        <f>IF(COUNTIF(Stats!$A$1:$A$33, M248) &gt; 0, "Found", "Not Found")</f>
        <v>Found</v>
      </c>
      <c r="AC248" s="44" t="str">
        <f>IF(COUNTIF(Stats!$A$1:$A$33, N248) &gt; 0, "Found", "Not Found")</f>
        <v>Found</v>
      </c>
      <c r="AD248" s="44" t="str">
        <f>IF(COUNTIF(Stats!$A$1:$A$33, O248) &gt; 0, "Found", "Not Found")</f>
        <v>Found</v>
      </c>
      <c r="AE248" s="44" t="str">
        <f>IF(COUNTIF(Stats!$A$1:$A$33, P248) &gt; 0, "Found", "Not Found")</f>
        <v>Found</v>
      </c>
      <c r="AF248" s="44" t="str">
        <f>IF(COUNTIF(Stats!$A$1:$A$33, Q248) &gt; 0, "Found", "Not Found")</f>
        <v>Found</v>
      </c>
      <c r="AG248" s="44" t="str">
        <f>IF(COUNTIF(Stats!$A$1:$A$33, R248) &gt; 0, "Found", "Not Found")</f>
        <v>Found</v>
      </c>
      <c r="AH248" s="44" t="str">
        <f>IF(COUNTIF(Stats!$A$1:$A$33, S248) &gt; 0, "Found", "Not Found")</f>
        <v>Found</v>
      </c>
    </row>
    <row r="249" spans="1:34" ht="12.75">
      <c r="A249" s="56" t="s">
        <v>195</v>
      </c>
      <c r="B249" s="1" t="s">
        <v>118</v>
      </c>
      <c r="C249" s="1" t="s">
        <v>364</v>
      </c>
      <c r="D249" s="46">
        <v>7</v>
      </c>
      <c r="E249" s="1" t="s">
        <v>100</v>
      </c>
      <c r="F249" s="59" t="s">
        <v>25</v>
      </c>
      <c r="G249" s="60" t="s">
        <v>51</v>
      </c>
      <c r="H249" s="61" t="s">
        <v>70</v>
      </c>
      <c r="I249" s="61" t="s">
        <v>52</v>
      </c>
      <c r="J249" s="62" t="s">
        <v>53</v>
      </c>
      <c r="K249" s="62" t="s">
        <v>62</v>
      </c>
      <c r="L249" s="63" t="s">
        <v>54</v>
      </c>
      <c r="M249" s="64" t="s">
        <v>40</v>
      </c>
      <c r="N249" s="65" t="s">
        <v>50</v>
      </c>
      <c r="O249" s="65" t="s">
        <v>35</v>
      </c>
      <c r="P249" s="65" t="s">
        <v>46</v>
      </c>
      <c r="Q249" s="65" t="s">
        <v>30</v>
      </c>
      <c r="R249" s="66" t="s">
        <v>57</v>
      </c>
      <c r="S249" s="66" t="s">
        <v>55</v>
      </c>
      <c r="T249" s="43">
        <f ca="1">IFERROR(__xludf.DUMMYFUNCTION("COUNTUNIQUE(F249:S249)"),14)</f>
        <v>14</v>
      </c>
      <c r="U249" s="44" t="str">
        <f>IF(COUNTIF(Stats!$A$1:$A$33, F249) &gt; 0, "Found", "Not Found")</f>
        <v>Found</v>
      </c>
      <c r="V249" s="44" t="str">
        <f>IF(COUNTIF(Stats!$A$1:$A$33, G249) &gt; 0, "Found", "Not Found")</f>
        <v>Found</v>
      </c>
      <c r="W249" s="44" t="str">
        <f>IF(COUNTIF(Stats!$A$1:$A$33, H249) &gt; 0, "Found", "Not Found")</f>
        <v>Found</v>
      </c>
      <c r="X249" s="44" t="str">
        <f>IF(COUNTIF(Stats!$A$1:$A$33, I249) &gt; 0, "Found", "Not Found")</f>
        <v>Found</v>
      </c>
      <c r="Y249" s="44" t="str">
        <f>IF(COUNTIF(Stats!$A$1:$A$33, J249) &gt; 0, "Found", "Not Found")</f>
        <v>Found</v>
      </c>
      <c r="Z249" s="44" t="str">
        <f>IF(COUNTIF(Stats!$A$1:$A$33, K249) &gt; 0, "Found", "Not Found")</f>
        <v>Found</v>
      </c>
      <c r="AA249" s="44" t="str">
        <f>IF(COUNTIF(Stats!$A$1:$A$33, L249) &gt; 0, "Found", "Not Found")</f>
        <v>Found</v>
      </c>
      <c r="AB249" s="44" t="str">
        <f>IF(COUNTIF(Stats!$A$1:$A$33, M249) &gt; 0, "Found", "Not Found")</f>
        <v>Found</v>
      </c>
      <c r="AC249" s="44" t="str">
        <f>IF(COUNTIF(Stats!$A$1:$A$33, N249) &gt; 0, "Found", "Not Found")</f>
        <v>Found</v>
      </c>
      <c r="AD249" s="44" t="str">
        <f>IF(COUNTIF(Stats!$A$1:$A$33, O249) &gt; 0, "Found", "Not Found")</f>
        <v>Found</v>
      </c>
      <c r="AE249" s="44" t="str">
        <f>IF(COUNTIF(Stats!$A$1:$A$33, P249) &gt; 0, "Found", "Not Found")</f>
        <v>Found</v>
      </c>
      <c r="AF249" s="44" t="str">
        <f>IF(COUNTIF(Stats!$A$1:$A$33, Q249) &gt; 0, "Found", "Not Found")</f>
        <v>Found</v>
      </c>
      <c r="AG249" s="44" t="str">
        <f>IF(COUNTIF(Stats!$A$1:$A$33, R249) &gt; 0, "Found", "Not Found")</f>
        <v>Found</v>
      </c>
      <c r="AH249" s="44" t="str">
        <f>IF(COUNTIF(Stats!$A$1:$A$33, S249) &gt; 0, "Found", "Not Found")</f>
        <v>Found</v>
      </c>
    </row>
    <row r="250" spans="1:34" ht="12.75">
      <c r="A250" s="55" t="s">
        <v>195</v>
      </c>
      <c r="B250" s="1" t="s">
        <v>118</v>
      </c>
      <c r="C250" s="1" t="s">
        <v>364</v>
      </c>
      <c r="D250" s="46">
        <v>1</v>
      </c>
      <c r="E250" s="1" t="s">
        <v>100</v>
      </c>
      <c r="F250" s="59" t="s">
        <v>53</v>
      </c>
      <c r="G250" s="60" t="s">
        <v>40</v>
      </c>
      <c r="H250" s="61" t="s">
        <v>61</v>
      </c>
      <c r="I250" s="61" t="s">
        <v>63</v>
      </c>
      <c r="J250" s="62" t="s">
        <v>46</v>
      </c>
      <c r="K250" s="62" t="s">
        <v>59</v>
      </c>
      <c r="L250" s="63" t="s">
        <v>48</v>
      </c>
      <c r="M250" s="64" t="s">
        <v>60</v>
      </c>
      <c r="N250" s="65" t="s">
        <v>35</v>
      </c>
      <c r="O250" s="65" t="s">
        <v>25</v>
      </c>
      <c r="P250" s="65" t="s">
        <v>55</v>
      </c>
      <c r="Q250" s="65" t="s">
        <v>30</v>
      </c>
      <c r="R250" s="66" t="s">
        <v>62</v>
      </c>
      <c r="S250" s="66" t="s">
        <v>49</v>
      </c>
      <c r="T250" s="43">
        <f ca="1">IFERROR(__xludf.DUMMYFUNCTION("COUNTUNIQUE(F250:S250)"),14)</f>
        <v>14</v>
      </c>
      <c r="U250" s="44" t="str">
        <f>IF(COUNTIF(Stats!$A$1:$A$33, F250) &gt; 0, "Found", "Not Found")</f>
        <v>Found</v>
      </c>
      <c r="V250" s="44" t="str">
        <f>IF(COUNTIF(Stats!$A$1:$A$33, G250) &gt; 0, "Found", "Not Found")</f>
        <v>Found</v>
      </c>
      <c r="W250" s="44" t="str">
        <f>IF(COUNTIF(Stats!$A$1:$A$33, H250) &gt; 0, "Found", "Not Found")</f>
        <v>Found</v>
      </c>
      <c r="X250" s="44" t="str">
        <f>IF(COUNTIF(Stats!$A$1:$A$33, I250) &gt; 0, "Found", "Not Found")</f>
        <v>Found</v>
      </c>
      <c r="Y250" s="44" t="str">
        <f>IF(COUNTIF(Stats!$A$1:$A$33, J250) &gt; 0, "Found", "Not Found")</f>
        <v>Found</v>
      </c>
      <c r="Z250" s="44" t="str">
        <f>IF(COUNTIF(Stats!$A$1:$A$33, K250) &gt; 0, "Found", "Not Found")</f>
        <v>Found</v>
      </c>
      <c r="AA250" s="44" t="str">
        <f>IF(COUNTIF(Stats!$A$1:$A$33, L250) &gt; 0, "Found", "Not Found")</f>
        <v>Found</v>
      </c>
      <c r="AB250" s="44" t="str">
        <f>IF(COUNTIF(Stats!$A$1:$A$33, M250) &gt; 0, "Found", "Not Found")</f>
        <v>Found</v>
      </c>
      <c r="AC250" s="44" t="str">
        <f>IF(COUNTIF(Stats!$A$1:$A$33, N250) &gt; 0, "Found", "Not Found")</f>
        <v>Found</v>
      </c>
      <c r="AD250" s="44" t="str">
        <f>IF(COUNTIF(Stats!$A$1:$A$33, O250) &gt; 0, "Found", "Not Found")</f>
        <v>Found</v>
      </c>
      <c r="AE250" s="44" t="str">
        <f>IF(COUNTIF(Stats!$A$1:$A$33, P250) &gt; 0, "Found", "Not Found")</f>
        <v>Found</v>
      </c>
      <c r="AF250" s="44" t="str">
        <f>IF(COUNTIF(Stats!$A$1:$A$33, Q250) &gt; 0, "Found", "Not Found")</f>
        <v>Found</v>
      </c>
      <c r="AG250" s="44" t="str">
        <f>IF(COUNTIF(Stats!$A$1:$A$33, R250) &gt; 0, "Found", "Not Found")</f>
        <v>Found</v>
      </c>
      <c r="AH250" s="44" t="str">
        <f>IF(COUNTIF(Stats!$A$1:$A$33, S250) &gt; 0, "Found", "Not Found")</f>
        <v>Found</v>
      </c>
    </row>
    <row r="251" spans="1:34" ht="12.75">
      <c r="A251" s="55" t="s">
        <v>195</v>
      </c>
      <c r="B251" s="1" t="s">
        <v>118</v>
      </c>
      <c r="C251" s="1" t="s">
        <v>365</v>
      </c>
      <c r="D251" s="46">
        <v>8</v>
      </c>
      <c r="E251" s="1" t="s">
        <v>100</v>
      </c>
      <c r="F251" s="59" t="s">
        <v>55</v>
      </c>
      <c r="G251" s="60" t="s">
        <v>49</v>
      </c>
      <c r="H251" s="61" t="s">
        <v>47</v>
      </c>
      <c r="I251" s="61" t="s">
        <v>40</v>
      </c>
      <c r="J251" s="62" t="s">
        <v>51</v>
      </c>
      <c r="K251" s="62" t="s">
        <v>30</v>
      </c>
      <c r="L251" s="63" t="s">
        <v>59</v>
      </c>
      <c r="M251" s="64" t="s">
        <v>64</v>
      </c>
      <c r="N251" s="65" t="s">
        <v>60</v>
      </c>
      <c r="O251" s="65" t="s">
        <v>35</v>
      </c>
      <c r="P251" s="65" t="s">
        <v>46</v>
      </c>
      <c r="Q251" s="65" t="s">
        <v>25</v>
      </c>
      <c r="R251" s="66" t="s">
        <v>62</v>
      </c>
      <c r="S251" s="66" t="s">
        <v>53</v>
      </c>
      <c r="T251" s="43">
        <f ca="1">IFERROR(__xludf.DUMMYFUNCTION("COUNTUNIQUE(F251:S251)"),14)</f>
        <v>14</v>
      </c>
      <c r="U251" s="44" t="str">
        <f>IF(COUNTIF(Stats!$A$1:$A$33, F251) &gt; 0, "Found", "Not Found")</f>
        <v>Found</v>
      </c>
      <c r="V251" s="44" t="str">
        <f>IF(COUNTIF(Stats!$A$1:$A$33, G251) &gt; 0, "Found", "Not Found")</f>
        <v>Found</v>
      </c>
      <c r="W251" s="44" t="str">
        <f>IF(COUNTIF(Stats!$A$1:$A$33, H251) &gt; 0, "Found", "Not Found")</f>
        <v>Found</v>
      </c>
      <c r="X251" s="44" t="str">
        <f>IF(COUNTIF(Stats!$A$1:$A$33, I251) &gt; 0, "Found", "Not Found")</f>
        <v>Found</v>
      </c>
      <c r="Y251" s="44" t="str">
        <f>IF(COUNTIF(Stats!$A$1:$A$33, J251) &gt; 0, "Found", "Not Found")</f>
        <v>Found</v>
      </c>
      <c r="Z251" s="44" t="str">
        <f>IF(COUNTIF(Stats!$A$1:$A$33, K251) &gt; 0, "Found", "Not Found")</f>
        <v>Found</v>
      </c>
      <c r="AA251" s="44" t="str">
        <f>IF(COUNTIF(Stats!$A$1:$A$33, L251) &gt; 0, "Found", "Not Found")</f>
        <v>Found</v>
      </c>
      <c r="AB251" s="44" t="str">
        <f>IF(COUNTIF(Stats!$A$1:$A$33, M251) &gt; 0, "Found", "Not Found")</f>
        <v>Found</v>
      </c>
      <c r="AC251" s="44" t="str">
        <f>IF(COUNTIF(Stats!$A$1:$A$33, N251) &gt; 0, "Found", "Not Found")</f>
        <v>Found</v>
      </c>
      <c r="AD251" s="44" t="str">
        <f>IF(COUNTIF(Stats!$A$1:$A$33, O251) &gt; 0, "Found", "Not Found")</f>
        <v>Found</v>
      </c>
      <c r="AE251" s="44" t="str">
        <f>IF(COUNTIF(Stats!$A$1:$A$33, P251) &gt; 0, "Found", "Not Found")</f>
        <v>Found</v>
      </c>
      <c r="AF251" s="44" t="str">
        <f>IF(COUNTIF(Stats!$A$1:$A$33, Q251) &gt; 0, "Found", "Not Found")</f>
        <v>Found</v>
      </c>
      <c r="AG251" s="44" t="str">
        <f>IF(COUNTIF(Stats!$A$1:$A$33, R251) &gt; 0, "Found", "Not Found")</f>
        <v>Found</v>
      </c>
      <c r="AH251" s="44" t="str">
        <f>IF(COUNTIF(Stats!$A$1:$A$33, S251) &gt; 0, "Found", "Not Found")</f>
        <v>Found</v>
      </c>
    </row>
    <row r="252" spans="1:34" ht="12.75">
      <c r="A252" s="1" t="s">
        <v>195</v>
      </c>
      <c r="B252" s="1" t="s">
        <v>197</v>
      </c>
      <c r="C252" s="1" t="s">
        <v>364</v>
      </c>
      <c r="D252" s="46">
        <v>10</v>
      </c>
      <c r="E252" s="1" t="s">
        <v>100</v>
      </c>
      <c r="F252" s="47" t="s">
        <v>49</v>
      </c>
      <c r="G252" s="48" t="s">
        <v>50</v>
      </c>
      <c r="H252" s="49" t="s">
        <v>47</v>
      </c>
      <c r="I252" s="49" t="s">
        <v>20</v>
      </c>
      <c r="J252" s="50" t="s">
        <v>51</v>
      </c>
      <c r="K252" s="50" t="s">
        <v>62</v>
      </c>
      <c r="L252" s="51" t="s">
        <v>53</v>
      </c>
      <c r="M252" s="52" t="s">
        <v>57</v>
      </c>
      <c r="N252" s="53" t="s">
        <v>30</v>
      </c>
      <c r="O252" s="53" t="s">
        <v>35</v>
      </c>
      <c r="P252" s="53" t="s">
        <v>48</v>
      </c>
      <c r="Q252" s="53" t="s">
        <v>46</v>
      </c>
      <c r="R252" s="54" t="s">
        <v>60</v>
      </c>
      <c r="S252" s="54" t="s">
        <v>59</v>
      </c>
      <c r="T252" s="43">
        <f ca="1">IFERROR(__xludf.DUMMYFUNCTION("COUNTUNIQUE(F252:S252)"),14)</f>
        <v>14</v>
      </c>
      <c r="U252" s="44" t="str">
        <f>IF(COUNTIF(Stats!$A$1:$A$33, F252) &gt; 0, "Found", "Not Found")</f>
        <v>Found</v>
      </c>
      <c r="V252" s="44" t="str">
        <f>IF(COUNTIF(Stats!$A$1:$A$33, G252) &gt; 0, "Found", "Not Found")</f>
        <v>Found</v>
      </c>
      <c r="W252" s="44" t="str">
        <f>IF(COUNTIF(Stats!$A$1:$A$33, H252) &gt; 0, "Found", "Not Found")</f>
        <v>Found</v>
      </c>
      <c r="X252" s="44" t="str">
        <f>IF(COUNTIF(Stats!$A$1:$A$33, I252) &gt; 0, "Found", "Not Found")</f>
        <v>Found</v>
      </c>
      <c r="Y252" s="44" t="str">
        <f>IF(COUNTIF(Stats!$A$1:$A$33, J252) &gt; 0, "Found", "Not Found")</f>
        <v>Found</v>
      </c>
      <c r="Z252" s="44" t="str">
        <f>IF(COUNTIF(Stats!$A$1:$A$33, K252) &gt; 0, "Found", "Not Found")</f>
        <v>Found</v>
      </c>
      <c r="AA252" s="44" t="str">
        <f>IF(COUNTIF(Stats!$A$1:$A$33, L252) &gt; 0, "Found", "Not Found")</f>
        <v>Found</v>
      </c>
      <c r="AB252" s="44" t="str">
        <f>IF(COUNTIF(Stats!$A$1:$A$33, M252) &gt; 0, "Found", "Not Found")</f>
        <v>Found</v>
      </c>
      <c r="AC252" s="44" t="str">
        <f>IF(COUNTIF(Stats!$A$1:$A$33, N252) &gt; 0, "Found", "Not Found")</f>
        <v>Found</v>
      </c>
      <c r="AD252" s="44" t="str">
        <f>IF(COUNTIF(Stats!$A$1:$A$33, O252) &gt; 0, "Found", "Not Found")</f>
        <v>Found</v>
      </c>
      <c r="AE252" s="44" t="str">
        <f>IF(COUNTIF(Stats!$A$1:$A$33, P252) &gt; 0, "Found", "Not Found")</f>
        <v>Found</v>
      </c>
      <c r="AF252" s="44" t="str">
        <f>IF(COUNTIF(Stats!$A$1:$A$33, Q252) &gt; 0, "Found", "Not Found")</f>
        <v>Found</v>
      </c>
      <c r="AG252" s="44" t="str">
        <f>IF(COUNTIF(Stats!$A$1:$A$33, R252) &gt; 0, "Found", "Not Found")</f>
        <v>Found</v>
      </c>
      <c r="AH252" s="44" t="str">
        <f>IF(COUNTIF(Stats!$A$1:$A$33, S252) &gt; 0, "Found", "Not Found")</f>
        <v>Found</v>
      </c>
    </row>
    <row r="253" spans="1:34" ht="12.75">
      <c r="A253" s="1" t="s">
        <v>195</v>
      </c>
      <c r="B253" s="1" t="s">
        <v>197</v>
      </c>
      <c r="C253" s="1" t="s">
        <v>365</v>
      </c>
      <c r="D253" s="46">
        <v>7</v>
      </c>
      <c r="E253" s="1" t="s">
        <v>100</v>
      </c>
      <c r="F253" s="47" t="s">
        <v>35</v>
      </c>
      <c r="G253" s="48" t="s">
        <v>55</v>
      </c>
      <c r="H253" s="49" t="s">
        <v>48</v>
      </c>
      <c r="I253" s="49" t="s">
        <v>58</v>
      </c>
      <c r="J253" s="50" t="s">
        <v>51</v>
      </c>
      <c r="K253" s="50" t="s">
        <v>62</v>
      </c>
      <c r="L253" s="51" t="s">
        <v>40</v>
      </c>
      <c r="M253" s="52" t="s">
        <v>65</v>
      </c>
      <c r="N253" s="53" t="s">
        <v>30</v>
      </c>
      <c r="O253" s="53" t="s">
        <v>49</v>
      </c>
      <c r="P253" s="53" t="s">
        <v>53</v>
      </c>
      <c r="Q253" s="53" t="s">
        <v>47</v>
      </c>
      <c r="R253" s="54" t="s">
        <v>46</v>
      </c>
      <c r="S253" s="54" t="s">
        <v>60</v>
      </c>
      <c r="T253" s="43">
        <f ca="1">IFERROR(__xludf.DUMMYFUNCTION("COUNTUNIQUE(F253:S253)"),14)</f>
        <v>14</v>
      </c>
      <c r="U253" s="44" t="str">
        <f>IF(COUNTIF(Stats!$A$1:$A$33, F253) &gt; 0, "Found", "Not Found")</f>
        <v>Found</v>
      </c>
      <c r="V253" s="44" t="str">
        <f>IF(COUNTIF(Stats!$A$1:$A$33, G253) &gt; 0, "Found", "Not Found")</f>
        <v>Found</v>
      </c>
      <c r="W253" s="44" t="str">
        <f>IF(COUNTIF(Stats!$A$1:$A$33, H253) &gt; 0, "Found", "Not Found")</f>
        <v>Found</v>
      </c>
      <c r="X253" s="44" t="str">
        <f>IF(COUNTIF(Stats!$A$1:$A$33, I253) &gt; 0, "Found", "Not Found")</f>
        <v>Found</v>
      </c>
      <c r="Y253" s="44" t="str">
        <f>IF(COUNTIF(Stats!$A$1:$A$33, J253) &gt; 0, "Found", "Not Found")</f>
        <v>Found</v>
      </c>
      <c r="Z253" s="44" t="str">
        <f>IF(COUNTIF(Stats!$A$1:$A$33, K253) &gt; 0, "Found", "Not Found")</f>
        <v>Found</v>
      </c>
      <c r="AA253" s="44" t="str">
        <f>IF(COUNTIF(Stats!$A$1:$A$33, L253) &gt; 0, "Found", "Not Found")</f>
        <v>Found</v>
      </c>
      <c r="AB253" s="44" t="str">
        <f>IF(COUNTIF(Stats!$A$1:$A$33, M253) &gt; 0, "Found", "Not Found")</f>
        <v>Found</v>
      </c>
      <c r="AC253" s="44" t="str">
        <f>IF(COUNTIF(Stats!$A$1:$A$33, N253) &gt; 0, "Found", "Not Found")</f>
        <v>Found</v>
      </c>
      <c r="AD253" s="44" t="str">
        <f>IF(COUNTIF(Stats!$A$1:$A$33, O253) &gt; 0, "Found", "Not Found")</f>
        <v>Found</v>
      </c>
      <c r="AE253" s="44" t="str">
        <f>IF(COUNTIF(Stats!$A$1:$A$33, P253) &gt; 0, "Found", "Not Found")</f>
        <v>Found</v>
      </c>
      <c r="AF253" s="44" t="str">
        <f>IF(COUNTIF(Stats!$A$1:$A$33, Q253) &gt; 0, "Found", "Not Found")</f>
        <v>Found</v>
      </c>
      <c r="AG253" s="44" t="str">
        <f>IF(COUNTIF(Stats!$A$1:$A$33, R253) &gt; 0, "Found", "Not Found")</f>
        <v>Found</v>
      </c>
      <c r="AH253" s="44" t="str">
        <f>IF(COUNTIF(Stats!$A$1:$A$33, S253) &gt; 0, "Found", "Not Found")</f>
        <v>Found</v>
      </c>
    </row>
    <row r="254" spans="1:34" ht="12.75">
      <c r="A254" s="1" t="s">
        <v>195</v>
      </c>
      <c r="B254" s="1" t="s">
        <v>197</v>
      </c>
      <c r="C254" s="1" t="s">
        <v>364</v>
      </c>
      <c r="D254" s="46">
        <v>1</v>
      </c>
      <c r="E254" s="1" t="s">
        <v>100</v>
      </c>
      <c r="F254" s="47" t="s">
        <v>47</v>
      </c>
      <c r="G254" s="48" t="s">
        <v>48</v>
      </c>
      <c r="H254" s="49" t="s">
        <v>64</v>
      </c>
      <c r="I254" s="49" t="s">
        <v>65</v>
      </c>
      <c r="J254" s="50" t="s">
        <v>58</v>
      </c>
      <c r="K254" s="50" t="s">
        <v>50</v>
      </c>
      <c r="L254" s="51" t="s">
        <v>59</v>
      </c>
      <c r="M254" s="52" t="s">
        <v>45</v>
      </c>
      <c r="N254" s="53" t="s">
        <v>30</v>
      </c>
      <c r="O254" s="53" t="s">
        <v>49</v>
      </c>
      <c r="P254" s="53" t="s">
        <v>52</v>
      </c>
      <c r="Q254" s="53" t="s">
        <v>35</v>
      </c>
      <c r="R254" s="54" t="s">
        <v>25</v>
      </c>
      <c r="S254" s="54" t="s">
        <v>20</v>
      </c>
      <c r="T254" s="43">
        <f ca="1">IFERROR(__xludf.DUMMYFUNCTION("COUNTUNIQUE(F254:S254)"),14)</f>
        <v>14</v>
      </c>
      <c r="U254" s="44" t="str">
        <f>IF(COUNTIF(Stats!$A$1:$A$33, F254) &gt; 0, "Found", "Not Found")</f>
        <v>Found</v>
      </c>
      <c r="V254" s="44" t="str">
        <f>IF(COUNTIF(Stats!$A$1:$A$33, G254) &gt; 0, "Found", "Not Found")</f>
        <v>Found</v>
      </c>
      <c r="W254" s="44" t="str">
        <f>IF(COUNTIF(Stats!$A$1:$A$33, H254) &gt; 0, "Found", "Not Found")</f>
        <v>Found</v>
      </c>
      <c r="X254" s="44" t="str">
        <f>IF(COUNTIF(Stats!$A$1:$A$33, I254) &gt; 0, "Found", "Not Found")</f>
        <v>Found</v>
      </c>
      <c r="Y254" s="44" t="str">
        <f>IF(COUNTIF(Stats!$A$1:$A$33, J254) &gt; 0, "Found", "Not Found")</f>
        <v>Found</v>
      </c>
      <c r="Z254" s="44" t="str">
        <f>IF(COUNTIF(Stats!$A$1:$A$33, K254) &gt; 0, "Found", "Not Found")</f>
        <v>Found</v>
      </c>
      <c r="AA254" s="44" t="str">
        <f>IF(COUNTIF(Stats!$A$1:$A$33, L254) &gt; 0, "Found", "Not Found")</f>
        <v>Found</v>
      </c>
      <c r="AB254" s="44" t="str">
        <f>IF(COUNTIF(Stats!$A$1:$A$33, M254) &gt; 0, "Found", "Not Found")</f>
        <v>Found</v>
      </c>
      <c r="AC254" s="44" t="str">
        <f>IF(COUNTIF(Stats!$A$1:$A$33, N254) &gt; 0, "Found", "Not Found")</f>
        <v>Found</v>
      </c>
      <c r="AD254" s="44" t="str">
        <f>IF(COUNTIF(Stats!$A$1:$A$33, O254) &gt; 0, "Found", "Not Found")</f>
        <v>Found</v>
      </c>
      <c r="AE254" s="44" t="str">
        <f>IF(COUNTIF(Stats!$A$1:$A$33, P254) &gt; 0, "Found", "Not Found")</f>
        <v>Found</v>
      </c>
      <c r="AF254" s="44" t="str">
        <f>IF(COUNTIF(Stats!$A$1:$A$33, Q254) &gt; 0, "Found", "Not Found")</f>
        <v>Found</v>
      </c>
      <c r="AG254" s="44" t="str">
        <f>IF(COUNTIF(Stats!$A$1:$A$33, R254) &gt; 0, "Found", "Not Found")</f>
        <v>Found</v>
      </c>
      <c r="AH254" s="44" t="str">
        <f>IF(COUNTIF(Stats!$A$1:$A$33, S254) &gt; 0, "Found", "Not Found")</f>
        <v>Found</v>
      </c>
    </row>
    <row r="255" spans="1:34" ht="12.75">
      <c r="A255" s="33" t="s">
        <v>198</v>
      </c>
      <c r="B255" s="1" t="s">
        <v>199</v>
      </c>
      <c r="C255" s="1" t="s">
        <v>364</v>
      </c>
      <c r="D255" s="1">
        <v>9</v>
      </c>
      <c r="E255" s="1" t="s">
        <v>100</v>
      </c>
      <c r="F255" s="47" t="s">
        <v>50</v>
      </c>
      <c r="G255" s="48" t="s">
        <v>45</v>
      </c>
      <c r="H255" s="49" t="s">
        <v>51</v>
      </c>
      <c r="I255" s="49" t="s">
        <v>60</v>
      </c>
      <c r="J255" s="50" t="s">
        <v>49</v>
      </c>
      <c r="K255" s="50" t="s">
        <v>25</v>
      </c>
      <c r="L255" s="51" t="s">
        <v>15</v>
      </c>
      <c r="M255" s="52" t="s">
        <v>70</v>
      </c>
      <c r="N255" s="53" t="s">
        <v>55</v>
      </c>
      <c r="O255" s="53" t="s">
        <v>35</v>
      </c>
      <c r="P255" s="53" t="s">
        <v>30</v>
      </c>
      <c r="Q255" s="53" t="s">
        <v>52</v>
      </c>
      <c r="R255" s="54" t="s">
        <v>57</v>
      </c>
      <c r="S255" s="54" t="s">
        <v>40</v>
      </c>
      <c r="T255" s="43">
        <f ca="1">IFERROR(__xludf.DUMMYFUNCTION("COUNTUNIQUE(F255:S255)"),14)</f>
        <v>14</v>
      </c>
      <c r="U255" s="44" t="str">
        <f>IF(COUNTIF(Stats!$A$1:$A$33, F255) &gt; 0, "Found", "Not Found")</f>
        <v>Found</v>
      </c>
      <c r="V255" s="44" t="str">
        <f>IF(COUNTIF(Stats!$A$1:$A$33, G255) &gt; 0, "Found", "Not Found")</f>
        <v>Found</v>
      </c>
      <c r="W255" s="44" t="str">
        <f>IF(COUNTIF(Stats!$A$1:$A$33, H255) &gt; 0, "Found", "Not Found")</f>
        <v>Found</v>
      </c>
      <c r="X255" s="44" t="str">
        <f>IF(COUNTIF(Stats!$A$1:$A$33, I255) &gt; 0, "Found", "Not Found")</f>
        <v>Found</v>
      </c>
      <c r="Y255" s="44" t="str">
        <f>IF(COUNTIF(Stats!$A$1:$A$33, J255) &gt; 0, "Found", "Not Found")</f>
        <v>Found</v>
      </c>
      <c r="Z255" s="44" t="str">
        <f>IF(COUNTIF(Stats!$A$1:$A$33, K255) &gt; 0, "Found", "Not Found")</f>
        <v>Found</v>
      </c>
      <c r="AA255" s="44" t="str">
        <f>IF(COUNTIF(Stats!$A$1:$A$33, L255) &gt; 0, "Found", "Not Found")</f>
        <v>Found</v>
      </c>
      <c r="AB255" s="44" t="str">
        <f>IF(COUNTIF(Stats!$A$1:$A$33, M255) &gt; 0, "Found", "Not Found")</f>
        <v>Found</v>
      </c>
      <c r="AC255" s="44" t="str">
        <f>IF(COUNTIF(Stats!$A$1:$A$33, N255) &gt; 0, "Found", "Not Found")</f>
        <v>Found</v>
      </c>
      <c r="AD255" s="44" t="str">
        <f>IF(COUNTIF(Stats!$A$1:$A$33, O255) &gt; 0, "Found", "Not Found")</f>
        <v>Found</v>
      </c>
      <c r="AE255" s="44" t="str">
        <f>IF(COUNTIF(Stats!$A$1:$A$33, P255) &gt; 0, "Found", "Not Found")</f>
        <v>Found</v>
      </c>
      <c r="AF255" s="44" t="str">
        <f>IF(COUNTIF(Stats!$A$1:$A$33, Q255) &gt; 0, "Found", "Not Found")</f>
        <v>Found</v>
      </c>
      <c r="AG255" s="44" t="str">
        <f>IF(COUNTIF(Stats!$A$1:$A$33, R255) &gt; 0, "Found", "Not Found")</f>
        <v>Found</v>
      </c>
      <c r="AH255" s="44" t="str">
        <f>IF(COUNTIF(Stats!$A$1:$A$33, S255) &gt; 0, "Found", "Not Found")</f>
        <v>Found</v>
      </c>
    </row>
    <row r="256" spans="1:34" ht="12.75">
      <c r="A256" s="33" t="s">
        <v>198</v>
      </c>
      <c r="B256" s="1" t="s">
        <v>199</v>
      </c>
      <c r="C256" s="1" t="s">
        <v>365</v>
      </c>
      <c r="D256" s="1">
        <v>1</v>
      </c>
      <c r="E256" s="1" t="s">
        <v>100</v>
      </c>
      <c r="F256" s="47" t="s">
        <v>50</v>
      </c>
      <c r="G256" s="48" t="s">
        <v>45</v>
      </c>
      <c r="H256" s="49" t="s">
        <v>58</v>
      </c>
      <c r="I256" s="49" t="s">
        <v>60</v>
      </c>
      <c r="J256" s="50" t="s">
        <v>25</v>
      </c>
      <c r="K256" s="50" t="s">
        <v>64</v>
      </c>
      <c r="L256" s="51" t="s">
        <v>54</v>
      </c>
      <c r="M256" s="52" t="s">
        <v>65</v>
      </c>
      <c r="N256" s="53" t="s">
        <v>55</v>
      </c>
      <c r="O256" s="53" t="s">
        <v>30</v>
      </c>
      <c r="P256" s="53" t="s">
        <v>35</v>
      </c>
      <c r="Q256" s="53" t="s">
        <v>52</v>
      </c>
      <c r="R256" s="54" t="s">
        <v>53</v>
      </c>
      <c r="S256" s="54" t="s">
        <v>40</v>
      </c>
      <c r="T256" s="43">
        <f ca="1">IFERROR(__xludf.DUMMYFUNCTION("COUNTUNIQUE(F256:S256)"),14)</f>
        <v>14</v>
      </c>
      <c r="U256" s="44" t="str">
        <f>IF(COUNTIF(Stats!$A$1:$A$33, F256) &gt; 0, "Found", "Not Found")</f>
        <v>Found</v>
      </c>
      <c r="V256" s="44" t="str">
        <f>IF(COUNTIF(Stats!$A$1:$A$33, G256) &gt; 0, "Found", "Not Found")</f>
        <v>Found</v>
      </c>
      <c r="W256" s="44" t="str">
        <f>IF(COUNTIF(Stats!$A$1:$A$33, H256) &gt; 0, "Found", "Not Found")</f>
        <v>Found</v>
      </c>
      <c r="X256" s="44" t="str">
        <f>IF(COUNTIF(Stats!$A$1:$A$33, I256) &gt; 0, "Found", "Not Found")</f>
        <v>Found</v>
      </c>
      <c r="Y256" s="44" t="str">
        <f>IF(COUNTIF(Stats!$A$1:$A$33, J256) &gt; 0, "Found", "Not Found")</f>
        <v>Found</v>
      </c>
      <c r="Z256" s="44" t="str">
        <f>IF(COUNTIF(Stats!$A$1:$A$33, K256) &gt; 0, "Found", "Not Found")</f>
        <v>Found</v>
      </c>
      <c r="AA256" s="44" t="str">
        <f>IF(COUNTIF(Stats!$A$1:$A$33, L256) &gt; 0, "Found", "Not Found")</f>
        <v>Found</v>
      </c>
      <c r="AB256" s="44" t="str">
        <f>IF(COUNTIF(Stats!$A$1:$A$33, M256) &gt; 0, "Found", "Not Found")</f>
        <v>Found</v>
      </c>
      <c r="AC256" s="44" t="str">
        <f>IF(COUNTIF(Stats!$A$1:$A$33, N256) &gt; 0, "Found", "Not Found")</f>
        <v>Found</v>
      </c>
      <c r="AD256" s="44" t="str">
        <f>IF(COUNTIF(Stats!$A$1:$A$33, O256) &gt; 0, "Found", "Not Found")</f>
        <v>Found</v>
      </c>
      <c r="AE256" s="44" t="str">
        <f>IF(COUNTIF(Stats!$A$1:$A$33, P256) &gt; 0, "Found", "Not Found")</f>
        <v>Found</v>
      </c>
      <c r="AF256" s="44" t="str">
        <f>IF(COUNTIF(Stats!$A$1:$A$33, Q256) &gt; 0, "Found", "Not Found")</f>
        <v>Found</v>
      </c>
      <c r="AG256" s="44" t="str">
        <f>IF(COUNTIF(Stats!$A$1:$A$33, R256) &gt; 0, "Found", "Not Found")</f>
        <v>Found</v>
      </c>
      <c r="AH256" s="44" t="str">
        <f>IF(COUNTIF(Stats!$A$1:$A$33, S256) &gt; 0, "Found", "Not Found")</f>
        <v>Found</v>
      </c>
    </row>
    <row r="257" spans="1:34" ht="12.75">
      <c r="A257" s="33" t="s">
        <v>198</v>
      </c>
      <c r="B257" s="1" t="s">
        <v>199</v>
      </c>
      <c r="C257" s="1" t="s">
        <v>365</v>
      </c>
      <c r="D257" s="1">
        <v>7</v>
      </c>
      <c r="E257" s="1" t="s">
        <v>100</v>
      </c>
      <c r="F257" s="47" t="s">
        <v>35</v>
      </c>
      <c r="G257" s="48" t="s">
        <v>25</v>
      </c>
      <c r="H257" s="49" t="s">
        <v>67</v>
      </c>
      <c r="I257" s="49" t="s">
        <v>51</v>
      </c>
      <c r="J257" s="50" t="s">
        <v>53</v>
      </c>
      <c r="K257" s="50" t="s">
        <v>55</v>
      </c>
      <c r="L257" s="51" t="s">
        <v>15</v>
      </c>
      <c r="M257" s="52" t="s">
        <v>58</v>
      </c>
      <c r="N257" s="53" t="s">
        <v>30</v>
      </c>
      <c r="O257" s="53" t="s">
        <v>49</v>
      </c>
      <c r="P257" s="53" t="s">
        <v>46</v>
      </c>
      <c r="Q257" s="53" t="s">
        <v>60</v>
      </c>
      <c r="R257" s="54" t="s">
        <v>54</v>
      </c>
      <c r="S257" s="54" t="s">
        <v>57</v>
      </c>
      <c r="T257" s="43">
        <f ca="1">IFERROR(__xludf.DUMMYFUNCTION("COUNTUNIQUE(F257:S257)"),14)</f>
        <v>14</v>
      </c>
      <c r="U257" s="44" t="str">
        <f>IF(COUNTIF(Stats!$A$1:$A$33, F257) &gt; 0, "Found", "Not Found")</f>
        <v>Found</v>
      </c>
      <c r="V257" s="44" t="str">
        <f>IF(COUNTIF(Stats!$A$1:$A$33, G257) &gt; 0, "Found", "Not Found")</f>
        <v>Found</v>
      </c>
      <c r="W257" s="44" t="str">
        <f>IF(COUNTIF(Stats!$A$1:$A$33, H257) &gt; 0, "Found", "Not Found")</f>
        <v>Found</v>
      </c>
      <c r="X257" s="44" t="str">
        <f>IF(COUNTIF(Stats!$A$1:$A$33, I257) &gt; 0, "Found", "Not Found")</f>
        <v>Found</v>
      </c>
      <c r="Y257" s="44" t="str">
        <f>IF(COUNTIF(Stats!$A$1:$A$33, J257) &gt; 0, "Found", "Not Found")</f>
        <v>Found</v>
      </c>
      <c r="Z257" s="44" t="str">
        <f>IF(COUNTIF(Stats!$A$1:$A$33, K257) &gt; 0, "Found", "Not Found")</f>
        <v>Found</v>
      </c>
      <c r="AA257" s="44" t="str">
        <f>IF(COUNTIF(Stats!$A$1:$A$33, L257) &gt; 0, "Found", "Not Found")</f>
        <v>Found</v>
      </c>
      <c r="AB257" s="44" t="str">
        <f>IF(COUNTIF(Stats!$A$1:$A$33, M257) &gt; 0, "Found", "Not Found")</f>
        <v>Found</v>
      </c>
      <c r="AC257" s="44" t="str">
        <f>IF(COUNTIF(Stats!$A$1:$A$33, N257) &gt; 0, "Found", "Not Found")</f>
        <v>Found</v>
      </c>
      <c r="AD257" s="44" t="str">
        <f>IF(COUNTIF(Stats!$A$1:$A$33, O257) &gt; 0, "Found", "Not Found")</f>
        <v>Found</v>
      </c>
      <c r="AE257" s="44" t="str">
        <f>IF(COUNTIF(Stats!$A$1:$A$33, P257) &gt; 0, "Found", "Not Found")</f>
        <v>Found</v>
      </c>
      <c r="AF257" s="44" t="str">
        <f>IF(COUNTIF(Stats!$A$1:$A$33, Q257) &gt; 0, "Found", "Not Found")</f>
        <v>Found</v>
      </c>
      <c r="AG257" s="44" t="str">
        <f>IF(COUNTIF(Stats!$A$1:$A$33, R257) &gt; 0, "Found", "Not Found")</f>
        <v>Found</v>
      </c>
      <c r="AH257" s="44" t="str">
        <f>IF(COUNTIF(Stats!$A$1:$A$33, S257) &gt; 0, "Found", "Not Found")</f>
        <v>Found</v>
      </c>
    </row>
    <row r="258" spans="1:34" ht="12.75">
      <c r="A258" s="45" t="s">
        <v>198</v>
      </c>
      <c r="B258" s="1" t="s">
        <v>109</v>
      </c>
      <c r="C258" s="1" t="s">
        <v>364</v>
      </c>
      <c r="D258" s="46">
        <v>3</v>
      </c>
      <c r="E258" s="1" t="s">
        <v>100</v>
      </c>
      <c r="F258" s="59" t="s">
        <v>25</v>
      </c>
      <c r="G258" s="60" t="s">
        <v>58</v>
      </c>
      <c r="H258" s="61" t="s">
        <v>40</v>
      </c>
      <c r="I258" s="61" t="s">
        <v>55</v>
      </c>
      <c r="J258" s="62" t="s">
        <v>70</v>
      </c>
      <c r="K258" s="62" t="s">
        <v>59</v>
      </c>
      <c r="L258" s="63" t="s">
        <v>47</v>
      </c>
      <c r="M258" s="64" t="s">
        <v>67</v>
      </c>
      <c r="N258" s="65" t="s">
        <v>49</v>
      </c>
      <c r="O258" s="65" t="s">
        <v>30</v>
      </c>
      <c r="P258" s="65" t="s">
        <v>35</v>
      </c>
      <c r="Q258" s="65" t="s">
        <v>45</v>
      </c>
      <c r="R258" s="66" t="s">
        <v>66</v>
      </c>
      <c r="S258" s="66" t="s">
        <v>53</v>
      </c>
      <c r="T258" s="43">
        <f ca="1">IFERROR(__xludf.DUMMYFUNCTION("COUNTUNIQUE(F258:S258)"),14)</f>
        <v>14</v>
      </c>
      <c r="U258" s="44" t="str">
        <f>IF(COUNTIF(Stats!$A$1:$A$33, F258) &gt; 0, "Found", "Not Found")</f>
        <v>Found</v>
      </c>
      <c r="V258" s="44" t="str">
        <f>IF(COUNTIF(Stats!$A$1:$A$33, G258) &gt; 0, "Found", "Not Found")</f>
        <v>Found</v>
      </c>
      <c r="W258" s="44" t="str">
        <f>IF(COUNTIF(Stats!$A$1:$A$33, H258) &gt; 0, "Found", "Not Found")</f>
        <v>Found</v>
      </c>
      <c r="X258" s="44" t="str">
        <f>IF(COUNTIF(Stats!$A$1:$A$33, I258) &gt; 0, "Found", "Not Found")</f>
        <v>Found</v>
      </c>
      <c r="Y258" s="44" t="str">
        <f>IF(COUNTIF(Stats!$A$1:$A$33, J258) &gt; 0, "Found", "Not Found")</f>
        <v>Found</v>
      </c>
      <c r="Z258" s="44" t="str">
        <f>IF(COUNTIF(Stats!$A$1:$A$33, K258) &gt; 0, "Found", "Not Found")</f>
        <v>Found</v>
      </c>
      <c r="AA258" s="44" t="str">
        <f>IF(COUNTIF(Stats!$A$1:$A$33, L258) &gt; 0, "Found", "Not Found")</f>
        <v>Found</v>
      </c>
      <c r="AB258" s="44" t="str">
        <f>IF(COUNTIF(Stats!$A$1:$A$33, M258) &gt; 0, "Found", "Not Found")</f>
        <v>Found</v>
      </c>
      <c r="AC258" s="44" t="str">
        <f>IF(COUNTIF(Stats!$A$1:$A$33, N258) &gt; 0, "Found", "Not Found")</f>
        <v>Found</v>
      </c>
      <c r="AD258" s="44" t="str">
        <f>IF(COUNTIF(Stats!$A$1:$A$33, O258) &gt; 0, "Found", "Not Found")</f>
        <v>Found</v>
      </c>
      <c r="AE258" s="44" t="str">
        <f>IF(COUNTIF(Stats!$A$1:$A$33, P258) &gt; 0, "Found", "Not Found")</f>
        <v>Found</v>
      </c>
      <c r="AF258" s="44" t="str">
        <f>IF(COUNTIF(Stats!$A$1:$A$33, Q258) &gt; 0, "Found", "Not Found")</f>
        <v>Found</v>
      </c>
      <c r="AG258" s="44" t="str">
        <f>IF(COUNTIF(Stats!$A$1:$A$33, R258) &gt; 0, "Found", "Not Found")</f>
        <v>Found</v>
      </c>
      <c r="AH258" s="44" t="str">
        <f>IF(COUNTIF(Stats!$A$1:$A$33, S258) &gt; 0, "Found", "Not Found")</f>
        <v>Found</v>
      </c>
    </row>
    <row r="259" spans="1:34" ht="12.75">
      <c r="A259" s="33" t="s">
        <v>200</v>
      </c>
      <c r="B259" s="1" t="s">
        <v>108</v>
      </c>
      <c r="C259" s="1" t="s">
        <v>365</v>
      </c>
      <c r="D259" s="46">
        <v>7</v>
      </c>
      <c r="E259" s="1" t="s">
        <v>100</v>
      </c>
      <c r="F259" s="59" t="s">
        <v>57</v>
      </c>
      <c r="G259" s="60" t="s">
        <v>46</v>
      </c>
      <c r="H259" s="61" t="s">
        <v>52</v>
      </c>
      <c r="I259" s="61" t="s">
        <v>40</v>
      </c>
      <c r="J259" s="62" t="s">
        <v>25</v>
      </c>
      <c r="K259" s="62" t="s">
        <v>51</v>
      </c>
      <c r="L259" s="63" t="s">
        <v>47</v>
      </c>
      <c r="M259" s="64" t="s">
        <v>59</v>
      </c>
      <c r="N259" s="65" t="s">
        <v>53</v>
      </c>
      <c r="O259" s="65" t="s">
        <v>35</v>
      </c>
      <c r="P259" s="65" t="s">
        <v>55</v>
      </c>
      <c r="Q259" s="65" t="s">
        <v>49</v>
      </c>
      <c r="R259" s="66" t="s">
        <v>70</v>
      </c>
      <c r="S259" s="66" t="s">
        <v>62</v>
      </c>
      <c r="T259" s="43">
        <f ca="1">IFERROR(__xludf.DUMMYFUNCTION("COUNTUNIQUE(F259:S259)"),14)</f>
        <v>14</v>
      </c>
      <c r="U259" s="44" t="str">
        <f>IF(COUNTIF(Stats!$A$1:$A$33, F259) &gt; 0, "Found", "Not Found")</f>
        <v>Found</v>
      </c>
      <c r="V259" s="44" t="str">
        <f>IF(COUNTIF(Stats!$A$1:$A$33, G259) &gt; 0, "Found", "Not Found")</f>
        <v>Found</v>
      </c>
      <c r="W259" s="44" t="str">
        <f>IF(COUNTIF(Stats!$A$1:$A$33, H259) &gt; 0, "Found", "Not Found")</f>
        <v>Found</v>
      </c>
      <c r="X259" s="44" t="str">
        <f>IF(COUNTIF(Stats!$A$1:$A$33, I259) &gt; 0, "Found", "Not Found")</f>
        <v>Found</v>
      </c>
      <c r="Y259" s="44" t="str">
        <f>IF(COUNTIF(Stats!$A$1:$A$33, J259) &gt; 0, "Found", "Not Found")</f>
        <v>Found</v>
      </c>
      <c r="Z259" s="44" t="str">
        <f>IF(COUNTIF(Stats!$A$1:$A$33, K259) &gt; 0, "Found", "Not Found")</f>
        <v>Found</v>
      </c>
      <c r="AA259" s="44" t="str">
        <f>IF(COUNTIF(Stats!$A$1:$A$33, L259) &gt; 0, "Found", "Not Found")</f>
        <v>Found</v>
      </c>
      <c r="AB259" s="44" t="str">
        <f>IF(COUNTIF(Stats!$A$1:$A$33, M259) &gt; 0, "Found", "Not Found")</f>
        <v>Found</v>
      </c>
      <c r="AC259" s="44" t="str">
        <f>IF(COUNTIF(Stats!$A$1:$A$33, N259) &gt; 0, "Found", "Not Found")</f>
        <v>Found</v>
      </c>
      <c r="AD259" s="44" t="str">
        <f>IF(COUNTIF(Stats!$A$1:$A$33, O259) &gt; 0, "Found", "Not Found")</f>
        <v>Found</v>
      </c>
      <c r="AE259" s="44" t="str">
        <f>IF(COUNTIF(Stats!$A$1:$A$33, P259) &gt; 0, "Found", "Not Found")</f>
        <v>Found</v>
      </c>
      <c r="AF259" s="44" t="str">
        <f>IF(COUNTIF(Stats!$A$1:$A$33, Q259) &gt; 0, "Found", "Not Found")</f>
        <v>Found</v>
      </c>
      <c r="AG259" s="44" t="str">
        <f>IF(COUNTIF(Stats!$A$1:$A$33, R259) &gt; 0, "Found", "Not Found")</f>
        <v>Found</v>
      </c>
      <c r="AH259" s="44" t="str">
        <f>IF(COUNTIF(Stats!$A$1:$A$33, S259) &gt; 0, "Found", "Not Found")</f>
        <v>Found</v>
      </c>
    </row>
    <row r="260" spans="1:34" ht="12.75">
      <c r="A260" s="33" t="s">
        <v>200</v>
      </c>
      <c r="B260" s="1" t="s">
        <v>108</v>
      </c>
      <c r="C260" s="1" t="s">
        <v>365</v>
      </c>
      <c r="D260" s="46">
        <v>2</v>
      </c>
      <c r="E260" s="1" t="s">
        <v>100</v>
      </c>
      <c r="F260" s="59" t="s">
        <v>45</v>
      </c>
      <c r="G260" s="60" t="s">
        <v>70</v>
      </c>
      <c r="H260" s="61" t="s">
        <v>67</v>
      </c>
      <c r="I260" s="61" t="s">
        <v>69</v>
      </c>
      <c r="J260" s="62" t="s">
        <v>51</v>
      </c>
      <c r="K260" s="62" t="s">
        <v>40</v>
      </c>
      <c r="L260" s="63" t="s">
        <v>20</v>
      </c>
      <c r="M260" s="64" t="s">
        <v>47</v>
      </c>
      <c r="N260" s="65" t="s">
        <v>25</v>
      </c>
      <c r="O260" s="65" t="s">
        <v>53</v>
      </c>
      <c r="P260" s="65" t="s">
        <v>46</v>
      </c>
      <c r="Q260" s="65" t="s">
        <v>55</v>
      </c>
      <c r="R260" s="66" t="s">
        <v>57</v>
      </c>
      <c r="S260" s="66" t="s">
        <v>52</v>
      </c>
      <c r="T260" s="43">
        <f ca="1">IFERROR(__xludf.DUMMYFUNCTION("COUNTUNIQUE(F260:S260)"),14)</f>
        <v>14</v>
      </c>
      <c r="U260" s="44" t="str">
        <f>IF(COUNTIF(Stats!$A$1:$A$33, F260) &gt; 0, "Found", "Not Found")</f>
        <v>Found</v>
      </c>
      <c r="V260" s="44" t="str">
        <f>IF(COUNTIF(Stats!$A$1:$A$33, G260) &gt; 0, "Found", "Not Found")</f>
        <v>Found</v>
      </c>
      <c r="W260" s="44" t="str">
        <f>IF(COUNTIF(Stats!$A$1:$A$33, H260) &gt; 0, "Found", "Not Found")</f>
        <v>Found</v>
      </c>
      <c r="X260" s="44" t="str">
        <f>IF(COUNTIF(Stats!$A$1:$A$33, I260) &gt; 0, "Found", "Not Found")</f>
        <v>Found</v>
      </c>
      <c r="Y260" s="44" t="str">
        <f>IF(COUNTIF(Stats!$A$1:$A$33, J260) &gt; 0, "Found", "Not Found")</f>
        <v>Found</v>
      </c>
      <c r="Z260" s="44" t="str">
        <f>IF(COUNTIF(Stats!$A$1:$A$33, K260) &gt; 0, "Found", "Not Found")</f>
        <v>Found</v>
      </c>
      <c r="AA260" s="44" t="str">
        <f>IF(COUNTIF(Stats!$A$1:$A$33, L260) &gt; 0, "Found", "Not Found")</f>
        <v>Found</v>
      </c>
      <c r="AB260" s="44" t="str">
        <f>IF(COUNTIF(Stats!$A$1:$A$33, M260) &gt; 0, "Found", "Not Found")</f>
        <v>Found</v>
      </c>
      <c r="AC260" s="44" t="str">
        <f>IF(COUNTIF(Stats!$A$1:$A$33, N260) &gt; 0, "Found", "Not Found")</f>
        <v>Found</v>
      </c>
      <c r="AD260" s="44" t="str">
        <f>IF(COUNTIF(Stats!$A$1:$A$33, O260) &gt; 0, "Found", "Not Found")</f>
        <v>Found</v>
      </c>
      <c r="AE260" s="44" t="str">
        <f>IF(COUNTIF(Stats!$A$1:$A$33, P260) &gt; 0, "Found", "Not Found")</f>
        <v>Found</v>
      </c>
      <c r="AF260" s="44" t="str">
        <f>IF(COUNTIF(Stats!$A$1:$A$33, Q260) &gt; 0, "Found", "Not Found")</f>
        <v>Found</v>
      </c>
      <c r="AG260" s="44" t="str">
        <f>IF(COUNTIF(Stats!$A$1:$A$33, R260) &gt; 0, "Found", "Not Found")</f>
        <v>Found</v>
      </c>
      <c r="AH260" s="44" t="str">
        <f>IF(COUNTIF(Stats!$A$1:$A$33, S260) &gt; 0, "Found", "Not Found")</f>
        <v>Found</v>
      </c>
    </row>
    <row r="261" spans="1:34" ht="12.75">
      <c r="A261" s="55" t="s">
        <v>200</v>
      </c>
      <c r="B261" s="1" t="s">
        <v>108</v>
      </c>
      <c r="C261" s="1" t="s">
        <v>365</v>
      </c>
      <c r="D261" s="46">
        <v>1</v>
      </c>
      <c r="E261" s="1" t="s">
        <v>100</v>
      </c>
      <c r="F261" s="59" t="s">
        <v>45</v>
      </c>
      <c r="G261" s="60" t="s">
        <v>54</v>
      </c>
      <c r="H261" s="61" t="s">
        <v>62</v>
      </c>
      <c r="I261" s="61" t="s">
        <v>67</v>
      </c>
      <c r="J261" s="62" t="s">
        <v>53</v>
      </c>
      <c r="K261" s="62" t="s">
        <v>46</v>
      </c>
      <c r="L261" s="63" t="s">
        <v>50</v>
      </c>
      <c r="M261" s="64" t="s">
        <v>59</v>
      </c>
      <c r="N261" s="65" t="s">
        <v>55</v>
      </c>
      <c r="O261" s="65" t="s">
        <v>57</v>
      </c>
      <c r="P261" s="65" t="s">
        <v>35</v>
      </c>
      <c r="Q261" s="65" t="s">
        <v>25</v>
      </c>
      <c r="R261" s="66" t="s">
        <v>52</v>
      </c>
      <c r="S261" s="66" t="s">
        <v>49</v>
      </c>
      <c r="T261" s="43">
        <f ca="1">IFERROR(__xludf.DUMMYFUNCTION("COUNTUNIQUE(F261:S261)"),14)</f>
        <v>14</v>
      </c>
      <c r="U261" s="44" t="str">
        <f>IF(COUNTIF(Stats!$A$1:$A$33, F261) &gt; 0, "Found", "Not Found")</f>
        <v>Found</v>
      </c>
      <c r="V261" s="44" t="str">
        <f>IF(COUNTIF(Stats!$A$1:$A$33, G261) &gt; 0, "Found", "Not Found")</f>
        <v>Found</v>
      </c>
      <c r="W261" s="44" t="str">
        <f>IF(COUNTIF(Stats!$A$1:$A$33, H261) &gt; 0, "Found", "Not Found")</f>
        <v>Found</v>
      </c>
      <c r="X261" s="44" t="str">
        <f>IF(COUNTIF(Stats!$A$1:$A$33, I261) &gt; 0, "Found", "Not Found")</f>
        <v>Found</v>
      </c>
      <c r="Y261" s="44" t="str">
        <f>IF(COUNTIF(Stats!$A$1:$A$33, J261) &gt; 0, "Found", "Not Found")</f>
        <v>Found</v>
      </c>
      <c r="Z261" s="44" t="str">
        <f>IF(COUNTIF(Stats!$A$1:$A$33, K261) &gt; 0, "Found", "Not Found")</f>
        <v>Found</v>
      </c>
      <c r="AA261" s="44" t="str">
        <f>IF(COUNTIF(Stats!$A$1:$A$33, L261) &gt; 0, "Found", "Not Found")</f>
        <v>Found</v>
      </c>
      <c r="AB261" s="44" t="str">
        <f>IF(COUNTIF(Stats!$A$1:$A$33, M261) &gt; 0, "Found", "Not Found")</f>
        <v>Found</v>
      </c>
      <c r="AC261" s="44" t="str">
        <f>IF(COUNTIF(Stats!$A$1:$A$33, N261) &gt; 0, "Found", "Not Found")</f>
        <v>Found</v>
      </c>
      <c r="AD261" s="44" t="str">
        <f>IF(COUNTIF(Stats!$A$1:$A$33, O261) &gt; 0, "Found", "Not Found")</f>
        <v>Found</v>
      </c>
      <c r="AE261" s="44" t="str">
        <f>IF(COUNTIF(Stats!$A$1:$A$33, P261) &gt; 0, "Found", "Not Found")</f>
        <v>Found</v>
      </c>
      <c r="AF261" s="44" t="str">
        <f>IF(COUNTIF(Stats!$A$1:$A$33, Q261) &gt; 0, "Found", "Not Found")</f>
        <v>Found</v>
      </c>
      <c r="AG261" s="44" t="str">
        <f>IF(COUNTIF(Stats!$A$1:$A$33, R261) &gt; 0, "Found", "Not Found")</f>
        <v>Found</v>
      </c>
      <c r="AH261" s="44" t="str">
        <f>IF(COUNTIF(Stats!$A$1:$A$33, S261) &gt; 0, "Found", "Not Found")</f>
        <v>Found</v>
      </c>
    </row>
    <row r="262" spans="1:34" ht="12.75">
      <c r="A262" s="33" t="s">
        <v>200</v>
      </c>
      <c r="B262" s="1" t="s">
        <v>108</v>
      </c>
      <c r="C262" s="1" t="s">
        <v>364</v>
      </c>
      <c r="D262" s="46">
        <v>2</v>
      </c>
      <c r="E262" s="1" t="s">
        <v>100</v>
      </c>
      <c r="F262" s="59" t="s">
        <v>53</v>
      </c>
      <c r="G262" s="60" t="s">
        <v>35</v>
      </c>
      <c r="H262" s="61" t="s">
        <v>67</v>
      </c>
      <c r="I262" s="61" t="s">
        <v>40</v>
      </c>
      <c r="J262" s="62" t="s">
        <v>51</v>
      </c>
      <c r="K262" s="62" t="s">
        <v>25</v>
      </c>
      <c r="L262" s="63" t="s">
        <v>70</v>
      </c>
      <c r="M262" s="64" t="s">
        <v>64</v>
      </c>
      <c r="N262" s="65" t="s">
        <v>49</v>
      </c>
      <c r="O262" s="65" t="s">
        <v>55</v>
      </c>
      <c r="P262" s="65" t="s">
        <v>46</v>
      </c>
      <c r="Q262" s="65" t="s">
        <v>45</v>
      </c>
      <c r="R262" s="66" t="s">
        <v>20</v>
      </c>
      <c r="S262" s="66" t="s">
        <v>47</v>
      </c>
      <c r="T262" s="43">
        <f ca="1">IFERROR(__xludf.DUMMYFUNCTION("COUNTUNIQUE(F262:S262)"),14)</f>
        <v>14</v>
      </c>
      <c r="U262" s="44" t="str">
        <f>IF(COUNTIF(Stats!$A$1:$A$33, F262) &gt; 0, "Found", "Not Found")</f>
        <v>Found</v>
      </c>
      <c r="V262" s="44" t="str">
        <f>IF(COUNTIF(Stats!$A$1:$A$33, G262) &gt; 0, "Found", "Not Found")</f>
        <v>Found</v>
      </c>
      <c r="W262" s="44" t="str">
        <f>IF(COUNTIF(Stats!$A$1:$A$33, H262) &gt; 0, "Found", "Not Found")</f>
        <v>Found</v>
      </c>
      <c r="X262" s="44" t="str">
        <f>IF(COUNTIF(Stats!$A$1:$A$33, I262) &gt; 0, "Found", "Not Found")</f>
        <v>Found</v>
      </c>
      <c r="Y262" s="44" t="str">
        <f>IF(COUNTIF(Stats!$A$1:$A$33, J262) &gt; 0, "Found", "Not Found")</f>
        <v>Found</v>
      </c>
      <c r="Z262" s="44" t="str">
        <f>IF(COUNTIF(Stats!$A$1:$A$33, K262) &gt; 0, "Found", "Not Found")</f>
        <v>Found</v>
      </c>
      <c r="AA262" s="44" t="str">
        <f>IF(COUNTIF(Stats!$A$1:$A$33, L262) &gt; 0, "Found", "Not Found")</f>
        <v>Found</v>
      </c>
      <c r="AB262" s="44" t="str">
        <f>IF(COUNTIF(Stats!$A$1:$A$33, M262) &gt; 0, "Found", "Not Found")</f>
        <v>Found</v>
      </c>
      <c r="AC262" s="44" t="str">
        <f>IF(COUNTIF(Stats!$A$1:$A$33, N262) &gt; 0, "Found", "Not Found")</f>
        <v>Found</v>
      </c>
      <c r="AD262" s="44" t="str">
        <f>IF(COUNTIF(Stats!$A$1:$A$33, O262) &gt; 0, "Found", "Not Found")</f>
        <v>Found</v>
      </c>
      <c r="AE262" s="44" t="str">
        <f>IF(COUNTIF(Stats!$A$1:$A$33, P262) &gt; 0, "Found", "Not Found")</f>
        <v>Found</v>
      </c>
      <c r="AF262" s="44" t="str">
        <f>IF(COUNTIF(Stats!$A$1:$A$33, Q262) &gt; 0, "Found", "Not Found")</f>
        <v>Found</v>
      </c>
      <c r="AG262" s="44" t="str">
        <f>IF(COUNTIF(Stats!$A$1:$A$33, R262) &gt; 0, "Found", "Not Found")</f>
        <v>Found</v>
      </c>
      <c r="AH262" s="44" t="str">
        <f>IF(COUNTIF(Stats!$A$1:$A$33, S262) &gt; 0, "Found", "Not Found")</f>
        <v>Found</v>
      </c>
    </row>
    <row r="263" spans="1:34" ht="12.75">
      <c r="A263" s="57" t="s">
        <v>201</v>
      </c>
      <c r="B263" s="1" t="s">
        <v>108</v>
      </c>
      <c r="C263" s="1" t="s">
        <v>365</v>
      </c>
      <c r="D263" s="46">
        <v>7</v>
      </c>
      <c r="E263" s="1" t="s">
        <v>100</v>
      </c>
      <c r="F263" s="59" t="s">
        <v>35</v>
      </c>
      <c r="G263" s="60" t="s">
        <v>20</v>
      </c>
      <c r="H263" s="61" t="s">
        <v>64</v>
      </c>
      <c r="I263" s="61" t="s">
        <v>67</v>
      </c>
      <c r="J263" s="62" t="s">
        <v>45</v>
      </c>
      <c r="K263" s="62" t="s">
        <v>46</v>
      </c>
      <c r="L263" s="63" t="s">
        <v>66</v>
      </c>
      <c r="M263" s="64" t="s">
        <v>30</v>
      </c>
      <c r="N263" s="65" t="s">
        <v>55</v>
      </c>
      <c r="O263" s="65" t="s">
        <v>25</v>
      </c>
      <c r="P263" s="65" t="s">
        <v>53</v>
      </c>
      <c r="Q263" s="65" t="s">
        <v>49</v>
      </c>
      <c r="R263" s="66" t="s">
        <v>47</v>
      </c>
      <c r="S263" s="66" t="s">
        <v>15</v>
      </c>
      <c r="T263" s="43">
        <f ca="1">IFERROR(__xludf.DUMMYFUNCTION("COUNTUNIQUE(F263:S263)"),14)</f>
        <v>14</v>
      </c>
      <c r="U263" s="44" t="str">
        <f>IF(COUNTIF(Stats!$A$1:$A$33, F263) &gt; 0, "Found", "Not Found")</f>
        <v>Found</v>
      </c>
      <c r="V263" s="44" t="str">
        <f>IF(COUNTIF(Stats!$A$1:$A$33, G263) &gt; 0, "Found", "Not Found")</f>
        <v>Found</v>
      </c>
      <c r="W263" s="44" t="str">
        <f>IF(COUNTIF(Stats!$A$1:$A$33, H263) &gt; 0, "Found", "Not Found")</f>
        <v>Found</v>
      </c>
      <c r="X263" s="44" t="str">
        <f>IF(COUNTIF(Stats!$A$1:$A$33, I263) &gt; 0, "Found", "Not Found")</f>
        <v>Found</v>
      </c>
      <c r="Y263" s="44" t="str">
        <f>IF(COUNTIF(Stats!$A$1:$A$33, J263) &gt; 0, "Found", "Not Found")</f>
        <v>Found</v>
      </c>
      <c r="Z263" s="44" t="str">
        <f>IF(COUNTIF(Stats!$A$1:$A$33, K263) &gt; 0, "Found", "Not Found")</f>
        <v>Found</v>
      </c>
      <c r="AA263" s="44" t="str">
        <f>IF(COUNTIF(Stats!$A$1:$A$33, L263) &gt; 0, "Found", "Not Found")</f>
        <v>Found</v>
      </c>
      <c r="AB263" s="44" t="str">
        <f>IF(COUNTIF(Stats!$A$1:$A$33, M263) &gt; 0, "Found", "Not Found")</f>
        <v>Found</v>
      </c>
      <c r="AC263" s="44" t="str">
        <f>IF(COUNTIF(Stats!$A$1:$A$33, N263) &gt; 0, "Found", "Not Found")</f>
        <v>Found</v>
      </c>
      <c r="AD263" s="44" t="str">
        <f>IF(COUNTIF(Stats!$A$1:$A$33, O263) &gt; 0, "Found", "Not Found")</f>
        <v>Found</v>
      </c>
      <c r="AE263" s="44" t="str">
        <f>IF(COUNTIF(Stats!$A$1:$A$33, P263) &gt; 0, "Found", "Not Found")</f>
        <v>Found</v>
      </c>
      <c r="AF263" s="44" t="str">
        <f>IF(COUNTIF(Stats!$A$1:$A$33, Q263) &gt; 0, "Found", "Not Found")</f>
        <v>Found</v>
      </c>
      <c r="AG263" s="44" t="str">
        <f>IF(COUNTIF(Stats!$A$1:$A$33, R263) &gt; 0, "Found", "Not Found")</f>
        <v>Found</v>
      </c>
      <c r="AH263" s="44" t="str">
        <f>IF(COUNTIF(Stats!$A$1:$A$33, S263) &gt; 0, "Found", "Not Found")</f>
        <v>Found</v>
      </c>
    </row>
    <row r="264" spans="1:34" ht="12.75">
      <c r="A264" s="57" t="s">
        <v>201</v>
      </c>
      <c r="B264" s="1" t="s">
        <v>108</v>
      </c>
      <c r="C264" s="1" t="s">
        <v>365</v>
      </c>
      <c r="D264" s="46">
        <v>1</v>
      </c>
      <c r="E264" s="1" t="s">
        <v>100</v>
      </c>
      <c r="F264" s="59" t="s">
        <v>25</v>
      </c>
      <c r="G264" s="60" t="s">
        <v>48</v>
      </c>
      <c r="H264" s="61" t="s">
        <v>66</v>
      </c>
      <c r="I264" s="61" t="s">
        <v>60</v>
      </c>
      <c r="J264" s="62" t="s">
        <v>59</v>
      </c>
      <c r="K264" s="62" t="s">
        <v>64</v>
      </c>
      <c r="L264" s="63" t="s">
        <v>52</v>
      </c>
      <c r="M264" s="64" t="s">
        <v>46</v>
      </c>
      <c r="N264" s="65" t="s">
        <v>55</v>
      </c>
      <c r="O264" s="65" t="s">
        <v>35</v>
      </c>
      <c r="P264" s="65" t="s">
        <v>53</v>
      </c>
      <c r="Q264" s="65" t="s">
        <v>30</v>
      </c>
      <c r="R264" s="66" t="s">
        <v>57</v>
      </c>
      <c r="S264" s="66" t="s">
        <v>69</v>
      </c>
      <c r="T264" s="43">
        <f ca="1">IFERROR(__xludf.DUMMYFUNCTION("COUNTUNIQUE(F264:S264)"),14)</f>
        <v>14</v>
      </c>
      <c r="U264" s="44" t="str">
        <f>IF(COUNTIF(Stats!$A$1:$A$33, F264) &gt; 0, "Found", "Not Found")</f>
        <v>Found</v>
      </c>
      <c r="V264" s="44" t="str">
        <f>IF(COUNTIF(Stats!$A$1:$A$33, G264) &gt; 0, "Found", "Not Found")</f>
        <v>Found</v>
      </c>
      <c r="W264" s="44" t="str">
        <f>IF(COUNTIF(Stats!$A$1:$A$33, H264) &gt; 0, "Found", "Not Found")</f>
        <v>Found</v>
      </c>
      <c r="X264" s="44" t="str">
        <f>IF(COUNTIF(Stats!$A$1:$A$33, I264) &gt; 0, "Found", "Not Found")</f>
        <v>Found</v>
      </c>
      <c r="Y264" s="44" t="str">
        <f>IF(COUNTIF(Stats!$A$1:$A$33, J264) &gt; 0, "Found", "Not Found")</f>
        <v>Found</v>
      </c>
      <c r="Z264" s="44" t="str">
        <f>IF(COUNTIF(Stats!$A$1:$A$33, K264) &gt; 0, "Found", "Not Found")</f>
        <v>Found</v>
      </c>
      <c r="AA264" s="44" t="str">
        <f>IF(COUNTIF(Stats!$A$1:$A$33, L264) &gt; 0, "Found", "Not Found")</f>
        <v>Found</v>
      </c>
      <c r="AB264" s="44" t="str">
        <f>IF(COUNTIF(Stats!$A$1:$A$33, M264) &gt; 0, "Found", "Not Found")</f>
        <v>Found</v>
      </c>
      <c r="AC264" s="44" t="str">
        <f>IF(COUNTIF(Stats!$A$1:$A$33, N264) &gt; 0, "Found", "Not Found")</f>
        <v>Found</v>
      </c>
      <c r="AD264" s="44" t="str">
        <f>IF(COUNTIF(Stats!$A$1:$A$33, O264) &gt; 0, "Found", "Not Found")</f>
        <v>Found</v>
      </c>
      <c r="AE264" s="44" t="str">
        <f>IF(COUNTIF(Stats!$A$1:$A$33, P264) &gt; 0, "Found", "Not Found")</f>
        <v>Found</v>
      </c>
      <c r="AF264" s="44" t="str">
        <f>IF(COUNTIF(Stats!$A$1:$A$33, Q264) &gt; 0, "Found", "Not Found")</f>
        <v>Found</v>
      </c>
      <c r="AG264" s="44" t="str">
        <f>IF(COUNTIF(Stats!$A$1:$A$33, R264) &gt; 0, "Found", "Not Found")</f>
        <v>Found</v>
      </c>
      <c r="AH264" s="44" t="str">
        <f>IF(COUNTIF(Stats!$A$1:$A$33, S264) &gt; 0, "Found", "Not Found")</f>
        <v>Found</v>
      </c>
    </row>
    <row r="265" spans="1:34" ht="12.75">
      <c r="A265" s="56" t="s">
        <v>202</v>
      </c>
      <c r="B265" s="1" t="s">
        <v>97</v>
      </c>
      <c r="C265" s="1" t="s">
        <v>364</v>
      </c>
      <c r="D265" s="46">
        <v>2</v>
      </c>
      <c r="E265" s="1" t="s">
        <v>100</v>
      </c>
      <c r="F265" s="47" t="s">
        <v>55</v>
      </c>
      <c r="G265" s="48" t="s">
        <v>53</v>
      </c>
      <c r="H265" s="49" t="s">
        <v>61</v>
      </c>
      <c r="I265" s="49" t="s">
        <v>63</v>
      </c>
      <c r="J265" s="50" t="s">
        <v>30</v>
      </c>
      <c r="K265" s="50" t="s">
        <v>35</v>
      </c>
      <c r="L265" s="51" t="s">
        <v>51</v>
      </c>
      <c r="M265" s="52" t="s">
        <v>69</v>
      </c>
      <c r="N265" s="53" t="s">
        <v>60</v>
      </c>
      <c r="O265" s="53" t="s">
        <v>57</v>
      </c>
      <c r="P265" s="53" t="s">
        <v>46</v>
      </c>
      <c r="Q265" s="53" t="s">
        <v>49</v>
      </c>
      <c r="R265" s="54" t="s">
        <v>58</v>
      </c>
      <c r="S265" s="54" t="s">
        <v>50</v>
      </c>
      <c r="T265" s="43">
        <f ca="1">IFERROR(__xludf.DUMMYFUNCTION("COUNTUNIQUE(F265:S265)"),14)</f>
        <v>14</v>
      </c>
      <c r="U265" s="44" t="str">
        <f>IF(COUNTIF(Stats!$A$1:$A$33, F265) &gt; 0, "Found", "Not Found")</f>
        <v>Found</v>
      </c>
      <c r="V265" s="44" t="str">
        <f>IF(COUNTIF(Stats!$A$1:$A$33, G265) &gt; 0, "Found", "Not Found")</f>
        <v>Found</v>
      </c>
      <c r="W265" s="44" t="str">
        <f>IF(COUNTIF(Stats!$A$1:$A$33, H265) &gt; 0, "Found", "Not Found")</f>
        <v>Found</v>
      </c>
      <c r="X265" s="44" t="str">
        <f>IF(COUNTIF(Stats!$A$1:$A$33, I265) &gt; 0, "Found", "Not Found")</f>
        <v>Found</v>
      </c>
      <c r="Y265" s="44" t="str">
        <f>IF(COUNTIF(Stats!$A$1:$A$33, J265) &gt; 0, "Found", "Not Found")</f>
        <v>Found</v>
      </c>
      <c r="Z265" s="44" t="str">
        <f>IF(COUNTIF(Stats!$A$1:$A$33, K265) &gt; 0, "Found", "Not Found")</f>
        <v>Found</v>
      </c>
      <c r="AA265" s="44" t="str">
        <f>IF(COUNTIF(Stats!$A$1:$A$33, L265) &gt; 0, "Found", "Not Found")</f>
        <v>Found</v>
      </c>
      <c r="AB265" s="44" t="str">
        <f>IF(COUNTIF(Stats!$A$1:$A$33, M265) &gt; 0, "Found", "Not Found")</f>
        <v>Found</v>
      </c>
      <c r="AC265" s="44" t="str">
        <f>IF(COUNTIF(Stats!$A$1:$A$33, N265) &gt; 0, "Found", "Not Found")</f>
        <v>Found</v>
      </c>
      <c r="AD265" s="44" t="str">
        <f>IF(COUNTIF(Stats!$A$1:$A$33, O265) &gt; 0, "Found", "Not Found")</f>
        <v>Found</v>
      </c>
      <c r="AE265" s="44" t="str">
        <f>IF(COUNTIF(Stats!$A$1:$A$33, P265) &gt; 0, "Found", "Not Found")</f>
        <v>Found</v>
      </c>
      <c r="AF265" s="44" t="str">
        <f>IF(COUNTIF(Stats!$A$1:$A$33, Q265) &gt; 0, "Found", "Not Found")</f>
        <v>Found</v>
      </c>
      <c r="AG265" s="44" t="str">
        <f>IF(COUNTIF(Stats!$A$1:$A$33, R265) &gt; 0, "Found", "Not Found")</f>
        <v>Found</v>
      </c>
      <c r="AH265" s="44" t="str">
        <f>IF(COUNTIF(Stats!$A$1:$A$33, S265) &gt; 0, "Found", "Not Found")</f>
        <v>Found</v>
      </c>
    </row>
    <row r="266" spans="1:34" ht="12.75">
      <c r="A266" s="50" t="s">
        <v>202</v>
      </c>
      <c r="B266" s="1" t="s">
        <v>97</v>
      </c>
      <c r="C266" s="1" t="s">
        <v>365</v>
      </c>
      <c r="D266" s="46">
        <v>4</v>
      </c>
      <c r="E266" s="1" t="s">
        <v>100</v>
      </c>
      <c r="F266" s="47" t="s">
        <v>50</v>
      </c>
      <c r="G266" s="48" t="s">
        <v>25</v>
      </c>
      <c r="H266" s="49" t="s">
        <v>68</v>
      </c>
      <c r="I266" s="49" t="s">
        <v>56</v>
      </c>
      <c r="J266" s="50" t="s">
        <v>48</v>
      </c>
      <c r="K266" s="50" t="s">
        <v>65</v>
      </c>
      <c r="L266" s="51" t="s">
        <v>62</v>
      </c>
      <c r="M266" s="52" t="s">
        <v>47</v>
      </c>
      <c r="N266" s="53" t="s">
        <v>30</v>
      </c>
      <c r="O266" s="53" t="s">
        <v>45</v>
      </c>
      <c r="P266" s="53" t="s">
        <v>60</v>
      </c>
      <c r="Q266" s="53" t="s">
        <v>55</v>
      </c>
      <c r="R266" s="54" t="s">
        <v>52</v>
      </c>
      <c r="S266" s="54" t="s">
        <v>40</v>
      </c>
      <c r="T266" s="43">
        <f ca="1">IFERROR(__xludf.DUMMYFUNCTION("COUNTUNIQUE(F266:S266)"),14)</f>
        <v>14</v>
      </c>
      <c r="U266" s="44" t="str">
        <f>IF(COUNTIF(Stats!$A$1:$A$33, F266) &gt; 0, "Found", "Not Found")</f>
        <v>Found</v>
      </c>
      <c r="V266" s="44" t="str">
        <f>IF(COUNTIF(Stats!$A$1:$A$33, G266) &gt; 0, "Found", "Not Found")</f>
        <v>Found</v>
      </c>
      <c r="W266" s="44" t="str">
        <f>IF(COUNTIF(Stats!$A$1:$A$33, H266) &gt; 0, "Found", "Not Found")</f>
        <v>Found</v>
      </c>
      <c r="X266" s="44" t="str">
        <f>IF(COUNTIF(Stats!$A$1:$A$33, I266) &gt; 0, "Found", "Not Found")</f>
        <v>Found</v>
      </c>
      <c r="Y266" s="44" t="str">
        <f>IF(COUNTIF(Stats!$A$1:$A$33, J266) &gt; 0, "Found", "Not Found")</f>
        <v>Found</v>
      </c>
      <c r="Z266" s="44" t="str">
        <f>IF(COUNTIF(Stats!$A$1:$A$33, K266) &gt; 0, "Found", "Not Found")</f>
        <v>Found</v>
      </c>
      <c r="AA266" s="44" t="str">
        <f>IF(COUNTIF(Stats!$A$1:$A$33, L266) &gt; 0, "Found", "Not Found")</f>
        <v>Found</v>
      </c>
      <c r="AB266" s="44" t="str">
        <f>IF(COUNTIF(Stats!$A$1:$A$33, M266) &gt; 0, "Found", "Not Found")</f>
        <v>Found</v>
      </c>
      <c r="AC266" s="44" t="str">
        <f>IF(COUNTIF(Stats!$A$1:$A$33, N266) &gt; 0, "Found", "Not Found")</f>
        <v>Found</v>
      </c>
      <c r="AD266" s="44" t="str">
        <f>IF(COUNTIF(Stats!$A$1:$A$33, O266) &gt; 0, "Found", "Not Found")</f>
        <v>Found</v>
      </c>
      <c r="AE266" s="44" t="str">
        <f>IF(COUNTIF(Stats!$A$1:$A$33, P266) &gt; 0, "Found", "Not Found")</f>
        <v>Found</v>
      </c>
      <c r="AF266" s="44" t="str">
        <f>IF(COUNTIF(Stats!$A$1:$A$33, Q266) &gt; 0, "Found", "Not Found")</f>
        <v>Found</v>
      </c>
      <c r="AG266" s="44" t="str">
        <f>IF(COUNTIF(Stats!$A$1:$A$33, R266) &gt; 0, "Found", "Not Found")</f>
        <v>Found</v>
      </c>
      <c r="AH266" s="44" t="str">
        <f>IF(COUNTIF(Stats!$A$1:$A$33, S266) &gt; 0, "Found", "Not Found")</f>
        <v>Found</v>
      </c>
    </row>
    <row r="267" spans="1:34" ht="12.75">
      <c r="A267" s="50" t="s">
        <v>203</v>
      </c>
      <c r="B267" s="1" t="s">
        <v>115</v>
      </c>
      <c r="C267" s="1" t="s">
        <v>364</v>
      </c>
      <c r="D267" s="46">
        <v>6</v>
      </c>
      <c r="E267" s="1" t="s">
        <v>100</v>
      </c>
      <c r="F267" s="47" t="s">
        <v>25</v>
      </c>
      <c r="G267" s="48" t="s">
        <v>46</v>
      </c>
      <c r="H267" s="49" t="s">
        <v>52</v>
      </c>
      <c r="I267" s="49" t="s">
        <v>65</v>
      </c>
      <c r="J267" s="50" t="s">
        <v>35</v>
      </c>
      <c r="K267" s="50" t="s">
        <v>30</v>
      </c>
      <c r="L267" s="51" t="s">
        <v>62</v>
      </c>
      <c r="M267" s="52" t="s">
        <v>57</v>
      </c>
      <c r="N267" s="53" t="s">
        <v>50</v>
      </c>
      <c r="O267" s="53" t="s">
        <v>66</v>
      </c>
      <c r="P267" s="53" t="s">
        <v>45</v>
      </c>
      <c r="Q267" s="53" t="s">
        <v>55</v>
      </c>
      <c r="R267" s="54" t="s">
        <v>40</v>
      </c>
      <c r="S267" s="54" t="s">
        <v>53</v>
      </c>
      <c r="T267" s="43">
        <f ca="1">IFERROR(__xludf.DUMMYFUNCTION("COUNTUNIQUE(F267:S267)"),14)</f>
        <v>14</v>
      </c>
      <c r="U267" s="44" t="str">
        <f>IF(COUNTIF(Stats!$A$1:$A$33, F267) &gt; 0, "Found", "Not Found")</f>
        <v>Found</v>
      </c>
      <c r="V267" s="44" t="str">
        <f>IF(COUNTIF(Stats!$A$1:$A$33, G267) &gt; 0, "Found", "Not Found")</f>
        <v>Found</v>
      </c>
      <c r="W267" s="44" t="str">
        <f>IF(COUNTIF(Stats!$A$1:$A$33, H267) &gt; 0, "Found", "Not Found")</f>
        <v>Found</v>
      </c>
      <c r="X267" s="44" t="str">
        <f>IF(COUNTIF(Stats!$A$1:$A$33, I267) &gt; 0, "Found", "Not Found")</f>
        <v>Found</v>
      </c>
      <c r="Y267" s="44" t="str">
        <f>IF(COUNTIF(Stats!$A$1:$A$33, J267) &gt; 0, "Found", "Not Found")</f>
        <v>Found</v>
      </c>
      <c r="Z267" s="44" t="str">
        <f>IF(COUNTIF(Stats!$A$1:$A$33, K267) &gt; 0, "Found", "Not Found")</f>
        <v>Found</v>
      </c>
      <c r="AA267" s="44" t="str">
        <f>IF(COUNTIF(Stats!$A$1:$A$33, L267) &gt; 0, "Found", "Not Found")</f>
        <v>Found</v>
      </c>
      <c r="AB267" s="44" t="str">
        <f>IF(COUNTIF(Stats!$A$1:$A$33, M267) &gt; 0, "Found", "Not Found")</f>
        <v>Found</v>
      </c>
      <c r="AC267" s="44" t="str">
        <f>IF(COUNTIF(Stats!$A$1:$A$33, N267) &gt; 0, "Found", "Not Found")</f>
        <v>Found</v>
      </c>
      <c r="AD267" s="44" t="str">
        <f>IF(COUNTIF(Stats!$A$1:$A$33, O267) &gt; 0, "Found", "Not Found")</f>
        <v>Found</v>
      </c>
      <c r="AE267" s="44" t="str">
        <f>IF(COUNTIF(Stats!$A$1:$A$33, P267) &gt; 0, "Found", "Not Found")</f>
        <v>Found</v>
      </c>
      <c r="AF267" s="44" t="str">
        <f>IF(COUNTIF(Stats!$A$1:$A$33, Q267) &gt; 0, "Found", "Not Found")</f>
        <v>Found</v>
      </c>
      <c r="AG267" s="44" t="str">
        <f>IF(COUNTIF(Stats!$A$1:$A$33, R267) &gt; 0, "Found", "Not Found")</f>
        <v>Found</v>
      </c>
      <c r="AH267" s="44" t="str">
        <f>IF(COUNTIF(Stats!$A$1:$A$33, S267) &gt; 0, "Found", "Not Found")</f>
        <v>Found</v>
      </c>
    </row>
    <row r="268" spans="1:34" ht="12.75">
      <c r="A268" s="50" t="s">
        <v>203</v>
      </c>
      <c r="B268" s="1" t="s">
        <v>115</v>
      </c>
      <c r="C268" s="1" t="s">
        <v>364</v>
      </c>
      <c r="D268" s="46">
        <v>1</v>
      </c>
      <c r="E268" s="1" t="s">
        <v>100</v>
      </c>
      <c r="F268" s="47" t="s">
        <v>55</v>
      </c>
      <c r="G268" s="48" t="s">
        <v>30</v>
      </c>
      <c r="H268" s="49" t="s">
        <v>46</v>
      </c>
      <c r="I268" s="49" t="s">
        <v>65</v>
      </c>
      <c r="J268" s="50" t="s">
        <v>60</v>
      </c>
      <c r="K268" s="50" t="s">
        <v>62</v>
      </c>
      <c r="L268" s="51" t="s">
        <v>53</v>
      </c>
      <c r="M268" s="52" t="s">
        <v>57</v>
      </c>
      <c r="N268" s="53" t="s">
        <v>50</v>
      </c>
      <c r="O268" s="53" t="s">
        <v>25</v>
      </c>
      <c r="P268" s="53" t="s">
        <v>35</v>
      </c>
      <c r="Q268" s="53" t="s">
        <v>66</v>
      </c>
      <c r="R268" s="54" t="s">
        <v>49</v>
      </c>
      <c r="S268" s="54" t="s">
        <v>58</v>
      </c>
      <c r="T268" s="43">
        <f ca="1">IFERROR(__xludf.DUMMYFUNCTION("COUNTUNIQUE(F268:S268)"),14)</f>
        <v>14</v>
      </c>
      <c r="U268" s="44" t="str">
        <f>IF(COUNTIF(Stats!$A$1:$A$33, F268) &gt; 0, "Found", "Not Found")</f>
        <v>Found</v>
      </c>
      <c r="V268" s="44" t="str">
        <f>IF(COUNTIF(Stats!$A$1:$A$33, G268) &gt; 0, "Found", "Not Found")</f>
        <v>Found</v>
      </c>
      <c r="W268" s="44" t="str">
        <f>IF(COUNTIF(Stats!$A$1:$A$33, H268) &gt; 0, "Found", "Not Found")</f>
        <v>Found</v>
      </c>
      <c r="X268" s="44" t="str">
        <f>IF(COUNTIF(Stats!$A$1:$A$33, I268) &gt; 0, "Found", "Not Found")</f>
        <v>Found</v>
      </c>
      <c r="Y268" s="44" t="str">
        <f>IF(COUNTIF(Stats!$A$1:$A$33, J268) &gt; 0, "Found", "Not Found")</f>
        <v>Found</v>
      </c>
      <c r="Z268" s="44" t="str">
        <f>IF(COUNTIF(Stats!$A$1:$A$33, K268) &gt; 0, "Found", "Not Found")</f>
        <v>Found</v>
      </c>
      <c r="AA268" s="44" t="str">
        <f>IF(COUNTIF(Stats!$A$1:$A$33, L268) &gt; 0, "Found", "Not Found")</f>
        <v>Found</v>
      </c>
      <c r="AB268" s="44" t="str">
        <f>IF(COUNTIF(Stats!$A$1:$A$33, M268) &gt; 0, "Found", "Not Found")</f>
        <v>Found</v>
      </c>
      <c r="AC268" s="44" t="str">
        <f>IF(COUNTIF(Stats!$A$1:$A$33, N268) &gt; 0, "Found", "Not Found")</f>
        <v>Found</v>
      </c>
      <c r="AD268" s="44" t="str">
        <f>IF(COUNTIF(Stats!$A$1:$A$33, O268) &gt; 0, "Found", "Not Found")</f>
        <v>Found</v>
      </c>
      <c r="AE268" s="44" t="str">
        <f>IF(COUNTIF(Stats!$A$1:$A$33, P268) &gt; 0, "Found", "Not Found")</f>
        <v>Found</v>
      </c>
      <c r="AF268" s="44" t="str">
        <f>IF(COUNTIF(Stats!$A$1:$A$33, Q268) &gt; 0, "Found", "Not Found")</f>
        <v>Found</v>
      </c>
      <c r="AG268" s="44" t="str">
        <f>IF(COUNTIF(Stats!$A$1:$A$33, R268) &gt; 0, "Found", "Not Found")</f>
        <v>Found</v>
      </c>
      <c r="AH268" s="44" t="str">
        <f>IF(COUNTIF(Stats!$A$1:$A$33, S268) &gt; 0, "Found", "Not Found")</f>
        <v>Found</v>
      </c>
    </row>
    <row r="269" spans="1:34" ht="12.75">
      <c r="A269" s="67" t="s">
        <v>204</v>
      </c>
      <c r="B269" s="1" t="s">
        <v>115</v>
      </c>
      <c r="C269" s="1" t="s">
        <v>364</v>
      </c>
      <c r="D269" s="46">
        <v>7</v>
      </c>
      <c r="E269" s="1" t="s">
        <v>100</v>
      </c>
      <c r="F269" s="47" t="s">
        <v>25</v>
      </c>
      <c r="G269" s="48" t="s">
        <v>51</v>
      </c>
      <c r="H269" s="49" t="s">
        <v>50</v>
      </c>
      <c r="I269" s="49" t="s">
        <v>52</v>
      </c>
      <c r="J269" s="50" t="s">
        <v>53</v>
      </c>
      <c r="K269" s="50" t="s">
        <v>46</v>
      </c>
      <c r="L269" s="51" t="s">
        <v>57</v>
      </c>
      <c r="M269" s="52" t="s">
        <v>47</v>
      </c>
      <c r="N269" s="53" t="s">
        <v>35</v>
      </c>
      <c r="O269" s="53" t="s">
        <v>55</v>
      </c>
      <c r="P269" s="53" t="s">
        <v>59</v>
      </c>
      <c r="Q269" s="53" t="s">
        <v>30</v>
      </c>
      <c r="R269" s="54" t="s">
        <v>40</v>
      </c>
      <c r="S269" s="54" t="s">
        <v>62</v>
      </c>
      <c r="T269" s="43">
        <f ca="1">IFERROR(__xludf.DUMMYFUNCTION("COUNTUNIQUE(F269:S269)"),14)</f>
        <v>14</v>
      </c>
      <c r="U269" s="44" t="str">
        <f>IF(COUNTIF(Stats!$A$1:$A$33, F269) &gt; 0, "Found", "Not Found")</f>
        <v>Found</v>
      </c>
      <c r="V269" s="44" t="str">
        <f>IF(COUNTIF(Stats!$A$1:$A$33, G269) &gt; 0, "Found", "Not Found")</f>
        <v>Found</v>
      </c>
      <c r="W269" s="44" t="str">
        <f>IF(COUNTIF(Stats!$A$1:$A$33, H269) &gt; 0, "Found", "Not Found")</f>
        <v>Found</v>
      </c>
      <c r="X269" s="44" t="str">
        <f>IF(COUNTIF(Stats!$A$1:$A$33, I269) &gt; 0, "Found", "Not Found")</f>
        <v>Found</v>
      </c>
      <c r="Y269" s="44" t="str">
        <f>IF(COUNTIF(Stats!$A$1:$A$33, J269) &gt; 0, "Found", "Not Found")</f>
        <v>Found</v>
      </c>
      <c r="Z269" s="44" t="str">
        <f>IF(COUNTIF(Stats!$A$1:$A$33, K269) &gt; 0, "Found", "Not Found")</f>
        <v>Found</v>
      </c>
      <c r="AA269" s="44" t="str">
        <f>IF(COUNTIF(Stats!$A$1:$A$33, L269) &gt; 0, "Found", "Not Found")</f>
        <v>Found</v>
      </c>
      <c r="AB269" s="44" t="str">
        <f>IF(COUNTIF(Stats!$A$1:$A$33, M269) &gt; 0, "Found", "Not Found")</f>
        <v>Found</v>
      </c>
      <c r="AC269" s="44" t="str">
        <f>IF(COUNTIF(Stats!$A$1:$A$33, N269) &gt; 0, "Found", "Not Found")</f>
        <v>Found</v>
      </c>
      <c r="AD269" s="44" t="str">
        <f>IF(COUNTIF(Stats!$A$1:$A$33, O269) &gt; 0, "Found", "Not Found")</f>
        <v>Found</v>
      </c>
      <c r="AE269" s="44" t="str">
        <f>IF(COUNTIF(Stats!$A$1:$A$33, P269) &gt; 0, "Found", "Not Found")</f>
        <v>Found</v>
      </c>
      <c r="AF269" s="44" t="str">
        <f>IF(COUNTIF(Stats!$A$1:$A$33, Q269) &gt; 0, "Found", "Not Found")</f>
        <v>Found</v>
      </c>
      <c r="AG269" s="44" t="str">
        <f>IF(COUNTIF(Stats!$A$1:$A$33, R269) &gt; 0, "Found", "Not Found")</f>
        <v>Found</v>
      </c>
      <c r="AH269" s="44" t="str">
        <f>IF(COUNTIF(Stats!$A$1:$A$33, S269) &gt; 0, "Found", "Not Found")</f>
        <v>Found</v>
      </c>
    </row>
    <row r="270" spans="1:34" ht="12.75">
      <c r="A270" s="67" t="s">
        <v>204</v>
      </c>
      <c r="B270" s="1" t="s">
        <v>115</v>
      </c>
      <c r="C270" s="1" t="s">
        <v>364</v>
      </c>
      <c r="D270" s="46">
        <v>12</v>
      </c>
      <c r="E270" s="1" t="s">
        <v>100</v>
      </c>
      <c r="F270" s="47" t="s">
        <v>53</v>
      </c>
      <c r="G270" s="48" t="s">
        <v>51</v>
      </c>
      <c r="H270" s="49" t="s">
        <v>48</v>
      </c>
      <c r="I270" s="49" t="s">
        <v>57</v>
      </c>
      <c r="J270" s="50" t="s">
        <v>30</v>
      </c>
      <c r="K270" s="50" t="s">
        <v>47</v>
      </c>
      <c r="L270" s="51" t="s">
        <v>45</v>
      </c>
      <c r="M270" s="52" t="s">
        <v>54</v>
      </c>
      <c r="N270" s="53" t="s">
        <v>35</v>
      </c>
      <c r="O270" s="53" t="s">
        <v>25</v>
      </c>
      <c r="P270" s="53" t="s">
        <v>55</v>
      </c>
      <c r="Q270" s="53" t="s">
        <v>46</v>
      </c>
      <c r="R270" s="54" t="s">
        <v>52</v>
      </c>
      <c r="S270" s="54" t="s">
        <v>62</v>
      </c>
      <c r="T270" s="43">
        <f ca="1">IFERROR(__xludf.DUMMYFUNCTION("COUNTUNIQUE(F270:S270)"),14)</f>
        <v>14</v>
      </c>
      <c r="U270" s="44" t="str">
        <f>IF(COUNTIF(Stats!$A$1:$A$33, F270) &gt; 0, "Found", "Not Found")</f>
        <v>Found</v>
      </c>
      <c r="V270" s="44" t="str">
        <f>IF(COUNTIF(Stats!$A$1:$A$33, G270) &gt; 0, "Found", "Not Found")</f>
        <v>Found</v>
      </c>
      <c r="W270" s="44" t="str">
        <f>IF(COUNTIF(Stats!$A$1:$A$33, H270) &gt; 0, "Found", "Not Found")</f>
        <v>Found</v>
      </c>
      <c r="X270" s="44" t="str">
        <f>IF(COUNTIF(Stats!$A$1:$A$33, I270) &gt; 0, "Found", "Not Found")</f>
        <v>Found</v>
      </c>
      <c r="Y270" s="44" t="str">
        <f>IF(COUNTIF(Stats!$A$1:$A$33, J270) &gt; 0, "Found", "Not Found")</f>
        <v>Found</v>
      </c>
      <c r="Z270" s="44" t="str">
        <f>IF(COUNTIF(Stats!$A$1:$A$33, K270) &gt; 0, "Found", "Not Found")</f>
        <v>Found</v>
      </c>
      <c r="AA270" s="44" t="str">
        <f>IF(COUNTIF(Stats!$A$1:$A$33, L270) &gt; 0, "Found", "Not Found")</f>
        <v>Found</v>
      </c>
      <c r="AB270" s="44" t="str">
        <f>IF(COUNTIF(Stats!$A$1:$A$33, M270) &gt; 0, "Found", "Not Found")</f>
        <v>Found</v>
      </c>
      <c r="AC270" s="44" t="str">
        <f>IF(COUNTIF(Stats!$A$1:$A$33, N270) &gt; 0, "Found", "Not Found")</f>
        <v>Found</v>
      </c>
      <c r="AD270" s="44" t="str">
        <f>IF(COUNTIF(Stats!$A$1:$A$33, O270) &gt; 0, "Found", "Not Found")</f>
        <v>Found</v>
      </c>
      <c r="AE270" s="44" t="str">
        <f>IF(COUNTIF(Stats!$A$1:$A$33, P270) &gt; 0, "Found", "Not Found")</f>
        <v>Found</v>
      </c>
      <c r="AF270" s="44" t="str">
        <f>IF(COUNTIF(Stats!$A$1:$A$33, Q270) &gt; 0, "Found", "Not Found")</f>
        <v>Found</v>
      </c>
      <c r="AG270" s="44" t="str">
        <f>IF(COUNTIF(Stats!$A$1:$A$33, R270) &gt; 0, "Found", "Not Found")</f>
        <v>Found</v>
      </c>
      <c r="AH270" s="44" t="str">
        <f>IF(COUNTIF(Stats!$A$1:$A$33, S270) &gt; 0, "Found", "Not Found")</f>
        <v>Found</v>
      </c>
    </row>
    <row r="271" spans="1:34" ht="12.75">
      <c r="A271" s="53" t="s">
        <v>205</v>
      </c>
      <c r="B271" s="1" t="s">
        <v>115</v>
      </c>
      <c r="C271" s="1" t="s">
        <v>365</v>
      </c>
      <c r="D271" s="46">
        <v>5</v>
      </c>
      <c r="E271" s="1" t="s">
        <v>100</v>
      </c>
      <c r="F271" s="47" t="s">
        <v>25</v>
      </c>
      <c r="G271" s="48" t="s">
        <v>51</v>
      </c>
      <c r="H271" s="49" t="s">
        <v>62</v>
      </c>
      <c r="I271" s="49" t="s">
        <v>52</v>
      </c>
      <c r="J271" s="50" t="s">
        <v>53</v>
      </c>
      <c r="K271" s="50" t="s">
        <v>30</v>
      </c>
      <c r="L271" s="51" t="s">
        <v>70</v>
      </c>
      <c r="M271" s="52" t="s">
        <v>58</v>
      </c>
      <c r="N271" s="53" t="s">
        <v>55</v>
      </c>
      <c r="O271" s="53" t="s">
        <v>50</v>
      </c>
      <c r="P271" s="53" t="s">
        <v>46</v>
      </c>
      <c r="Q271" s="53" t="s">
        <v>35</v>
      </c>
      <c r="R271" s="54" t="s">
        <v>67</v>
      </c>
      <c r="S271" s="54" t="s">
        <v>40</v>
      </c>
      <c r="T271" s="43">
        <f ca="1">IFERROR(__xludf.DUMMYFUNCTION("COUNTUNIQUE(F271:S271)"),14)</f>
        <v>14</v>
      </c>
      <c r="U271" s="44" t="str">
        <f>IF(COUNTIF(Stats!$A$1:$A$33, F271) &gt; 0, "Found", "Not Found")</f>
        <v>Found</v>
      </c>
      <c r="V271" s="44" t="str">
        <f>IF(COUNTIF(Stats!$A$1:$A$33, G271) &gt; 0, "Found", "Not Found")</f>
        <v>Found</v>
      </c>
      <c r="W271" s="44" t="str">
        <f>IF(COUNTIF(Stats!$A$1:$A$33, H271) &gt; 0, "Found", "Not Found")</f>
        <v>Found</v>
      </c>
      <c r="X271" s="44" t="str">
        <f>IF(COUNTIF(Stats!$A$1:$A$33, I271) &gt; 0, "Found", "Not Found")</f>
        <v>Found</v>
      </c>
      <c r="Y271" s="44" t="str">
        <f>IF(COUNTIF(Stats!$A$1:$A$33, J271) &gt; 0, "Found", "Not Found")</f>
        <v>Found</v>
      </c>
      <c r="Z271" s="44" t="str">
        <f>IF(COUNTIF(Stats!$A$1:$A$33, K271) &gt; 0, "Found", "Not Found")</f>
        <v>Found</v>
      </c>
      <c r="AA271" s="44" t="str">
        <f>IF(COUNTIF(Stats!$A$1:$A$33, L271) &gt; 0, "Found", "Not Found")</f>
        <v>Found</v>
      </c>
      <c r="AB271" s="44" t="str">
        <f>IF(COUNTIF(Stats!$A$1:$A$33, M271) &gt; 0, "Found", "Not Found")</f>
        <v>Found</v>
      </c>
      <c r="AC271" s="44" t="str">
        <f>IF(COUNTIF(Stats!$A$1:$A$33, N271) &gt; 0, "Found", "Not Found")</f>
        <v>Found</v>
      </c>
      <c r="AD271" s="44" t="str">
        <f>IF(COUNTIF(Stats!$A$1:$A$33, O271) &gt; 0, "Found", "Not Found")</f>
        <v>Found</v>
      </c>
      <c r="AE271" s="44" t="str">
        <f>IF(COUNTIF(Stats!$A$1:$A$33, P271) &gt; 0, "Found", "Not Found")</f>
        <v>Found</v>
      </c>
      <c r="AF271" s="44" t="str">
        <f>IF(COUNTIF(Stats!$A$1:$A$33, Q271) &gt; 0, "Found", "Not Found")</f>
        <v>Found</v>
      </c>
      <c r="AG271" s="44" t="str">
        <f>IF(COUNTIF(Stats!$A$1:$A$33, R271) &gt; 0, "Found", "Not Found")</f>
        <v>Found</v>
      </c>
      <c r="AH271" s="44" t="str">
        <f>IF(COUNTIF(Stats!$A$1:$A$33, S271) &gt; 0, "Found", "Not Found")</f>
        <v>Found</v>
      </c>
    </row>
    <row r="272" spans="1:34" ht="12.75">
      <c r="A272" s="53" t="s">
        <v>205</v>
      </c>
      <c r="B272" s="1" t="s">
        <v>115</v>
      </c>
      <c r="C272" s="1" t="s">
        <v>364</v>
      </c>
      <c r="D272" s="46">
        <v>14</v>
      </c>
      <c r="E272" s="1" t="s">
        <v>100</v>
      </c>
      <c r="F272" s="47" t="s">
        <v>30</v>
      </c>
      <c r="G272" s="48" t="s">
        <v>51</v>
      </c>
      <c r="H272" s="49" t="s">
        <v>68</v>
      </c>
      <c r="I272" s="49" t="s">
        <v>56</v>
      </c>
      <c r="J272" s="50" t="s">
        <v>53</v>
      </c>
      <c r="K272" s="50" t="s">
        <v>25</v>
      </c>
      <c r="L272" s="51" t="s">
        <v>67</v>
      </c>
      <c r="M272" s="52" t="s">
        <v>40</v>
      </c>
      <c r="N272" s="53" t="s">
        <v>55</v>
      </c>
      <c r="O272" s="53" t="s">
        <v>50</v>
      </c>
      <c r="P272" s="53" t="s">
        <v>35</v>
      </c>
      <c r="Q272" s="53" t="s">
        <v>46</v>
      </c>
      <c r="R272" s="54" t="s">
        <v>66</v>
      </c>
      <c r="S272" s="54" t="s">
        <v>70</v>
      </c>
      <c r="T272" s="43">
        <f ca="1">IFERROR(__xludf.DUMMYFUNCTION("COUNTUNIQUE(F272:S272)"),14)</f>
        <v>14</v>
      </c>
      <c r="U272" s="44" t="str">
        <f>IF(COUNTIF(Stats!$A$1:$A$33, F272) &gt; 0, "Found", "Not Found")</f>
        <v>Found</v>
      </c>
      <c r="V272" s="44" t="str">
        <f>IF(COUNTIF(Stats!$A$1:$A$33, G272) &gt; 0, "Found", "Not Found")</f>
        <v>Found</v>
      </c>
      <c r="W272" s="44" t="str">
        <f>IF(COUNTIF(Stats!$A$1:$A$33, H272) &gt; 0, "Found", "Not Found")</f>
        <v>Found</v>
      </c>
      <c r="X272" s="44" t="str">
        <f>IF(COUNTIF(Stats!$A$1:$A$33, I272) &gt; 0, "Found", "Not Found")</f>
        <v>Found</v>
      </c>
      <c r="Y272" s="44" t="str">
        <f>IF(COUNTIF(Stats!$A$1:$A$33, J272) &gt; 0, "Found", "Not Found")</f>
        <v>Found</v>
      </c>
      <c r="Z272" s="44" t="str">
        <f>IF(COUNTIF(Stats!$A$1:$A$33, K272) &gt; 0, "Found", "Not Found")</f>
        <v>Found</v>
      </c>
      <c r="AA272" s="44" t="str">
        <f>IF(COUNTIF(Stats!$A$1:$A$33, L272) &gt; 0, "Found", "Not Found")</f>
        <v>Found</v>
      </c>
      <c r="AB272" s="44" t="str">
        <f>IF(COUNTIF(Stats!$A$1:$A$33, M272) &gt; 0, "Found", "Not Found")</f>
        <v>Found</v>
      </c>
      <c r="AC272" s="44" t="str">
        <f>IF(COUNTIF(Stats!$A$1:$A$33, N272) &gt; 0, "Found", "Not Found")</f>
        <v>Found</v>
      </c>
      <c r="AD272" s="44" t="str">
        <f>IF(COUNTIF(Stats!$A$1:$A$33, O272) &gt; 0, "Found", "Not Found")</f>
        <v>Found</v>
      </c>
      <c r="AE272" s="44" t="str">
        <f>IF(COUNTIF(Stats!$A$1:$A$33, P272) &gt; 0, "Found", "Not Found")</f>
        <v>Found</v>
      </c>
      <c r="AF272" s="44" t="str">
        <f>IF(COUNTIF(Stats!$A$1:$A$33, Q272) &gt; 0, "Found", "Not Found")</f>
        <v>Found</v>
      </c>
      <c r="AG272" s="44" t="str">
        <f>IF(COUNTIF(Stats!$A$1:$A$33, R272) &gt; 0, "Found", "Not Found")</f>
        <v>Found</v>
      </c>
      <c r="AH272" s="44" t="str">
        <f>IF(COUNTIF(Stats!$A$1:$A$33, S272) &gt; 0, "Found", "Not Found")</f>
        <v>Found</v>
      </c>
    </row>
    <row r="273" spans="1:34" ht="12.75">
      <c r="A273" s="55" t="s">
        <v>206</v>
      </c>
      <c r="B273" s="1" t="s">
        <v>99</v>
      </c>
      <c r="C273" s="1" t="s">
        <v>365</v>
      </c>
      <c r="D273" s="46">
        <v>3</v>
      </c>
      <c r="E273" s="1" t="s">
        <v>100</v>
      </c>
      <c r="F273" s="47" t="s">
        <v>48</v>
      </c>
      <c r="G273" s="48" t="s">
        <v>59</v>
      </c>
      <c r="H273" s="49" t="s">
        <v>70</v>
      </c>
      <c r="I273" s="49" t="s">
        <v>25</v>
      </c>
      <c r="J273" s="50" t="s">
        <v>62</v>
      </c>
      <c r="K273" s="50" t="s">
        <v>50</v>
      </c>
      <c r="L273" s="51" t="s">
        <v>64</v>
      </c>
      <c r="M273" s="52" t="s">
        <v>60</v>
      </c>
      <c r="N273" s="53" t="s">
        <v>55</v>
      </c>
      <c r="O273" s="53" t="s">
        <v>35</v>
      </c>
      <c r="P273" s="53" t="s">
        <v>49</v>
      </c>
      <c r="Q273" s="53" t="s">
        <v>53</v>
      </c>
      <c r="R273" s="54" t="s">
        <v>65</v>
      </c>
      <c r="S273" s="54" t="s">
        <v>67</v>
      </c>
      <c r="T273" s="43">
        <f ca="1">IFERROR(__xludf.DUMMYFUNCTION("COUNTUNIQUE(F273:S273)"),14)</f>
        <v>14</v>
      </c>
      <c r="U273" s="44" t="str">
        <f>IF(COUNTIF(Stats!$A$1:$A$33, F273) &gt; 0, "Found", "Not Found")</f>
        <v>Found</v>
      </c>
      <c r="V273" s="44" t="str">
        <f>IF(COUNTIF(Stats!$A$1:$A$33, G273) &gt; 0, "Found", "Not Found")</f>
        <v>Found</v>
      </c>
      <c r="W273" s="44" t="str">
        <f>IF(COUNTIF(Stats!$A$1:$A$33, H273) &gt; 0, "Found", "Not Found")</f>
        <v>Found</v>
      </c>
      <c r="X273" s="44" t="str">
        <f>IF(COUNTIF(Stats!$A$1:$A$33, I273) &gt; 0, "Found", "Not Found")</f>
        <v>Found</v>
      </c>
      <c r="Y273" s="44" t="str">
        <f>IF(COUNTIF(Stats!$A$1:$A$33, J273) &gt; 0, "Found", "Not Found")</f>
        <v>Found</v>
      </c>
      <c r="Z273" s="44" t="str">
        <f>IF(COUNTIF(Stats!$A$1:$A$33, K273) &gt; 0, "Found", "Not Found")</f>
        <v>Found</v>
      </c>
      <c r="AA273" s="44" t="str">
        <f>IF(COUNTIF(Stats!$A$1:$A$33, L273) &gt; 0, "Found", "Not Found")</f>
        <v>Found</v>
      </c>
      <c r="AB273" s="44" t="str">
        <f>IF(COUNTIF(Stats!$A$1:$A$33, M273) &gt; 0, "Found", "Not Found")</f>
        <v>Found</v>
      </c>
      <c r="AC273" s="44" t="str">
        <f>IF(COUNTIF(Stats!$A$1:$A$33, N273) &gt; 0, "Found", "Not Found")</f>
        <v>Found</v>
      </c>
      <c r="AD273" s="44" t="str">
        <f>IF(COUNTIF(Stats!$A$1:$A$33, O273) &gt; 0, "Found", "Not Found")</f>
        <v>Found</v>
      </c>
      <c r="AE273" s="44" t="str">
        <f>IF(COUNTIF(Stats!$A$1:$A$33, P273) &gt; 0, "Found", "Not Found")</f>
        <v>Found</v>
      </c>
      <c r="AF273" s="44" t="str">
        <f>IF(COUNTIF(Stats!$A$1:$A$33, Q273) &gt; 0, "Found", "Not Found")</f>
        <v>Found</v>
      </c>
      <c r="AG273" s="44" t="str">
        <f>IF(COUNTIF(Stats!$A$1:$A$33, R273) &gt; 0, "Found", "Not Found")</f>
        <v>Found</v>
      </c>
      <c r="AH273" s="44" t="str">
        <f>IF(COUNTIF(Stats!$A$1:$A$33, S273) &gt; 0, "Found", "Not Found")</f>
        <v>Found</v>
      </c>
    </row>
    <row r="274" spans="1:34" ht="12.75">
      <c r="A274" s="57" t="s">
        <v>207</v>
      </c>
      <c r="B274" s="1" t="s">
        <v>99</v>
      </c>
      <c r="C274" s="1" t="s">
        <v>365</v>
      </c>
      <c r="D274" s="46">
        <v>8</v>
      </c>
      <c r="E274" s="1" t="s">
        <v>100</v>
      </c>
      <c r="F274" s="47" t="s">
        <v>53</v>
      </c>
      <c r="G274" s="48" t="s">
        <v>40</v>
      </c>
      <c r="H274" s="49" t="s">
        <v>70</v>
      </c>
      <c r="I274" s="49" t="s">
        <v>45</v>
      </c>
      <c r="J274" s="50" t="s">
        <v>55</v>
      </c>
      <c r="K274" s="50" t="s">
        <v>35</v>
      </c>
      <c r="L274" s="51" t="s">
        <v>52</v>
      </c>
      <c r="M274" s="52" t="s">
        <v>15</v>
      </c>
      <c r="N274" s="53" t="s">
        <v>59</v>
      </c>
      <c r="O274" s="53" t="s">
        <v>30</v>
      </c>
      <c r="P274" s="53" t="s">
        <v>25</v>
      </c>
      <c r="Q274" s="53" t="s">
        <v>49</v>
      </c>
      <c r="R274" s="54" t="s">
        <v>46</v>
      </c>
      <c r="S274" s="54" t="s">
        <v>48</v>
      </c>
      <c r="T274" s="43">
        <f ca="1">IFERROR(__xludf.DUMMYFUNCTION("COUNTUNIQUE(F274:S274)"),14)</f>
        <v>14</v>
      </c>
      <c r="U274" s="44" t="str">
        <f>IF(COUNTIF(Stats!$A$1:$A$33, F274) &gt; 0, "Found", "Not Found")</f>
        <v>Found</v>
      </c>
      <c r="V274" s="44" t="str">
        <f>IF(COUNTIF(Stats!$A$1:$A$33, G274) &gt; 0, "Found", "Not Found")</f>
        <v>Found</v>
      </c>
      <c r="W274" s="44" t="str">
        <f>IF(COUNTIF(Stats!$A$1:$A$33, H274) &gt; 0, "Found", "Not Found")</f>
        <v>Found</v>
      </c>
      <c r="X274" s="44" t="str">
        <f>IF(COUNTIF(Stats!$A$1:$A$33, I274) &gt; 0, "Found", "Not Found")</f>
        <v>Found</v>
      </c>
      <c r="Y274" s="44" t="str">
        <f>IF(COUNTIF(Stats!$A$1:$A$33, J274) &gt; 0, "Found", "Not Found")</f>
        <v>Found</v>
      </c>
      <c r="Z274" s="44" t="str">
        <f>IF(COUNTIF(Stats!$A$1:$A$33, K274) &gt; 0, "Found", "Not Found")</f>
        <v>Found</v>
      </c>
      <c r="AA274" s="44" t="str">
        <f>IF(COUNTIF(Stats!$A$1:$A$33, L274) &gt; 0, "Found", "Not Found")</f>
        <v>Found</v>
      </c>
      <c r="AB274" s="44" t="str">
        <f>IF(COUNTIF(Stats!$A$1:$A$33, M274) &gt; 0, "Found", "Not Found")</f>
        <v>Found</v>
      </c>
      <c r="AC274" s="44" t="str">
        <f>IF(COUNTIF(Stats!$A$1:$A$33, N274) &gt; 0, "Found", "Not Found")</f>
        <v>Found</v>
      </c>
      <c r="AD274" s="44" t="str">
        <f>IF(COUNTIF(Stats!$A$1:$A$33, O274) &gt; 0, "Found", "Not Found")</f>
        <v>Found</v>
      </c>
      <c r="AE274" s="44" t="str">
        <f>IF(COUNTIF(Stats!$A$1:$A$33, P274) &gt; 0, "Found", "Not Found")</f>
        <v>Found</v>
      </c>
      <c r="AF274" s="44" t="str">
        <f>IF(COUNTIF(Stats!$A$1:$A$33, Q274) &gt; 0, "Found", "Not Found")</f>
        <v>Found</v>
      </c>
      <c r="AG274" s="44" t="str">
        <f>IF(COUNTIF(Stats!$A$1:$A$33, R274) &gt; 0, "Found", "Not Found")</f>
        <v>Found</v>
      </c>
      <c r="AH274" s="44" t="str">
        <f>IF(COUNTIF(Stats!$A$1:$A$33, S274) &gt; 0, "Found", "Not Found")</f>
        <v>Found</v>
      </c>
    </row>
    <row r="275" spans="1:34" ht="12.75">
      <c r="A275" s="67" t="s">
        <v>207</v>
      </c>
      <c r="B275" s="1" t="s">
        <v>99</v>
      </c>
      <c r="C275" s="1" t="s">
        <v>365</v>
      </c>
      <c r="D275" s="46">
        <v>9</v>
      </c>
      <c r="E275" s="1" t="s">
        <v>100</v>
      </c>
      <c r="F275" s="47" t="s">
        <v>60</v>
      </c>
      <c r="G275" s="48" t="s">
        <v>48</v>
      </c>
      <c r="H275" s="49" t="s">
        <v>59</v>
      </c>
      <c r="I275" s="49" t="s">
        <v>70</v>
      </c>
      <c r="J275" s="50" t="s">
        <v>46</v>
      </c>
      <c r="K275" s="50" t="s">
        <v>35</v>
      </c>
      <c r="L275" s="51" t="s">
        <v>52</v>
      </c>
      <c r="M275" s="52" t="s">
        <v>67</v>
      </c>
      <c r="N275" s="53" t="s">
        <v>55</v>
      </c>
      <c r="O275" s="53" t="s">
        <v>49</v>
      </c>
      <c r="P275" s="53" t="s">
        <v>56</v>
      </c>
      <c r="Q275" s="53" t="s">
        <v>30</v>
      </c>
      <c r="R275" s="54" t="s">
        <v>40</v>
      </c>
      <c r="S275" s="54" t="s">
        <v>45</v>
      </c>
      <c r="T275" s="43">
        <f ca="1">IFERROR(__xludf.DUMMYFUNCTION("COUNTUNIQUE(F275:S275)"),14)</f>
        <v>14</v>
      </c>
      <c r="U275" s="44" t="str">
        <f>IF(COUNTIF(Stats!$A$1:$A$33, F275) &gt; 0, "Found", "Not Found")</f>
        <v>Found</v>
      </c>
      <c r="V275" s="44" t="str">
        <f>IF(COUNTIF(Stats!$A$1:$A$33, G275) &gt; 0, "Found", "Not Found")</f>
        <v>Found</v>
      </c>
      <c r="W275" s="44" t="str">
        <f>IF(COUNTIF(Stats!$A$1:$A$33, H275) &gt; 0, "Found", "Not Found")</f>
        <v>Found</v>
      </c>
      <c r="X275" s="44" t="str">
        <f>IF(COUNTIF(Stats!$A$1:$A$33, I275) &gt; 0, "Found", "Not Found")</f>
        <v>Found</v>
      </c>
      <c r="Y275" s="44" t="str">
        <f>IF(COUNTIF(Stats!$A$1:$A$33, J275) &gt; 0, "Found", "Not Found")</f>
        <v>Found</v>
      </c>
      <c r="Z275" s="44" t="str">
        <f>IF(COUNTIF(Stats!$A$1:$A$33, K275) &gt; 0, "Found", "Not Found")</f>
        <v>Found</v>
      </c>
      <c r="AA275" s="44" t="str">
        <f>IF(COUNTIF(Stats!$A$1:$A$33, L275) &gt; 0, "Found", "Not Found")</f>
        <v>Found</v>
      </c>
      <c r="AB275" s="44" t="str">
        <f>IF(COUNTIF(Stats!$A$1:$A$33, M275) &gt; 0, "Found", "Not Found")</f>
        <v>Found</v>
      </c>
      <c r="AC275" s="44" t="str">
        <f>IF(COUNTIF(Stats!$A$1:$A$33, N275) &gt; 0, "Found", "Not Found")</f>
        <v>Found</v>
      </c>
      <c r="AD275" s="44" t="str">
        <f>IF(COUNTIF(Stats!$A$1:$A$33, O275) &gt; 0, "Found", "Not Found")</f>
        <v>Found</v>
      </c>
      <c r="AE275" s="44" t="str">
        <f>IF(COUNTIF(Stats!$A$1:$A$33, P275) &gt; 0, "Found", "Not Found")</f>
        <v>Found</v>
      </c>
      <c r="AF275" s="44" t="str">
        <f>IF(COUNTIF(Stats!$A$1:$A$33, Q275) &gt; 0, "Found", "Not Found")</f>
        <v>Found</v>
      </c>
      <c r="AG275" s="44" t="str">
        <f>IF(COUNTIF(Stats!$A$1:$A$33, R275) &gt; 0, "Found", "Not Found")</f>
        <v>Found</v>
      </c>
      <c r="AH275" s="44" t="str">
        <f>IF(COUNTIF(Stats!$A$1:$A$33, S275) &gt; 0, "Found", "Not Found")</f>
        <v>Found</v>
      </c>
    </row>
    <row r="276" spans="1:34" ht="12.75">
      <c r="A276" s="50" t="s">
        <v>208</v>
      </c>
      <c r="B276" s="1" t="s">
        <v>99</v>
      </c>
      <c r="C276" s="1" t="s">
        <v>365</v>
      </c>
      <c r="D276" s="46">
        <v>14</v>
      </c>
      <c r="E276" s="1" t="s">
        <v>100</v>
      </c>
      <c r="F276" s="47" t="s">
        <v>67</v>
      </c>
      <c r="G276" s="48" t="s">
        <v>25</v>
      </c>
      <c r="H276" s="49" t="s">
        <v>49</v>
      </c>
      <c r="I276" s="49" t="s">
        <v>52</v>
      </c>
      <c r="J276" s="50" t="s">
        <v>51</v>
      </c>
      <c r="K276" s="50" t="s">
        <v>59</v>
      </c>
      <c r="L276" s="51" t="s">
        <v>62</v>
      </c>
      <c r="M276" s="52" t="s">
        <v>57</v>
      </c>
      <c r="N276" s="53" t="s">
        <v>55</v>
      </c>
      <c r="O276" s="53" t="s">
        <v>53</v>
      </c>
      <c r="P276" s="53" t="s">
        <v>30</v>
      </c>
      <c r="Q276" s="53" t="s">
        <v>35</v>
      </c>
      <c r="R276" s="54" t="s">
        <v>40</v>
      </c>
      <c r="S276" s="54" t="s">
        <v>15</v>
      </c>
      <c r="T276" s="43">
        <f ca="1">IFERROR(__xludf.DUMMYFUNCTION("COUNTUNIQUE(F276:S276)"),14)</f>
        <v>14</v>
      </c>
      <c r="U276" s="44" t="str">
        <f>IF(COUNTIF(Stats!$A$1:$A$33, F276) &gt; 0, "Found", "Not Found")</f>
        <v>Found</v>
      </c>
      <c r="V276" s="44" t="str">
        <f>IF(COUNTIF(Stats!$A$1:$A$33, G276) &gt; 0, "Found", "Not Found")</f>
        <v>Found</v>
      </c>
      <c r="W276" s="44" t="str">
        <f>IF(COUNTIF(Stats!$A$1:$A$33, H276) &gt; 0, "Found", "Not Found")</f>
        <v>Found</v>
      </c>
      <c r="X276" s="44" t="str">
        <f>IF(COUNTIF(Stats!$A$1:$A$33, I276) &gt; 0, "Found", "Not Found")</f>
        <v>Found</v>
      </c>
      <c r="Y276" s="44" t="str">
        <f>IF(COUNTIF(Stats!$A$1:$A$33, J276) &gt; 0, "Found", "Not Found")</f>
        <v>Found</v>
      </c>
      <c r="Z276" s="44" t="str">
        <f>IF(COUNTIF(Stats!$A$1:$A$33, K276) &gt; 0, "Found", "Not Found")</f>
        <v>Found</v>
      </c>
      <c r="AA276" s="44" t="str">
        <f>IF(COUNTIF(Stats!$A$1:$A$33, L276) &gt; 0, "Found", "Not Found")</f>
        <v>Found</v>
      </c>
      <c r="AB276" s="44" t="str">
        <f>IF(COUNTIF(Stats!$A$1:$A$33, M276) &gt; 0, "Found", "Not Found")</f>
        <v>Found</v>
      </c>
      <c r="AC276" s="44" t="str">
        <f>IF(COUNTIF(Stats!$A$1:$A$33, N276) &gt; 0, "Found", "Not Found")</f>
        <v>Found</v>
      </c>
      <c r="AD276" s="44" t="str">
        <f>IF(COUNTIF(Stats!$A$1:$A$33, O276) &gt; 0, "Found", "Not Found")</f>
        <v>Found</v>
      </c>
      <c r="AE276" s="44" t="str">
        <f>IF(COUNTIF(Stats!$A$1:$A$33, P276) &gt; 0, "Found", "Not Found")</f>
        <v>Found</v>
      </c>
      <c r="AF276" s="44" t="str">
        <f>IF(COUNTIF(Stats!$A$1:$A$33, Q276) &gt; 0, "Found", "Not Found")</f>
        <v>Found</v>
      </c>
      <c r="AG276" s="44" t="str">
        <f>IF(COUNTIF(Stats!$A$1:$A$33, R276) &gt; 0, "Found", "Not Found")</f>
        <v>Found</v>
      </c>
      <c r="AH276" s="44" t="str">
        <f>IF(COUNTIF(Stats!$A$1:$A$33, S276) &gt; 0, "Found", "Not Found")</f>
        <v>Found</v>
      </c>
    </row>
    <row r="277" spans="1:34" ht="12.75">
      <c r="A277" s="56" t="s">
        <v>208</v>
      </c>
      <c r="B277" s="1" t="s">
        <v>99</v>
      </c>
      <c r="C277" s="1" t="s">
        <v>365</v>
      </c>
      <c r="D277" s="46">
        <v>6</v>
      </c>
      <c r="E277" s="1" t="s">
        <v>100</v>
      </c>
      <c r="F277" s="47" t="s">
        <v>55</v>
      </c>
      <c r="G277" s="48" t="s">
        <v>49</v>
      </c>
      <c r="H277" s="49" t="s">
        <v>40</v>
      </c>
      <c r="I277" s="49" t="s">
        <v>20</v>
      </c>
      <c r="J277" s="50" t="s">
        <v>35</v>
      </c>
      <c r="K277" s="50" t="s">
        <v>60</v>
      </c>
      <c r="L277" s="51" t="s">
        <v>53</v>
      </c>
      <c r="M277" s="52" t="s">
        <v>66</v>
      </c>
      <c r="N277" s="53" t="s">
        <v>54</v>
      </c>
      <c r="O277" s="53" t="s">
        <v>52</v>
      </c>
      <c r="P277" s="53" t="s">
        <v>65</v>
      </c>
      <c r="Q277" s="53" t="s">
        <v>46</v>
      </c>
      <c r="R277" s="54" t="s">
        <v>15</v>
      </c>
      <c r="S277" s="54" t="s">
        <v>59</v>
      </c>
      <c r="T277" s="43">
        <f ca="1">IFERROR(__xludf.DUMMYFUNCTION("COUNTUNIQUE(F277:S277)"),14)</f>
        <v>14</v>
      </c>
      <c r="U277" s="44" t="str">
        <f>IF(COUNTIF(Stats!$A$1:$A$33, F277) &gt; 0, "Found", "Not Found")</f>
        <v>Found</v>
      </c>
      <c r="V277" s="44" t="str">
        <f>IF(COUNTIF(Stats!$A$1:$A$33, G277) &gt; 0, "Found", "Not Found")</f>
        <v>Found</v>
      </c>
      <c r="W277" s="44" t="str">
        <f>IF(COUNTIF(Stats!$A$1:$A$33, H277) &gt; 0, "Found", "Not Found")</f>
        <v>Found</v>
      </c>
      <c r="X277" s="44" t="str">
        <f>IF(COUNTIF(Stats!$A$1:$A$33, I277) &gt; 0, "Found", "Not Found")</f>
        <v>Found</v>
      </c>
      <c r="Y277" s="44" t="str">
        <f>IF(COUNTIF(Stats!$A$1:$A$33, J277) &gt; 0, "Found", "Not Found")</f>
        <v>Found</v>
      </c>
      <c r="Z277" s="44" t="str">
        <f>IF(COUNTIF(Stats!$A$1:$A$33, K277) &gt; 0, "Found", "Not Found")</f>
        <v>Found</v>
      </c>
      <c r="AA277" s="44" t="str">
        <f>IF(COUNTIF(Stats!$A$1:$A$33, L277) &gt; 0, "Found", "Not Found")</f>
        <v>Found</v>
      </c>
      <c r="AB277" s="44" t="str">
        <f>IF(COUNTIF(Stats!$A$1:$A$33, M277) &gt; 0, "Found", "Not Found")</f>
        <v>Found</v>
      </c>
      <c r="AC277" s="44" t="str">
        <f>IF(COUNTIF(Stats!$A$1:$A$33, N277) &gt; 0, "Found", "Not Found")</f>
        <v>Found</v>
      </c>
      <c r="AD277" s="44" t="str">
        <f>IF(COUNTIF(Stats!$A$1:$A$33, O277) &gt; 0, "Found", "Not Found")</f>
        <v>Found</v>
      </c>
      <c r="AE277" s="44" t="str">
        <f>IF(COUNTIF(Stats!$A$1:$A$33, P277) &gt; 0, "Found", "Not Found")</f>
        <v>Found</v>
      </c>
      <c r="AF277" s="44" t="str">
        <f>IF(COUNTIF(Stats!$A$1:$A$33, Q277) &gt; 0, "Found", "Not Found")</f>
        <v>Found</v>
      </c>
      <c r="AG277" s="44" t="str">
        <f>IF(COUNTIF(Stats!$A$1:$A$33, R277) &gt; 0, "Found", "Not Found")</f>
        <v>Found</v>
      </c>
      <c r="AH277" s="44" t="str">
        <f>IF(COUNTIF(Stats!$A$1:$A$33, S277) &gt; 0, "Found", "Not Found")</f>
        <v>Found</v>
      </c>
    </row>
    <row r="278" spans="1:34" ht="12.75">
      <c r="A278" s="53" t="s">
        <v>209</v>
      </c>
      <c r="B278" s="1" t="s">
        <v>107</v>
      </c>
      <c r="C278" s="1" t="s">
        <v>364</v>
      </c>
      <c r="D278" s="46">
        <v>1</v>
      </c>
      <c r="E278" s="1" t="s">
        <v>100</v>
      </c>
      <c r="F278" s="59" t="s">
        <v>53</v>
      </c>
      <c r="G278" s="60" t="s">
        <v>35</v>
      </c>
      <c r="H278" s="61" t="s">
        <v>57</v>
      </c>
      <c r="I278" s="61" t="s">
        <v>62</v>
      </c>
      <c r="J278" s="62" t="s">
        <v>50</v>
      </c>
      <c r="K278" s="62" t="s">
        <v>47</v>
      </c>
      <c r="L278" s="63" t="s">
        <v>40</v>
      </c>
      <c r="M278" s="64" t="s">
        <v>61</v>
      </c>
      <c r="N278" s="65" t="s">
        <v>46</v>
      </c>
      <c r="O278" s="65" t="s">
        <v>30</v>
      </c>
      <c r="P278" s="65" t="s">
        <v>60</v>
      </c>
      <c r="Q278" s="65" t="s">
        <v>55</v>
      </c>
      <c r="R278" s="66" t="s">
        <v>54</v>
      </c>
      <c r="S278" s="66" t="s">
        <v>51</v>
      </c>
      <c r="T278" s="43">
        <f ca="1">IFERROR(__xludf.DUMMYFUNCTION("COUNTUNIQUE(F278:S278)"),14)</f>
        <v>14</v>
      </c>
      <c r="U278" s="44" t="str">
        <f>IF(COUNTIF(Stats!$A$1:$A$33, F278) &gt; 0, "Found", "Not Found")</f>
        <v>Found</v>
      </c>
      <c r="V278" s="44" t="str">
        <f>IF(COUNTIF(Stats!$A$1:$A$33, G278) &gt; 0, "Found", "Not Found")</f>
        <v>Found</v>
      </c>
      <c r="W278" s="44" t="str">
        <f>IF(COUNTIF(Stats!$A$1:$A$33, H278) &gt; 0, "Found", "Not Found")</f>
        <v>Found</v>
      </c>
      <c r="X278" s="44" t="str">
        <f>IF(COUNTIF(Stats!$A$1:$A$33, I278) &gt; 0, "Found", "Not Found")</f>
        <v>Found</v>
      </c>
      <c r="Y278" s="44" t="str">
        <f>IF(COUNTIF(Stats!$A$1:$A$33, J278) &gt; 0, "Found", "Not Found")</f>
        <v>Found</v>
      </c>
      <c r="Z278" s="44" t="str">
        <f>IF(COUNTIF(Stats!$A$1:$A$33, K278) &gt; 0, "Found", "Not Found")</f>
        <v>Found</v>
      </c>
      <c r="AA278" s="44" t="str">
        <f>IF(COUNTIF(Stats!$A$1:$A$33, L278) &gt; 0, "Found", "Not Found")</f>
        <v>Found</v>
      </c>
      <c r="AB278" s="44" t="str">
        <f>IF(COUNTIF(Stats!$A$1:$A$33, M278) &gt; 0, "Found", "Not Found")</f>
        <v>Found</v>
      </c>
      <c r="AC278" s="44" t="str">
        <f>IF(COUNTIF(Stats!$A$1:$A$33, N278) &gt; 0, "Found", "Not Found")</f>
        <v>Found</v>
      </c>
      <c r="AD278" s="44" t="str">
        <f>IF(COUNTIF(Stats!$A$1:$A$33, O278) &gt; 0, "Found", "Not Found")</f>
        <v>Found</v>
      </c>
      <c r="AE278" s="44" t="str">
        <f>IF(COUNTIF(Stats!$A$1:$A$33, P278) &gt; 0, "Found", "Not Found")</f>
        <v>Found</v>
      </c>
      <c r="AF278" s="44" t="str">
        <f>IF(COUNTIF(Stats!$A$1:$A$33, Q278) &gt; 0, "Found", "Not Found")</f>
        <v>Found</v>
      </c>
      <c r="AG278" s="44" t="str">
        <f>IF(COUNTIF(Stats!$A$1:$A$33, R278) &gt; 0, "Found", "Not Found")</f>
        <v>Found</v>
      </c>
      <c r="AH278" s="44" t="str">
        <f>IF(COUNTIF(Stats!$A$1:$A$33, S278) &gt; 0, "Found", "Not Found")</f>
        <v>Found</v>
      </c>
    </row>
    <row r="279" spans="1:34" ht="12.75">
      <c r="A279" s="53" t="s">
        <v>209</v>
      </c>
      <c r="B279" s="1" t="s">
        <v>107</v>
      </c>
      <c r="C279" s="1" t="s">
        <v>365</v>
      </c>
      <c r="D279" s="46">
        <v>1</v>
      </c>
      <c r="E279" s="1" t="s">
        <v>100</v>
      </c>
      <c r="F279" s="59" t="s">
        <v>46</v>
      </c>
      <c r="G279" s="60" t="s">
        <v>58</v>
      </c>
      <c r="H279" s="61" t="s">
        <v>53</v>
      </c>
      <c r="I279" s="61" t="s">
        <v>64</v>
      </c>
      <c r="J279" s="62" t="s">
        <v>50</v>
      </c>
      <c r="K279" s="62" t="s">
        <v>62</v>
      </c>
      <c r="L279" s="63" t="s">
        <v>49</v>
      </c>
      <c r="M279" s="64" t="s">
        <v>59</v>
      </c>
      <c r="N279" s="65" t="s">
        <v>51</v>
      </c>
      <c r="O279" s="65" t="s">
        <v>55</v>
      </c>
      <c r="P279" s="65" t="s">
        <v>47</v>
      </c>
      <c r="Q279" s="65" t="s">
        <v>35</v>
      </c>
      <c r="R279" s="66" t="s">
        <v>54</v>
      </c>
      <c r="S279" s="66" t="s">
        <v>57</v>
      </c>
      <c r="T279" s="43">
        <f ca="1">IFERROR(__xludf.DUMMYFUNCTION("COUNTUNIQUE(F279:S279)"),14)</f>
        <v>14</v>
      </c>
      <c r="U279" s="44" t="str">
        <f>IF(COUNTIF(Stats!$A$1:$A$33, F279) &gt; 0, "Found", "Not Found")</f>
        <v>Found</v>
      </c>
      <c r="V279" s="44" t="str">
        <f>IF(COUNTIF(Stats!$A$1:$A$33, G279) &gt; 0, "Found", "Not Found")</f>
        <v>Found</v>
      </c>
      <c r="W279" s="44" t="str">
        <f>IF(COUNTIF(Stats!$A$1:$A$33, H279) &gt; 0, "Found", "Not Found")</f>
        <v>Found</v>
      </c>
      <c r="X279" s="44" t="str">
        <f>IF(COUNTIF(Stats!$A$1:$A$33, I279) &gt; 0, "Found", "Not Found")</f>
        <v>Found</v>
      </c>
      <c r="Y279" s="44" t="str">
        <f>IF(COUNTIF(Stats!$A$1:$A$33, J279) &gt; 0, "Found", "Not Found")</f>
        <v>Found</v>
      </c>
      <c r="Z279" s="44" t="str">
        <f>IF(COUNTIF(Stats!$A$1:$A$33, K279) &gt; 0, "Found", "Not Found")</f>
        <v>Found</v>
      </c>
      <c r="AA279" s="44" t="str">
        <f>IF(COUNTIF(Stats!$A$1:$A$33, L279) &gt; 0, "Found", "Not Found")</f>
        <v>Found</v>
      </c>
      <c r="AB279" s="44" t="str">
        <f>IF(COUNTIF(Stats!$A$1:$A$33, M279) &gt; 0, "Found", "Not Found")</f>
        <v>Found</v>
      </c>
      <c r="AC279" s="44" t="str">
        <f>IF(COUNTIF(Stats!$A$1:$A$33, N279) &gt; 0, "Found", "Not Found")</f>
        <v>Found</v>
      </c>
      <c r="AD279" s="44" t="str">
        <f>IF(COUNTIF(Stats!$A$1:$A$33, O279) &gt; 0, "Found", "Not Found")</f>
        <v>Found</v>
      </c>
      <c r="AE279" s="44" t="str">
        <f>IF(COUNTIF(Stats!$A$1:$A$33, P279) &gt; 0, "Found", "Not Found")</f>
        <v>Found</v>
      </c>
      <c r="AF279" s="44" t="str">
        <f>IF(COUNTIF(Stats!$A$1:$A$33, Q279) &gt; 0, "Found", "Not Found")</f>
        <v>Found</v>
      </c>
      <c r="AG279" s="44" t="str">
        <f>IF(COUNTIF(Stats!$A$1:$A$33, R279) &gt; 0, "Found", "Not Found")</f>
        <v>Found</v>
      </c>
      <c r="AH279" s="44" t="str">
        <f>IF(COUNTIF(Stats!$A$1:$A$33, S279) &gt; 0, "Found", "Not Found")</f>
        <v>Found</v>
      </c>
    </row>
    <row r="280" spans="1:34" ht="12.75">
      <c r="A280" s="45" t="s">
        <v>209</v>
      </c>
      <c r="B280" s="1" t="s">
        <v>118</v>
      </c>
      <c r="C280" s="1" t="s">
        <v>365</v>
      </c>
      <c r="D280" s="46">
        <v>2</v>
      </c>
      <c r="E280" s="1" t="s">
        <v>100</v>
      </c>
      <c r="F280" s="59" t="s">
        <v>53</v>
      </c>
      <c r="G280" s="60" t="s">
        <v>49</v>
      </c>
      <c r="H280" s="61" t="s">
        <v>54</v>
      </c>
      <c r="I280" s="61" t="s">
        <v>57</v>
      </c>
      <c r="J280" s="62" t="s">
        <v>47</v>
      </c>
      <c r="K280" s="62" t="s">
        <v>35</v>
      </c>
      <c r="L280" s="63" t="s">
        <v>30</v>
      </c>
      <c r="M280" s="64" t="s">
        <v>51</v>
      </c>
      <c r="N280" s="65" t="s">
        <v>46</v>
      </c>
      <c r="O280" s="65" t="s">
        <v>55</v>
      </c>
      <c r="P280" s="65" t="s">
        <v>60</v>
      </c>
      <c r="Q280" s="65" t="s">
        <v>25</v>
      </c>
      <c r="R280" s="66" t="s">
        <v>50</v>
      </c>
      <c r="S280" s="66" t="s">
        <v>52</v>
      </c>
      <c r="T280" s="43">
        <f ca="1">IFERROR(__xludf.DUMMYFUNCTION("COUNTUNIQUE(F280:S280)"),14)</f>
        <v>14</v>
      </c>
      <c r="U280" s="44" t="str">
        <f>IF(COUNTIF(Stats!$A$1:$A$33, F280) &gt; 0, "Found", "Not Found")</f>
        <v>Found</v>
      </c>
      <c r="V280" s="44" t="str">
        <f>IF(COUNTIF(Stats!$A$1:$A$33, G280) &gt; 0, "Found", "Not Found")</f>
        <v>Found</v>
      </c>
      <c r="W280" s="44" t="str">
        <f>IF(COUNTIF(Stats!$A$1:$A$33, H280) &gt; 0, "Found", "Not Found")</f>
        <v>Found</v>
      </c>
      <c r="X280" s="44" t="str">
        <f>IF(COUNTIF(Stats!$A$1:$A$33, I280) &gt; 0, "Found", "Not Found")</f>
        <v>Found</v>
      </c>
      <c r="Y280" s="44" t="str">
        <f>IF(COUNTIF(Stats!$A$1:$A$33, J280) &gt; 0, "Found", "Not Found")</f>
        <v>Found</v>
      </c>
      <c r="Z280" s="44" t="str">
        <f>IF(COUNTIF(Stats!$A$1:$A$33, K280) &gt; 0, "Found", "Not Found")</f>
        <v>Found</v>
      </c>
      <c r="AA280" s="44" t="str">
        <f>IF(COUNTIF(Stats!$A$1:$A$33, L280) &gt; 0, "Found", "Not Found")</f>
        <v>Found</v>
      </c>
      <c r="AB280" s="44" t="str">
        <f>IF(COUNTIF(Stats!$A$1:$A$33, M280) &gt; 0, "Found", "Not Found")</f>
        <v>Found</v>
      </c>
      <c r="AC280" s="44" t="str">
        <f>IF(COUNTIF(Stats!$A$1:$A$33, N280) &gt; 0, "Found", "Not Found")</f>
        <v>Found</v>
      </c>
      <c r="AD280" s="44" t="str">
        <f>IF(COUNTIF(Stats!$A$1:$A$33, O280) &gt; 0, "Found", "Not Found")</f>
        <v>Found</v>
      </c>
      <c r="AE280" s="44" t="str">
        <f>IF(COUNTIF(Stats!$A$1:$A$33, P280) &gt; 0, "Found", "Not Found")</f>
        <v>Found</v>
      </c>
      <c r="AF280" s="44" t="str">
        <f>IF(COUNTIF(Stats!$A$1:$A$33, Q280) &gt; 0, "Found", "Not Found")</f>
        <v>Found</v>
      </c>
      <c r="AG280" s="44" t="str">
        <f>IF(COUNTIF(Stats!$A$1:$A$33, R280) &gt; 0, "Found", "Not Found")</f>
        <v>Found</v>
      </c>
      <c r="AH280" s="44" t="str">
        <f>IF(COUNTIF(Stats!$A$1:$A$33, S280) &gt; 0, "Found", "Not Found")</f>
        <v>Found</v>
      </c>
    </row>
    <row r="281" spans="1:34" ht="12.75">
      <c r="A281" s="45" t="s">
        <v>209</v>
      </c>
      <c r="B281" s="1" t="s">
        <v>118</v>
      </c>
      <c r="C281" s="1" t="s">
        <v>365</v>
      </c>
      <c r="D281" s="46">
        <v>4</v>
      </c>
      <c r="E281" s="1" t="s">
        <v>100</v>
      </c>
      <c r="F281" s="59" t="s">
        <v>53</v>
      </c>
      <c r="G281" s="60" t="s">
        <v>49</v>
      </c>
      <c r="H281" s="61" t="s">
        <v>45</v>
      </c>
      <c r="I281" s="61" t="s">
        <v>66</v>
      </c>
      <c r="J281" s="62" t="s">
        <v>25</v>
      </c>
      <c r="K281" s="62" t="s">
        <v>30</v>
      </c>
      <c r="L281" s="63" t="s">
        <v>40</v>
      </c>
      <c r="M281" s="64" t="s">
        <v>47</v>
      </c>
      <c r="N281" s="65" t="s">
        <v>46</v>
      </c>
      <c r="O281" s="65" t="s">
        <v>35</v>
      </c>
      <c r="P281" s="65" t="s">
        <v>55</v>
      </c>
      <c r="Q281" s="65" t="s">
        <v>51</v>
      </c>
      <c r="R281" s="66" t="s">
        <v>52</v>
      </c>
      <c r="S281" s="66" t="s">
        <v>50</v>
      </c>
      <c r="T281" s="43">
        <f ca="1">IFERROR(__xludf.DUMMYFUNCTION("COUNTUNIQUE(F281:S281)"),14)</f>
        <v>14</v>
      </c>
      <c r="U281" s="44" t="str">
        <f>IF(COUNTIF(Stats!$A$1:$A$33, F281) &gt; 0, "Found", "Not Found")</f>
        <v>Found</v>
      </c>
      <c r="V281" s="44" t="str">
        <f>IF(COUNTIF(Stats!$A$1:$A$33, G281) &gt; 0, "Found", "Not Found")</f>
        <v>Found</v>
      </c>
      <c r="W281" s="44" t="str">
        <f>IF(COUNTIF(Stats!$A$1:$A$33, H281) &gt; 0, "Found", "Not Found")</f>
        <v>Found</v>
      </c>
      <c r="X281" s="44" t="str">
        <f>IF(COUNTIF(Stats!$A$1:$A$33, I281) &gt; 0, "Found", "Not Found")</f>
        <v>Found</v>
      </c>
      <c r="Y281" s="44" t="str">
        <f>IF(COUNTIF(Stats!$A$1:$A$33, J281) &gt; 0, "Found", "Not Found")</f>
        <v>Found</v>
      </c>
      <c r="Z281" s="44" t="str">
        <f>IF(COUNTIF(Stats!$A$1:$A$33, K281) &gt; 0, "Found", "Not Found")</f>
        <v>Found</v>
      </c>
      <c r="AA281" s="44" t="str">
        <f>IF(COUNTIF(Stats!$A$1:$A$33, L281) &gt; 0, "Found", "Not Found")</f>
        <v>Found</v>
      </c>
      <c r="AB281" s="44" t="str">
        <f>IF(COUNTIF(Stats!$A$1:$A$33, M281) &gt; 0, "Found", "Not Found")</f>
        <v>Found</v>
      </c>
      <c r="AC281" s="44" t="str">
        <f>IF(COUNTIF(Stats!$A$1:$A$33, N281) &gt; 0, "Found", "Not Found")</f>
        <v>Found</v>
      </c>
      <c r="AD281" s="44" t="str">
        <f>IF(COUNTIF(Stats!$A$1:$A$33, O281) &gt; 0, "Found", "Not Found")</f>
        <v>Found</v>
      </c>
      <c r="AE281" s="44" t="str">
        <f>IF(COUNTIF(Stats!$A$1:$A$33, P281) &gt; 0, "Found", "Not Found")</f>
        <v>Found</v>
      </c>
      <c r="AF281" s="44" t="str">
        <f>IF(COUNTIF(Stats!$A$1:$A$33, Q281) &gt; 0, "Found", "Not Found")</f>
        <v>Found</v>
      </c>
      <c r="AG281" s="44" t="str">
        <f>IF(COUNTIF(Stats!$A$1:$A$33, R281) &gt; 0, "Found", "Not Found")</f>
        <v>Found</v>
      </c>
      <c r="AH281" s="44" t="str">
        <f>IF(COUNTIF(Stats!$A$1:$A$33, S281) &gt; 0, "Found", "Not Found")</f>
        <v>Found</v>
      </c>
    </row>
    <row r="282" spans="1:34" ht="12.75">
      <c r="A282" s="45" t="s">
        <v>209</v>
      </c>
      <c r="B282" s="1" t="s">
        <v>118</v>
      </c>
      <c r="C282" s="1" t="s">
        <v>364</v>
      </c>
      <c r="D282" s="46">
        <v>7</v>
      </c>
      <c r="E282" s="1" t="s">
        <v>100</v>
      </c>
      <c r="F282" s="59" t="s">
        <v>35</v>
      </c>
      <c r="G282" s="60" t="s">
        <v>53</v>
      </c>
      <c r="H282" s="61" t="s">
        <v>49</v>
      </c>
      <c r="I282" s="61" t="s">
        <v>20</v>
      </c>
      <c r="J282" s="62" t="s">
        <v>47</v>
      </c>
      <c r="K282" s="62" t="s">
        <v>30</v>
      </c>
      <c r="L282" s="63" t="s">
        <v>50</v>
      </c>
      <c r="M282" s="64" t="s">
        <v>56</v>
      </c>
      <c r="N282" s="65" t="s">
        <v>46</v>
      </c>
      <c r="O282" s="65" t="s">
        <v>25</v>
      </c>
      <c r="P282" s="65" t="s">
        <v>60</v>
      </c>
      <c r="Q282" s="65" t="s">
        <v>55</v>
      </c>
      <c r="R282" s="66" t="s">
        <v>54</v>
      </c>
      <c r="S282" s="66" t="s">
        <v>51</v>
      </c>
      <c r="T282" s="43">
        <f ca="1">IFERROR(__xludf.DUMMYFUNCTION("COUNTUNIQUE(F282:S282)"),14)</f>
        <v>14</v>
      </c>
      <c r="U282" s="44" t="str">
        <f>IF(COUNTIF(Stats!$A$1:$A$33, F282) &gt; 0, "Found", "Not Found")</f>
        <v>Found</v>
      </c>
      <c r="V282" s="44" t="str">
        <f>IF(COUNTIF(Stats!$A$1:$A$33, G282) &gt; 0, "Found", "Not Found")</f>
        <v>Found</v>
      </c>
      <c r="W282" s="44" t="str">
        <f>IF(COUNTIF(Stats!$A$1:$A$33, H282) &gt; 0, "Found", "Not Found")</f>
        <v>Found</v>
      </c>
      <c r="X282" s="44" t="str">
        <f>IF(COUNTIF(Stats!$A$1:$A$33, I282) &gt; 0, "Found", "Not Found")</f>
        <v>Found</v>
      </c>
      <c r="Y282" s="44" t="str">
        <f>IF(COUNTIF(Stats!$A$1:$A$33, J282) &gt; 0, "Found", "Not Found")</f>
        <v>Found</v>
      </c>
      <c r="Z282" s="44" t="str">
        <f>IF(COUNTIF(Stats!$A$1:$A$33, K282) &gt; 0, "Found", "Not Found")</f>
        <v>Found</v>
      </c>
      <c r="AA282" s="44" t="str">
        <f>IF(COUNTIF(Stats!$A$1:$A$33, L282) &gt; 0, "Found", "Not Found")</f>
        <v>Found</v>
      </c>
      <c r="AB282" s="44" t="str">
        <f>IF(COUNTIF(Stats!$A$1:$A$33, M282) &gt; 0, "Found", "Not Found")</f>
        <v>Found</v>
      </c>
      <c r="AC282" s="44" t="str">
        <f>IF(COUNTIF(Stats!$A$1:$A$33, N282) &gt; 0, "Found", "Not Found")</f>
        <v>Found</v>
      </c>
      <c r="AD282" s="44" t="str">
        <f>IF(COUNTIF(Stats!$A$1:$A$33, O282) &gt; 0, "Found", "Not Found")</f>
        <v>Found</v>
      </c>
      <c r="AE282" s="44" t="str">
        <f>IF(COUNTIF(Stats!$A$1:$A$33, P282) &gt; 0, "Found", "Not Found")</f>
        <v>Found</v>
      </c>
      <c r="AF282" s="44" t="str">
        <f>IF(COUNTIF(Stats!$A$1:$A$33, Q282) &gt; 0, "Found", "Not Found")</f>
        <v>Found</v>
      </c>
      <c r="AG282" s="44" t="str">
        <f>IF(COUNTIF(Stats!$A$1:$A$33, R282) &gt; 0, "Found", "Not Found")</f>
        <v>Found</v>
      </c>
      <c r="AH282" s="44" t="str">
        <f>IF(COUNTIF(Stats!$A$1:$A$33, S282) &gt; 0, "Found", "Not Found")</f>
        <v>Found</v>
      </c>
    </row>
    <row r="283" spans="1:34" ht="12.75">
      <c r="A283" s="33" t="s">
        <v>209</v>
      </c>
      <c r="B283" s="1" t="s">
        <v>115</v>
      </c>
      <c r="C283" s="1" t="s">
        <v>364</v>
      </c>
      <c r="D283" s="46">
        <v>2</v>
      </c>
      <c r="E283" s="1" t="s">
        <v>100</v>
      </c>
      <c r="F283" s="47" t="s">
        <v>35</v>
      </c>
      <c r="G283" s="48" t="s">
        <v>52</v>
      </c>
      <c r="H283" s="49" t="s">
        <v>49</v>
      </c>
      <c r="I283" s="49" t="s">
        <v>70</v>
      </c>
      <c r="J283" s="50" t="s">
        <v>30</v>
      </c>
      <c r="K283" s="50" t="s">
        <v>25</v>
      </c>
      <c r="L283" s="51" t="s">
        <v>40</v>
      </c>
      <c r="M283" s="52" t="s">
        <v>45</v>
      </c>
      <c r="N283" s="53" t="s">
        <v>46</v>
      </c>
      <c r="O283" s="53" t="s">
        <v>55</v>
      </c>
      <c r="P283" s="53" t="s">
        <v>47</v>
      </c>
      <c r="Q283" s="53" t="s">
        <v>53</v>
      </c>
      <c r="R283" s="54" t="s">
        <v>54</v>
      </c>
      <c r="S283" s="54" t="s">
        <v>50</v>
      </c>
      <c r="T283" s="43">
        <f ca="1">IFERROR(__xludf.DUMMYFUNCTION("COUNTUNIQUE(F283:S283)"),14)</f>
        <v>14</v>
      </c>
      <c r="U283" s="44" t="str">
        <f>IF(COUNTIF(Stats!$A$1:$A$33, F283) &gt; 0, "Found", "Not Found")</f>
        <v>Found</v>
      </c>
      <c r="V283" s="44" t="str">
        <f>IF(COUNTIF(Stats!$A$1:$A$33, G283) &gt; 0, "Found", "Not Found")</f>
        <v>Found</v>
      </c>
      <c r="W283" s="44" t="str">
        <f>IF(COUNTIF(Stats!$A$1:$A$33, H283) &gt; 0, "Found", "Not Found")</f>
        <v>Found</v>
      </c>
      <c r="X283" s="44" t="str">
        <f>IF(COUNTIF(Stats!$A$1:$A$33, I283) &gt; 0, "Found", "Not Found")</f>
        <v>Found</v>
      </c>
      <c r="Y283" s="44" t="str">
        <f>IF(COUNTIF(Stats!$A$1:$A$33, J283) &gt; 0, "Found", "Not Found")</f>
        <v>Found</v>
      </c>
      <c r="Z283" s="44" t="str">
        <f>IF(COUNTIF(Stats!$A$1:$A$33, K283) &gt; 0, "Found", "Not Found")</f>
        <v>Found</v>
      </c>
      <c r="AA283" s="44" t="str">
        <f>IF(COUNTIF(Stats!$A$1:$A$33, L283) &gt; 0, "Found", "Not Found")</f>
        <v>Found</v>
      </c>
      <c r="AB283" s="44" t="str">
        <f>IF(COUNTIF(Stats!$A$1:$A$33, M283) &gt; 0, "Found", "Not Found")</f>
        <v>Found</v>
      </c>
      <c r="AC283" s="44" t="str">
        <f>IF(COUNTIF(Stats!$A$1:$A$33, N283) &gt; 0, "Found", "Not Found")</f>
        <v>Found</v>
      </c>
      <c r="AD283" s="44" t="str">
        <f>IF(COUNTIF(Stats!$A$1:$A$33, O283) &gt; 0, "Found", "Not Found")</f>
        <v>Found</v>
      </c>
      <c r="AE283" s="44" t="str">
        <f>IF(COUNTIF(Stats!$A$1:$A$33, P283) &gt; 0, "Found", "Not Found")</f>
        <v>Found</v>
      </c>
      <c r="AF283" s="44" t="str">
        <f>IF(COUNTIF(Stats!$A$1:$A$33, Q283) &gt; 0, "Found", "Not Found")</f>
        <v>Found</v>
      </c>
      <c r="AG283" s="44" t="str">
        <f>IF(COUNTIF(Stats!$A$1:$A$33, R283) &gt; 0, "Found", "Not Found")</f>
        <v>Found</v>
      </c>
      <c r="AH283" s="44" t="str">
        <f>IF(COUNTIF(Stats!$A$1:$A$33, S283) &gt; 0, "Found", "Not Found")</f>
        <v>Found</v>
      </c>
    </row>
    <row r="284" spans="1:34" ht="12.75">
      <c r="A284" s="47" t="s">
        <v>209</v>
      </c>
      <c r="B284" s="1" t="s">
        <v>115</v>
      </c>
      <c r="C284" s="1" t="s">
        <v>364</v>
      </c>
      <c r="D284" s="46">
        <v>1</v>
      </c>
      <c r="E284" s="1" t="s">
        <v>100</v>
      </c>
      <c r="F284" s="59" t="s">
        <v>25</v>
      </c>
      <c r="G284" s="60" t="s">
        <v>64</v>
      </c>
      <c r="H284" s="61" t="s">
        <v>70</v>
      </c>
      <c r="I284" s="61" t="s">
        <v>47</v>
      </c>
      <c r="J284" s="62" t="s">
        <v>35</v>
      </c>
      <c r="K284" s="62" t="s">
        <v>30</v>
      </c>
      <c r="L284" s="63" t="s">
        <v>51</v>
      </c>
      <c r="M284" s="64" t="s">
        <v>45</v>
      </c>
      <c r="N284" s="65" t="s">
        <v>46</v>
      </c>
      <c r="O284" s="65" t="s">
        <v>55</v>
      </c>
      <c r="P284" s="65" t="s">
        <v>52</v>
      </c>
      <c r="Q284" s="65" t="s">
        <v>53</v>
      </c>
      <c r="R284" s="66" t="s">
        <v>50</v>
      </c>
      <c r="S284" s="66" t="s">
        <v>58</v>
      </c>
      <c r="T284" s="43">
        <f ca="1">IFERROR(__xludf.DUMMYFUNCTION("COUNTUNIQUE(F284:S284)"),14)</f>
        <v>14</v>
      </c>
      <c r="U284" s="44" t="str">
        <f>IF(COUNTIF(Stats!$A$1:$A$33, F284) &gt; 0, "Found", "Not Found")</f>
        <v>Found</v>
      </c>
      <c r="V284" s="44" t="str">
        <f>IF(COUNTIF(Stats!$A$1:$A$33, G284) &gt; 0, "Found", "Not Found")</f>
        <v>Found</v>
      </c>
      <c r="W284" s="44" t="str">
        <f>IF(COUNTIF(Stats!$A$1:$A$33, H284) &gt; 0, "Found", "Not Found")</f>
        <v>Found</v>
      </c>
      <c r="X284" s="44" t="str">
        <f>IF(COUNTIF(Stats!$A$1:$A$33, I284) &gt; 0, "Found", "Not Found")</f>
        <v>Found</v>
      </c>
      <c r="Y284" s="44" t="str">
        <f>IF(COUNTIF(Stats!$A$1:$A$33, J284) &gt; 0, "Found", "Not Found")</f>
        <v>Found</v>
      </c>
      <c r="Z284" s="44" t="str">
        <f>IF(COUNTIF(Stats!$A$1:$A$33, K284) &gt; 0, "Found", "Not Found")</f>
        <v>Found</v>
      </c>
      <c r="AA284" s="44" t="str">
        <f>IF(COUNTIF(Stats!$A$1:$A$33, L284) &gt; 0, "Found", "Not Found")</f>
        <v>Found</v>
      </c>
      <c r="AB284" s="44" t="str">
        <f>IF(COUNTIF(Stats!$A$1:$A$33, M284) &gt; 0, "Found", "Not Found")</f>
        <v>Found</v>
      </c>
      <c r="AC284" s="44" t="str">
        <f>IF(COUNTIF(Stats!$A$1:$A$33, N284) &gt; 0, "Found", "Not Found")</f>
        <v>Found</v>
      </c>
      <c r="AD284" s="44" t="str">
        <f>IF(COUNTIF(Stats!$A$1:$A$33, O284) &gt; 0, "Found", "Not Found")</f>
        <v>Found</v>
      </c>
      <c r="AE284" s="44" t="str">
        <f>IF(COUNTIF(Stats!$A$1:$A$33, P284) &gt; 0, "Found", "Not Found")</f>
        <v>Found</v>
      </c>
      <c r="AF284" s="44" t="str">
        <f>IF(COUNTIF(Stats!$A$1:$A$33, Q284) &gt; 0, "Found", "Not Found")</f>
        <v>Found</v>
      </c>
      <c r="AG284" s="44" t="str">
        <f>IF(COUNTIF(Stats!$A$1:$A$33, R284) &gt; 0, "Found", "Not Found")</f>
        <v>Found</v>
      </c>
      <c r="AH284" s="44" t="str">
        <f>IF(COUNTIF(Stats!$A$1:$A$33, S284) &gt; 0, "Found", "Not Found")</f>
        <v>Found</v>
      </c>
    </row>
    <row r="285" spans="1:34" ht="12.75">
      <c r="A285" s="56" t="s">
        <v>209</v>
      </c>
      <c r="B285" s="1" t="s">
        <v>115</v>
      </c>
      <c r="C285" s="1" t="s">
        <v>365</v>
      </c>
      <c r="D285" s="46">
        <v>10</v>
      </c>
      <c r="E285" s="1" t="s">
        <v>100</v>
      </c>
      <c r="F285" s="59" t="s">
        <v>25</v>
      </c>
      <c r="G285" s="60" t="s">
        <v>47</v>
      </c>
      <c r="H285" s="61" t="s">
        <v>45</v>
      </c>
      <c r="I285" s="61" t="s">
        <v>50</v>
      </c>
      <c r="J285" s="62" t="s">
        <v>35</v>
      </c>
      <c r="K285" s="62" t="s">
        <v>30</v>
      </c>
      <c r="L285" s="63" t="s">
        <v>54</v>
      </c>
      <c r="M285" s="64" t="s">
        <v>63</v>
      </c>
      <c r="N285" s="65" t="s">
        <v>46</v>
      </c>
      <c r="O285" s="65" t="s">
        <v>56</v>
      </c>
      <c r="P285" s="65" t="s">
        <v>52</v>
      </c>
      <c r="Q285" s="65" t="s">
        <v>55</v>
      </c>
      <c r="R285" s="66" t="s">
        <v>51</v>
      </c>
      <c r="S285" s="66" t="s">
        <v>53</v>
      </c>
      <c r="T285" s="43">
        <f ca="1">IFERROR(__xludf.DUMMYFUNCTION("COUNTUNIQUE(F285:S285)"),14)</f>
        <v>14</v>
      </c>
      <c r="U285" s="44" t="str">
        <f>IF(COUNTIF(Stats!$A$1:$A$33, F285) &gt; 0, "Found", "Not Found")</f>
        <v>Found</v>
      </c>
      <c r="V285" s="44" t="str">
        <f>IF(COUNTIF(Stats!$A$1:$A$33, G285) &gt; 0, "Found", "Not Found")</f>
        <v>Found</v>
      </c>
      <c r="W285" s="44" t="str">
        <f>IF(COUNTIF(Stats!$A$1:$A$33, H285) &gt; 0, "Found", "Not Found")</f>
        <v>Found</v>
      </c>
      <c r="X285" s="44" t="str">
        <f>IF(COUNTIF(Stats!$A$1:$A$33, I285) &gt; 0, "Found", "Not Found")</f>
        <v>Found</v>
      </c>
      <c r="Y285" s="44" t="str">
        <f>IF(COUNTIF(Stats!$A$1:$A$33, J285) &gt; 0, "Found", "Not Found")</f>
        <v>Found</v>
      </c>
      <c r="Z285" s="44" t="str">
        <f>IF(COUNTIF(Stats!$A$1:$A$33, K285) &gt; 0, "Found", "Not Found")</f>
        <v>Found</v>
      </c>
      <c r="AA285" s="44" t="str">
        <f>IF(COUNTIF(Stats!$A$1:$A$33, L285) &gt; 0, "Found", "Not Found")</f>
        <v>Found</v>
      </c>
      <c r="AB285" s="44" t="str">
        <f>IF(COUNTIF(Stats!$A$1:$A$33, M285) &gt; 0, "Found", "Not Found")</f>
        <v>Found</v>
      </c>
      <c r="AC285" s="44" t="str">
        <f>IF(COUNTIF(Stats!$A$1:$A$33, N285) &gt; 0, "Found", "Not Found")</f>
        <v>Found</v>
      </c>
      <c r="AD285" s="44" t="str">
        <f>IF(COUNTIF(Stats!$A$1:$A$33, O285) &gt; 0, "Found", "Not Found")</f>
        <v>Found</v>
      </c>
      <c r="AE285" s="44" t="str">
        <f>IF(COUNTIF(Stats!$A$1:$A$33, P285) &gt; 0, "Found", "Not Found")</f>
        <v>Found</v>
      </c>
      <c r="AF285" s="44" t="str">
        <f>IF(COUNTIF(Stats!$A$1:$A$33, Q285) &gt; 0, "Found", "Not Found")</f>
        <v>Found</v>
      </c>
      <c r="AG285" s="44" t="str">
        <f>IF(COUNTIF(Stats!$A$1:$A$33, R285) &gt; 0, "Found", "Not Found")</f>
        <v>Found</v>
      </c>
      <c r="AH285" s="44" t="str">
        <f>IF(COUNTIF(Stats!$A$1:$A$33, S285) &gt; 0, "Found", "Not Found")</f>
        <v>Found</v>
      </c>
    </row>
    <row r="286" spans="1:34" ht="12.75">
      <c r="A286" s="77" t="s">
        <v>210</v>
      </c>
      <c r="B286" s="68" t="s">
        <v>111</v>
      </c>
      <c r="C286" s="68" t="s">
        <v>364</v>
      </c>
      <c r="D286" s="69">
        <v>5</v>
      </c>
      <c r="E286" s="68" t="s">
        <v>100</v>
      </c>
      <c r="F286" s="59" t="s">
        <v>55</v>
      </c>
      <c r="G286" s="60" t="s">
        <v>57</v>
      </c>
      <c r="H286" s="61" t="s">
        <v>35</v>
      </c>
      <c r="I286" s="61" t="s">
        <v>54</v>
      </c>
      <c r="J286" s="62" t="s">
        <v>50</v>
      </c>
      <c r="K286" s="62" t="s">
        <v>47</v>
      </c>
      <c r="L286" s="63" t="s">
        <v>59</v>
      </c>
      <c r="M286" s="64" t="s">
        <v>56</v>
      </c>
      <c r="N286" s="65" t="s">
        <v>60</v>
      </c>
      <c r="O286" s="65" t="s">
        <v>51</v>
      </c>
      <c r="P286" s="65" t="s">
        <v>62</v>
      </c>
      <c r="Q286" s="65" t="s">
        <v>53</v>
      </c>
      <c r="R286" s="66" t="s">
        <v>65</v>
      </c>
      <c r="S286" s="66" t="s">
        <v>70</v>
      </c>
      <c r="T286" s="43">
        <f ca="1">IFERROR(__xludf.DUMMYFUNCTION("COUNTUNIQUE(F286:S286)"),14)</f>
        <v>14</v>
      </c>
      <c r="U286" s="44" t="str">
        <f>IF(COUNTIF(Stats!$A$1:$A$33, F286) &gt; 0, "Found", "Not Found")</f>
        <v>Found</v>
      </c>
      <c r="V286" s="44" t="str">
        <f>IF(COUNTIF(Stats!$A$1:$A$33, G286) &gt; 0, "Found", "Not Found")</f>
        <v>Found</v>
      </c>
      <c r="W286" s="44" t="str">
        <f>IF(COUNTIF(Stats!$A$1:$A$33, H286) &gt; 0, "Found", "Not Found")</f>
        <v>Found</v>
      </c>
      <c r="X286" s="44" t="str">
        <f>IF(COUNTIF(Stats!$A$1:$A$33, I286) &gt; 0, "Found", "Not Found")</f>
        <v>Found</v>
      </c>
      <c r="Y286" s="44" t="str">
        <f>IF(COUNTIF(Stats!$A$1:$A$33, J286) &gt; 0, "Found", "Not Found")</f>
        <v>Found</v>
      </c>
      <c r="Z286" s="44" t="str">
        <f>IF(COUNTIF(Stats!$A$1:$A$33, K286) &gt; 0, "Found", "Not Found")</f>
        <v>Found</v>
      </c>
      <c r="AA286" s="44" t="str">
        <f>IF(COUNTIF(Stats!$A$1:$A$33, L286) &gt; 0, "Found", "Not Found")</f>
        <v>Found</v>
      </c>
      <c r="AB286" s="44" t="str">
        <f>IF(COUNTIF(Stats!$A$1:$A$33, M286) &gt; 0, "Found", "Not Found")</f>
        <v>Found</v>
      </c>
      <c r="AC286" s="44" t="str">
        <f>IF(COUNTIF(Stats!$A$1:$A$33, N286) &gt; 0, "Found", "Not Found")</f>
        <v>Found</v>
      </c>
      <c r="AD286" s="44" t="str">
        <f>IF(COUNTIF(Stats!$A$1:$A$33, O286) &gt; 0, "Found", "Not Found")</f>
        <v>Found</v>
      </c>
      <c r="AE286" s="44" t="str">
        <f>IF(COUNTIF(Stats!$A$1:$A$33, P286) &gt; 0, "Found", "Not Found")</f>
        <v>Found</v>
      </c>
      <c r="AF286" s="44" t="str">
        <f>IF(COUNTIF(Stats!$A$1:$A$33, Q286) &gt; 0, "Found", "Not Found")</f>
        <v>Found</v>
      </c>
      <c r="AG286" s="44" t="str">
        <f>IF(COUNTIF(Stats!$A$1:$A$33, R286) &gt; 0, "Found", "Not Found")</f>
        <v>Found</v>
      </c>
      <c r="AH286" s="44" t="str">
        <f>IF(COUNTIF(Stats!$A$1:$A$33, S286) &gt; 0, "Found", "Not Found")</f>
        <v>Found</v>
      </c>
    </row>
    <row r="287" spans="1:34" ht="12.75">
      <c r="A287" s="77" t="s">
        <v>210</v>
      </c>
      <c r="B287" s="68" t="s">
        <v>111</v>
      </c>
      <c r="C287" s="68" t="s">
        <v>365</v>
      </c>
      <c r="D287" s="69">
        <v>11</v>
      </c>
      <c r="E287" s="68" t="s">
        <v>100</v>
      </c>
      <c r="F287" s="59" t="s">
        <v>55</v>
      </c>
      <c r="G287" s="60" t="s">
        <v>57</v>
      </c>
      <c r="H287" s="61" t="s">
        <v>70</v>
      </c>
      <c r="I287" s="61" t="s">
        <v>62</v>
      </c>
      <c r="J287" s="62" t="s">
        <v>50</v>
      </c>
      <c r="K287" s="62" t="s">
        <v>47</v>
      </c>
      <c r="L287" s="63" t="s">
        <v>59</v>
      </c>
      <c r="M287" s="64" t="s">
        <v>56</v>
      </c>
      <c r="N287" s="65" t="s">
        <v>51</v>
      </c>
      <c r="O287" s="65" t="s">
        <v>15</v>
      </c>
      <c r="P287" s="65" t="s">
        <v>60</v>
      </c>
      <c r="Q287" s="65" t="s">
        <v>52</v>
      </c>
      <c r="R287" s="66" t="s">
        <v>53</v>
      </c>
      <c r="S287" s="66" t="s">
        <v>64</v>
      </c>
      <c r="T287" s="43">
        <f ca="1">IFERROR(__xludf.DUMMYFUNCTION("COUNTUNIQUE(F287:S287)"),14)</f>
        <v>14</v>
      </c>
      <c r="U287" s="44" t="str">
        <f>IF(COUNTIF(Stats!$A$1:$A$33, F287) &gt; 0, "Found", "Not Found")</f>
        <v>Found</v>
      </c>
      <c r="V287" s="44" t="str">
        <f>IF(COUNTIF(Stats!$A$1:$A$33, G287) &gt; 0, "Found", "Not Found")</f>
        <v>Found</v>
      </c>
      <c r="W287" s="44" t="str">
        <f>IF(COUNTIF(Stats!$A$1:$A$33, H287) &gt; 0, "Found", "Not Found")</f>
        <v>Found</v>
      </c>
      <c r="X287" s="44" t="str">
        <f>IF(COUNTIF(Stats!$A$1:$A$33, I287) &gt; 0, "Found", "Not Found")</f>
        <v>Found</v>
      </c>
      <c r="Y287" s="44" t="str">
        <f>IF(COUNTIF(Stats!$A$1:$A$33, J287) &gt; 0, "Found", "Not Found")</f>
        <v>Found</v>
      </c>
      <c r="Z287" s="44" t="str">
        <f>IF(COUNTIF(Stats!$A$1:$A$33, K287) &gt; 0, "Found", "Not Found")</f>
        <v>Found</v>
      </c>
      <c r="AA287" s="44" t="str">
        <f>IF(COUNTIF(Stats!$A$1:$A$33, L287) &gt; 0, "Found", "Not Found")</f>
        <v>Found</v>
      </c>
      <c r="AB287" s="44" t="str">
        <f>IF(COUNTIF(Stats!$A$1:$A$33, M287) &gt; 0, "Found", "Not Found")</f>
        <v>Found</v>
      </c>
      <c r="AC287" s="44" t="str">
        <f>IF(COUNTIF(Stats!$A$1:$A$33, N287) &gt; 0, "Found", "Not Found")</f>
        <v>Found</v>
      </c>
      <c r="AD287" s="44" t="str">
        <f>IF(COUNTIF(Stats!$A$1:$A$33, O287) &gt; 0, "Found", "Not Found")</f>
        <v>Found</v>
      </c>
      <c r="AE287" s="44" t="str">
        <f>IF(COUNTIF(Stats!$A$1:$A$33, P287) &gt; 0, "Found", "Not Found")</f>
        <v>Found</v>
      </c>
      <c r="AF287" s="44" t="str">
        <f>IF(COUNTIF(Stats!$A$1:$A$33, Q287) &gt; 0, "Found", "Not Found")</f>
        <v>Found</v>
      </c>
      <c r="AG287" s="44" t="str">
        <f>IF(COUNTIF(Stats!$A$1:$A$33, R287) &gt; 0, "Found", "Not Found")</f>
        <v>Found</v>
      </c>
      <c r="AH287" s="44" t="str">
        <f>IF(COUNTIF(Stats!$A$1:$A$33, S287) &gt; 0, "Found", "Not Found")</f>
        <v>Found</v>
      </c>
    </row>
    <row r="288" spans="1:34" ht="12.75">
      <c r="A288" s="67" t="s">
        <v>211</v>
      </c>
      <c r="B288" s="1" t="s">
        <v>118</v>
      </c>
      <c r="C288" s="1" t="s">
        <v>364</v>
      </c>
      <c r="D288" s="46">
        <v>3</v>
      </c>
      <c r="E288" s="1" t="s">
        <v>100</v>
      </c>
      <c r="F288" s="59" t="s">
        <v>55</v>
      </c>
      <c r="G288" s="60" t="s">
        <v>53</v>
      </c>
      <c r="H288" s="61" t="s">
        <v>47</v>
      </c>
      <c r="I288" s="61" t="s">
        <v>45</v>
      </c>
      <c r="J288" s="62" t="s">
        <v>51</v>
      </c>
      <c r="K288" s="62" t="s">
        <v>30</v>
      </c>
      <c r="L288" s="63" t="s">
        <v>59</v>
      </c>
      <c r="M288" s="64" t="s">
        <v>40</v>
      </c>
      <c r="N288" s="65" t="s">
        <v>46</v>
      </c>
      <c r="O288" s="65" t="s">
        <v>35</v>
      </c>
      <c r="P288" s="65" t="s">
        <v>50</v>
      </c>
      <c r="Q288" s="65" t="s">
        <v>25</v>
      </c>
      <c r="R288" s="66" t="s">
        <v>62</v>
      </c>
      <c r="S288" s="66" t="s">
        <v>60</v>
      </c>
      <c r="T288" s="43">
        <f ca="1">IFERROR(__xludf.DUMMYFUNCTION("COUNTUNIQUE(F288:S288)"),14)</f>
        <v>14</v>
      </c>
      <c r="U288" s="44" t="str">
        <f>IF(COUNTIF(Stats!$A$1:$A$33, F288) &gt; 0, "Found", "Not Found")</f>
        <v>Found</v>
      </c>
      <c r="V288" s="44" t="str">
        <f>IF(COUNTIF(Stats!$A$1:$A$33, G288) &gt; 0, "Found", "Not Found")</f>
        <v>Found</v>
      </c>
      <c r="W288" s="44" t="str">
        <f>IF(COUNTIF(Stats!$A$1:$A$33, H288) &gt; 0, "Found", "Not Found")</f>
        <v>Found</v>
      </c>
      <c r="X288" s="44" t="str">
        <f>IF(COUNTIF(Stats!$A$1:$A$33, I288) &gt; 0, "Found", "Not Found")</f>
        <v>Found</v>
      </c>
      <c r="Y288" s="44" t="str">
        <f>IF(COUNTIF(Stats!$A$1:$A$33, J288) &gt; 0, "Found", "Not Found")</f>
        <v>Found</v>
      </c>
      <c r="Z288" s="44" t="str">
        <f>IF(COUNTIF(Stats!$A$1:$A$33, K288) &gt; 0, "Found", "Not Found")</f>
        <v>Found</v>
      </c>
      <c r="AA288" s="44" t="str">
        <f>IF(COUNTIF(Stats!$A$1:$A$33, L288) &gt; 0, "Found", "Not Found")</f>
        <v>Found</v>
      </c>
      <c r="AB288" s="44" t="str">
        <f>IF(COUNTIF(Stats!$A$1:$A$33, M288) &gt; 0, "Found", "Not Found")</f>
        <v>Found</v>
      </c>
      <c r="AC288" s="44" t="str">
        <f>IF(COUNTIF(Stats!$A$1:$A$33, N288) &gt; 0, "Found", "Not Found")</f>
        <v>Found</v>
      </c>
      <c r="AD288" s="44" t="str">
        <f>IF(COUNTIF(Stats!$A$1:$A$33, O288) &gt; 0, "Found", "Not Found")</f>
        <v>Found</v>
      </c>
      <c r="AE288" s="44" t="str">
        <f>IF(COUNTIF(Stats!$A$1:$A$33, P288) &gt; 0, "Found", "Not Found")</f>
        <v>Found</v>
      </c>
      <c r="AF288" s="44" t="str">
        <f>IF(COUNTIF(Stats!$A$1:$A$33, Q288) &gt; 0, "Found", "Not Found")</f>
        <v>Found</v>
      </c>
      <c r="AG288" s="44" t="str">
        <f>IF(COUNTIF(Stats!$A$1:$A$33, R288) &gt; 0, "Found", "Not Found")</f>
        <v>Found</v>
      </c>
      <c r="AH288" s="44" t="str">
        <f>IF(COUNTIF(Stats!$A$1:$A$33, S288) &gt; 0, "Found", "Not Found")</f>
        <v>Found</v>
      </c>
    </row>
    <row r="289" spans="1:34" ht="12.75">
      <c r="A289" s="67" t="s">
        <v>211</v>
      </c>
      <c r="B289" s="1" t="s">
        <v>118</v>
      </c>
      <c r="C289" s="1" t="s">
        <v>364</v>
      </c>
      <c r="D289" s="46">
        <v>2</v>
      </c>
      <c r="E289" s="1" t="s">
        <v>100</v>
      </c>
      <c r="F289" s="59" t="s">
        <v>25</v>
      </c>
      <c r="G289" s="60" t="s">
        <v>47</v>
      </c>
      <c r="H289" s="61" t="s">
        <v>40</v>
      </c>
      <c r="I289" s="61" t="s">
        <v>45</v>
      </c>
      <c r="J289" s="62" t="s">
        <v>53</v>
      </c>
      <c r="K289" s="62" t="s">
        <v>58</v>
      </c>
      <c r="L289" s="63" t="s">
        <v>50</v>
      </c>
      <c r="M289" s="64" t="s">
        <v>49</v>
      </c>
      <c r="N289" s="65" t="s">
        <v>46</v>
      </c>
      <c r="O289" s="65" t="s">
        <v>35</v>
      </c>
      <c r="P289" s="65" t="s">
        <v>60</v>
      </c>
      <c r="Q289" s="65" t="s">
        <v>55</v>
      </c>
      <c r="R289" s="66" t="s">
        <v>59</v>
      </c>
      <c r="S289" s="66" t="s">
        <v>52</v>
      </c>
      <c r="T289" s="43">
        <f ca="1">IFERROR(__xludf.DUMMYFUNCTION("COUNTUNIQUE(F289:S289)"),14)</f>
        <v>14</v>
      </c>
      <c r="U289" s="44" t="str">
        <f>IF(COUNTIF(Stats!$A$1:$A$33, F289) &gt; 0, "Found", "Not Found")</f>
        <v>Found</v>
      </c>
      <c r="V289" s="44" t="str">
        <f>IF(COUNTIF(Stats!$A$1:$A$33, G289) &gt; 0, "Found", "Not Found")</f>
        <v>Found</v>
      </c>
      <c r="W289" s="44" t="str">
        <f>IF(COUNTIF(Stats!$A$1:$A$33, H289) &gt; 0, "Found", "Not Found")</f>
        <v>Found</v>
      </c>
      <c r="X289" s="44" t="str">
        <f>IF(COUNTIF(Stats!$A$1:$A$33, I289) &gt; 0, "Found", "Not Found")</f>
        <v>Found</v>
      </c>
      <c r="Y289" s="44" t="str">
        <f>IF(COUNTIF(Stats!$A$1:$A$33, J289) &gt; 0, "Found", "Not Found")</f>
        <v>Found</v>
      </c>
      <c r="Z289" s="44" t="str">
        <f>IF(COUNTIF(Stats!$A$1:$A$33, K289) &gt; 0, "Found", "Not Found")</f>
        <v>Found</v>
      </c>
      <c r="AA289" s="44" t="str">
        <f>IF(COUNTIF(Stats!$A$1:$A$33, L289) &gt; 0, "Found", "Not Found")</f>
        <v>Found</v>
      </c>
      <c r="AB289" s="44" t="str">
        <f>IF(COUNTIF(Stats!$A$1:$A$33, M289) &gt; 0, "Found", "Not Found")</f>
        <v>Found</v>
      </c>
      <c r="AC289" s="44" t="str">
        <f>IF(COUNTIF(Stats!$A$1:$A$33, N289) &gt; 0, "Found", "Not Found")</f>
        <v>Found</v>
      </c>
      <c r="AD289" s="44" t="str">
        <f>IF(COUNTIF(Stats!$A$1:$A$33, O289) &gt; 0, "Found", "Not Found")</f>
        <v>Found</v>
      </c>
      <c r="AE289" s="44" t="str">
        <f>IF(COUNTIF(Stats!$A$1:$A$33, P289) &gt; 0, "Found", "Not Found")</f>
        <v>Found</v>
      </c>
      <c r="AF289" s="44" t="str">
        <f>IF(COUNTIF(Stats!$A$1:$A$33, Q289) &gt; 0, "Found", "Not Found")</f>
        <v>Found</v>
      </c>
      <c r="AG289" s="44" t="str">
        <f>IF(COUNTIF(Stats!$A$1:$A$33, R289) &gt; 0, "Found", "Not Found")</f>
        <v>Found</v>
      </c>
      <c r="AH289" s="44" t="str">
        <f>IF(COUNTIF(Stats!$A$1:$A$33, S289) &gt; 0, "Found", "Not Found")</f>
        <v>Found</v>
      </c>
    </row>
    <row r="290" spans="1:34" ht="12.75">
      <c r="A290" s="67" t="s">
        <v>211</v>
      </c>
      <c r="B290" s="1" t="s">
        <v>118</v>
      </c>
      <c r="C290" s="1" t="s">
        <v>364</v>
      </c>
      <c r="D290" s="46">
        <v>5</v>
      </c>
      <c r="E290" s="1" t="s">
        <v>100</v>
      </c>
      <c r="F290" s="59" t="s">
        <v>25</v>
      </c>
      <c r="G290" s="60" t="s">
        <v>53</v>
      </c>
      <c r="H290" s="61" t="s">
        <v>45</v>
      </c>
      <c r="I290" s="61" t="s">
        <v>49</v>
      </c>
      <c r="J290" s="62" t="s">
        <v>58</v>
      </c>
      <c r="K290" s="62" t="s">
        <v>54</v>
      </c>
      <c r="L290" s="63" t="s">
        <v>64</v>
      </c>
      <c r="M290" s="64" t="s">
        <v>68</v>
      </c>
      <c r="N290" s="65" t="s">
        <v>46</v>
      </c>
      <c r="O290" s="65" t="s">
        <v>35</v>
      </c>
      <c r="P290" s="65" t="s">
        <v>60</v>
      </c>
      <c r="Q290" s="65" t="s">
        <v>55</v>
      </c>
      <c r="R290" s="66" t="s">
        <v>30</v>
      </c>
      <c r="S290" s="66" t="s">
        <v>62</v>
      </c>
      <c r="T290" s="43">
        <f ca="1">IFERROR(__xludf.DUMMYFUNCTION("COUNTUNIQUE(F290:S290)"),14)</f>
        <v>14</v>
      </c>
      <c r="U290" s="44" t="str">
        <f>IF(COUNTIF(Stats!$A$1:$A$33, F290) &gt; 0, "Found", "Not Found")</f>
        <v>Found</v>
      </c>
      <c r="V290" s="44" t="str">
        <f>IF(COUNTIF(Stats!$A$1:$A$33, G290) &gt; 0, "Found", "Not Found")</f>
        <v>Found</v>
      </c>
      <c r="W290" s="44" t="str">
        <f>IF(COUNTIF(Stats!$A$1:$A$33, H290) &gt; 0, "Found", "Not Found")</f>
        <v>Found</v>
      </c>
      <c r="X290" s="44" t="str">
        <f>IF(COUNTIF(Stats!$A$1:$A$33, I290) &gt; 0, "Found", "Not Found")</f>
        <v>Found</v>
      </c>
      <c r="Y290" s="44" t="str">
        <f>IF(COUNTIF(Stats!$A$1:$A$33, J290) &gt; 0, "Found", "Not Found")</f>
        <v>Found</v>
      </c>
      <c r="Z290" s="44" t="str">
        <f>IF(COUNTIF(Stats!$A$1:$A$33, K290) &gt; 0, "Found", "Not Found")</f>
        <v>Found</v>
      </c>
      <c r="AA290" s="44" t="str">
        <f>IF(COUNTIF(Stats!$A$1:$A$33, L290) &gt; 0, "Found", "Not Found")</f>
        <v>Found</v>
      </c>
      <c r="AB290" s="44" t="str">
        <f>IF(COUNTIF(Stats!$A$1:$A$33, M290) &gt; 0, "Found", "Not Found")</f>
        <v>Found</v>
      </c>
      <c r="AC290" s="44" t="str">
        <f>IF(COUNTIF(Stats!$A$1:$A$33, N290) &gt; 0, "Found", "Not Found")</f>
        <v>Found</v>
      </c>
      <c r="AD290" s="44" t="str">
        <f>IF(COUNTIF(Stats!$A$1:$A$33, O290) &gt; 0, "Found", "Not Found")</f>
        <v>Found</v>
      </c>
      <c r="AE290" s="44" t="str">
        <f>IF(COUNTIF(Stats!$A$1:$A$33, P290) &gt; 0, "Found", "Not Found")</f>
        <v>Found</v>
      </c>
      <c r="AF290" s="44" t="str">
        <f>IF(COUNTIF(Stats!$A$1:$A$33, Q290) &gt; 0, "Found", "Not Found")</f>
        <v>Found</v>
      </c>
      <c r="AG290" s="44" t="str">
        <f>IF(COUNTIF(Stats!$A$1:$A$33, R290) &gt; 0, "Found", "Not Found")</f>
        <v>Found</v>
      </c>
      <c r="AH290" s="44" t="str">
        <f>IF(COUNTIF(Stats!$A$1:$A$33, S290) &gt; 0, "Found", "Not Found")</f>
        <v>Found</v>
      </c>
    </row>
    <row r="291" spans="1:34" ht="12.75">
      <c r="A291" s="88" t="s">
        <v>212</v>
      </c>
      <c r="B291" s="68" t="s">
        <v>111</v>
      </c>
      <c r="C291" s="68" t="s">
        <v>364</v>
      </c>
      <c r="D291" s="69"/>
      <c r="E291" s="68" t="s">
        <v>100</v>
      </c>
      <c r="F291" s="59" t="s">
        <v>49</v>
      </c>
      <c r="G291" s="60" t="s">
        <v>46</v>
      </c>
      <c r="H291" s="61" t="s">
        <v>30</v>
      </c>
      <c r="I291" s="61" t="s">
        <v>54</v>
      </c>
      <c r="J291" s="62" t="s">
        <v>70</v>
      </c>
      <c r="K291" s="62" t="s">
        <v>62</v>
      </c>
      <c r="L291" s="63" t="s">
        <v>59</v>
      </c>
      <c r="M291" s="64" t="s">
        <v>40</v>
      </c>
      <c r="N291" s="65" t="s">
        <v>60</v>
      </c>
      <c r="O291" s="65" t="s">
        <v>55</v>
      </c>
      <c r="P291" s="65" t="s">
        <v>53</v>
      </c>
      <c r="Q291" s="65" t="s">
        <v>35</v>
      </c>
      <c r="R291" s="66" t="s">
        <v>45</v>
      </c>
      <c r="S291" s="66" t="s">
        <v>50</v>
      </c>
      <c r="T291" s="43">
        <f ca="1">IFERROR(__xludf.DUMMYFUNCTION("COUNTUNIQUE(F291:S291)"),14)</f>
        <v>14</v>
      </c>
      <c r="U291" s="44" t="str">
        <f>IF(COUNTIF(Stats!$A$1:$A$33, F291) &gt; 0, "Found", "Not Found")</f>
        <v>Found</v>
      </c>
      <c r="V291" s="44" t="str">
        <f>IF(COUNTIF(Stats!$A$1:$A$33, G291) &gt; 0, "Found", "Not Found")</f>
        <v>Found</v>
      </c>
      <c r="W291" s="44" t="str">
        <f>IF(COUNTIF(Stats!$A$1:$A$33, H291) &gt; 0, "Found", "Not Found")</f>
        <v>Found</v>
      </c>
      <c r="X291" s="44" t="str">
        <f>IF(COUNTIF(Stats!$A$1:$A$33, I291) &gt; 0, "Found", "Not Found")</f>
        <v>Found</v>
      </c>
      <c r="Y291" s="44" t="str">
        <f>IF(COUNTIF(Stats!$A$1:$A$33, J291) &gt; 0, "Found", "Not Found")</f>
        <v>Found</v>
      </c>
      <c r="Z291" s="44" t="str">
        <f>IF(COUNTIF(Stats!$A$1:$A$33, K291) &gt; 0, "Found", "Not Found")</f>
        <v>Found</v>
      </c>
      <c r="AA291" s="44" t="str">
        <f>IF(COUNTIF(Stats!$A$1:$A$33, L291) &gt; 0, "Found", "Not Found")</f>
        <v>Found</v>
      </c>
      <c r="AB291" s="44" t="str">
        <f>IF(COUNTIF(Stats!$A$1:$A$33, M291) &gt; 0, "Found", "Not Found")</f>
        <v>Found</v>
      </c>
      <c r="AC291" s="44" t="str">
        <f>IF(COUNTIF(Stats!$A$1:$A$33, N291) &gt; 0, "Found", "Not Found")</f>
        <v>Found</v>
      </c>
      <c r="AD291" s="44" t="str">
        <f>IF(COUNTIF(Stats!$A$1:$A$33, O291) &gt; 0, "Found", "Not Found")</f>
        <v>Found</v>
      </c>
      <c r="AE291" s="44" t="str">
        <f>IF(COUNTIF(Stats!$A$1:$A$33, P291) &gt; 0, "Found", "Not Found")</f>
        <v>Found</v>
      </c>
      <c r="AF291" s="44" t="str">
        <f>IF(COUNTIF(Stats!$A$1:$A$33, Q291) &gt; 0, "Found", "Not Found")</f>
        <v>Found</v>
      </c>
      <c r="AG291" s="44" t="str">
        <f>IF(COUNTIF(Stats!$A$1:$A$33, R291) &gt; 0, "Found", "Not Found")</f>
        <v>Found</v>
      </c>
      <c r="AH291" s="44" t="str">
        <f>IF(COUNTIF(Stats!$A$1:$A$33, S291) &gt; 0, "Found", "Not Found")</f>
        <v>Found</v>
      </c>
    </row>
    <row r="292" spans="1:34" ht="12.75">
      <c r="A292" s="45" t="s">
        <v>213</v>
      </c>
      <c r="B292" s="1" t="s">
        <v>115</v>
      </c>
      <c r="C292" s="1" t="s">
        <v>365</v>
      </c>
      <c r="D292" s="46">
        <v>5</v>
      </c>
      <c r="E292" s="1" t="s">
        <v>100</v>
      </c>
      <c r="F292" s="47" t="s">
        <v>55</v>
      </c>
      <c r="G292" s="48" t="s">
        <v>53</v>
      </c>
      <c r="H292" s="49" t="s">
        <v>49</v>
      </c>
      <c r="I292" s="49" t="s">
        <v>57</v>
      </c>
      <c r="J292" s="50" t="s">
        <v>50</v>
      </c>
      <c r="K292" s="50" t="s">
        <v>30</v>
      </c>
      <c r="L292" s="51" t="s">
        <v>66</v>
      </c>
      <c r="M292" s="52" t="s">
        <v>64</v>
      </c>
      <c r="N292" s="53" t="s">
        <v>52</v>
      </c>
      <c r="O292" s="53" t="s">
        <v>25</v>
      </c>
      <c r="P292" s="53" t="s">
        <v>60</v>
      </c>
      <c r="Q292" s="53" t="s">
        <v>35</v>
      </c>
      <c r="R292" s="54" t="s">
        <v>47</v>
      </c>
      <c r="S292" s="54" t="s">
        <v>51</v>
      </c>
      <c r="T292" s="43">
        <f ca="1">IFERROR(__xludf.DUMMYFUNCTION("COUNTUNIQUE(F292:S292)"),14)</f>
        <v>14</v>
      </c>
      <c r="U292" s="44" t="str">
        <f>IF(COUNTIF(Stats!$A$1:$A$33, F292) &gt; 0, "Found", "Not Found")</f>
        <v>Found</v>
      </c>
      <c r="V292" s="44" t="str">
        <f>IF(COUNTIF(Stats!$A$1:$A$33, G292) &gt; 0, "Found", "Not Found")</f>
        <v>Found</v>
      </c>
      <c r="W292" s="44" t="str">
        <f>IF(COUNTIF(Stats!$A$1:$A$33, H292) &gt; 0, "Found", "Not Found")</f>
        <v>Found</v>
      </c>
      <c r="X292" s="44" t="str">
        <f>IF(COUNTIF(Stats!$A$1:$A$33, I292) &gt; 0, "Found", "Not Found")</f>
        <v>Found</v>
      </c>
      <c r="Y292" s="44" t="str">
        <f>IF(COUNTIF(Stats!$A$1:$A$33, J292) &gt; 0, "Found", "Not Found")</f>
        <v>Found</v>
      </c>
      <c r="Z292" s="44" t="str">
        <f>IF(COUNTIF(Stats!$A$1:$A$33, K292) &gt; 0, "Found", "Not Found")</f>
        <v>Found</v>
      </c>
      <c r="AA292" s="44" t="str">
        <f>IF(COUNTIF(Stats!$A$1:$A$33, L292) &gt; 0, "Found", "Not Found")</f>
        <v>Found</v>
      </c>
      <c r="AB292" s="44" t="str">
        <f>IF(COUNTIF(Stats!$A$1:$A$33, M292) &gt; 0, "Found", "Not Found")</f>
        <v>Found</v>
      </c>
      <c r="AC292" s="44" t="str">
        <f>IF(COUNTIF(Stats!$A$1:$A$33, N292) &gt; 0, "Found", "Not Found")</f>
        <v>Found</v>
      </c>
      <c r="AD292" s="44" t="str">
        <f>IF(COUNTIF(Stats!$A$1:$A$33, O292) &gt; 0, "Found", "Not Found")</f>
        <v>Found</v>
      </c>
      <c r="AE292" s="44" t="str">
        <f>IF(COUNTIF(Stats!$A$1:$A$33, P292) &gt; 0, "Found", "Not Found")</f>
        <v>Found</v>
      </c>
      <c r="AF292" s="44" t="str">
        <f>IF(COUNTIF(Stats!$A$1:$A$33, Q292) &gt; 0, "Found", "Not Found")</f>
        <v>Found</v>
      </c>
      <c r="AG292" s="44" t="str">
        <f>IF(COUNTIF(Stats!$A$1:$A$33, R292) &gt; 0, "Found", "Not Found")</f>
        <v>Found</v>
      </c>
      <c r="AH292" s="44" t="str">
        <f>IF(COUNTIF(Stats!$A$1:$A$33, S292) &gt; 0, "Found", "Not Found")</f>
        <v>Found</v>
      </c>
    </row>
    <row r="293" spans="1:34" ht="12.75">
      <c r="A293" s="45" t="s">
        <v>213</v>
      </c>
      <c r="B293" s="1" t="s">
        <v>115</v>
      </c>
      <c r="C293" s="1" t="s">
        <v>364</v>
      </c>
      <c r="D293" s="46">
        <v>6</v>
      </c>
      <c r="E293" s="1" t="s">
        <v>100</v>
      </c>
      <c r="F293" s="47" t="s">
        <v>53</v>
      </c>
      <c r="G293" s="48" t="s">
        <v>64</v>
      </c>
      <c r="H293" s="49" t="s">
        <v>47</v>
      </c>
      <c r="I293" s="49" t="s">
        <v>66</v>
      </c>
      <c r="J293" s="50" t="s">
        <v>50</v>
      </c>
      <c r="K293" s="50" t="s">
        <v>54</v>
      </c>
      <c r="L293" s="51" t="s">
        <v>30</v>
      </c>
      <c r="M293" s="52" t="s">
        <v>67</v>
      </c>
      <c r="N293" s="53" t="s">
        <v>49</v>
      </c>
      <c r="O293" s="53" t="s">
        <v>25</v>
      </c>
      <c r="P293" s="53" t="s">
        <v>46</v>
      </c>
      <c r="Q293" s="53" t="s">
        <v>35</v>
      </c>
      <c r="R293" s="54" t="s">
        <v>55</v>
      </c>
      <c r="S293" s="54" t="s">
        <v>58</v>
      </c>
      <c r="T293" s="43">
        <f ca="1">IFERROR(__xludf.DUMMYFUNCTION("COUNTUNIQUE(F293:S293)"),14)</f>
        <v>14</v>
      </c>
      <c r="U293" s="44" t="str">
        <f>IF(COUNTIF(Stats!$A$1:$A$33, F293) &gt; 0, "Found", "Not Found")</f>
        <v>Found</v>
      </c>
      <c r="V293" s="44" t="str">
        <f>IF(COUNTIF(Stats!$A$1:$A$33, G293) &gt; 0, "Found", "Not Found")</f>
        <v>Found</v>
      </c>
      <c r="W293" s="44" t="str">
        <f>IF(COUNTIF(Stats!$A$1:$A$33, H293) &gt; 0, "Found", "Not Found")</f>
        <v>Found</v>
      </c>
      <c r="X293" s="44" t="str">
        <f>IF(COUNTIF(Stats!$A$1:$A$33, I293) &gt; 0, "Found", "Not Found")</f>
        <v>Found</v>
      </c>
      <c r="Y293" s="44" t="str">
        <f>IF(COUNTIF(Stats!$A$1:$A$33, J293) &gt; 0, "Found", "Not Found")</f>
        <v>Found</v>
      </c>
      <c r="Z293" s="44" t="str">
        <f>IF(COUNTIF(Stats!$A$1:$A$33, K293) &gt; 0, "Found", "Not Found")</f>
        <v>Found</v>
      </c>
      <c r="AA293" s="44" t="str">
        <f>IF(COUNTIF(Stats!$A$1:$A$33, L293) &gt; 0, "Found", "Not Found")</f>
        <v>Found</v>
      </c>
      <c r="AB293" s="44" t="str">
        <f>IF(COUNTIF(Stats!$A$1:$A$33, M293) &gt; 0, "Found", "Not Found")</f>
        <v>Found</v>
      </c>
      <c r="AC293" s="44" t="str">
        <f>IF(COUNTIF(Stats!$A$1:$A$33, N293) &gt; 0, "Found", "Not Found")</f>
        <v>Found</v>
      </c>
      <c r="AD293" s="44" t="str">
        <f>IF(COUNTIF(Stats!$A$1:$A$33, O293) &gt; 0, "Found", "Not Found")</f>
        <v>Found</v>
      </c>
      <c r="AE293" s="44" t="str">
        <f>IF(COUNTIF(Stats!$A$1:$A$33, P293) &gt; 0, "Found", "Not Found")</f>
        <v>Found</v>
      </c>
      <c r="AF293" s="44" t="str">
        <f>IF(COUNTIF(Stats!$A$1:$A$33, Q293) &gt; 0, "Found", "Not Found")</f>
        <v>Found</v>
      </c>
      <c r="AG293" s="44" t="str">
        <f>IF(COUNTIF(Stats!$A$1:$A$33, R293) &gt; 0, "Found", "Not Found")</f>
        <v>Found</v>
      </c>
      <c r="AH293" s="44" t="str">
        <f>IF(COUNTIF(Stats!$A$1:$A$33, S293) &gt; 0, "Found", "Not Found")</f>
        <v>Found</v>
      </c>
    </row>
    <row r="294" spans="1:34" ht="12.75">
      <c r="A294" s="45" t="s">
        <v>213</v>
      </c>
      <c r="B294" s="1" t="s">
        <v>115</v>
      </c>
      <c r="C294" s="1" t="s">
        <v>364</v>
      </c>
      <c r="D294" s="46">
        <v>1</v>
      </c>
      <c r="E294" s="1" t="s">
        <v>100</v>
      </c>
      <c r="F294" s="47" t="s">
        <v>53</v>
      </c>
      <c r="G294" s="48" t="s">
        <v>47</v>
      </c>
      <c r="H294" s="49" t="s">
        <v>64</v>
      </c>
      <c r="I294" s="49" t="s">
        <v>66</v>
      </c>
      <c r="J294" s="50" t="s">
        <v>50</v>
      </c>
      <c r="K294" s="50" t="s">
        <v>54</v>
      </c>
      <c r="L294" s="51" t="s">
        <v>62</v>
      </c>
      <c r="M294" s="52" t="s">
        <v>67</v>
      </c>
      <c r="N294" s="53" t="s">
        <v>58</v>
      </c>
      <c r="O294" s="53" t="s">
        <v>25</v>
      </c>
      <c r="P294" s="53" t="s">
        <v>46</v>
      </c>
      <c r="Q294" s="53" t="s">
        <v>35</v>
      </c>
      <c r="R294" s="54" t="s">
        <v>49</v>
      </c>
      <c r="S294" s="54" t="s">
        <v>30</v>
      </c>
      <c r="T294" s="43">
        <f ca="1">IFERROR(__xludf.DUMMYFUNCTION("COUNTUNIQUE(F294:S294)"),14)</f>
        <v>14</v>
      </c>
      <c r="U294" s="44" t="str">
        <f>IF(COUNTIF(Stats!$A$1:$A$33, F294) &gt; 0, "Found", "Not Found")</f>
        <v>Found</v>
      </c>
      <c r="V294" s="44" t="str">
        <f>IF(COUNTIF(Stats!$A$1:$A$33, G294) &gt; 0, "Found", "Not Found")</f>
        <v>Found</v>
      </c>
      <c r="W294" s="44" t="str">
        <f>IF(COUNTIF(Stats!$A$1:$A$33, H294) &gt; 0, "Found", "Not Found")</f>
        <v>Found</v>
      </c>
      <c r="X294" s="44" t="str">
        <f>IF(COUNTIF(Stats!$A$1:$A$33, I294) &gt; 0, "Found", "Not Found")</f>
        <v>Found</v>
      </c>
      <c r="Y294" s="44" t="str">
        <f>IF(COUNTIF(Stats!$A$1:$A$33, J294) &gt; 0, "Found", "Not Found")</f>
        <v>Found</v>
      </c>
      <c r="Z294" s="44" t="str">
        <f>IF(COUNTIF(Stats!$A$1:$A$33, K294) &gt; 0, "Found", "Not Found")</f>
        <v>Found</v>
      </c>
      <c r="AA294" s="44" t="str">
        <f>IF(COUNTIF(Stats!$A$1:$A$33, L294) &gt; 0, "Found", "Not Found")</f>
        <v>Found</v>
      </c>
      <c r="AB294" s="44" t="str">
        <f>IF(COUNTIF(Stats!$A$1:$A$33, M294) &gt; 0, "Found", "Not Found")</f>
        <v>Found</v>
      </c>
      <c r="AC294" s="44" t="str">
        <f>IF(COUNTIF(Stats!$A$1:$A$33, N294) &gt; 0, "Found", "Not Found")</f>
        <v>Found</v>
      </c>
      <c r="AD294" s="44" t="str">
        <f>IF(COUNTIF(Stats!$A$1:$A$33, O294) &gt; 0, "Found", "Not Found")</f>
        <v>Found</v>
      </c>
      <c r="AE294" s="44" t="str">
        <f>IF(COUNTIF(Stats!$A$1:$A$33, P294) &gt; 0, "Found", "Not Found")</f>
        <v>Found</v>
      </c>
      <c r="AF294" s="44" t="str">
        <f>IF(COUNTIF(Stats!$A$1:$A$33, Q294) &gt; 0, "Found", "Not Found")</f>
        <v>Found</v>
      </c>
      <c r="AG294" s="44" t="str">
        <f>IF(COUNTIF(Stats!$A$1:$A$33, R294) &gt; 0, "Found", "Not Found")</f>
        <v>Found</v>
      </c>
      <c r="AH294" s="44" t="str">
        <f>IF(COUNTIF(Stats!$A$1:$A$33, S294) &gt; 0, "Found", "Not Found")</f>
        <v>Found</v>
      </c>
    </row>
    <row r="295" spans="1:34" ht="12.75">
      <c r="A295" s="67" t="s">
        <v>214</v>
      </c>
      <c r="B295" s="1" t="s">
        <v>115</v>
      </c>
      <c r="C295" s="1" t="s">
        <v>364</v>
      </c>
      <c r="D295" s="46">
        <v>4</v>
      </c>
      <c r="E295" s="1" t="s">
        <v>100</v>
      </c>
      <c r="F295" s="47" t="s">
        <v>49</v>
      </c>
      <c r="G295" s="48" t="s">
        <v>40</v>
      </c>
      <c r="H295" s="49" t="s">
        <v>70</v>
      </c>
      <c r="I295" s="49" t="s">
        <v>30</v>
      </c>
      <c r="J295" s="50" t="s">
        <v>47</v>
      </c>
      <c r="K295" s="50" t="s">
        <v>53</v>
      </c>
      <c r="L295" s="51" t="s">
        <v>59</v>
      </c>
      <c r="M295" s="52" t="s">
        <v>48</v>
      </c>
      <c r="N295" s="53" t="s">
        <v>46</v>
      </c>
      <c r="O295" s="53" t="s">
        <v>54</v>
      </c>
      <c r="P295" s="53" t="s">
        <v>60</v>
      </c>
      <c r="Q295" s="53" t="s">
        <v>55</v>
      </c>
      <c r="R295" s="54" t="s">
        <v>64</v>
      </c>
      <c r="S295" s="54" t="s">
        <v>35</v>
      </c>
      <c r="T295" s="43">
        <f ca="1">IFERROR(__xludf.DUMMYFUNCTION("COUNTUNIQUE(F295:S295)"),14)</f>
        <v>14</v>
      </c>
      <c r="U295" s="44" t="str">
        <f>IF(COUNTIF(Stats!$A$1:$A$33, F295) &gt; 0, "Found", "Not Found")</f>
        <v>Found</v>
      </c>
      <c r="V295" s="44" t="str">
        <f>IF(COUNTIF(Stats!$A$1:$A$33, G295) &gt; 0, "Found", "Not Found")</f>
        <v>Found</v>
      </c>
      <c r="W295" s="44" t="str">
        <f>IF(COUNTIF(Stats!$A$1:$A$33, H295) &gt; 0, "Found", "Not Found")</f>
        <v>Found</v>
      </c>
      <c r="X295" s="44" t="str">
        <f>IF(COUNTIF(Stats!$A$1:$A$33, I295) &gt; 0, "Found", "Not Found")</f>
        <v>Found</v>
      </c>
      <c r="Y295" s="44" t="str">
        <f>IF(COUNTIF(Stats!$A$1:$A$33, J295) &gt; 0, "Found", "Not Found")</f>
        <v>Found</v>
      </c>
      <c r="Z295" s="44" t="str">
        <f>IF(COUNTIF(Stats!$A$1:$A$33, K295) &gt; 0, "Found", "Not Found")</f>
        <v>Found</v>
      </c>
      <c r="AA295" s="44" t="str">
        <f>IF(COUNTIF(Stats!$A$1:$A$33, L295) &gt; 0, "Found", "Not Found")</f>
        <v>Found</v>
      </c>
      <c r="AB295" s="44" t="str">
        <f>IF(COUNTIF(Stats!$A$1:$A$33, M295) &gt; 0, "Found", "Not Found")</f>
        <v>Found</v>
      </c>
      <c r="AC295" s="44" t="str">
        <f>IF(COUNTIF(Stats!$A$1:$A$33, N295) &gt; 0, "Found", "Not Found")</f>
        <v>Found</v>
      </c>
      <c r="AD295" s="44" t="str">
        <f>IF(COUNTIF(Stats!$A$1:$A$33, O295) &gt; 0, "Found", "Not Found")</f>
        <v>Found</v>
      </c>
      <c r="AE295" s="44" t="str">
        <f>IF(COUNTIF(Stats!$A$1:$A$33, P295) &gt; 0, "Found", "Not Found")</f>
        <v>Found</v>
      </c>
      <c r="AF295" s="44" t="str">
        <f>IF(COUNTIF(Stats!$A$1:$A$33, Q295) &gt; 0, "Found", "Not Found")</f>
        <v>Found</v>
      </c>
      <c r="AG295" s="44" t="str">
        <f>IF(COUNTIF(Stats!$A$1:$A$33, R295) &gt; 0, "Found", "Not Found")</f>
        <v>Found</v>
      </c>
      <c r="AH295" s="44" t="str">
        <f>IF(COUNTIF(Stats!$A$1:$A$33, S295) &gt; 0, "Found", "Not Found")</f>
        <v>Found</v>
      </c>
    </row>
    <row r="296" spans="1:34" ht="12.75">
      <c r="A296" s="67" t="s">
        <v>214</v>
      </c>
      <c r="B296" s="1" t="s">
        <v>115</v>
      </c>
      <c r="C296" s="1" t="s">
        <v>364</v>
      </c>
      <c r="D296" s="46">
        <v>2</v>
      </c>
      <c r="E296" s="1" t="s">
        <v>100</v>
      </c>
      <c r="F296" s="47" t="s">
        <v>53</v>
      </c>
      <c r="G296" s="48" t="s">
        <v>49</v>
      </c>
      <c r="H296" s="49" t="s">
        <v>25</v>
      </c>
      <c r="I296" s="49" t="s">
        <v>50</v>
      </c>
      <c r="J296" s="50" t="s">
        <v>60</v>
      </c>
      <c r="K296" s="50" t="s">
        <v>35</v>
      </c>
      <c r="L296" s="51" t="s">
        <v>66</v>
      </c>
      <c r="M296" s="52" t="s">
        <v>65</v>
      </c>
      <c r="N296" s="53" t="s">
        <v>46</v>
      </c>
      <c r="O296" s="53" t="s">
        <v>55</v>
      </c>
      <c r="P296" s="53" t="s">
        <v>47</v>
      </c>
      <c r="Q296" s="53" t="s">
        <v>54</v>
      </c>
      <c r="R296" s="54" t="s">
        <v>30</v>
      </c>
      <c r="S296" s="54" t="s">
        <v>52</v>
      </c>
      <c r="T296" s="43">
        <f ca="1">IFERROR(__xludf.DUMMYFUNCTION("COUNTUNIQUE(F296:S296)"),14)</f>
        <v>14</v>
      </c>
      <c r="U296" s="44" t="str">
        <f>IF(COUNTIF(Stats!$A$1:$A$33, F296) &gt; 0, "Found", "Not Found")</f>
        <v>Found</v>
      </c>
      <c r="V296" s="44" t="str">
        <f>IF(COUNTIF(Stats!$A$1:$A$33, G296) &gt; 0, "Found", "Not Found")</f>
        <v>Found</v>
      </c>
      <c r="W296" s="44" t="str">
        <f>IF(COUNTIF(Stats!$A$1:$A$33, H296) &gt; 0, "Found", "Not Found")</f>
        <v>Found</v>
      </c>
      <c r="X296" s="44" t="str">
        <f>IF(COUNTIF(Stats!$A$1:$A$33, I296) &gt; 0, "Found", "Not Found")</f>
        <v>Found</v>
      </c>
      <c r="Y296" s="44" t="str">
        <f>IF(COUNTIF(Stats!$A$1:$A$33, J296) &gt; 0, "Found", "Not Found")</f>
        <v>Found</v>
      </c>
      <c r="Z296" s="44" t="str">
        <f>IF(COUNTIF(Stats!$A$1:$A$33, K296) &gt; 0, "Found", "Not Found")</f>
        <v>Found</v>
      </c>
      <c r="AA296" s="44" t="str">
        <f>IF(COUNTIF(Stats!$A$1:$A$33, L296) &gt; 0, "Found", "Not Found")</f>
        <v>Found</v>
      </c>
      <c r="AB296" s="44" t="str">
        <f>IF(COUNTIF(Stats!$A$1:$A$33, M296) &gt; 0, "Found", "Not Found")</f>
        <v>Found</v>
      </c>
      <c r="AC296" s="44" t="str">
        <f>IF(COUNTIF(Stats!$A$1:$A$33, N296) &gt; 0, "Found", "Not Found")</f>
        <v>Found</v>
      </c>
      <c r="AD296" s="44" t="str">
        <f>IF(COUNTIF(Stats!$A$1:$A$33, O296) &gt; 0, "Found", "Not Found")</f>
        <v>Found</v>
      </c>
      <c r="AE296" s="44" t="str">
        <f>IF(COUNTIF(Stats!$A$1:$A$33, P296) &gt; 0, "Found", "Not Found")</f>
        <v>Found</v>
      </c>
      <c r="AF296" s="44" t="str">
        <f>IF(COUNTIF(Stats!$A$1:$A$33, Q296) &gt; 0, "Found", "Not Found")</f>
        <v>Found</v>
      </c>
      <c r="AG296" s="44" t="str">
        <f>IF(COUNTIF(Stats!$A$1:$A$33, R296) &gt; 0, "Found", "Not Found")</f>
        <v>Found</v>
      </c>
      <c r="AH296" s="44" t="str">
        <f>IF(COUNTIF(Stats!$A$1:$A$33, S296) &gt; 0, "Found", "Not Found")</f>
        <v>Found</v>
      </c>
    </row>
    <row r="297" spans="1:34" ht="12.75">
      <c r="A297" s="47" t="s">
        <v>215</v>
      </c>
      <c r="B297" s="1" t="s">
        <v>130</v>
      </c>
      <c r="C297" s="1" t="s">
        <v>365</v>
      </c>
      <c r="D297" s="46">
        <v>9</v>
      </c>
      <c r="E297" s="1" t="s">
        <v>100</v>
      </c>
      <c r="F297" s="59" t="s">
        <v>30</v>
      </c>
      <c r="G297" s="60" t="s">
        <v>35</v>
      </c>
      <c r="H297" s="61" t="s">
        <v>54</v>
      </c>
      <c r="I297" s="61" t="s">
        <v>15</v>
      </c>
      <c r="J297" s="62" t="s">
        <v>50</v>
      </c>
      <c r="K297" s="62" t="s">
        <v>58</v>
      </c>
      <c r="L297" s="63" t="s">
        <v>25</v>
      </c>
      <c r="M297" s="64" t="s">
        <v>47</v>
      </c>
      <c r="N297" s="65" t="s">
        <v>46</v>
      </c>
      <c r="O297" s="65" t="s">
        <v>53</v>
      </c>
      <c r="P297" s="65" t="s">
        <v>60</v>
      </c>
      <c r="Q297" s="65" t="s">
        <v>55</v>
      </c>
      <c r="R297" s="66" t="s">
        <v>52</v>
      </c>
      <c r="S297" s="66" t="s">
        <v>51</v>
      </c>
      <c r="T297" s="43">
        <f ca="1">IFERROR(__xludf.DUMMYFUNCTION("COUNTUNIQUE(F297:S297)"),14)</f>
        <v>14</v>
      </c>
      <c r="U297" s="44" t="str">
        <f>IF(COUNTIF(Stats!$A$1:$A$33, F297) &gt; 0, "Found", "Not Found")</f>
        <v>Found</v>
      </c>
      <c r="V297" s="44" t="str">
        <f>IF(COUNTIF(Stats!$A$1:$A$33, G297) &gt; 0, "Found", "Not Found")</f>
        <v>Found</v>
      </c>
      <c r="W297" s="44" t="str">
        <f>IF(COUNTIF(Stats!$A$1:$A$33, H297) &gt; 0, "Found", "Not Found")</f>
        <v>Found</v>
      </c>
      <c r="X297" s="44" t="str">
        <f>IF(COUNTIF(Stats!$A$1:$A$33, I297) &gt; 0, "Found", "Not Found")</f>
        <v>Found</v>
      </c>
      <c r="Y297" s="44" t="str">
        <f>IF(COUNTIF(Stats!$A$1:$A$33, J297) &gt; 0, "Found", "Not Found")</f>
        <v>Found</v>
      </c>
      <c r="Z297" s="44" t="str">
        <f>IF(COUNTIF(Stats!$A$1:$A$33, K297) &gt; 0, "Found", "Not Found")</f>
        <v>Found</v>
      </c>
      <c r="AA297" s="44" t="str">
        <f>IF(COUNTIF(Stats!$A$1:$A$33, L297) &gt; 0, "Found", "Not Found")</f>
        <v>Found</v>
      </c>
      <c r="AB297" s="44" t="str">
        <f>IF(COUNTIF(Stats!$A$1:$A$33, M297) &gt; 0, "Found", "Not Found")</f>
        <v>Found</v>
      </c>
      <c r="AC297" s="44" t="str">
        <f>IF(COUNTIF(Stats!$A$1:$A$33, N297) &gt; 0, "Found", "Not Found")</f>
        <v>Found</v>
      </c>
      <c r="AD297" s="44" t="str">
        <f>IF(COUNTIF(Stats!$A$1:$A$33, O297) &gt; 0, "Found", "Not Found")</f>
        <v>Found</v>
      </c>
      <c r="AE297" s="44" t="str">
        <f>IF(COUNTIF(Stats!$A$1:$A$33, P297) &gt; 0, "Found", "Not Found")</f>
        <v>Found</v>
      </c>
      <c r="AF297" s="44" t="str">
        <f>IF(COUNTIF(Stats!$A$1:$A$33, Q297) &gt; 0, "Found", "Not Found")</f>
        <v>Found</v>
      </c>
      <c r="AG297" s="44" t="str">
        <f>IF(COUNTIF(Stats!$A$1:$A$33, R297) &gt; 0, "Found", "Not Found")</f>
        <v>Found</v>
      </c>
      <c r="AH297" s="44" t="str">
        <f>IF(COUNTIF(Stats!$A$1:$A$33, S297) &gt; 0, "Found", "Not Found")</f>
        <v>Found</v>
      </c>
    </row>
    <row r="298" spans="1:34" ht="12.75">
      <c r="A298" s="47" t="s">
        <v>215</v>
      </c>
      <c r="B298" s="1" t="s">
        <v>130</v>
      </c>
      <c r="C298" s="1" t="s">
        <v>364</v>
      </c>
      <c r="D298" s="46">
        <v>4</v>
      </c>
      <c r="E298" s="1" t="s">
        <v>100</v>
      </c>
      <c r="F298" s="59" t="s">
        <v>25</v>
      </c>
      <c r="G298" s="60" t="s">
        <v>35</v>
      </c>
      <c r="H298" s="61" t="s">
        <v>47</v>
      </c>
      <c r="I298" s="61" t="s">
        <v>54</v>
      </c>
      <c r="J298" s="62" t="s">
        <v>50</v>
      </c>
      <c r="K298" s="62" t="s">
        <v>62</v>
      </c>
      <c r="L298" s="63" t="s">
        <v>58</v>
      </c>
      <c r="M298" s="64" t="s">
        <v>51</v>
      </c>
      <c r="N298" s="65" t="s">
        <v>53</v>
      </c>
      <c r="O298" s="65" t="s">
        <v>55</v>
      </c>
      <c r="P298" s="65" t="s">
        <v>52</v>
      </c>
      <c r="Q298" s="65" t="s">
        <v>46</v>
      </c>
      <c r="R298" s="66" t="s">
        <v>30</v>
      </c>
      <c r="S298" s="66" t="s">
        <v>45</v>
      </c>
      <c r="T298" s="43">
        <f ca="1">IFERROR(__xludf.DUMMYFUNCTION("COUNTUNIQUE(F298:S298)"),14)</f>
        <v>14</v>
      </c>
      <c r="U298" s="44" t="str">
        <f>IF(COUNTIF(Stats!$A$1:$A$33, F298) &gt; 0, "Found", "Not Found")</f>
        <v>Found</v>
      </c>
      <c r="V298" s="44" t="str">
        <f>IF(COUNTIF(Stats!$A$1:$A$33, G298) &gt; 0, "Found", "Not Found")</f>
        <v>Found</v>
      </c>
      <c r="W298" s="44" t="str">
        <f>IF(COUNTIF(Stats!$A$1:$A$33, H298) &gt; 0, "Found", "Not Found")</f>
        <v>Found</v>
      </c>
      <c r="X298" s="44" t="str">
        <f>IF(COUNTIF(Stats!$A$1:$A$33, I298) &gt; 0, "Found", "Not Found")</f>
        <v>Found</v>
      </c>
      <c r="Y298" s="44" t="str">
        <f>IF(COUNTIF(Stats!$A$1:$A$33, J298) &gt; 0, "Found", "Not Found")</f>
        <v>Found</v>
      </c>
      <c r="Z298" s="44" t="str">
        <f>IF(COUNTIF(Stats!$A$1:$A$33, K298) &gt; 0, "Found", "Not Found")</f>
        <v>Found</v>
      </c>
      <c r="AA298" s="44" t="str">
        <f>IF(COUNTIF(Stats!$A$1:$A$33, L298) &gt; 0, "Found", "Not Found")</f>
        <v>Found</v>
      </c>
      <c r="AB298" s="44" t="str">
        <f>IF(COUNTIF(Stats!$A$1:$A$33, M298) &gt; 0, "Found", "Not Found")</f>
        <v>Found</v>
      </c>
      <c r="AC298" s="44" t="str">
        <f>IF(COUNTIF(Stats!$A$1:$A$33, N298) &gt; 0, "Found", "Not Found")</f>
        <v>Found</v>
      </c>
      <c r="AD298" s="44" t="str">
        <f>IF(COUNTIF(Stats!$A$1:$A$33, O298) &gt; 0, "Found", "Not Found")</f>
        <v>Found</v>
      </c>
      <c r="AE298" s="44" t="str">
        <f>IF(COUNTIF(Stats!$A$1:$A$33, P298) &gt; 0, "Found", "Not Found")</f>
        <v>Found</v>
      </c>
      <c r="AF298" s="44" t="str">
        <f>IF(COUNTIF(Stats!$A$1:$A$33, Q298) &gt; 0, "Found", "Not Found")</f>
        <v>Found</v>
      </c>
      <c r="AG298" s="44" t="str">
        <f>IF(COUNTIF(Stats!$A$1:$A$33, R298) &gt; 0, "Found", "Not Found")</f>
        <v>Found</v>
      </c>
      <c r="AH298" s="44" t="str">
        <f>IF(COUNTIF(Stats!$A$1:$A$33, S298) &gt; 0, "Found", "Not Found")</f>
        <v>Found</v>
      </c>
    </row>
    <row r="299" spans="1:34" ht="12.75">
      <c r="A299" s="65" t="s">
        <v>216</v>
      </c>
      <c r="B299" s="68" t="s">
        <v>111</v>
      </c>
      <c r="C299" s="68" t="s">
        <v>364</v>
      </c>
      <c r="D299" s="69"/>
      <c r="E299" s="68" t="s">
        <v>100</v>
      </c>
      <c r="F299" s="59" t="s">
        <v>50</v>
      </c>
      <c r="G299" s="60" t="s">
        <v>61</v>
      </c>
      <c r="H299" s="61" t="s">
        <v>57</v>
      </c>
      <c r="I299" s="61" t="s">
        <v>47</v>
      </c>
      <c r="J299" s="62" t="s">
        <v>55</v>
      </c>
      <c r="K299" s="62" t="s">
        <v>48</v>
      </c>
      <c r="L299" s="63" t="s">
        <v>67</v>
      </c>
      <c r="M299" s="64" t="s">
        <v>25</v>
      </c>
      <c r="N299" s="65" t="s">
        <v>53</v>
      </c>
      <c r="O299" s="65" t="s">
        <v>49</v>
      </c>
      <c r="P299" s="65" t="s">
        <v>65</v>
      </c>
      <c r="Q299" s="65" t="s">
        <v>62</v>
      </c>
      <c r="R299" s="66" t="s">
        <v>52</v>
      </c>
      <c r="S299" s="66" t="s">
        <v>15</v>
      </c>
      <c r="T299" s="43">
        <f ca="1">IFERROR(__xludf.DUMMYFUNCTION("COUNTUNIQUE(F299:S299)"),14)</f>
        <v>14</v>
      </c>
      <c r="U299" s="44" t="str">
        <f>IF(COUNTIF(Stats!$A$1:$A$33, F299) &gt; 0, "Found", "Not Found")</f>
        <v>Found</v>
      </c>
      <c r="V299" s="44" t="str">
        <f>IF(COUNTIF(Stats!$A$1:$A$33, G299) &gt; 0, "Found", "Not Found")</f>
        <v>Found</v>
      </c>
      <c r="W299" s="44" t="str">
        <f>IF(COUNTIF(Stats!$A$1:$A$33, H299) &gt; 0, "Found", "Not Found")</f>
        <v>Found</v>
      </c>
      <c r="X299" s="44" t="str">
        <f>IF(COUNTIF(Stats!$A$1:$A$33, I299) &gt; 0, "Found", "Not Found")</f>
        <v>Found</v>
      </c>
      <c r="Y299" s="44" t="str">
        <f>IF(COUNTIF(Stats!$A$1:$A$33, J299) &gt; 0, "Found", "Not Found")</f>
        <v>Found</v>
      </c>
      <c r="Z299" s="44" t="str">
        <f>IF(COUNTIF(Stats!$A$1:$A$33, K299) &gt; 0, "Found", "Not Found")</f>
        <v>Found</v>
      </c>
      <c r="AA299" s="44" t="str">
        <f>IF(COUNTIF(Stats!$A$1:$A$33, L299) &gt; 0, "Found", "Not Found")</f>
        <v>Found</v>
      </c>
      <c r="AB299" s="44" t="str">
        <f>IF(COUNTIF(Stats!$A$1:$A$33, M299) &gt; 0, "Found", "Not Found")</f>
        <v>Found</v>
      </c>
      <c r="AC299" s="44" t="str">
        <f>IF(COUNTIF(Stats!$A$1:$A$33, N299) &gt; 0, "Found", "Not Found")</f>
        <v>Found</v>
      </c>
      <c r="AD299" s="44" t="str">
        <f>IF(COUNTIF(Stats!$A$1:$A$33, O299) &gt; 0, "Found", "Not Found")</f>
        <v>Found</v>
      </c>
      <c r="AE299" s="44" t="str">
        <f>IF(COUNTIF(Stats!$A$1:$A$33, P299) &gt; 0, "Found", "Not Found")</f>
        <v>Found</v>
      </c>
      <c r="AF299" s="44" t="str">
        <f>IF(COUNTIF(Stats!$A$1:$A$33, Q299) &gt; 0, "Found", "Not Found")</f>
        <v>Found</v>
      </c>
      <c r="AG299" s="44" t="str">
        <f>IF(COUNTIF(Stats!$A$1:$A$33, R299) &gt; 0, "Found", "Not Found")</f>
        <v>Found</v>
      </c>
      <c r="AH299" s="44" t="str">
        <f>IF(COUNTIF(Stats!$A$1:$A$33, S299) &gt; 0, "Found", "Not Found")</f>
        <v>Found</v>
      </c>
    </row>
    <row r="300" spans="1:34" ht="12.75">
      <c r="A300" s="65" t="s">
        <v>216</v>
      </c>
      <c r="B300" s="68" t="s">
        <v>111</v>
      </c>
      <c r="C300" s="68" t="s">
        <v>364</v>
      </c>
      <c r="D300" s="69"/>
      <c r="E300" s="68" t="s">
        <v>100</v>
      </c>
      <c r="F300" s="59" t="s">
        <v>50</v>
      </c>
      <c r="G300" s="60" t="s">
        <v>47</v>
      </c>
      <c r="H300" s="61" t="s">
        <v>57</v>
      </c>
      <c r="I300" s="61" t="s">
        <v>61</v>
      </c>
      <c r="J300" s="62" t="s">
        <v>70</v>
      </c>
      <c r="K300" s="62" t="s">
        <v>62</v>
      </c>
      <c r="L300" s="63" t="s">
        <v>48</v>
      </c>
      <c r="M300" s="64" t="s">
        <v>51</v>
      </c>
      <c r="N300" s="65" t="s">
        <v>53</v>
      </c>
      <c r="O300" s="65" t="s">
        <v>55</v>
      </c>
      <c r="P300" s="65" t="s">
        <v>65</v>
      </c>
      <c r="Q300" s="65" t="s">
        <v>49</v>
      </c>
      <c r="R300" s="66" t="s">
        <v>45</v>
      </c>
      <c r="S300" s="66" t="s">
        <v>64</v>
      </c>
      <c r="T300" s="43">
        <f ca="1">IFERROR(__xludf.DUMMYFUNCTION("COUNTUNIQUE(F300:S300)"),14)</f>
        <v>14</v>
      </c>
      <c r="U300" s="44" t="str">
        <f>IF(COUNTIF(Stats!$A$1:$A$33, F300) &gt; 0, "Found", "Not Found")</f>
        <v>Found</v>
      </c>
      <c r="V300" s="44" t="str">
        <f>IF(COUNTIF(Stats!$A$1:$A$33, G300) &gt; 0, "Found", "Not Found")</f>
        <v>Found</v>
      </c>
      <c r="W300" s="44" t="str">
        <f>IF(COUNTIF(Stats!$A$1:$A$33, H300) &gt; 0, "Found", "Not Found")</f>
        <v>Found</v>
      </c>
      <c r="X300" s="44" t="str">
        <f>IF(COUNTIF(Stats!$A$1:$A$33, I300) &gt; 0, "Found", "Not Found")</f>
        <v>Found</v>
      </c>
      <c r="Y300" s="44" t="str">
        <f>IF(COUNTIF(Stats!$A$1:$A$33, J300) &gt; 0, "Found", "Not Found")</f>
        <v>Found</v>
      </c>
      <c r="Z300" s="44" t="str">
        <f>IF(COUNTIF(Stats!$A$1:$A$33, K300) &gt; 0, "Found", "Not Found")</f>
        <v>Found</v>
      </c>
      <c r="AA300" s="44" t="str">
        <f>IF(COUNTIF(Stats!$A$1:$A$33, L300) &gt; 0, "Found", "Not Found")</f>
        <v>Found</v>
      </c>
      <c r="AB300" s="44" t="str">
        <f>IF(COUNTIF(Stats!$A$1:$A$33, M300) &gt; 0, "Found", "Not Found")</f>
        <v>Found</v>
      </c>
      <c r="AC300" s="44" t="str">
        <f>IF(COUNTIF(Stats!$A$1:$A$33, N300) &gt; 0, "Found", "Not Found")</f>
        <v>Found</v>
      </c>
      <c r="AD300" s="44" t="str">
        <f>IF(COUNTIF(Stats!$A$1:$A$33, O300) &gt; 0, "Found", "Not Found")</f>
        <v>Found</v>
      </c>
      <c r="AE300" s="44" t="str">
        <f>IF(COUNTIF(Stats!$A$1:$A$33, P300) &gt; 0, "Found", "Not Found")</f>
        <v>Found</v>
      </c>
      <c r="AF300" s="44" t="str">
        <f>IF(COUNTIF(Stats!$A$1:$A$33, Q300) &gt; 0, "Found", "Not Found")</f>
        <v>Found</v>
      </c>
      <c r="AG300" s="44" t="str">
        <f>IF(COUNTIF(Stats!$A$1:$A$33, R300) &gt; 0, "Found", "Not Found")</f>
        <v>Found</v>
      </c>
      <c r="AH300" s="44" t="str">
        <f>IF(COUNTIF(Stats!$A$1:$A$33, S300) &gt; 0, "Found", "Not Found")</f>
        <v>Found</v>
      </c>
    </row>
    <row r="301" spans="1:34" ht="12.75">
      <c r="A301" s="50" t="s">
        <v>217</v>
      </c>
      <c r="B301" s="1" t="s">
        <v>158</v>
      </c>
      <c r="C301" s="1" t="s">
        <v>365</v>
      </c>
      <c r="D301" s="46">
        <v>1</v>
      </c>
      <c r="E301" s="1" t="s">
        <v>100</v>
      </c>
      <c r="F301" s="47" t="s">
        <v>53</v>
      </c>
      <c r="G301" s="48" t="s">
        <v>51</v>
      </c>
      <c r="H301" s="49" t="s">
        <v>61</v>
      </c>
      <c r="I301" s="49" t="s">
        <v>65</v>
      </c>
      <c r="J301" s="50" t="s">
        <v>49</v>
      </c>
      <c r="K301" s="50" t="s">
        <v>54</v>
      </c>
      <c r="L301" s="51" t="s">
        <v>64</v>
      </c>
      <c r="M301" s="52" t="s">
        <v>52</v>
      </c>
      <c r="N301" s="53" t="s">
        <v>60</v>
      </c>
      <c r="O301" s="53" t="s">
        <v>55</v>
      </c>
      <c r="P301" s="53" t="s">
        <v>46</v>
      </c>
      <c r="Q301" s="53" t="s">
        <v>35</v>
      </c>
      <c r="R301" s="54" t="s">
        <v>25</v>
      </c>
      <c r="S301" s="54" t="s">
        <v>47</v>
      </c>
      <c r="T301" s="43">
        <f ca="1">IFERROR(__xludf.DUMMYFUNCTION("COUNTUNIQUE(F301:S301)"),14)</f>
        <v>14</v>
      </c>
      <c r="U301" s="44" t="str">
        <f>IF(COUNTIF(Stats!$A$1:$A$33, F301) &gt; 0, "Found", "Not Found")</f>
        <v>Found</v>
      </c>
      <c r="V301" s="44" t="str">
        <f>IF(COUNTIF(Stats!$A$1:$A$33, G301) &gt; 0, "Found", "Not Found")</f>
        <v>Found</v>
      </c>
      <c r="W301" s="44" t="str">
        <f>IF(COUNTIF(Stats!$A$1:$A$33, H301) &gt; 0, "Found", "Not Found")</f>
        <v>Found</v>
      </c>
      <c r="X301" s="44" t="str">
        <f>IF(COUNTIF(Stats!$A$1:$A$33, I301) &gt; 0, "Found", "Not Found")</f>
        <v>Found</v>
      </c>
      <c r="Y301" s="44" t="str">
        <f>IF(COUNTIF(Stats!$A$1:$A$33, J301) &gt; 0, "Found", "Not Found")</f>
        <v>Found</v>
      </c>
      <c r="Z301" s="44" t="str">
        <f>IF(COUNTIF(Stats!$A$1:$A$33, K301) &gt; 0, "Found", "Not Found")</f>
        <v>Found</v>
      </c>
      <c r="AA301" s="44" t="str">
        <f>IF(COUNTIF(Stats!$A$1:$A$33, L301) &gt; 0, "Found", "Not Found")</f>
        <v>Found</v>
      </c>
      <c r="AB301" s="44" t="str">
        <f>IF(COUNTIF(Stats!$A$1:$A$33, M301) &gt; 0, "Found", "Not Found")</f>
        <v>Found</v>
      </c>
      <c r="AC301" s="44" t="str">
        <f>IF(COUNTIF(Stats!$A$1:$A$33, N301) &gt; 0, "Found", "Not Found")</f>
        <v>Found</v>
      </c>
      <c r="AD301" s="44" t="str">
        <f>IF(COUNTIF(Stats!$A$1:$A$33, O301) &gt; 0, "Found", "Not Found")</f>
        <v>Found</v>
      </c>
      <c r="AE301" s="44" t="str">
        <f>IF(COUNTIF(Stats!$A$1:$A$33, P301) &gt; 0, "Found", "Not Found")</f>
        <v>Found</v>
      </c>
      <c r="AF301" s="44" t="str">
        <f>IF(COUNTIF(Stats!$A$1:$A$33, Q301) &gt; 0, "Found", "Not Found")</f>
        <v>Found</v>
      </c>
      <c r="AG301" s="44" t="str">
        <f>IF(COUNTIF(Stats!$A$1:$A$33, R301) &gt; 0, "Found", "Not Found")</f>
        <v>Found</v>
      </c>
      <c r="AH301" s="44" t="str">
        <f>IF(COUNTIF(Stats!$A$1:$A$33, S301) &gt; 0, "Found", "Not Found")</f>
        <v>Found</v>
      </c>
    </row>
    <row r="302" spans="1:34" ht="12.75">
      <c r="A302" s="50" t="s">
        <v>217</v>
      </c>
      <c r="B302" s="1" t="s">
        <v>158</v>
      </c>
      <c r="C302" s="1" t="s">
        <v>364</v>
      </c>
      <c r="D302" s="46">
        <v>3</v>
      </c>
      <c r="E302" s="1" t="s">
        <v>100</v>
      </c>
      <c r="F302" s="47" t="s">
        <v>51</v>
      </c>
      <c r="G302" s="48" t="s">
        <v>60</v>
      </c>
      <c r="H302" s="49" t="s">
        <v>59</v>
      </c>
      <c r="I302" s="49" t="s">
        <v>67</v>
      </c>
      <c r="J302" s="50" t="s">
        <v>55</v>
      </c>
      <c r="K302" s="50" t="s">
        <v>35</v>
      </c>
      <c r="L302" s="51" t="s">
        <v>54</v>
      </c>
      <c r="M302" s="52" t="s">
        <v>25</v>
      </c>
      <c r="N302" s="53" t="s">
        <v>49</v>
      </c>
      <c r="O302" s="53" t="s">
        <v>61</v>
      </c>
      <c r="P302" s="53" t="s">
        <v>46</v>
      </c>
      <c r="Q302" s="53" t="s">
        <v>65</v>
      </c>
      <c r="R302" s="54" t="s">
        <v>50</v>
      </c>
      <c r="S302" s="54" t="s">
        <v>57</v>
      </c>
      <c r="T302" s="43">
        <f ca="1">IFERROR(__xludf.DUMMYFUNCTION("COUNTUNIQUE(F302:S302)"),14)</f>
        <v>14</v>
      </c>
      <c r="U302" s="44" t="str">
        <f>IF(COUNTIF(Stats!$A$1:$A$33, F302) &gt; 0, "Found", "Not Found")</f>
        <v>Found</v>
      </c>
      <c r="V302" s="44" t="str">
        <f>IF(COUNTIF(Stats!$A$1:$A$33, G302) &gt; 0, "Found", "Not Found")</f>
        <v>Found</v>
      </c>
      <c r="W302" s="44" t="str">
        <f>IF(COUNTIF(Stats!$A$1:$A$33, H302) &gt; 0, "Found", "Not Found")</f>
        <v>Found</v>
      </c>
      <c r="X302" s="44" t="str">
        <f>IF(COUNTIF(Stats!$A$1:$A$33, I302) &gt; 0, "Found", "Not Found")</f>
        <v>Found</v>
      </c>
      <c r="Y302" s="44" t="str">
        <f>IF(COUNTIF(Stats!$A$1:$A$33, J302) &gt; 0, "Found", "Not Found")</f>
        <v>Found</v>
      </c>
      <c r="Z302" s="44" t="str">
        <f>IF(COUNTIF(Stats!$A$1:$A$33, K302) &gt; 0, "Found", "Not Found")</f>
        <v>Found</v>
      </c>
      <c r="AA302" s="44" t="str">
        <f>IF(COUNTIF(Stats!$A$1:$A$33, L302) &gt; 0, "Found", "Not Found")</f>
        <v>Found</v>
      </c>
      <c r="AB302" s="44" t="str">
        <f>IF(COUNTIF(Stats!$A$1:$A$33, M302) &gt; 0, "Found", "Not Found")</f>
        <v>Found</v>
      </c>
      <c r="AC302" s="44" t="str">
        <f>IF(COUNTIF(Stats!$A$1:$A$33, N302) &gt; 0, "Found", "Not Found")</f>
        <v>Found</v>
      </c>
      <c r="AD302" s="44" t="str">
        <f>IF(COUNTIF(Stats!$A$1:$A$33, O302) &gt; 0, "Found", "Not Found")</f>
        <v>Found</v>
      </c>
      <c r="AE302" s="44" t="str">
        <f>IF(COUNTIF(Stats!$A$1:$A$33, P302) &gt; 0, "Found", "Not Found")</f>
        <v>Found</v>
      </c>
      <c r="AF302" s="44" t="str">
        <f>IF(COUNTIF(Stats!$A$1:$A$33, Q302) &gt; 0, "Found", "Not Found")</f>
        <v>Found</v>
      </c>
      <c r="AG302" s="44" t="str">
        <f>IF(COUNTIF(Stats!$A$1:$A$33, R302) &gt; 0, "Found", "Not Found")</f>
        <v>Found</v>
      </c>
      <c r="AH302" s="44" t="str">
        <f>IF(COUNTIF(Stats!$A$1:$A$33, S302) &gt; 0, "Found", "Not Found")</f>
        <v>Found</v>
      </c>
    </row>
    <row r="303" spans="1:34" ht="12.75">
      <c r="A303" s="50" t="s">
        <v>217</v>
      </c>
      <c r="B303" s="1" t="s">
        <v>158</v>
      </c>
      <c r="C303" s="1" t="s">
        <v>365</v>
      </c>
      <c r="D303" s="46">
        <v>4</v>
      </c>
      <c r="E303" s="1" t="s">
        <v>100</v>
      </c>
      <c r="F303" s="47" t="s">
        <v>48</v>
      </c>
      <c r="G303" s="48" t="s">
        <v>62</v>
      </c>
      <c r="H303" s="49" t="s">
        <v>51</v>
      </c>
      <c r="I303" s="49" t="s">
        <v>61</v>
      </c>
      <c r="J303" s="50" t="s">
        <v>54</v>
      </c>
      <c r="K303" s="50" t="s">
        <v>47</v>
      </c>
      <c r="L303" s="51" t="s">
        <v>57</v>
      </c>
      <c r="M303" s="52" t="s">
        <v>59</v>
      </c>
      <c r="N303" s="53" t="s">
        <v>60</v>
      </c>
      <c r="O303" s="53" t="s">
        <v>55</v>
      </c>
      <c r="P303" s="53" t="s">
        <v>49</v>
      </c>
      <c r="Q303" s="53" t="s">
        <v>35</v>
      </c>
      <c r="R303" s="54" t="s">
        <v>50</v>
      </c>
      <c r="S303" s="54" t="s">
        <v>25</v>
      </c>
      <c r="T303" s="43">
        <f ca="1">IFERROR(__xludf.DUMMYFUNCTION("COUNTUNIQUE(F303:S303)"),14)</f>
        <v>14</v>
      </c>
      <c r="U303" s="44" t="str">
        <f>IF(COUNTIF(Stats!$A$1:$A$33, F303) &gt; 0, "Found", "Not Found")</f>
        <v>Found</v>
      </c>
      <c r="V303" s="44" t="str">
        <f>IF(COUNTIF(Stats!$A$1:$A$33, G303) &gt; 0, "Found", "Not Found")</f>
        <v>Found</v>
      </c>
      <c r="W303" s="44" t="str">
        <f>IF(COUNTIF(Stats!$A$1:$A$33, H303) &gt; 0, "Found", "Not Found")</f>
        <v>Found</v>
      </c>
      <c r="X303" s="44" t="str">
        <f>IF(COUNTIF(Stats!$A$1:$A$33, I303) &gt; 0, "Found", "Not Found")</f>
        <v>Found</v>
      </c>
      <c r="Y303" s="44" t="str">
        <f>IF(COUNTIF(Stats!$A$1:$A$33, J303) &gt; 0, "Found", "Not Found")</f>
        <v>Found</v>
      </c>
      <c r="Z303" s="44" t="str">
        <f>IF(COUNTIF(Stats!$A$1:$A$33, K303) &gt; 0, "Found", "Not Found")</f>
        <v>Found</v>
      </c>
      <c r="AA303" s="44" t="str">
        <f>IF(COUNTIF(Stats!$A$1:$A$33, L303) &gt; 0, "Found", "Not Found")</f>
        <v>Found</v>
      </c>
      <c r="AB303" s="44" t="str">
        <f>IF(COUNTIF(Stats!$A$1:$A$33, M303) &gt; 0, "Found", "Not Found")</f>
        <v>Found</v>
      </c>
      <c r="AC303" s="44" t="str">
        <f>IF(COUNTIF(Stats!$A$1:$A$33, N303) &gt; 0, "Found", "Not Found")</f>
        <v>Found</v>
      </c>
      <c r="AD303" s="44" t="str">
        <f>IF(COUNTIF(Stats!$A$1:$A$33, O303) &gt; 0, "Found", "Not Found")</f>
        <v>Found</v>
      </c>
      <c r="AE303" s="44" t="str">
        <f>IF(COUNTIF(Stats!$A$1:$A$33, P303) &gt; 0, "Found", "Not Found")</f>
        <v>Found</v>
      </c>
      <c r="AF303" s="44" t="str">
        <f>IF(COUNTIF(Stats!$A$1:$A$33, Q303) &gt; 0, "Found", "Not Found")</f>
        <v>Found</v>
      </c>
      <c r="AG303" s="44" t="str">
        <f>IF(COUNTIF(Stats!$A$1:$A$33, R303) &gt; 0, "Found", "Not Found")</f>
        <v>Found</v>
      </c>
      <c r="AH303" s="44" t="str">
        <f>IF(COUNTIF(Stats!$A$1:$A$33, S303) &gt; 0, "Found", "Not Found")</f>
        <v>Found</v>
      </c>
    </row>
    <row r="304" spans="1:34" ht="12.75">
      <c r="A304" s="77" t="s">
        <v>218</v>
      </c>
      <c r="B304" s="68" t="s">
        <v>111</v>
      </c>
      <c r="C304" s="68" t="s">
        <v>364</v>
      </c>
      <c r="D304" s="69">
        <v>4</v>
      </c>
      <c r="E304" s="68" t="s">
        <v>100</v>
      </c>
      <c r="F304" s="59" t="s">
        <v>50</v>
      </c>
      <c r="G304" s="60" t="s">
        <v>47</v>
      </c>
      <c r="H304" s="61" t="s">
        <v>51</v>
      </c>
      <c r="I304" s="61" t="s">
        <v>62</v>
      </c>
      <c r="J304" s="62" t="s">
        <v>60</v>
      </c>
      <c r="K304" s="62" t="s">
        <v>55</v>
      </c>
      <c r="L304" s="63" t="s">
        <v>54</v>
      </c>
      <c r="M304" s="64" t="s">
        <v>65</v>
      </c>
      <c r="N304" s="65" t="s">
        <v>53</v>
      </c>
      <c r="O304" s="65" t="s">
        <v>58</v>
      </c>
      <c r="P304" s="65" t="s">
        <v>20</v>
      </c>
      <c r="Q304" s="65" t="s">
        <v>49</v>
      </c>
      <c r="R304" s="66" t="s">
        <v>57</v>
      </c>
      <c r="S304" s="66" t="s">
        <v>46</v>
      </c>
      <c r="T304" s="43">
        <f ca="1">IFERROR(__xludf.DUMMYFUNCTION("COUNTUNIQUE(F304:S304)"),14)</f>
        <v>14</v>
      </c>
      <c r="U304" s="44" t="str">
        <f>IF(COUNTIF(Stats!$A$1:$A$33, F304) &gt; 0, "Found", "Not Found")</f>
        <v>Found</v>
      </c>
      <c r="V304" s="44" t="str">
        <f>IF(COUNTIF(Stats!$A$1:$A$33, G304) &gt; 0, "Found", "Not Found")</f>
        <v>Found</v>
      </c>
      <c r="W304" s="44" t="str">
        <f>IF(COUNTIF(Stats!$A$1:$A$33, H304) &gt; 0, "Found", "Not Found")</f>
        <v>Found</v>
      </c>
      <c r="X304" s="44" t="str">
        <f>IF(COUNTIF(Stats!$A$1:$A$33, I304) &gt; 0, "Found", "Not Found")</f>
        <v>Found</v>
      </c>
      <c r="Y304" s="44" t="str">
        <f>IF(COUNTIF(Stats!$A$1:$A$33, J304) &gt; 0, "Found", "Not Found")</f>
        <v>Found</v>
      </c>
      <c r="Z304" s="44" t="str">
        <f>IF(COUNTIF(Stats!$A$1:$A$33, K304) &gt; 0, "Found", "Not Found")</f>
        <v>Found</v>
      </c>
      <c r="AA304" s="44" t="str">
        <f>IF(COUNTIF(Stats!$A$1:$A$33, L304) &gt; 0, "Found", "Not Found")</f>
        <v>Found</v>
      </c>
      <c r="AB304" s="44" t="str">
        <f>IF(COUNTIF(Stats!$A$1:$A$33, M304) &gt; 0, "Found", "Not Found")</f>
        <v>Found</v>
      </c>
      <c r="AC304" s="44" t="str">
        <f>IF(COUNTIF(Stats!$A$1:$A$33, N304) &gt; 0, "Found", "Not Found")</f>
        <v>Found</v>
      </c>
      <c r="AD304" s="44" t="str">
        <f>IF(COUNTIF(Stats!$A$1:$A$33, O304) &gt; 0, "Found", "Not Found")</f>
        <v>Found</v>
      </c>
      <c r="AE304" s="44" t="str">
        <f>IF(COUNTIF(Stats!$A$1:$A$33, P304) &gt; 0, "Found", "Not Found")</f>
        <v>Found</v>
      </c>
      <c r="AF304" s="44" t="str">
        <f>IF(COUNTIF(Stats!$A$1:$A$33, Q304) &gt; 0, "Found", "Not Found")</f>
        <v>Found</v>
      </c>
      <c r="AG304" s="44" t="str">
        <f>IF(COUNTIF(Stats!$A$1:$A$33, R304) &gt; 0, "Found", "Not Found")</f>
        <v>Found</v>
      </c>
      <c r="AH304" s="44" t="str">
        <f>IF(COUNTIF(Stats!$A$1:$A$33, S304) &gt; 0, "Found", "Not Found")</f>
        <v>Found</v>
      </c>
    </row>
    <row r="305" spans="1:34" ht="12.75">
      <c r="A305" s="77" t="s">
        <v>218</v>
      </c>
      <c r="B305" s="68" t="s">
        <v>107</v>
      </c>
      <c r="C305" s="68" t="s">
        <v>364</v>
      </c>
      <c r="D305" s="69">
        <v>4</v>
      </c>
      <c r="E305" s="68" t="s">
        <v>100</v>
      </c>
      <c r="F305" s="59" t="s">
        <v>50</v>
      </c>
      <c r="G305" s="60" t="s">
        <v>46</v>
      </c>
      <c r="H305" s="61" t="s">
        <v>58</v>
      </c>
      <c r="I305" s="61" t="s">
        <v>68</v>
      </c>
      <c r="J305" s="62" t="s">
        <v>35</v>
      </c>
      <c r="K305" s="62" t="s">
        <v>30</v>
      </c>
      <c r="L305" s="63" t="s">
        <v>57</v>
      </c>
      <c r="M305" s="64" t="s">
        <v>59</v>
      </c>
      <c r="N305" s="65" t="s">
        <v>53</v>
      </c>
      <c r="O305" s="65" t="s">
        <v>65</v>
      </c>
      <c r="P305" s="65" t="s">
        <v>20</v>
      </c>
      <c r="Q305" s="65" t="s">
        <v>55</v>
      </c>
      <c r="R305" s="66" t="s">
        <v>62</v>
      </c>
      <c r="S305" s="66" t="s">
        <v>49</v>
      </c>
      <c r="T305" s="43">
        <f ca="1">IFERROR(__xludf.DUMMYFUNCTION("COUNTUNIQUE(F305:S305)"),14)</f>
        <v>14</v>
      </c>
      <c r="U305" s="44" t="str">
        <f>IF(COUNTIF(Stats!$A$1:$A$33, F305) &gt; 0, "Found", "Not Found")</f>
        <v>Found</v>
      </c>
      <c r="V305" s="44" t="str">
        <f>IF(COUNTIF(Stats!$A$1:$A$33, G305) &gt; 0, "Found", "Not Found")</f>
        <v>Found</v>
      </c>
      <c r="W305" s="44" t="str">
        <f>IF(COUNTIF(Stats!$A$1:$A$33, H305) &gt; 0, "Found", "Not Found")</f>
        <v>Found</v>
      </c>
      <c r="X305" s="44" t="str">
        <f>IF(COUNTIF(Stats!$A$1:$A$33, I305) &gt; 0, "Found", "Not Found")</f>
        <v>Found</v>
      </c>
      <c r="Y305" s="44" t="str">
        <f>IF(COUNTIF(Stats!$A$1:$A$33, J305) &gt; 0, "Found", "Not Found")</f>
        <v>Found</v>
      </c>
      <c r="Z305" s="44" t="str">
        <f>IF(COUNTIF(Stats!$A$1:$A$33, K305) &gt; 0, "Found", "Not Found")</f>
        <v>Found</v>
      </c>
      <c r="AA305" s="44" t="str">
        <f>IF(COUNTIF(Stats!$A$1:$A$33, L305) &gt; 0, "Found", "Not Found")</f>
        <v>Found</v>
      </c>
      <c r="AB305" s="44" t="str">
        <f>IF(COUNTIF(Stats!$A$1:$A$33, M305) &gt; 0, "Found", "Not Found")</f>
        <v>Found</v>
      </c>
      <c r="AC305" s="44" t="str">
        <f>IF(COUNTIF(Stats!$A$1:$A$33, N305) &gt; 0, "Found", "Not Found")</f>
        <v>Found</v>
      </c>
      <c r="AD305" s="44" t="str">
        <f>IF(COUNTIF(Stats!$A$1:$A$33, O305) &gt; 0, "Found", "Not Found")</f>
        <v>Found</v>
      </c>
      <c r="AE305" s="44" t="str">
        <f>IF(COUNTIF(Stats!$A$1:$A$33, P305) &gt; 0, "Found", "Not Found")</f>
        <v>Found</v>
      </c>
      <c r="AF305" s="44" t="str">
        <f>IF(COUNTIF(Stats!$A$1:$A$33, Q305) &gt; 0, "Found", "Not Found")</f>
        <v>Found</v>
      </c>
      <c r="AG305" s="44" t="str">
        <f>IF(COUNTIF(Stats!$A$1:$A$33, R305) &gt; 0, "Found", "Not Found")</f>
        <v>Found</v>
      </c>
      <c r="AH305" s="44" t="str">
        <f>IF(COUNTIF(Stats!$A$1:$A$33, S305) &gt; 0, "Found", "Not Found")</f>
        <v>Found</v>
      </c>
    </row>
    <row r="306" spans="1:34" ht="12.75">
      <c r="A306" s="33" t="s">
        <v>219</v>
      </c>
      <c r="B306" s="1" t="s">
        <v>109</v>
      </c>
      <c r="C306" s="1" t="s">
        <v>365</v>
      </c>
      <c r="D306" s="46">
        <v>1</v>
      </c>
      <c r="E306" s="1" t="s">
        <v>100</v>
      </c>
      <c r="F306" s="59" t="s">
        <v>53</v>
      </c>
      <c r="G306" s="60" t="s">
        <v>25</v>
      </c>
      <c r="H306" s="61" t="s">
        <v>49</v>
      </c>
      <c r="I306" s="61" t="s">
        <v>51</v>
      </c>
      <c r="J306" s="62" t="s">
        <v>47</v>
      </c>
      <c r="K306" s="62" t="s">
        <v>50</v>
      </c>
      <c r="L306" s="63" t="s">
        <v>48</v>
      </c>
      <c r="M306" s="64" t="s">
        <v>65</v>
      </c>
      <c r="N306" s="65" t="s">
        <v>46</v>
      </c>
      <c r="O306" s="65" t="s">
        <v>35</v>
      </c>
      <c r="P306" s="65" t="s">
        <v>60</v>
      </c>
      <c r="Q306" s="65" t="s">
        <v>55</v>
      </c>
      <c r="R306" s="66" t="s">
        <v>59</v>
      </c>
      <c r="S306" s="66" t="s">
        <v>64</v>
      </c>
      <c r="T306" s="43">
        <f ca="1">IFERROR(__xludf.DUMMYFUNCTION("COUNTUNIQUE(F306:S306)"),14)</f>
        <v>14</v>
      </c>
      <c r="U306" s="44" t="str">
        <f>IF(COUNTIF(Stats!$A$1:$A$33, F306) &gt; 0, "Found", "Not Found")</f>
        <v>Found</v>
      </c>
      <c r="V306" s="44" t="str">
        <f>IF(COUNTIF(Stats!$A$1:$A$33, G306) &gt; 0, "Found", "Not Found")</f>
        <v>Found</v>
      </c>
      <c r="W306" s="44" t="str">
        <f>IF(COUNTIF(Stats!$A$1:$A$33, H306) &gt; 0, "Found", "Not Found")</f>
        <v>Found</v>
      </c>
      <c r="X306" s="44" t="str">
        <f>IF(COUNTIF(Stats!$A$1:$A$33, I306) &gt; 0, "Found", "Not Found")</f>
        <v>Found</v>
      </c>
      <c r="Y306" s="44" t="str">
        <f>IF(COUNTIF(Stats!$A$1:$A$33, J306) &gt; 0, "Found", "Not Found")</f>
        <v>Found</v>
      </c>
      <c r="Z306" s="44" t="str">
        <f>IF(COUNTIF(Stats!$A$1:$A$33, K306) &gt; 0, "Found", "Not Found")</f>
        <v>Found</v>
      </c>
      <c r="AA306" s="44" t="str">
        <f>IF(COUNTIF(Stats!$A$1:$A$33, L306) &gt; 0, "Found", "Not Found")</f>
        <v>Found</v>
      </c>
      <c r="AB306" s="44" t="str">
        <f>IF(COUNTIF(Stats!$A$1:$A$33, M306) &gt; 0, "Found", "Not Found")</f>
        <v>Found</v>
      </c>
      <c r="AC306" s="44" t="str">
        <f>IF(COUNTIF(Stats!$A$1:$A$33, N306) &gt; 0, "Found", "Not Found")</f>
        <v>Found</v>
      </c>
      <c r="AD306" s="44" t="str">
        <f>IF(COUNTIF(Stats!$A$1:$A$33, O306) &gt; 0, "Found", "Not Found")</f>
        <v>Found</v>
      </c>
      <c r="AE306" s="44" t="str">
        <f>IF(COUNTIF(Stats!$A$1:$A$33, P306) &gt; 0, "Found", "Not Found")</f>
        <v>Found</v>
      </c>
      <c r="AF306" s="44" t="str">
        <f>IF(COUNTIF(Stats!$A$1:$A$33, Q306) &gt; 0, "Found", "Not Found")</f>
        <v>Found</v>
      </c>
      <c r="AG306" s="44" t="str">
        <f>IF(COUNTIF(Stats!$A$1:$A$33, R306) &gt; 0, "Found", "Not Found")</f>
        <v>Found</v>
      </c>
      <c r="AH306" s="44" t="str">
        <f>IF(COUNTIF(Stats!$A$1:$A$33, S306) &gt; 0, "Found", "Not Found")</f>
        <v>Found</v>
      </c>
    </row>
    <row r="307" spans="1:34" ht="12.75">
      <c r="A307" s="50" t="s">
        <v>219</v>
      </c>
      <c r="B307" s="1" t="s">
        <v>138</v>
      </c>
      <c r="C307" s="1" t="s">
        <v>364</v>
      </c>
      <c r="D307" s="46">
        <v>6</v>
      </c>
      <c r="E307" s="1" t="s">
        <v>100</v>
      </c>
      <c r="F307" s="59" t="s">
        <v>60</v>
      </c>
      <c r="G307" s="60" t="s">
        <v>55</v>
      </c>
      <c r="H307" s="61" t="s">
        <v>15</v>
      </c>
      <c r="I307" s="61" t="s">
        <v>50</v>
      </c>
      <c r="J307" s="62" t="s">
        <v>59</v>
      </c>
      <c r="K307" s="62" t="s">
        <v>25</v>
      </c>
      <c r="L307" s="63" t="s">
        <v>54</v>
      </c>
      <c r="M307" s="64" t="s">
        <v>69</v>
      </c>
      <c r="N307" s="65" t="s">
        <v>46</v>
      </c>
      <c r="O307" s="65" t="s">
        <v>35</v>
      </c>
      <c r="P307" s="65" t="s">
        <v>64</v>
      </c>
      <c r="Q307" s="65" t="s">
        <v>53</v>
      </c>
      <c r="R307" s="66" t="s">
        <v>62</v>
      </c>
      <c r="S307" s="66" t="s">
        <v>52</v>
      </c>
      <c r="T307" s="43">
        <f ca="1">IFERROR(__xludf.DUMMYFUNCTION("COUNTUNIQUE(F307:S307)"),14)</f>
        <v>14</v>
      </c>
      <c r="U307" s="44" t="str">
        <f>IF(COUNTIF(Stats!$A$1:$A$33, F307) &gt; 0, "Found", "Not Found")</f>
        <v>Found</v>
      </c>
      <c r="V307" s="44" t="str">
        <f>IF(COUNTIF(Stats!$A$1:$A$33, G307) &gt; 0, "Found", "Not Found")</f>
        <v>Found</v>
      </c>
      <c r="W307" s="44" t="str">
        <f>IF(COUNTIF(Stats!$A$1:$A$33, H307) &gt; 0, "Found", "Not Found")</f>
        <v>Found</v>
      </c>
      <c r="X307" s="44" t="str">
        <f>IF(COUNTIF(Stats!$A$1:$A$33, I307) &gt; 0, "Found", "Not Found")</f>
        <v>Found</v>
      </c>
      <c r="Y307" s="44" t="str">
        <f>IF(COUNTIF(Stats!$A$1:$A$33, J307) &gt; 0, "Found", "Not Found")</f>
        <v>Found</v>
      </c>
      <c r="Z307" s="44" t="str">
        <f>IF(COUNTIF(Stats!$A$1:$A$33, K307) &gt; 0, "Found", "Not Found")</f>
        <v>Found</v>
      </c>
      <c r="AA307" s="44" t="str">
        <f>IF(COUNTIF(Stats!$A$1:$A$33, L307) &gt; 0, "Found", "Not Found")</f>
        <v>Found</v>
      </c>
      <c r="AB307" s="44" t="str">
        <f>IF(COUNTIF(Stats!$A$1:$A$33, M307) &gt; 0, "Found", "Not Found")</f>
        <v>Found</v>
      </c>
      <c r="AC307" s="44" t="str">
        <f>IF(COUNTIF(Stats!$A$1:$A$33, N307) &gt; 0, "Found", "Not Found")</f>
        <v>Found</v>
      </c>
      <c r="AD307" s="44" t="str">
        <f>IF(COUNTIF(Stats!$A$1:$A$33, O307) &gt; 0, "Found", "Not Found")</f>
        <v>Found</v>
      </c>
      <c r="AE307" s="44" t="str">
        <f>IF(COUNTIF(Stats!$A$1:$A$33, P307) &gt; 0, "Found", "Not Found")</f>
        <v>Found</v>
      </c>
      <c r="AF307" s="44" t="str">
        <f>IF(COUNTIF(Stats!$A$1:$A$33, Q307) &gt; 0, "Found", "Not Found")</f>
        <v>Found</v>
      </c>
      <c r="AG307" s="44" t="str">
        <f>IF(COUNTIF(Stats!$A$1:$A$33, R307) &gt; 0, "Found", "Not Found")</f>
        <v>Found</v>
      </c>
      <c r="AH307" s="44" t="str">
        <f>IF(COUNTIF(Stats!$A$1:$A$33, S307) &gt; 0, "Found", "Not Found")</f>
        <v>Found</v>
      </c>
    </row>
    <row r="308" spans="1:34" ht="12.75">
      <c r="A308" s="50" t="s">
        <v>219</v>
      </c>
      <c r="B308" s="1" t="s">
        <v>138</v>
      </c>
      <c r="C308" s="1" t="s">
        <v>365</v>
      </c>
      <c r="D308" s="46">
        <v>4</v>
      </c>
      <c r="E308" s="1" t="s">
        <v>100</v>
      </c>
      <c r="F308" s="59" t="s">
        <v>53</v>
      </c>
      <c r="G308" s="60" t="s">
        <v>25</v>
      </c>
      <c r="H308" s="61" t="s">
        <v>49</v>
      </c>
      <c r="I308" s="61" t="s">
        <v>59</v>
      </c>
      <c r="J308" s="62" t="s">
        <v>47</v>
      </c>
      <c r="K308" s="62" t="s">
        <v>54</v>
      </c>
      <c r="L308" s="63" t="s">
        <v>30</v>
      </c>
      <c r="M308" s="64" t="s">
        <v>66</v>
      </c>
      <c r="N308" s="65" t="s">
        <v>46</v>
      </c>
      <c r="O308" s="65" t="s">
        <v>35</v>
      </c>
      <c r="P308" s="65" t="s">
        <v>52</v>
      </c>
      <c r="Q308" s="65" t="s">
        <v>55</v>
      </c>
      <c r="R308" s="66" t="s">
        <v>50</v>
      </c>
      <c r="S308" s="66" t="s">
        <v>64</v>
      </c>
      <c r="T308" s="43">
        <f ca="1">IFERROR(__xludf.DUMMYFUNCTION("COUNTUNIQUE(F308:S308)"),14)</f>
        <v>14</v>
      </c>
      <c r="U308" s="44" t="str">
        <f>IF(COUNTIF(Stats!$A$1:$A$33, F308) &gt; 0, "Found", "Not Found")</f>
        <v>Found</v>
      </c>
      <c r="V308" s="44" t="str">
        <f>IF(COUNTIF(Stats!$A$1:$A$33, G308) &gt; 0, "Found", "Not Found")</f>
        <v>Found</v>
      </c>
      <c r="W308" s="44" t="str">
        <f>IF(COUNTIF(Stats!$A$1:$A$33, H308) &gt; 0, "Found", "Not Found")</f>
        <v>Found</v>
      </c>
      <c r="X308" s="44" t="str">
        <f>IF(COUNTIF(Stats!$A$1:$A$33, I308) &gt; 0, "Found", "Not Found")</f>
        <v>Found</v>
      </c>
      <c r="Y308" s="44" t="str">
        <f>IF(COUNTIF(Stats!$A$1:$A$33, J308) &gt; 0, "Found", "Not Found")</f>
        <v>Found</v>
      </c>
      <c r="Z308" s="44" t="str">
        <f>IF(COUNTIF(Stats!$A$1:$A$33, K308) &gt; 0, "Found", "Not Found")</f>
        <v>Found</v>
      </c>
      <c r="AA308" s="44" t="str">
        <f>IF(COUNTIF(Stats!$A$1:$A$33, L308) &gt; 0, "Found", "Not Found")</f>
        <v>Found</v>
      </c>
      <c r="AB308" s="44" t="str">
        <f>IF(COUNTIF(Stats!$A$1:$A$33, M308) &gt; 0, "Found", "Not Found")</f>
        <v>Found</v>
      </c>
      <c r="AC308" s="44" t="str">
        <f>IF(COUNTIF(Stats!$A$1:$A$33, N308) &gt; 0, "Found", "Not Found")</f>
        <v>Found</v>
      </c>
      <c r="AD308" s="44" t="str">
        <f>IF(COUNTIF(Stats!$A$1:$A$33, O308) &gt; 0, "Found", "Not Found")</f>
        <v>Found</v>
      </c>
      <c r="AE308" s="44" t="str">
        <f>IF(COUNTIF(Stats!$A$1:$A$33, P308) &gt; 0, "Found", "Not Found")</f>
        <v>Found</v>
      </c>
      <c r="AF308" s="44" t="str">
        <f>IF(COUNTIF(Stats!$A$1:$A$33, Q308) &gt; 0, "Found", "Not Found")</f>
        <v>Found</v>
      </c>
      <c r="AG308" s="44" t="str">
        <f>IF(COUNTIF(Stats!$A$1:$A$33, R308) &gt; 0, "Found", "Not Found")</f>
        <v>Found</v>
      </c>
      <c r="AH308" s="44" t="str">
        <f>IF(COUNTIF(Stats!$A$1:$A$33, S308) &gt; 0, "Found", "Not Found")</f>
        <v>Found</v>
      </c>
    </row>
    <row r="309" spans="1:34" ht="12.75">
      <c r="A309" s="50" t="s">
        <v>219</v>
      </c>
      <c r="B309" s="1" t="s">
        <v>138</v>
      </c>
      <c r="C309" s="1" t="s">
        <v>365</v>
      </c>
      <c r="D309" s="46">
        <v>1</v>
      </c>
      <c r="E309" s="1" t="s">
        <v>100</v>
      </c>
      <c r="F309" s="59" t="s">
        <v>60</v>
      </c>
      <c r="G309" s="60" t="s">
        <v>55</v>
      </c>
      <c r="H309" s="61" t="s">
        <v>70</v>
      </c>
      <c r="I309" s="61" t="s">
        <v>15</v>
      </c>
      <c r="J309" s="62" t="s">
        <v>51</v>
      </c>
      <c r="K309" s="62" t="s">
        <v>54</v>
      </c>
      <c r="L309" s="63" t="s">
        <v>25</v>
      </c>
      <c r="M309" s="64" t="s">
        <v>66</v>
      </c>
      <c r="N309" s="65" t="s">
        <v>46</v>
      </c>
      <c r="O309" s="65" t="s">
        <v>35</v>
      </c>
      <c r="P309" s="65" t="s">
        <v>47</v>
      </c>
      <c r="Q309" s="65" t="s">
        <v>53</v>
      </c>
      <c r="R309" s="66" t="s">
        <v>59</v>
      </c>
      <c r="S309" s="66" t="s">
        <v>52</v>
      </c>
      <c r="T309" s="43">
        <f ca="1">IFERROR(__xludf.DUMMYFUNCTION("COUNTUNIQUE(F309:S309)"),14)</f>
        <v>14</v>
      </c>
      <c r="U309" s="44" t="str">
        <f>IF(COUNTIF(Stats!$A$1:$A$33, F309) &gt; 0, "Found", "Not Found")</f>
        <v>Found</v>
      </c>
      <c r="V309" s="44" t="str">
        <f>IF(COUNTIF(Stats!$A$1:$A$33, G309) &gt; 0, "Found", "Not Found")</f>
        <v>Found</v>
      </c>
      <c r="W309" s="44" t="str">
        <f>IF(COUNTIF(Stats!$A$1:$A$33, H309) &gt; 0, "Found", "Not Found")</f>
        <v>Found</v>
      </c>
      <c r="X309" s="44" t="str">
        <f>IF(COUNTIF(Stats!$A$1:$A$33, I309) &gt; 0, "Found", "Not Found")</f>
        <v>Found</v>
      </c>
      <c r="Y309" s="44" t="str">
        <f>IF(COUNTIF(Stats!$A$1:$A$33, J309) &gt; 0, "Found", "Not Found")</f>
        <v>Found</v>
      </c>
      <c r="Z309" s="44" t="str">
        <f>IF(COUNTIF(Stats!$A$1:$A$33, K309) &gt; 0, "Found", "Not Found")</f>
        <v>Found</v>
      </c>
      <c r="AA309" s="44" t="str">
        <f>IF(COUNTIF(Stats!$A$1:$A$33, L309) &gt; 0, "Found", "Not Found")</f>
        <v>Found</v>
      </c>
      <c r="AB309" s="44" t="str">
        <f>IF(COUNTIF(Stats!$A$1:$A$33, M309) &gt; 0, "Found", "Not Found")</f>
        <v>Found</v>
      </c>
      <c r="AC309" s="44" t="str">
        <f>IF(COUNTIF(Stats!$A$1:$A$33, N309) &gt; 0, "Found", "Not Found")</f>
        <v>Found</v>
      </c>
      <c r="AD309" s="44" t="str">
        <f>IF(COUNTIF(Stats!$A$1:$A$33, O309) &gt; 0, "Found", "Not Found")</f>
        <v>Found</v>
      </c>
      <c r="AE309" s="44" t="str">
        <f>IF(COUNTIF(Stats!$A$1:$A$33, P309) &gt; 0, "Found", "Not Found")</f>
        <v>Found</v>
      </c>
      <c r="AF309" s="44" t="str">
        <f>IF(COUNTIF(Stats!$A$1:$A$33, Q309) &gt; 0, "Found", "Not Found")</f>
        <v>Found</v>
      </c>
      <c r="AG309" s="44" t="str">
        <f>IF(COUNTIF(Stats!$A$1:$A$33, R309) &gt; 0, "Found", "Not Found")</f>
        <v>Found</v>
      </c>
      <c r="AH309" s="44" t="str">
        <f>IF(COUNTIF(Stats!$A$1:$A$33, S309) &gt; 0, "Found", "Not Found")</f>
        <v>Found</v>
      </c>
    </row>
    <row r="310" spans="1:34" ht="12.75">
      <c r="A310" s="91" t="s">
        <v>220</v>
      </c>
      <c r="B310" s="68" t="s">
        <v>111</v>
      </c>
      <c r="C310" s="68" t="s">
        <v>364</v>
      </c>
      <c r="D310" s="69"/>
      <c r="E310" s="68" t="s">
        <v>100</v>
      </c>
      <c r="F310" s="59" t="s">
        <v>53</v>
      </c>
      <c r="G310" s="60" t="s">
        <v>45</v>
      </c>
      <c r="H310" s="61" t="s">
        <v>64</v>
      </c>
      <c r="I310" s="61" t="s">
        <v>52</v>
      </c>
      <c r="J310" s="62" t="s">
        <v>58</v>
      </c>
      <c r="K310" s="62" t="s">
        <v>68</v>
      </c>
      <c r="L310" s="63" t="s">
        <v>50</v>
      </c>
      <c r="M310" s="64" t="s">
        <v>51</v>
      </c>
      <c r="N310" s="65" t="s">
        <v>66</v>
      </c>
      <c r="O310" s="65" t="s">
        <v>48</v>
      </c>
      <c r="P310" s="65" t="s">
        <v>46</v>
      </c>
      <c r="Q310" s="65" t="s">
        <v>35</v>
      </c>
      <c r="R310" s="66" t="s">
        <v>40</v>
      </c>
      <c r="S310" s="66" t="s">
        <v>70</v>
      </c>
      <c r="T310" s="43">
        <f ca="1">IFERROR(__xludf.DUMMYFUNCTION("COUNTUNIQUE(F310:S310)"),14)</f>
        <v>14</v>
      </c>
      <c r="U310" s="44" t="str">
        <f>IF(COUNTIF(Stats!$A$1:$A$33, F310) &gt; 0, "Found", "Not Found")</f>
        <v>Found</v>
      </c>
      <c r="V310" s="44" t="str">
        <f>IF(COUNTIF(Stats!$A$1:$A$33, G310) &gt; 0, "Found", "Not Found")</f>
        <v>Found</v>
      </c>
      <c r="W310" s="44" t="str">
        <f>IF(COUNTIF(Stats!$A$1:$A$33, H310) &gt; 0, "Found", "Not Found")</f>
        <v>Found</v>
      </c>
      <c r="X310" s="44" t="str">
        <f>IF(COUNTIF(Stats!$A$1:$A$33, I310) &gt; 0, "Found", "Not Found")</f>
        <v>Found</v>
      </c>
      <c r="Y310" s="44" t="str">
        <f>IF(COUNTIF(Stats!$A$1:$A$33, J310) &gt; 0, "Found", "Not Found")</f>
        <v>Found</v>
      </c>
      <c r="Z310" s="44" t="str">
        <f>IF(COUNTIF(Stats!$A$1:$A$33, K310) &gt; 0, "Found", "Not Found")</f>
        <v>Found</v>
      </c>
      <c r="AA310" s="44" t="str">
        <f>IF(COUNTIF(Stats!$A$1:$A$33, L310) &gt; 0, "Found", "Not Found")</f>
        <v>Found</v>
      </c>
      <c r="AB310" s="44" t="str">
        <f>IF(COUNTIF(Stats!$A$1:$A$33, M310) &gt; 0, "Found", "Not Found")</f>
        <v>Found</v>
      </c>
      <c r="AC310" s="44" t="str">
        <f>IF(COUNTIF(Stats!$A$1:$A$33, N310) &gt; 0, "Found", "Not Found")</f>
        <v>Found</v>
      </c>
      <c r="AD310" s="44" t="str">
        <f>IF(COUNTIF(Stats!$A$1:$A$33, O310) &gt; 0, "Found", "Not Found")</f>
        <v>Found</v>
      </c>
      <c r="AE310" s="44" t="str">
        <f>IF(COUNTIF(Stats!$A$1:$A$33, P310) &gt; 0, "Found", "Not Found")</f>
        <v>Found</v>
      </c>
      <c r="AF310" s="44" t="str">
        <f>IF(COUNTIF(Stats!$A$1:$A$33, Q310) &gt; 0, "Found", "Not Found")</f>
        <v>Found</v>
      </c>
      <c r="AG310" s="44" t="str">
        <f>IF(COUNTIF(Stats!$A$1:$A$33, R310) &gt; 0, "Found", "Not Found")</f>
        <v>Found</v>
      </c>
      <c r="AH310" s="44" t="str">
        <f>IF(COUNTIF(Stats!$A$1:$A$33, S310) &gt; 0, "Found", "Not Found")</f>
        <v>Found</v>
      </c>
    </row>
    <row r="311" spans="1:34" ht="12.75">
      <c r="A311" s="91" t="s">
        <v>220</v>
      </c>
      <c r="B311" s="68" t="s">
        <v>111</v>
      </c>
      <c r="C311" s="68" t="s">
        <v>365</v>
      </c>
      <c r="D311" s="69"/>
      <c r="E311" s="68" t="s">
        <v>100</v>
      </c>
      <c r="F311" s="59" t="s">
        <v>45</v>
      </c>
      <c r="G311" s="60" t="s">
        <v>69</v>
      </c>
      <c r="H311" s="61" t="s">
        <v>40</v>
      </c>
      <c r="I311" s="61" t="s">
        <v>61</v>
      </c>
      <c r="J311" s="62" t="s">
        <v>66</v>
      </c>
      <c r="K311" s="62" t="s">
        <v>50</v>
      </c>
      <c r="L311" s="63" t="s">
        <v>58</v>
      </c>
      <c r="M311" s="64" t="s">
        <v>52</v>
      </c>
      <c r="N311" s="65" t="s">
        <v>46</v>
      </c>
      <c r="O311" s="65" t="s">
        <v>53</v>
      </c>
      <c r="P311" s="65" t="s">
        <v>55</v>
      </c>
      <c r="Q311" s="65" t="s">
        <v>64</v>
      </c>
      <c r="R311" s="66" t="s">
        <v>49</v>
      </c>
      <c r="S311" s="66" t="s">
        <v>35</v>
      </c>
      <c r="T311" s="43">
        <f ca="1">IFERROR(__xludf.DUMMYFUNCTION("COUNTUNIQUE(F311:S311)"),14)</f>
        <v>14</v>
      </c>
      <c r="U311" s="44" t="str">
        <f>IF(COUNTIF(Stats!$A$1:$A$33, F311) &gt; 0, "Found", "Not Found")</f>
        <v>Found</v>
      </c>
      <c r="V311" s="44" t="str">
        <f>IF(COUNTIF(Stats!$A$1:$A$33, G311) &gt; 0, "Found", "Not Found")</f>
        <v>Found</v>
      </c>
      <c r="W311" s="44" t="str">
        <f>IF(COUNTIF(Stats!$A$1:$A$33, H311) &gt; 0, "Found", "Not Found")</f>
        <v>Found</v>
      </c>
      <c r="X311" s="44" t="str">
        <f>IF(COUNTIF(Stats!$A$1:$A$33, I311) &gt; 0, "Found", "Not Found")</f>
        <v>Found</v>
      </c>
      <c r="Y311" s="44" t="str">
        <f>IF(COUNTIF(Stats!$A$1:$A$33, J311) &gt; 0, "Found", "Not Found")</f>
        <v>Found</v>
      </c>
      <c r="Z311" s="44" t="str">
        <f>IF(COUNTIF(Stats!$A$1:$A$33, K311) &gt; 0, "Found", "Not Found")</f>
        <v>Found</v>
      </c>
      <c r="AA311" s="44" t="str">
        <f>IF(COUNTIF(Stats!$A$1:$A$33, L311) &gt; 0, "Found", "Not Found")</f>
        <v>Found</v>
      </c>
      <c r="AB311" s="44" t="str">
        <f>IF(COUNTIF(Stats!$A$1:$A$33, M311) &gt; 0, "Found", "Not Found")</f>
        <v>Found</v>
      </c>
      <c r="AC311" s="44" t="str">
        <f>IF(COUNTIF(Stats!$A$1:$A$33, N311) &gt; 0, "Found", "Not Found")</f>
        <v>Found</v>
      </c>
      <c r="AD311" s="44" t="str">
        <f>IF(COUNTIF(Stats!$A$1:$A$33, O311) &gt; 0, "Found", "Not Found")</f>
        <v>Found</v>
      </c>
      <c r="AE311" s="44" t="str">
        <f>IF(COUNTIF(Stats!$A$1:$A$33, P311) &gt; 0, "Found", "Not Found")</f>
        <v>Found</v>
      </c>
      <c r="AF311" s="44" t="str">
        <f>IF(COUNTIF(Stats!$A$1:$A$33, Q311) &gt; 0, "Found", "Not Found")</f>
        <v>Found</v>
      </c>
      <c r="AG311" s="44" t="str">
        <f>IF(COUNTIF(Stats!$A$1:$A$33, R311) &gt; 0, "Found", "Not Found")</f>
        <v>Found</v>
      </c>
      <c r="AH311" s="44" t="str">
        <f>IF(COUNTIF(Stats!$A$1:$A$33, S311) &gt; 0, "Found", "Not Found")</f>
        <v>Found</v>
      </c>
    </row>
    <row r="312" spans="1:34" ht="12.75">
      <c r="A312" s="91" t="s">
        <v>220</v>
      </c>
      <c r="B312" s="68" t="s">
        <v>111</v>
      </c>
      <c r="C312" s="68" t="s">
        <v>365</v>
      </c>
      <c r="D312" s="69"/>
      <c r="E312" s="68" t="s">
        <v>100</v>
      </c>
      <c r="F312" s="59" t="s">
        <v>55</v>
      </c>
      <c r="G312" s="60" t="s">
        <v>61</v>
      </c>
      <c r="H312" s="61" t="s">
        <v>47</v>
      </c>
      <c r="I312" s="61" t="s">
        <v>35</v>
      </c>
      <c r="J312" s="62" t="s">
        <v>60</v>
      </c>
      <c r="K312" s="62" t="s">
        <v>50</v>
      </c>
      <c r="L312" s="63" t="s">
        <v>52</v>
      </c>
      <c r="M312" s="64" t="s">
        <v>65</v>
      </c>
      <c r="N312" s="65" t="s">
        <v>46</v>
      </c>
      <c r="O312" s="65" t="s">
        <v>53</v>
      </c>
      <c r="P312" s="65" t="s">
        <v>51</v>
      </c>
      <c r="Q312" s="65" t="s">
        <v>45</v>
      </c>
      <c r="R312" s="66" t="s">
        <v>70</v>
      </c>
      <c r="S312" s="66" t="s">
        <v>66</v>
      </c>
      <c r="T312" s="43">
        <f ca="1">IFERROR(__xludf.DUMMYFUNCTION("COUNTUNIQUE(F312:S312)"),14)</f>
        <v>14</v>
      </c>
      <c r="U312" s="44" t="str">
        <f>IF(COUNTIF(Stats!$A$1:$A$33, F312) &gt; 0, "Found", "Not Found")</f>
        <v>Found</v>
      </c>
      <c r="V312" s="44" t="str">
        <f>IF(COUNTIF(Stats!$A$1:$A$33, G312) &gt; 0, "Found", "Not Found")</f>
        <v>Found</v>
      </c>
      <c r="W312" s="44" t="str">
        <f>IF(COUNTIF(Stats!$A$1:$A$33, H312) &gt; 0, "Found", "Not Found")</f>
        <v>Found</v>
      </c>
      <c r="X312" s="44" t="str">
        <f>IF(COUNTIF(Stats!$A$1:$A$33, I312) &gt; 0, "Found", "Not Found")</f>
        <v>Found</v>
      </c>
      <c r="Y312" s="44" t="str">
        <f>IF(COUNTIF(Stats!$A$1:$A$33, J312) &gt; 0, "Found", "Not Found")</f>
        <v>Found</v>
      </c>
      <c r="Z312" s="44" t="str">
        <f>IF(COUNTIF(Stats!$A$1:$A$33, K312) &gt; 0, "Found", "Not Found")</f>
        <v>Found</v>
      </c>
      <c r="AA312" s="44" t="str">
        <f>IF(COUNTIF(Stats!$A$1:$A$33, L312) &gt; 0, "Found", "Not Found")</f>
        <v>Found</v>
      </c>
      <c r="AB312" s="44" t="str">
        <f>IF(COUNTIF(Stats!$A$1:$A$33, M312) &gt; 0, "Found", "Not Found")</f>
        <v>Found</v>
      </c>
      <c r="AC312" s="44" t="str">
        <f>IF(COUNTIF(Stats!$A$1:$A$33, N312) &gt; 0, "Found", "Not Found")</f>
        <v>Found</v>
      </c>
      <c r="AD312" s="44" t="str">
        <f>IF(COUNTIF(Stats!$A$1:$A$33, O312) &gt; 0, "Found", "Not Found")</f>
        <v>Found</v>
      </c>
      <c r="AE312" s="44" t="str">
        <f>IF(COUNTIF(Stats!$A$1:$A$33, P312) &gt; 0, "Found", "Not Found")</f>
        <v>Found</v>
      </c>
      <c r="AF312" s="44" t="str">
        <f>IF(COUNTIF(Stats!$A$1:$A$33, Q312) &gt; 0, "Found", "Not Found")</f>
        <v>Found</v>
      </c>
      <c r="AG312" s="44" t="str">
        <f>IF(COUNTIF(Stats!$A$1:$A$33, R312) &gt; 0, "Found", "Not Found")</f>
        <v>Found</v>
      </c>
      <c r="AH312" s="44" t="str">
        <f>IF(COUNTIF(Stats!$A$1:$A$33, S312) &gt; 0, "Found", "Not Found")</f>
        <v>Found</v>
      </c>
    </row>
    <row r="313" spans="1:34" ht="12.75">
      <c r="A313" s="47" t="s">
        <v>221</v>
      </c>
      <c r="B313" s="1" t="s">
        <v>99</v>
      </c>
      <c r="C313" s="1" t="s">
        <v>364</v>
      </c>
      <c r="D313" s="46">
        <v>2</v>
      </c>
      <c r="E313" s="1" t="s">
        <v>100</v>
      </c>
      <c r="F313" s="47" t="s">
        <v>55</v>
      </c>
      <c r="G313" s="48" t="s">
        <v>62</v>
      </c>
      <c r="H313" s="49" t="s">
        <v>48</v>
      </c>
      <c r="I313" s="49" t="s">
        <v>15</v>
      </c>
      <c r="J313" s="50" t="s">
        <v>47</v>
      </c>
      <c r="K313" s="50" t="s">
        <v>40</v>
      </c>
      <c r="L313" s="51" t="s">
        <v>70</v>
      </c>
      <c r="M313" s="52" t="s">
        <v>67</v>
      </c>
      <c r="N313" s="53" t="s">
        <v>52</v>
      </c>
      <c r="O313" s="53" t="s">
        <v>53</v>
      </c>
      <c r="P313" s="53" t="s">
        <v>60</v>
      </c>
      <c r="Q313" s="53" t="s">
        <v>35</v>
      </c>
      <c r="R313" s="54" t="s">
        <v>46</v>
      </c>
      <c r="S313" s="54" t="s">
        <v>30</v>
      </c>
      <c r="T313" s="43">
        <f ca="1">IFERROR(__xludf.DUMMYFUNCTION("COUNTUNIQUE(F313:S313)"),14)</f>
        <v>14</v>
      </c>
      <c r="U313" s="44" t="str">
        <f>IF(COUNTIF(Stats!$A$1:$A$33, F313) &gt; 0, "Found", "Not Found")</f>
        <v>Found</v>
      </c>
      <c r="V313" s="44" t="str">
        <f>IF(COUNTIF(Stats!$A$1:$A$33, G313) &gt; 0, "Found", "Not Found")</f>
        <v>Found</v>
      </c>
      <c r="W313" s="44" t="str">
        <f>IF(COUNTIF(Stats!$A$1:$A$33, H313) &gt; 0, "Found", "Not Found")</f>
        <v>Found</v>
      </c>
      <c r="X313" s="44" t="str">
        <f>IF(COUNTIF(Stats!$A$1:$A$33, I313) &gt; 0, "Found", "Not Found")</f>
        <v>Found</v>
      </c>
      <c r="Y313" s="44" t="str">
        <f>IF(COUNTIF(Stats!$A$1:$A$33, J313) &gt; 0, "Found", "Not Found")</f>
        <v>Found</v>
      </c>
      <c r="Z313" s="44" t="str">
        <f>IF(COUNTIF(Stats!$A$1:$A$33, K313) &gt; 0, "Found", "Not Found")</f>
        <v>Found</v>
      </c>
      <c r="AA313" s="44" t="str">
        <f>IF(COUNTIF(Stats!$A$1:$A$33, L313) &gt; 0, "Found", "Not Found")</f>
        <v>Found</v>
      </c>
      <c r="AB313" s="44" t="str">
        <f>IF(COUNTIF(Stats!$A$1:$A$33, M313) &gt; 0, "Found", "Not Found")</f>
        <v>Found</v>
      </c>
      <c r="AC313" s="44" t="str">
        <f>IF(COUNTIF(Stats!$A$1:$A$33, N313) &gt; 0, "Found", "Not Found")</f>
        <v>Found</v>
      </c>
      <c r="AD313" s="44" t="str">
        <f>IF(COUNTIF(Stats!$A$1:$A$33, O313) &gt; 0, "Found", "Not Found")</f>
        <v>Found</v>
      </c>
      <c r="AE313" s="44" t="str">
        <f>IF(COUNTIF(Stats!$A$1:$A$33, P313) &gt; 0, "Found", "Not Found")</f>
        <v>Found</v>
      </c>
      <c r="AF313" s="44" t="str">
        <f>IF(COUNTIF(Stats!$A$1:$A$33, Q313) &gt; 0, "Found", "Not Found")</f>
        <v>Found</v>
      </c>
      <c r="AG313" s="44" t="str">
        <f>IF(COUNTIF(Stats!$A$1:$A$33, R313) &gt; 0, "Found", "Not Found")</f>
        <v>Found</v>
      </c>
      <c r="AH313" s="44" t="str">
        <f>IF(COUNTIF(Stats!$A$1:$A$33, S313) &gt; 0, "Found", "Not Found")</f>
        <v>Found</v>
      </c>
    </row>
    <row r="314" spans="1:34" ht="12.75">
      <c r="A314" s="56" t="s">
        <v>221</v>
      </c>
      <c r="B314" s="1" t="s">
        <v>99</v>
      </c>
      <c r="C314" s="1" t="s">
        <v>365</v>
      </c>
      <c r="D314" s="46">
        <v>5</v>
      </c>
      <c r="E314" s="1" t="s">
        <v>100</v>
      </c>
      <c r="F314" s="47" t="s">
        <v>55</v>
      </c>
      <c r="G314" s="48" t="s">
        <v>35</v>
      </c>
      <c r="H314" s="49" t="s">
        <v>69</v>
      </c>
      <c r="I314" s="49" t="s">
        <v>48</v>
      </c>
      <c r="J314" s="50" t="s">
        <v>15</v>
      </c>
      <c r="K314" s="50" t="s">
        <v>50</v>
      </c>
      <c r="L314" s="51" t="s">
        <v>51</v>
      </c>
      <c r="M314" s="52" t="s">
        <v>45</v>
      </c>
      <c r="N314" s="53" t="s">
        <v>52</v>
      </c>
      <c r="O314" s="53" t="s">
        <v>62</v>
      </c>
      <c r="P314" s="53" t="s">
        <v>60</v>
      </c>
      <c r="Q314" s="53" t="s">
        <v>53</v>
      </c>
      <c r="R314" s="54" t="s">
        <v>54</v>
      </c>
      <c r="S314" s="54" t="s">
        <v>46</v>
      </c>
      <c r="T314" s="43">
        <f ca="1">IFERROR(__xludf.DUMMYFUNCTION("COUNTUNIQUE(F314:S314)"),14)</f>
        <v>14</v>
      </c>
      <c r="U314" s="44" t="str">
        <f>IF(COUNTIF(Stats!$A$1:$A$33, F314) &gt; 0, "Found", "Not Found")</f>
        <v>Found</v>
      </c>
      <c r="V314" s="44" t="str">
        <f>IF(COUNTIF(Stats!$A$1:$A$33, G314) &gt; 0, "Found", "Not Found")</f>
        <v>Found</v>
      </c>
      <c r="W314" s="44" t="str">
        <f>IF(COUNTIF(Stats!$A$1:$A$33, H314) &gt; 0, "Found", "Not Found")</f>
        <v>Found</v>
      </c>
      <c r="X314" s="44" t="str">
        <f>IF(COUNTIF(Stats!$A$1:$A$33, I314) &gt; 0, "Found", "Not Found")</f>
        <v>Found</v>
      </c>
      <c r="Y314" s="44" t="str">
        <f>IF(COUNTIF(Stats!$A$1:$A$33, J314) &gt; 0, "Found", "Not Found")</f>
        <v>Found</v>
      </c>
      <c r="Z314" s="44" t="str">
        <f>IF(COUNTIF(Stats!$A$1:$A$33, K314) &gt; 0, "Found", "Not Found")</f>
        <v>Found</v>
      </c>
      <c r="AA314" s="44" t="str">
        <f>IF(COUNTIF(Stats!$A$1:$A$33, L314) &gt; 0, "Found", "Not Found")</f>
        <v>Found</v>
      </c>
      <c r="AB314" s="44" t="str">
        <f>IF(COUNTIF(Stats!$A$1:$A$33, M314) &gt; 0, "Found", "Not Found")</f>
        <v>Found</v>
      </c>
      <c r="AC314" s="44" t="str">
        <f>IF(COUNTIF(Stats!$A$1:$A$33, N314) &gt; 0, "Found", "Not Found")</f>
        <v>Found</v>
      </c>
      <c r="AD314" s="44" t="str">
        <f>IF(COUNTIF(Stats!$A$1:$A$33, O314) &gt; 0, "Found", "Not Found")</f>
        <v>Found</v>
      </c>
      <c r="AE314" s="44" t="str">
        <f>IF(COUNTIF(Stats!$A$1:$A$33, P314) &gt; 0, "Found", "Not Found")</f>
        <v>Found</v>
      </c>
      <c r="AF314" s="44" t="str">
        <f>IF(COUNTIF(Stats!$A$1:$A$33, Q314) &gt; 0, "Found", "Not Found")</f>
        <v>Found</v>
      </c>
      <c r="AG314" s="44" t="str">
        <f>IF(COUNTIF(Stats!$A$1:$A$33, R314) &gt; 0, "Found", "Not Found")</f>
        <v>Found</v>
      </c>
      <c r="AH314" s="44" t="str">
        <f>IF(COUNTIF(Stats!$A$1:$A$33, S314) &gt; 0, "Found", "Not Found")</f>
        <v>Found</v>
      </c>
    </row>
    <row r="315" spans="1:34" ht="12.75">
      <c r="A315" s="55" t="s">
        <v>222</v>
      </c>
      <c r="B315" s="1" t="s">
        <v>120</v>
      </c>
      <c r="C315" s="1" t="s">
        <v>364</v>
      </c>
      <c r="D315" s="46">
        <v>1</v>
      </c>
      <c r="E315" s="1" t="s">
        <v>100</v>
      </c>
      <c r="F315" s="59" t="s">
        <v>51</v>
      </c>
      <c r="G315" s="60" t="s">
        <v>25</v>
      </c>
      <c r="H315" s="61" t="s">
        <v>40</v>
      </c>
      <c r="I315" s="61" t="s">
        <v>49</v>
      </c>
      <c r="J315" s="62" t="s">
        <v>30</v>
      </c>
      <c r="K315" s="62" t="s">
        <v>35</v>
      </c>
      <c r="L315" s="63" t="s">
        <v>70</v>
      </c>
      <c r="M315" s="64" t="s">
        <v>66</v>
      </c>
      <c r="N315" s="65" t="s">
        <v>60</v>
      </c>
      <c r="O315" s="65" t="s">
        <v>55</v>
      </c>
      <c r="P315" s="65" t="s">
        <v>46</v>
      </c>
      <c r="Q315" s="65" t="s">
        <v>53</v>
      </c>
      <c r="R315" s="66" t="s">
        <v>62</v>
      </c>
      <c r="S315" s="66" t="s">
        <v>54</v>
      </c>
      <c r="T315" s="43">
        <f ca="1">IFERROR(__xludf.DUMMYFUNCTION("COUNTUNIQUE(F315:S315)"),14)</f>
        <v>14</v>
      </c>
      <c r="U315" s="44" t="str">
        <f>IF(COUNTIF(Stats!$A$1:$A$33, F315) &gt; 0, "Found", "Not Found")</f>
        <v>Found</v>
      </c>
      <c r="V315" s="44" t="str">
        <f>IF(COUNTIF(Stats!$A$1:$A$33, G315) &gt; 0, "Found", "Not Found")</f>
        <v>Found</v>
      </c>
      <c r="W315" s="44" t="str">
        <f>IF(COUNTIF(Stats!$A$1:$A$33, H315) &gt; 0, "Found", "Not Found")</f>
        <v>Found</v>
      </c>
      <c r="X315" s="44" t="str">
        <f>IF(COUNTIF(Stats!$A$1:$A$33, I315) &gt; 0, "Found", "Not Found")</f>
        <v>Found</v>
      </c>
      <c r="Y315" s="44" t="str">
        <f>IF(COUNTIF(Stats!$A$1:$A$33, J315) &gt; 0, "Found", "Not Found")</f>
        <v>Found</v>
      </c>
      <c r="Z315" s="44" t="str">
        <f>IF(COUNTIF(Stats!$A$1:$A$33, K315) &gt; 0, "Found", "Not Found")</f>
        <v>Found</v>
      </c>
      <c r="AA315" s="44" t="str">
        <f>IF(COUNTIF(Stats!$A$1:$A$33, L315) &gt; 0, "Found", "Not Found")</f>
        <v>Found</v>
      </c>
      <c r="AB315" s="44" t="str">
        <f>IF(COUNTIF(Stats!$A$1:$A$33, M315) &gt; 0, "Found", "Not Found")</f>
        <v>Found</v>
      </c>
      <c r="AC315" s="44" t="str">
        <f>IF(COUNTIF(Stats!$A$1:$A$33, N315) &gt; 0, "Found", "Not Found")</f>
        <v>Found</v>
      </c>
      <c r="AD315" s="44" t="str">
        <f>IF(COUNTIF(Stats!$A$1:$A$33, O315) &gt; 0, "Found", "Not Found")</f>
        <v>Found</v>
      </c>
      <c r="AE315" s="44" t="str">
        <f>IF(COUNTIF(Stats!$A$1:$A$33, P315) &gt; 0, "Found", "Not Found")</f>
        <v>Found</v>
      </c>
      <c r="AF315" s="44" t="str">
        <f>IF(COUNTIF(Stats!$A$1:$A$33, Q315) &gt; 0, "Found", "Not Found")</f>
        <v>Found</v>
      </c>
      <c r="AG315" s="44" t="str">
        <f>IF(COUNTIF(Stats!$A$1:$A$33, R315) &gt; 0, "Found", "Not Found")</f>
        <v>Found</v>
      </c>
      <c r="AH315" s="44" t="str">
        <f>IF(COUNTIF(Stats!$A$1:$A$33, S315) &gt; 0, "Found", "Not Found")</f>
        <v>Found</v>
      </c>
    </row>
    <row r="316" spans="1:34" ht="12.75">
      <c r="A316" s="45" t="s">
        <v>222</v>
      </c>
      <c r="B316" s="1" t="s">
        <v>121</v>
      </c>
      <c r="C316" s="1" t="s">
        <v>364</v>
      </c>
      <c r="D316" s="46">
        <v>8</v>
      </c>
      <c r="E316" s="1" t="s">
        <v>100</v>
      </c>
      <c r="F316" s="59" t="s">
        <v>53</v>
      </c>
      <c r="G316" s="60" t="s">
        <v>49</v>
      </c>
      <c r="H316" s="61" t="s">
        <v>54</v>
      </c>
      <c r="I316" s="61" t="s">
        <v>25</v>
      </c>
      <c r="J316" s="62" t="s">
        <v>47</v>
      </c>
      <c r="K316" s="62" t="s">
        <v>59</v>
      </c>
      <c r="L316" s="63" t="s">
        <v>48</v>
      </c>
      <c r="M316" s="64" t="s">
        <v>66</v>
      </c>
      <c r="N316" s="65" t="s">
        <v>60</v>
      </c>
      <c r="O316" s="65" t="s">
        <v>55</v>
      </c>
      <c r="P316" s="65" t="s">
        <v>46</v>
      </c>
      <c r="Q316" s="65" t="s">
        <v>35</v>
      </c>
      <c r="R316" s="66" t="s">
        <v>30</v>
      </c>
      <c r="S316" s="66" t="s">
        <v>64</v>
      </c>
      <c r="T316" s="43">
        <f ca="1">IFERROR(__xludf.DUMMYFUNCTION("COUNTUNIQUE(F316:S316)"),14)</f>
        <v>14</v>
      </c>
      <c r="U316" s="44" t="str">
        <f>IF(COUNTIF(Stats!$A$1:$A$33, F316) &gt; 0, "Found", "Not Found")</f>
        <v>Found</v>
      </c>
      <c r="V316" s="44" t="str">
        <f>IF(COUNTIF(Stats!$A$1:$A$33, G316) &gt; 0, "Found", "Not Found")</f>
        <v>Found</v>
      </c>
      <c r="W316" s="44" t="str">
        <f>IF(COUNTIF(Stats!$A$1:$A$33, H316) &gt; 0, "Found", "Not Found")</f>
        <v>Found</v>
      </c>
      <c r="X316" s="44" t="str">
        <f>IF(COUNTIF(Stats!$A$1:$A$33, I316) &gt; 0, "Found", "Not Found")</f>
        <v>Found</v>
      </c>
      <c r="Y316" s="44" t="str">
        <f>IF(COUNTIF(Stats!$A$1:$A$33, J316) &gt; 0, "Found", "Not Found")</f>
        <v>Found</v>
      </c>
      <c r="Z316" s="44" t="str">
        <f>IF(COUNTIF(Stats!$A$1:$A$33, K316) &gt; 0, "Found", "Not Found")</f>
        <v>Found</v>
      </c>
      <c r="AA316" s="44" t="str">
        <f>IF(COUNTIF(Stats!$A$1:$A$33, L316) &gt; 0, "Found", "Not Found")</f>
        <v>Found</v>
      </c>
      <c r="AB316" s="44" t="str">
        <f>IF(COUNTIF(Stats!$A$1:$A$33, M316) &gt; 0, "Found", "Not Found")</f>
        <v>Found</v>
      </c>
      <c r="AC316" s="44" t="str">
        <f>IF(COUNTIF(Stats!$A$1:$A$33, N316) &gt; 0, "Found", "Not Found")</f>
        <v>Found</v>
      </c>
      <c r="AD316" s="44" t="str">
        <f>IF(COUNTIF(Stats!$A$1:$A$33, O316) &gt; 0, "Found", "Not Found")</f>
        <v>Found</v>
      </c>
      <c r="AE316" s="44" t="str">
        <f>IF(COUNTIF(Stats!$A$1:$A$33, P316) &gt; 0, "Found", "Not Found")</f>
        <v>Found</v>
      </c>
      <c r="AF316" s="44" t="str">
        <f>IF(COUNTIF(Stats!$A$1:$A$33, Q316) &gt; 0, "Found", "Not Found")</f>
        <v>Found</v>
      </c>
      <c r="AG316" s="44" t="str">
        <f>IF(COUNTIF(Stats!$A$1:$A$33, R316) &gt; 0, "Found", "Not Found")</f>
        <v>Found</v>
      </c>
      <c r="AH316" s="44" t="str">
        <f>IF(COUNTIF(Stats!$A$1:$A$33, S316) &gt; 0, "Found", "Not Found")</f>
        <v>Found</v>
      </c>
    </row>
    <row r="317" spans="1:34" ht="12.75">
      <c r="A317" s="45" t="s">
        <v>222</v>
      </c>
      <c r="B317" s="1" t="s">
        <v>121</v>
      </c>
      <c r="C317" s="1" t="s">
        <v>365</v>
      </c>
      <c r="D317" s="46">
        <v>4</v>
      </c>
      <c r="E317" s="1" t="s">
        <v>100</v>
      </c>
      <c r="F317" s="59" t="s">
        <v>49</v>
      </c>
      <c r="G317" s="60" t="s">
        <v>51</v>
      </c>
      <c r="H317" s="61" t="s">
        <v>15</v>
      </c>
      <c r="I317" s="61" t="s">
        <v>53</v>
      </c>
      <c r="J317" s="62" t="s">
        <v>55</v>
      </c>
      <c r="K317" s="62" t="s">
        <v>47</v>
      </c>
      <c r="L317" s="63" t="s">
        <v>50</v>
      </c>
      <c r="M317" s="64" t="s">
        <v>57</v>
      </c>
      <c r="N317" s="65" t="s">
        <v>60</v>
      </c>
      <c r="O317" s="65" t="s">
        <v>35</v>
      </c>
      <c r="P317" s="65" t="s">
        <v>64</v>
      </c>
      <c r="Q317" s="65" t="s">
        <v>25</v>
      </c>
      <c r="R317" s="66" t="s">
        <v>54</v>
      </c>
      <c r="S317" s="66" t="s">
        <v>48</v>
      </c>
      <c r="T317" s="43">
        <f ca="1">IFERROR(__xludf.DUMMYFUNCTION("COUNTUNIQUE(F317:S317)"),14)</f>
        <v>14</v>
      </c>
      <c r="U317" s="44" t="str">
        <f>IF(COUNTIF(Stats!$A$1:$A$33, F317) &gt; 0, "Found", "Not Found")</f>
        <v>Found</v>
      </c>
      <c r="V317" s="44" t="str">
        <f>IF(COUNTIF(Stats!$A$1:$A$33, G317) &gt; 0, "Found", "Not Found")</f>
        <v>Found</v>
      </c>
      <c r="W317" s="44" t="str">
        <f>IF(COUNTIF(Stats!$A$1:$A$33, H317) &gt; 0, "Found", "Not Found")</f>
        <v>Found</v>
      </c>
      <c r="X317" s="44" t="str">
        <f>IF(COUNTIF(Stats!$A$1:$A$33, I317) &gt; 0, "Found", "Not Found")</f>
        <v>Found</v>
      </c>
      <c r="Y317" s="44" t="str">
        <f>IF(COUNTIF(Stats!$A$1:$A$33, J317) &gt; 0, "Found", "Not Found")</f>
        <v>Found</v>
      </c>
      <c r="Z317" s="44" t="str">
        <f>IF(COUNTIF(Stats!$A$1:$A$33, K317) &gt; 0, "Found", "Not Found")</f>
        <v>Found</v>
      </c>
      <c r="AA317" s="44" t="str">
        <f>IF(COUNTIF(Stats!$A$1:$A$33, L317) &gt; 0, "Found", "Not Found")</f>
        <v>Found</v>
      </c>
      <c r="AB317" s="44" t="str">
        <f>IF(COUNTIF(Stats!$A$1:$A$33, M317) &gt; 0, "Found", "Not Found")</f>
        <v>Found</v>
      </c>
      <c r="AC317" s="44" t="str">
        <f>IF(COUNTIF(Stats!$A$1:$A$33, N317) &gt; 0, "Found", "Not Found")</f>
        <v>Found</v>
      </c>
      <c r="AD317" s="44" t="str">
        <f>IF(COUNTIF(Stats!$A$1:$A$33, O317) &gt; 0, "Found", "Not Found")</f>
        <v>Found</v>
      </c>
      <c r="AE317" s="44" t="str">
        <f>IF(COUNTIF(Stats!$A$1:$A$33, P317) &gt; 0, "Found", "Not Found")</f>
        <v>Found</v>
      </c>
      <c r="AF317" s="44" t="str">
        <f>IF(COUNTIF(Stats!$A$1:$A$33, Q317) &gt; 0, "Found", "Not Found")</f>
        <v>Found</v>
      </c>
      <c r="AG317" s="44" t="str">
        <f>IF(COUNTIF(Stats!$A$1:$A$33, R317) &gt; 0, "Found", "Not Found")</f>
        <v>Found</v>
      </c>
      <c r="AH317" s="44" t="str">
        <f>IF(COUNTIF(Stats!$A$1:$A$33, S317) &gt; 0, "Found", "Not Found")</f>
        <v>Found</v>
      </c>
    </row>
    <row r="318" spans="1:34" ht="12.75">
      <c r="A318" s="50" t="s">
        <v>222</v>
      </c>
      <c r="B318" s="1" t="s">
        <v>118</v>
      </c>
      <c r="C318" s="1" t="s">
        <v>364</v>
      </c>
      <c r="D318" s="46">
        <v>2</v>
      </c>
      <c r="E318" s="1" t="s">
        <v>100</v>
      </c>
      <c r="F318" s="59" t="s">
        <v>54</v>
      </c>
      <c r="G318" s="60" t="s">
        <v>64</v>
      </c>
      <c r="H318" s="61" t="s">
        <v>49</v>
      </c>
      <c r="I318" s="61" t="s">
        <v>20</v>
      </c>
      <c r="J318" s="62" t="s">
        <v>50</v>
      </c>
      <c r="K318" s="62" t="s">
        <v>49</v>
      </c>
      <c r="L318" s="63" t="s">
        <v>25</v>
      </c>
      <c r="M318" s="64" t="s">
        <v>45</v>
      </c>
      <c r="N318" s="65" t="s">
        <v>60</v>
      </c>
      <c r="O318" s="65" t="s">
        <v>55</v>
      </c>
      <c r="P318" s="65" t="s">
        <v>53</v>
      </c>
      <c r="Q318" s="65" t="s">
        <v>35</v>
      </c>
      <c r="R318" s="66" t="s">
        <v>62</v>
      </c>
      <c r="S318" s="66" t="s">
        <v>30</v>
      </c>
      <c r="T318" s="43">
        <f ca="1">IFERROR(__xludf.DUMMYFUNCTION("COUNTUNIQUE(F318:S318)"),13)</f>
        <v>13</v>
      </c>
      <c r="U318" s="44" t="str">
        <f>IF(COUNTIF(Stats!$A$1:$A$33, F318) &gt; 0, "Found", "Not Found")</f>
        <v>Found</v>
      </c>
      <c r="V318" s="44" t="str">
        <f>IF(COUNTIF(Stats!$A$1:$A$33, G318) &gt; 0, "Found", "Not Found")</f>
        <v>Found</v>
      </c>
      <c r="W318" s="44" t="str">
        <f>IF(COUNTIF(Stats!$A$1:$A$33, H318) &gt; 0, "Found", "Not Found")</f>
        <v>Found</v>
      </c>
      <c r="X318" s="44" t="str">
        <f>IF(COUNTIF(Stats!$A$1:$A$33, I318) &gt; 0, "Found", "Not Found")</f>
        <v>Found</v>
      </c>
      <c r="Y318" s="44" t="str">
        <f>IF(COUNTIF(Stats!$A$1:$A$33, J318) &gt; 0, "Found", "Not Found")</f>
        <v>Found</v>
      </c>
      <c r="Z318" s="44" t="str">
        <f>IF(COUNTIF(Stats!$A$1:$A$33, K318) &gt; 0, "Found", "Not Found")</f>
        <v>Found</v>
      </c>
      <c r="AA318" s="44" t="str">
        <f>IF(COUNTIF(Stats!$A$1:$A$33, L318) &gt; 0, "Found", "Not Found")</f>
        <v>Found</v>
      </c>
      <c r="AB318" s="44" t="str">
        <f>IF(COUNTIF(Stats!$A$1:$A$33, M318) &gt; 0, "Found", "Not Found")</f>
        <v>Found</v>
      </c>
      <c r="AC318" s="44" t="str">
        <f>IF(COUNTIF(Stats!$A$1:$A$33, N318) &gt; 0, "Found", "Not Found")</f>
        <v>Found</v>
      </c>
      <c r="AD318" s="44" t="str">
        <f>IF(COUNTIF(Stats!$A$1:$A$33, O318) &gt; 0, "Found", "Not Found")</f>
        <v>Found</v>
      </c>
      <c r="AE318" s="44" t="str">
        <f>IF(COUNTIF(Stats!$A$1:$A$33, P318) &gt; 0, "Found", "Not Found")</f>
        <v>Found</v>
      </c>
      <c r="AF318" s="44" t="str">
        <f>IF(COUNTIF(Stats!$A$1:$A$33, Q318) &gt; 0, "Found", "Not Found")</f>
        <v>Found</v>
      </c>
      <c r="AG318" s="44" t="str">
        <f>IF(COUNTIF(Stats!$A$1:$A$33, R318) &gt; 0, "Found", "Not Found")</f>
        <v>Found</v>
      </c>
      <c r="AH318" s="44" t="str">
        <f>IF(COUNTIF(Stats!$A$1:$A$33, S318) &gt; 0, "Found", "Not Found")</f>
        <v>Found</v>
      </c>
    </row>
    <row r="319" spans="1:34" ht="12.75">
      <c r="A319" s="50" t="s">
        <v>222</v>
      </c>
      <c r="B319" s="1" t="s">
        <v>118</v>
      </c>
      <c r="C319" s="1" t="s">
        <v>364</v>
      </c>
      <c r="D319" s="46">
        <v>1</v>
      </c>
      <c r="E319" s="1" t="s">
        <v>100</v>
      </c>
      <c r="F319" s="59" t="s">
        <v>35</v>
      </c>
      <c r="G319" s="60" t="s">
        <v>58</v>
      </c>
      <c r="H319" s="61" t="s">
        <v>48</v>
      </c>
      <c r="I319" s="61" t="s">
        <v>45</v>
      </c>
      <c r="J319" s="62" t="s">
        <v>46</v>
      </c>
      <c r="K319" s="62" t="s">
        <v>62</v>
      </c>
      <c r="L319" s="63" t="s">
        <v>50</v>
      </c>
      <c r="M319" s="64" t="s">
        <v>20</v>
      </c>
      <c r="N319" s="65" t="s">
        <v>60</v>
      </c>
      <c r="O319" s="65" t="s">
        <v>55</v>
      </c>
      <c r="P319" s="65" t="s">
        <v>25</v>
      </c>
      <c r="Q319" s="65" t="s">
        <v>53</v>
      </c>
      <c r="R319" s="66" t="s">
        <v>66</v>
      </c>
      <c r="S319" s="66" t="s">
        <v>30</v>
      </c>
      <c r="T319" s="43">
        <f ca="1">IFERROR(__xludf.DUMMYFUNCTION("COUNTUNIQUE(F319:S319)"),14)</f>
        <v>14</v>
      </c>
      <c r="U319" s="44" t="str">
        <f>IF(COUNTIF(Stats!$A$1:$A$33, F319) &gt; 0, "Found", "Not Found")</f>
        <v>Found</v>
      </c>
      <c r="V319" s="44" t="str">
        <f>IF(COUNTIF(Stats!$A$1:$A$33, G319) &gt; 0, "Found", "Not Found")</f>
        <v>Found</v>
      </c>
      <c r="W319" s="44" t="str">
        <f>IF(COUNTIF(Stats!$A$1:$A$33, H319) &gt; 0, "Found", "Not Found")</f>
        <v>Found</v>
      </c>
      <c r="X319" s="44" t="str">
        <f>IF(COUNTIF(Stats!$A$1:$A$33, I319) &gt; 0, "Found", "Not Found")</f>
        <v>Found</v>
      </c>
      <c r="Y319" s="44" t="str">
        <f>IF(COUNTIF(Stats!$A$1:$A$33, J319) &gt; 0, "Found", "Not Found")</f>
        <v>Found</v>
      </c>
      <c r="Z319" s="44" t="str">
        <f>IF(COUNTIF(Stats!$A$1:$A$33, K319) &gt; 0, "Found", "Not Found")</f>
        <v>Found</v>
      </c>
      <c r="AA319" s="44" t="str">
        <f>IF(COUNTIF(Stats!$A$1:$A$33, L319) &gt; 0, "Found", "Not Found")</f>
        <v>Found</v>
      </c>
      <c r="AB319" s="44" t="str">
        <f>IF(COUNTIF(Stats!$A$1:$A$33, M319) &gt; 0, "Found", "Not Found")</f>
        <v>Found</v>
      </c>
      <c r="AC319" s="44" t="str">
        <f>IF(COUNTIF(Stats!$A$1:$A$33, N319) &gt; 0, "Found", "Not Found")</f>
        <v>Found</v>
      </c>
      <c r="AD319" s="44" t="str">
        <f>IF(COUNTIF(Stats!$A$1:$A$33, O319) &gt; 0, "Found", "Not Found")</f>
        <v>Found</v>
      </c>
      <c r="AE319" s="44" t="str">
        <f>IF(COUNTIF(Stats!$A$1:$A$33, P319) &gt; 0, "Found", "Not Found")</f>
        <v>Found</v>
      </c>
      <c r="AF319" s="44" t="str">
        <f>IF(COUNTIF(Stats!$A$1:$A$33, Q319) &gt; 0, "Found", "Not Found")</f>
        <v>Found</v>
      </c>
      <c r="AG319" s="44" t="str">
        <f>IF(COUNTIF(Stats!$A$1:$A$33, R319) &gt; 0, "Found", "Not Found")</f>
        <v>Found</v>
      </c>
      <c r="AH319" s="44" t="str">
        <f>IF(COUNTIF(Stats!$A$1:$A$33, S319) &gt; 0, "Found", "Not Found")</f>
        <v>Found</v>
      </c>
    </row>
    <row r="320" spans="1:34" ht="12.75">
      <c r="A320" s="33" t="s">
        <v>222</v>
      </c>
      <c r="B320" s="1" t="s">
        <v>118</v>
      </c>
      <c r="C320" s="1" t="s">
        <v>364</v>
      </c>
      <c r="D320" s="46">
        <v>2</v>
      </c>
      <c r="E320" s="1" t="s">
        <v>100</v>
      </c>
      <c r="F320" s="59" t="s">
        <v>35</v>
      </c>
      <c r="G320" s="60" t="s">
        <v>54</v>
      </c>
      <c r="H320" s="61" t="s">
        <v>57</v>
      </c>
      <c r="I320" s="61" t="s">
        <v>48</v>
      </c>
      <c r="J320" s="62" t="s">
        <v>25</v>
      </c>
      <c r="K320" s="62" t="s">
        <v>30</v>
      </c>
      <c r="L320" s="63" t="s">
        <v>40</v>
      </c>
      <c r="M320" s="64" t="s">
        <v>45</v>
      </c>
      <c r="N320" s="65" t="s">
        <v>60</v>
      </c>
      <c r="O320" s="65" t="s">
        <v>55</v>
      </c>
      <c r="P320" s="65" t="s">
        <v>46</v>
      </c>
      <c r="Q320" s="65" t="s">
        <v>53</v>
      </c>
      <c r="R320" s="66" t="s">
        <v>52</v>
      </c>
      <c r="S320" s="66" t="s">
        <v>51</v>
      </c>
      <c r="T320" s="43">
        <f ca="1">IFERROR(__xludf.DUMMYFUNCTION("COUNTUNIQUE(F320:S320)"),14)</f>
        <v>14</v>
      </c>
      <c r="U320" s="44" t="str">
        <f>IF(COUNTIF(Stats!$A$1:$A$33, F320) &gt; 0, "Found", "Not Found")</f>
        <v>Found</v>
      </c>
      <c r="V320" s="44" t="str">
        <f>IF(COUNTIF(Stats!$A$1:$A$33, G320) &gt; 0, "Found", "Not Found")</f>
        <v>Found</v>
      </c>
      <c r="W320" s="44" t="str">
        <f>IF(COUNTIF(Stats!$A$1:$A$33, H320) &gt; 0, "Found", "Not Found")</f>
        <v>Found</v>
      </c>
      <c r="X320" s="44" t="str">
        <f>IF(COUNTIF(Stats!$A$1:$A$33, I320) &gt; 0, "Found", "Not Found")</f>
        <v>Found</v>
      </c>
      <c r="Y320" s="44" t="str">
        <f>IF(COUNTIF(Stats!$A$1:$A$33, J320) &gt; 0, "Found", "Not Found")</f>
        <v>Found</v>
      </c>
      <c r="Z320" s="44" t="str">
        <f>IF(COUNTIF(Stats!$A$1:$A$33, K320) &gt; 0, "Found", "Not Found")</f>
        <v>Found</v>
      </c>
      <c r="AA320" s="44" t="str">
        <f>IF(COUNTIF(Stats!$A$1:$A$33, L320) &gt; 0, "Found", "Not Found")</f>
        <v>Found</v>
      </c>
      <c r="AB320" s="44" t="str">
        <f>IF(COUNTIF(Stats!$A$1:$A$33, M320) &gt; 0, "Found", "Not Found")</f>
        <v>Found</v>
      </c>
      <c r="AC320" s="44" t="str">
        <f>IF(COUNTIF(Stats!$A$1:$A$33, N320) &gt; 0, "Found", "Not Found")</f>
        <v>Found</v>
      </c>
      <c r="AD320" s="44" t="str">
        <f>IF(COUNTIF(Stats!$A$1:$A$33, O320) &gt; 0, "Found", "Not Found")</f>
        <v>Found</v>
      </c>
      <c r="AE320" s="44" t="str">
        <f>IF(COUNTIF(Stats!$A$1:$A$33, P320) &gt; 0, "Found", "Not Found")</f>
        <v>Found</v>
      </c>
      <c r="AF320" s="44" t="str">
        <f>IF(COUNTIF(Stats!$A$1:$A$33, Q320) &gt; 0, "Found", "Not Found")</f>
        <v>Found</v>
      </c>
      <c r="AG320" s="44" t="str">
        <f>IF(COUNTIF(Stats!$A$1:$A$33, R320) &gt; 0, "Found", "Not Found")</f>
        <v>Found</v>
      </c>
      <c r="AH320" s="44" t="str">
        <f>IF(COUNTIF(Stats!$A$1:$A$33, S320) &gt; 0, "Found", "Not Found")</f>
        <v>Found</v>
      </c>
    </row>
    <row r="321" spans="1:34" ht="12.75">
      <c r="A321" s="33" t="s">
        <v>222</v>
      </c>
      <c r="B321" s="1" t="s">
        <v>118</v>
      </c>
      <c r="C321" s="1" t="s">
        <v>365</v>
      </c>
      <c r="D321" s="46">
        <v>1</v>
      </c>
      <c r="E321" s="1" t="s">
        <v>100</v>
      </c>
      <c r="F321" s="59" t="s">
        <v>25</v>
      </c>
      <c r="G321" s="60" t="s">
        <v>59</v>
      </c>
      <c r="H321" s="61" t="s">
        <v>60</v>
      </c>
      <c r="I321" s="61" t="s">
        <v>58</v>
      </c>
      <c r="J321" s="62" t="s">
        <v>50</v>
      </c>
      <c r="K321" s="62" t="s">
        <v>62</v>
      </c>
      <c r="L321" s="63" t="s">
        <v>47</v>
      </c>
      <c r="M321" s="64" t="s">
        <v>20</v>
      </c>
      <c r="N321" s="65" t="s">
        <v>30</v>
      </c>
      <c r="O321" s="65" t="s">
        <v>55</v>
      </c>
      <c r="P321" s="65" t="s">
        <v>53</v>
      </c>
      <c r="Q321" s="65" t="s">
        <v>35</v>
      </c>
      <c r="R321" s="66" t="s">
        <v>51</v>
      </c>
      <c r="S321" s="66" t="s">
        <v>45</v>
      </c>
      <c r="T321" s="43">
        <f ca="1">IFERROR(__xludf.DUMMYFUNCTION("COUNTUNIQUE(F321:S321)"),14)</f>
        <v>14</v>
      </c>
      <c r="U321" s="44" t="str">
        <f>IF(COUNTIF(Stats!$A$1:$A$33, F321) &gt; 0, "Found", "Not Found")</f>
        <v>Found</v>
      </c>
      <c r="V321" s="44" t="str">
        <f>IF(COUNTIF(Stats!$A$1:$A$33, G321) &gt; 0, "Found", "Not Found")</f>
        <v>Found</v>
      </c>
      <c r="W321" s="44" t="str">
        <f>IF(COUNTIF(Stats!$A$1:$A$33, H321) &gt; 0, "Found", "Not Found")</f>
        <v>Found</v>
      </c>
      <c r="X321" s="44" t="str">
        <f>IF(COUNTIF(Stats!$A$1:$A$33, I321) &gt; 0, "Found", "Not Found")</f>
        <v>Found</v>
      </c>
      <c r="Y321" s="44" t="str">
        <f>IF(COUNTIF(Stats!$A$1:$A$33, J321) &gt; 0, "Found", "Not Found")</f>
        <v>Found</v>
      </c>
      <c r="Z321" s="44" t="str">
        <f>IF(COUNTIF(Stats!$A$1:$A$33, K321) &gt; 0, "Found", "Not Found")</f>
        <v>Found</v>
      </c>
      <c r="AA321" s="44" t="str">
        <f>IF(COUNTIF(Stats!$A$1:$A$33, L321) &gt; 0, "Found", "Not Found")</f>
        <v>Found</v>
      </c>
      <c r="AB321" s="44" t="str">
        <f>IF(COUNTIF(Stats!$A$1:$A$33, M321) &gt; 0, "Found", "Not Found")</f>
        <v>Found</v>
      </c>
      <c r="AC321" s="44" t="str">
        <f>IF(COUNTIF(Stats!$A$1:$A$33, N321) &gt; 0, "Found", "Not Found")</f>
        <v>Found</v>
      </c>
      <c r="AD321" s="44" t="str">
        <f>IF(COUNTIF(Stats!$A$1:$A$33, O321) &gt; 0, "Found", "Not Found")</f>
        <v>Found</v>
      </c>
      <c r="AE321" s="44" t="str">
        <f>IF(COUNTIF(Stats!$A$1:$A$33, P321) &gt; 0, "Found", "Not Found")</f>
        <v>Found</v>
      </c>
      <c r="AF321" s="44" t="str">
        <f>IF(COUNTIF(Stats!$A$1:$A$33, Q321) &gt; 0, "Found", "Not Found")</f>
        <v>Found</v>
      </c>
      <c r="AG321" s="44" t="str">
        <f>IF(COUNTIF(Stats!$A$1:$A$33, R321) &gt; 0, "Found", "Not Found")</f>
        <v>Found</v>
      </c>
      <c r="AH321" s="44" t="str">
        <f>IF(COUNTIF(Stats!$A$1:$A$33, S321) &gt; 0, "Found", "Not Found")</f>
        <v>Found</v>
      </c>
    </row>
    <row r="322" spans="1:34" ht="12.75">
      <c r="A322" s="58" t="s">
        <v>223</v>
      </c>
      <c r="B322" s="1" t="s">
        <v>136</v>
      </c>
      <c r="C322" s="1" t="s">
        <v>364</v>
      </c>
      <c r="D322" s="1">
        <v>1</v>
      </c>
      <c r="E322" s="1" t="s">
        <v>100</v>
      </c>
      <c r="F322" s="47" t="s">
        <v>35</v>
      </c>
      <c r="G322" s="48" t="s">
        <v>25</v>
      </c>
      <c r="H322" s="49" t="s">
        <v>49</v>
      </c>
      <c r="I322" s="49" t="s">
        <v>54</v>
      </c>
      <c r="J322" s="50" t="s">
        <v>50</v>
      </c>
      <c r="K322" s="50" t="s">
        <v>30</v>
      </c>
      <c r="L322" s="51" t="s">
        <v>62</v>
      </c>
      <c r="M322" s="52" t="s">
        <v>46</v>
      </c>
      <c r="N322" s="53" t="s">
        <v>60</v>
      </c>
      <c r="O322" s="53" t="s">
        <v>57</v>
      </c>
      <c r="P322" s="53" t="s">
        <v>53</v>
      </c>
      <c r="Q322" s="53" t="s">
        <v>55</v>
      </c>
      <c r="R322" s="54" t="s">
        <v>52</v>
      </c>
      <c r="S322" s="54" t="s">
        <v>15</v>
      </c>
      <c r="T322" s="43">
        <f ca="1">IFERROR(__xludf.DUMMYFUNCTION("COUNTUNIQUE(F322:S322)"),14)</f>
        <v>14</v>
      </c>
      <c r="U322" s="44" t="str">
        <f>IF(COUNTIF(Stats!$A$1:$A$33, F322) &gt; 0, "Found", "Not Found")</f>
        <v>Found</v>
      </c>
      <c r="V322" s="44" t="str">
        <f>IF(COUNTIF(Stats!$A$1:$A$33, G322) &gt; 0, "Found", "Not Found")</f>
        <v>Found</v>
      </c>
      <c r="W322" s="44" t="str">
        <f>IF(COUNTIF(Stats!$A$1:$A$33, H322) &gt; 0, "Found", "Not Found")</f>
        <v>Found</v>
      </c>
      <c r="X322" s="44" t="str">
        <f>IF(COUNTIF(Stats!$A$1:$A$33, I322) &gt; 0, "Found", "Not Found")</f>
        <v>Found</v>
      </c>
      <c r="Y322" s="44" t="str">
        <f>IF(COUNTIF(Stats!$A$1:$A$33, J322) &gt; 0, "Found", "Not Found")</f>
        <v>Found</v>
      </c>
      <c r="Z322" s="44" t="str">
        <f>IF(COUNTIF(Stats!$A$1:$A$33, K322) &gt; 0, "Found", "Not Found")</f>
        <v>Found</v>
      </c>
      <c r="AA322" s="44" t="str">
        <f>IF(COUNTIF(Stats!$A$1:$A$33, L322) &gt; 0, "Found", "Not Found")</f>
        <v>Found</v>
      </c>
      <c r="AB322" s="44" t="str">
        <f>IF(COUNTIF(Stats!$A$1:$A$33, M322) &gt; 0, "Found", "Not Found")</f>
        <v>Found</v>
      </c>
      <c r="AC322" s="44" t="str">
        <f>IF(COUNTIF(Stats!$A$1:$A$33, N322) &gt; 0, "Found", "Not Found")</f>
        <v>Found</v>
      </c>
      <c r="AD322" s="44" t="str">
        <f>IF(COUNTIF(Stats!$A$1:$A$33, O322) &gt; 0, "Found", "Not Found")</f>
        <v>Found</v>
      </c>
      <c r="AE322" s="44" t="str">
        <f>IF(COUNTIF(Stats!$A$1:$A$33, P322) &gt; 0, "Found", "Not Found")</f>
        <v>Found</v>
      </c>
      <c r="AF322" s="44" t="str">
        <f>IF(COUNTIF(Stats!$A$1:$A$33, Q322) &gt; 0, "Found", "Not Found")</f>
        <v>Found</v>
      </c>
      <c r="AG322" s="44" t="str">
        <f>IF(COUNTIF(Stats!$A$1:$A$33, R322) &gt; 0, "Found", "Not Found")</f>
        <v>Found</v>
      </c>
      <c r="AH322" s="44" t="str">
        <f>IF(COUNTIF(Stats!$A$1:$A$33, S322) &gt; 0, "Found", "Not Found")</f>
        <v>Found</v>
      </c>
    </row>
    <row r="323" spans="1:34" ht="12.75">
      <c r="A323" s="33" t="s">
        <v>224</v>
      </c>
      <c r="B323" s="1" t="s">
        <v>136</v>
      </c>
      <c r="C323" s="1" t="s">
        <v>365</v>
      </c>
      <c r="D323" s="46">
        <v>1</v>
      </c>
      <c r="E323" s="1" t="s">
        <v>100</v>
      </c>
      <c r="F323" s="59" t="s">
        <v>58</v>
      </c>
      <c r="G323" s="60" t="s">
        <v>54</v>
      </c>
      <c r="H323" s="61" t="s">
        <v>62</v>
      </c>
      <c r="I323" s="61" t="s">
        <v>52</v>
      </c>
      <c r="J323" s="62" t="s">
        <v>40</v>
      </c>
      <c r="K323" s="62" t="s">
        <v>45</v>
      </c>
      <c r="L323" s="63" t="s">
        <v>48</v>
      </c>
      <c r="M323" s="64" t="s">
        <v>47</v>
      </c>
      <c r="N323" s="65" t="s">
        <v>25</v>
      </c>
      <c r="O323" s="65" t="s">
        <v>53</v>
      </c>
      <c r="P323" s="65" t="s">
        <v>55</v>
      </c>
      <c r="Q323" s="65" t="s">
        <v>35</v>
      </c>
      <c r="R323" s="66" t="s">
        <v>30</v>
      </c>
      <c r="S323" s="66" t="s">
        <v>50</v>
      </c>
      <c r="T323" s="43">
        <f ca="1">IFERROR(__xludf.DUMMYFUNCTION("COUNTUNIQUE(F323:S323)"),14)</f>
        <v>14</v>
      </c>
      <c r="U323" s="44" t="str">
        <f>IF(COUNTIF(Stats!$A$1:$A$33, F323) &gt; 0, "Found", "Not Found")</f>
        <v>Found</v>
      </c>
      <c r="V323" s="44" t="str">
        <f>IF(COUNTIF(Stats!$A$1:$A$33, G323) &gt; 0, "Found", "Not Found")</f>
        <v>Found</v>
      </c>
      <c r="W323" s="44" t="str">
        <f>IF(COUNTIF(Stats!$A$1:$A$33, H323) &gt; 0, "Found", "Not Found")</f>
        <v>Found</v>
      </c>
      <c r="X323" s="44" t="str">
        <f>IF(COUNTIF(Stats!$A$1:$A$33, I323) &gt; 0, "Found", "Not Found")</f>
        <v>Found</v>
      </c>
      <c r="Y323" s="44" t="str">
        <f>IF(COUNTIF(Stats!$A$1:$A$33, J323) &gt; 0, "Found", "Not Found")</f>
        <v>Found</v>
      </c>
      <c r="Z323" s="44" t="str">
        <f>IF(COUNTIF(Stats!$A$1:$A$33, K323) &gt; 0, "Found", "Not Found")</f>
        <v>Found</v>
      </c>
      <c r="AA323" s="44" t="str">
        <f>IF(COUNTIF(Stats!$A$1:$A$33, L323) &gt; 0, "Found", "Not Found")</f>
        <v>Found</v>
      </c>
      <c r="AB323" s="44" t="str">
        <f>IF(COUNTIF(Stats!$A$1:$A$33, M323) &gt; 0, "Found", "Not Found")</f>
        <v>Found</v>
      </c>
      <c r="AC323" s="44" t="str">
        <f>IF(COUNTIF(Stats!$A$1:$A$33, N323) &gt; 0, "Found", "Not Found")</f>
        <v>Found</v>
      </c>
      <c r="AD323" s="44" t="str">
        <f>IF(COUNTIF(Stats!$A$1:$A$33, O323) &gt; 0, "Found", "Not Found")</f>
        <v>Found</v>
      </c>
      <c r="AE323" s="44" t="str">
        <f>IF(COUNTIF(Stats!$A$1:$A$33, P323) &gt; 0, "Found", "Not Found")</f>
        <v>Found</v>
      </c>
      <c r="AF323" s="44" t="str">
        <f>IF(COUNTIF(Stats!$A$1:$A$33, Q323) &gt; 0, "Found", "Not Found")</f>
        <v>Found</v>
      </c>
      <c r="AG323" s="44" t="str">
        <f>IF(COUNTIF(Stats!$A$1:$A$33, R323) &gt; 0, "Found", "Not Found")</f>
        <v>Found</v>
      </c>
      <c r="AH323" s="44" t="str">
        <f>IF(COUNTIF(Stats!$A$1:$A$33, S323) &gt; 0, "Found", "Not Found")</f>
        <v>Found</v>
      </c>
    </row>
    <row r="324" spans="1:34" ht="12.75">
      <c r="A324" s="33" t="s">
        <v>224</v>
      </c>
      <c r="B324" s="1" t="s">
        <v>136</v>
      </c>
      <c r="C324" s="1" t="s">
        <v>365</v>
      </c>
      <c r="D324" s="46">
        <v>4</v>
      </c>
      <c r="E324" s="1" t="s">
        <v>100</v>
      </c>
      <c r="F324" s="47" t="s">
        <v>30</v>
      </c>
      <c r="G324" s="48" t="s">
        <v>60</v>
      </c>
      <c r="H324" s="49" t="s">
        <v>50</v>
      </c>
      <c r="I324" s="49" t="s">
        <v>66</v>
      </c>
      <c r="J324" s="50" t="s">
        <v>55</v>
      </c>
      <c r="K324" s="50" t="s">
        <v>15</v>
      </c>
      <c r="L324" s="51" t="s">
        <v>45</v>
      </c>
      <c r="M324" s="52" t="s">
        <v>48</v>
      </c>
      <c r="N324" s="53" t="s">
        <v>25</v>
      </c>
      <c r="O324" s="53" t="s">
        <v>35</v>
      </c>
      <c r="P324" s="53" t="s">
        <v>46</v>
      </c>
      <c r="Q324" s="53" t="s">
        <v>53</v>
      </c>
      <c r="R324" s="54" t="s">
        <v>52</v>
      </c>
      <c r="S324" s="54" t="s">
        <v>62</v>
      </c>
      <c r="T324" s="43">
        <f ca="1">IFERROR(__xludf.DUMMYFUNCTION("COUNTUNIQUE(F324:S324)"),14)</f>
        <v>14</v>
      </c>
      <c r="U324" s="44" t="str">
        <f>IF(COUNTIF(Stats!$A$1:$A$33, F324) &gt; 0, "Found", "Not Found")</f>
        <v>Found</v>
      </c>
      <c r="V324" s="44" t="str">
        <f>IF(COUNTIF(Stats!$A$1:$A$33, G324) &gt; 0, "Found", "Not Found")</f>
        <v>Found</v>
      </c>
      <c r="W324" s="44" t="str">
        <f>IF(COUNTIF(Stats!$A$1:$A$33, H324) &gt; 0, "Found", "Not Found")</f>
        <v>Found</v>
      </c>
      <c r="X324" s="44" t="str">
        <f>IF(COUNTIF(Stats!$A$1:$A$33, I324) &gt; 0, "Found", "Not Found")</f>
        <v>Found</v>
      </c>
      <c r="Y324" s="44" t="str">
        <f>IF(COUNTIF(Stats!$A$1:$A$33, J324) &gt; 0, "Found", "Not Found")</f>
        <v>Found</v>
      </c>
      <c r="Z324" s="44" t="str">
        <f>IF(COUNTIF(Stats!$A$1:$A$33, K324) &gt; 0, "Found", "Not Found")</f>
        <v>Found</v>
      </c>
      <c r="AA324" s="44" t="str">
        <f>IF(COUNTIF(Stats!$A$1:$A$33, L324) &gt; 0, "Found", "Not Found")</f>
        <v>Found</v>
      </c>
      <c r="AB324" s="44" t="str">
        <f>IF(COUNTIF(Stats!$A$1:$A$33, M324) &gt; 0, "Found", "Not Found")</f>
        <v>Found</v>
      </c>
      <c r="AC324" s="44" t="str">
        <f>IF(COUNTIF(Stats!$A$1:$A$33, N324) &gt; 0, "Found", "Not Found")</f>
        <v>Found</v>
      </c>
      <c r="AD324" s="44" t="str">
        <f>IF(COUNTIF(Stats!$A$1:$A$33, O324) &gt; 0, "Found", "Not Found")</f>
        <v>Found</v>
      </c>
      <c r="AE324" s="44" t="str">
        <f>IF(COUNTIF(Stats!$A$1:$A$33, P324) &gt; 0, "Found", "Not Found")</f>
        <v>Found</v>
      </c>
      <c r="AF324" s="44" t="str">
        <f>IF(COUNTIF(Stats!$A$1:$A$33, Q324) &gt; 0, "Found", "Not Found")</f>
        <v>Found</v>
      </c>
      <c r="AG324" s="44" t="str">
        <f>IF(COUNTIF(Stats!$A$1:$A$33, R324) &gt; 0, "Found", "Not Found")</f>
        <v>Found</v>
      </c>
      <c r="AH324" s="44" t="str">
        <f>IF(COUNTIF(Stats!$A$1:$A$33, S324) &gt; 0, "Found", "Not Found")</f>
        <v>Found</v>
      </c>
    </row>
    <row r="325" spans="1:34" ht="24">
      <c r="A325" s="87" t="s">
        <v>224</v>
      </c>
      <c r="B325" s="68" t="s">
        <v>111</v>
      </c>
      <c r="C325" s="68" t="s">
        <v>364</v>
      </c>
      <c r="D325" s="69">
        <v>3</v>
      </c>
      <c r="E325" s="68" t="s">
        <v>100</v>
      </c>
      <c r="F325" s="59" t="s">
        <v>35</v>
      </c>
      <c r="G325" s="60" t="s">
        <v>55</v>
      </c>
      <c r="H325" s="61" t="s">
        <v>30</v>
      </c>
      <c r="I325" s="61" t="s">
        <v>59</v>
      </c>
      <c r="J325" s="62" t="s">
        <v>50</v>
      </c>
      <c r="K325" s="62" t="s">
        <v>62</v>
      </c>
      <c r="L325" s="63" t="s">
        <v>54</v>
      </c>
      <c r="M325" s="64" t="s">
        <v>20</v>
      </c>
      <c r="N325" s="65" t="s">
        <v>60</v>
      </c>
      <c r="O325" s="65" t="s">
        <v>52</v>
      </c>
      <c r="P325" s="65" t="s">
        <v>46</v>
      </c>
      <c r="Q325" s="65" t="s">
        <v>53</v>
      </c>
      <c r="R325" s="66" t="s">
        <v>51</v>
      </c>
      <c r="S325" s="66" t="s">
        <v>49</v>
      </c>
      <c r="T325" s="43">
        <f ca="1">IFERROR(__xludf.DUMMYFUNCTION("COUNTUNIQUE(F325:S325)"),14)</f>
        <v>14</v>
      </c>
      <c r="U325" s="44" t="str">
        <f>IF(COUNTIF(Stats!$A$1:$A$33, F325) &gt; 0, "Found", "Not Found")</f>
        <v>Found</v>
      </c>
      <c r="V325" s="44" t="str">
        <f>IF(COUNTIF(Stats!$A$1:$A$33, G325) &gt; 0, "Found", "Not Found")</f>
        <v>Found</v>
      </c>
      <c r="W325" s="44" t="str">
        <f>IF(COUNTIF(Stats!$A$1:$A$33, H325) &gt; 0, "Found", "Not Found")</f>
        <v>Found</v>
      </c>
      <c r="X325" s="44" t="str">
        <f>IF(COUNTIF(Stats!$A$1:$A$33, I325) &gt; 0, "Found", "Not Found")</f>
        <v>Found</v>
      </c>
      <c r="Y325" s="44" t="str">
        <f>IF(COUNTIF(Stats!$A$1:$A$33, J325) &gt; 0, "Found", "Not Found")</f>
        <v>Found</v>
      </c>
      <c r="Z325" s="44" t="str">
        <f>IF(COUNTIF(Stats!$A$1:$A$33, K325) &gt; 0, "Found", "Not Found")</f>
        <v>Found</v>
      </c>
      <c r="AA325" s="44" t="str">
        <f>IF(COUNTIF(Stats!$A$1:$A$33, L325) &gt; 0, "Found", "Not Found")</f>
        <v>Found</v>
      </c>
      <c r="AB325" s="44" t="str">
        <f>IF(COUNTIF(Stats!$A$1:$A$33, M325) &gt; 0, "Found", "Not Found")</f>
        <v>Found</v>
      </c>
      <c r="AC325" s="44" t="str">
        <f>IF(COUNTIF(Stats!$A$1:$A$33, N325) &gt; 0, "Found", "Not Found")</f>
        <v>Found</v>
      </c>
      <c r="AD325" s="44" t="str">
        <f>IF(COUNTIF(Stats!$A$1:$A$33, O325) &gt; 0, "Found", "Not Found")</f>
        <v>Found</v>
      </c>
      <c r="AE325" s="44" t="str">
        <f>IF(COUNTIF(Stats!$A$1:$A$33, P325) &gt; 0, "Found", "Not Found")</f>
        <v>Found</v>
      </c>
      <c r="AF325" s="44" t="str">
        <f>IF(COUNTIF(Stats!$A$1:$A$33, Q325) &gt; 0, "Found", "Not Found")</f>
        <v>Found</v>
      </c>
      <c r="AG325" s="44" t="str">
        <f>IF(COUNTIF(Stats!$A$1:$A$33, R325) &gt; 0, "Found", "Not Found")</f>
        <v>Found</v>
      </c>
      <c r="AH325" s="44" t="str">
        <f>IF(COUNTIF(Stats!$A$1:$A$33, S325) &gt; 0, "Found", "Not Found")</f>
        <v>Found</v>
      </c>
    </row>
    <row r="326" spans="1:34" ht="24">
      <c r="A326" s="87" t="s">
        <v>224</v>
      </c>
      <c r="B326" s="68" t="s">
        <v>111</v>
      </c>
      <c r="C326" s="68" t="s">
        <v>364</v>
      </c>
      <c r="D326" s="69">
        <v>2</v>
      </c>
      <c r="E326" s="68" t="s">
        <v>100</v>
      </c>
      <c r="F326" s="59" t="s">
        <v>53</v>
      </c>
      <c r="G326" s="60" t="s">
        <v>49</v>
      </c>
      <c r="H326" s="61" t="s">
        <v>54</v>
      </c>
      <c r="I326" s="61" t="s">
        <v>69</v>
      </c>
      <c r="J326" s="62" t="s">
        <v>47</v>
      </c>
      <c r="K326" s="62" t="s">
        <v>40</v>
      </c>
      <c r="L326" s="63" t="s">
        <v>52</v>
      </c>
      <c r="M326" s="64" t="s">
        <v>59</v>
      </c>
      <c r="N326" s="65" t="s">
        <v>60</v>
      </c>
      <c r="O326" s="65" t="s">
        <v>35</v>
      </c>
      <c r="P326" s="65" t="s">
        <v>46</v>
      </c>
      <c r="Q326" s="65" t="s">
        <v>55</v>
      </c>
      <c r="R326" s="66" t="s">
        <v>50</v>
      </c>
      <c r="S326" s="66" t="s">
        <v>64</v>
      </c>
      <c r="T326" s="43">
        <f ca="1">IFERROR(__xludf.DUMMYFUNCTION("COUNTUNIQUE(F326:S326)"),14)</f>
        <v>14</v>
      </c>
      <c r="U326" s="44" t="str">
        <f>IF(COUNTIF(Stats!$A$1:$A$33, F326) &gt; 0, "Found", "Not Found")</f>
        <v>Found</v>
      </c>
      <c r="V326" s="44" t="str">
        <f>IF(COUNTIF(Stats!$A$1:$A$33, G326) &gt; 0, "Found", "Not Found")</f>
        <v>Found</v>
      </c>
      <c r="W326" s="44" t="str">
        <f>IF(COUNTIF(Stats!$A$1:$A$33, H326) &gt; 0, "Found", "Not Found")</f>
        <v>Found</v>
      </c>
      <c r="X326" s="44" t="str">
        <f>IF(COUNTIF(Stats!$A$1:$A$33, I326) &gt; 0, "Found", "Not Found")</f>
        <v>Found</v>
      </c>
      <c r="Y326" s="44" t="str">
        <f>IF(COUNTIF(Stats!$A$1:$A$33, J326) &gt; 0, "Found", "Not Found")</f>
        <v>Found</v>
      </c>
      <c r="Z326" s="44" t="str">
        <f>IF(COUNTIF(Stats!$A$1:$A$33, K326) &gt; 0, "Found", "Not Found")</f>
        <v>Found</v>
      </c>
      <c r="AA326" s="44" t="str">
        <f>IF(COUNTIF(Stats!$A$1:$A$33, L326) &gt; 0, "Found", "Not Found")</f>
        <v>Found</v>
      </c>
      <c r="AB326" s="44" t="str">
        <f>IF(COUNTIF(Stats!$A$1:$A$33, M326) &gt; 0, "Found", "Not Found")</f>
        <v>Found</v>
      </c>
      <c r="AC326" s="44" t="str">
        <f>IF(COUNTIF(Stats!$A$1:$A$33, N326) &gt; 0, "Found", "Not Found")</f>
        <v>Found</v>
      </c>
      <c r="AD326" s="44" t="str">
        <f>IF(COUNTIF(Stats!$A$1:$A$33, O326) &gt; 0, "Found", "Not Found")</f>
        <v>Found</v>
      </c>
      <c r="AE326" s="44" t="str">
        <f>IF(COUNTIF(Stats!$A$1:$A$33, P326) &gt; 0, "Found", "Not Found")</f>
        <v>Found</v>
      </c>
      <c r="AF326" s="44" t="str">
        <f>IF(COUNTIF(Stats!$A$1:$A$33, Q326) &gt; 0, "Found", "Not Found")</f>
        <v>Found</v>
      </c>
      <c r="AG326" s="44" t="str">
        <f>IF(COUNTIF(Stats!$A$1:$A$33, R326) &gt; 0, "Found", "Not Found")</f>
        <v>Found</v>
      </c>
      <c r="AH326" s="44" t="str">
        <f>IF(COUNTIF(Stats!$A$1:$A$33, S326) &gt; 0, "Found", "Not Found")</f>
        <v>Found</v>
      </c>
    </row>
    <row r="327" spans="1:34" ht="24">
      <c r="A327" s="62" t="s">
        <v>224</v>
      </c>
      <c r="B327" s="68" t="s">
        <v>111</v>
      </c>
      <c r="C327" s="68" t="s">
        <v>365</v>
      </c>
      <c r="D327" s="69">
        <v>9</v>
      </c>
      <c r="E327" s="68" t="s">
        <v>100</v>
      </c>
      <c r="F327" s="59" t="s">
        <v>50</v>
      </c>
      <c r="G327" s="60" t="s">
        <v>47</v>
      </c>
      <c r="H327" s="61" t="s">
        <v>64</v>
      </c>
      <c r="I327" s="61" t="s">
        <v>49</v>
      </c>
      <c r="J327" s="62" t="s">
        <v>35</v>
      </c>
      <c r="K327" s="62" t="s">
        <v>52</v>
      </c>
      <c r="L327" s="63" t="s">
        <v>54</v>
      </c>
      <c r="M327" s="64" t="s">
        <v>30</v>
      </c>
      <c r="N327" s="65" t="s">
        <v>60</v>
      </c>
      <c r="O327" s="65" t="s">
        <v>55</v>
      </c>
      <c r="P327" s="65" t="s">
        <v>46</v>
      </c>
      <c r="Q327" s="65" t="s">
        <v>53</v>
      </c>
      <c r="R327" s="66" t="s">
        <v>40</v>
      </c>
      <c r="S327" s="66" t="s">
        <v>62</v>
      </c>
      <c r="T327" s="43">
        <f ca="1">IFERROR(__xludf.DUMMYFUNCTION("COUNTUNIQUE(F327:S327)"),14)</f>
        <v>14</v>
      </c>
      <c r="U327" s="44" t="str">
        <f>IF(COUNTIF(Stats!$A$1:$A$33, F327) &gt; 0, "Found", "Not Found")</f>
        <v>Found</v>
      </c>
      <c r="V327" s="44" t="str">
        <f>IF(COUNTIF(Stats!$A$1:$A$33, G327) &gt; 0, "Found", "Not Found")</f>
        <v>Found</v>
      </c>
      <c r="W327" s="44" t="str">
        <f>IF(COUNTIF(Stats!$A$1:$A$33, H327) &gt; 0, "Found", "Not Found")</f>
        <v>Found</v>
      </c>
      <c r="X327" s="44" t="str">
        <f>IF(COUNTIF(Stats!$A$1:$A$33, I327) &gt; 0, "Found", "Not Found")</f>
        <v>Found</v>
      </c>
      <c r="Y327" s="44" t="str">
        <f>IF(COUNTIF(Stats!$A$1:$A$33, J327) &gt; 0, "Found", "Not Found")</f>
        <v>Found</v>
      </c>
      <c r="Z327" s="44" t="str">
        <f>IF(COUNTIF(Stats!$A$1:$A$33, K327) &gt; 0, "Found", "Not Found")</f>
        <v>Found</v>
      </c>
      <c r="AA327" s="44" t="str">
        <f>IF(COUNTIF(Stats!$A$1:$A$33, L327) &gt; 0, "Found", "Not Found")</f>
        <v>Found</v>
      </c>
      <c r="AB327" s="44" t="str">
        <f>IF(COUNTIF(Stats!$A$1:$A$33, M327) &gt; 0, "Found", "Not Found")</f>
        <v>Found</v>
      </c>
      <c r="AC327" s="44" t="str">
        <f>IF(COUNTIF(Stats!$A$1:$A$33, N327) &gt; 0, "Found", "Not Found")</f>
        <v>Found</v>
      </c>
      <c r="AD327" s="44" t="str">
        <f>IF(COUNTIF(Stats!$A$1:$A$33, O327) &gt; 0, "Found", "Not Found")</f>
        <v>Found</v>
      </c>
      <c r="AE327" s="44" t="str">
        <f>IF(COUNTIF(Stats!$A$1:$A$33, P327) &gt; 0, "Found", "Not Found")</f>
        <v>Found</v>
      </c>
      <c r="AF327" s="44" t="str">
        <f>IF(COUNTIF(Stats!$A$1:$A$33, Q327) &gt; 0, "Found", "Not Found")</f>
        <v>Found</v>
      </c>
      <c r="AG327" s="44" t="str">
        <f>IF(COUNTIF(Stats!$A$1:$A$33, R327) &gt; 0, "Found", "Not Found")</f>
        <v>Found</v>
      </c>
      <c r="AH327" s="44" t="str">
        <f>IF(COUNTIF(Stats!$A$1:$A$33, S327) &gt; 0, "Found", "Not Found")</f>
        <v>Found</v>
      </c>
    </row>
    <row r="328" spans="1:34" ht="24">
      <c r="A328" s="62" t="s">
        <v>224</v>
      </c>
      <c r="B328" s="68" t="s">
        <v>111</v>
      </c>
      <c r="C328" s="68" t="s">
        <v>365</v>
      </c>
      <c r="D328" s="69">
        <v>2</v>
      </c>
      <c r="E328" s="68" t="s">
        <v>100</v>
      </c>
      <c r="F328" s="59" t="s">
        <v>47</v>
      </c>
      <c r="G328" s="60" t="s">
        <v>40</v>
      </c>
      <c r="H328" s="61" t="s">
        <v>15</v>
      </c>
      <c r="I328" s="61" t="s">
        <v>45</v>
      </c>
      <c r="J328" s="62" t="s">
        <v>49</v>
      </c>
      <c r="K328" s="62" t="s">
        <v>64</v>
      </c>
      <c r="L328" s="63" t="s">
        <v>54</v>
      </c>
      <c r="M328" s="64" t="s">
        <v>66</v>
      </c>
      <c r="N328" s="65" t="s">
        <v>55</v>
      </c>
      <c r="O328" s="65" t="s">
        <v>60</v>
      </c>
      <c r="P328" s="65" t="s">
        <v>53</v>
      </c>
      <c r="Q328" s="65" t="s">
        <v>35</v>
      </c>
      <c r="R328" s="66" t="s">
        <v>52</v>
      </c>
      <c r="S328" s="66" t="s">
        <v>50</v>
      </c>
      <c r="T328" s="43">
        <f ca="1">IFERROR(__xludf.DUMMYFUNCTION("COUNTUNIQUE(F328:S328)"),14)</f>
        <v>14</v>
      </c>
      <c r="U328" s="44" t="str">
        <f>IF(COUNTIF(Stats!$A$1:$A$33, F328) &gt; 0, "Found", "Not Found")</f>
        <v>Found</v>
      </c>
      <c r="V328" s="44" t="str">
        <f>IF(COUNTIF(Stats!$A$1:$A$33, G328) &gt; 0, "Found", "Not Found")</f>
        <v>Found</v>
      </c>
      <c r="W328" s="44" t="str">
        <f>IF(COUNTIF(Stats!$A$1:$A$33, H328) &gt; 0, "Found", "Not Found")</f>
        <v>Found</v>
      </c>
      <c r="X328" s="44" t="str">
        <f>IF(COUNTIF(Stats!$A$1:$A$33, I328) &gt; 0, "Found", "Not Found")</f>
        <v>Found</v>
      </c>
      <c r="Y328" s="44" t="str">
        <f>IF(COUNTIF(Stats!$A$1:$A$33, J328) &gt; 0, "Found", "Not Found")</f>
        <v>Found</v>
      </c>
      <c r="Z328" s="44" t="str">
        <f>IF(COUNTIF(Stats!$A$1:$A$33, K328) &gt; 0, "Found", "Not Found")</f>
        <v>Found</v>
      </c>
      <c r="AA328" s="44" t="str">
        <f>IF(COUNTIF(Stats!$A$1:$A$33, L328) &gt; 0, "Found", "Not Found")</f>
        <v>Found</v>
      </c>
      <c r="AB328" s="44" t="str">
        <f>IF(COUNTIF(Stats!$A$1:$A$33, M328) &gt; 0, "Found", "Not Found")</f>
        <v>Found</v>
      </c>
      <c r="AC328" s="44" t="str">
        <f>IF(COUNTIF(Stats!$A$1:$A$33, N328) &gt; 0, "Found", "Not Found")</f>
        <v>Found</v>
      </c>
      <c r="AD328" s="44" t="str">
        <f>IF(COUNTIF(Stats!$A$1:$A$33, O328) &gt; 0, "Found", "Not Found")</f>
        <v>Found</v>
      </c>
      <c r="AE328" s="44" t="str">
        <f>IF(COUNTIF(Stats!$A$1:$A$33, P328) &gt; 0, "Found", "Not Found")</f>
        <v>Found</v>
      </c>
      <c r="AF328" s="44" t="str">
        <f>IF(COUNTIF(Stats!$A$1:$A$33, Q328) &gt; 0, "Found", "Not Found")</f>
        <v>Found</v>
      </c>
      <c r="AG328" s="44" t="str">
        <f>IF(COUNTIF(Stats!$A$1:$A$33, R328) &gt; 0, "Found", "Not Found")</f>
        <v>Found</v>
      </c>
      <c r="AH328" s="44" t="str">
        <f>IF(COUNTIF(Stats!$A$1:$A$33, S328) &gt; 0, "Found", "Not Found")</f>
        <v>Found</v>
      </c>
    </row>
    <row r="329" spans="1:34" ht="24">
      <c r="A329" s="88" t="s">
        <v>224</v>
      </c>
      <c r="B329" s="68" t="s">
        <v>111</v>
      </c>
      <c r="C329" s="68" t="s">
        <v>364</v>
      </c>
      <c r="D329" s="76"/>
      <c r="E329" s="68" t="s">
        <v>100</v>
      </c>
      <c r="F329" s="59" t="s">
        <v>53</v>
      </c>
      <c r="G329" s="60" t="s">
        <v>50</v>
      </c>
      <c r="H329" s="61" t="s">
        <v>30</v>
      </c>
      <c r="I329" s="61" t="s">
        <v>25</v>
      </c>
      <c r="J329" s="62" t="s">
        <v>59</v>
      </c>
      <c r="K329" s="62" t="s">
        <v>64</v>
      </c>
      <c r="L329" s="63" t="s">
        <v>47</v>
      </c>
      <c r="M329" s="64" t="s">
        <v>51</v>
      </c>
      <c r="N329" s="65" t="s">
        <v>60</v>
      </c>
      <c r="O329" s="65" t="s">
        <v>57</v>
      </c>
      <c r="P329" s="65" t="s">
        <v>46</v>
      </c>
      <c r="Q329" s="65" t="s">
        <v>55</v>
      </c>
      <c r="R329" s="66" t="s">
        <v>35</v>
      </c>
      <c r="S329" s="66" t="s">
        <v>49</v>
      </c>
      <c r="T329" s="43">
        <f ca="1">IFERROR(__xludf.DUMMYFUNCTION("COUNTUNIQUE(F329:S329)"),14)</f>
        <v>14</v>
      </c>
      <c r="U329" s="44" t="str">
        <f>IF(COUNTIF(Stats!$A$1:$A$33, F329) &gt; 0, "Found", "Not Found")</f>
        <v>Found</v>
      </c>
      <c r="V329" s="44" t="str">
        <f>IF(COUNTIF(Stats!$A$1:$A$33, G329) &gt; 0, "Found", "Not Found")</f>
        <v>Found</v>
      </c>
      <c r="W329" s="44" t="str">
        <f>IF(COUNTIF(Stats!$A$1:$A$33, H329) &gt; 0, "Found", "Not Found")</f>
        <v>Found</v>
      </c>
      <c r="X329" s="44" t="str">
        <f>IF(COUNTIF(Stats!$A$1:$A$33, I329) &gt; 0, "Found", "Not Found")</f>
        <v>Found</v>
      </c>
      <c r="Y329" s="44" t="str">
        <f>IF(COUNTIF(Stats!$A$1:$A$33, J329) &gt; 0, "Found", "Not Found")</f>
        <v>Found</v>
      </c>
      <c r="Z329" s="44" t="str">
        <f>IF(COUNTIF(Stats!$A$1:$A$33, K329) &gt; 0, "Found", "Not Found")</f>
        <v>Found</v>
      </c>
      <c r="AA329" s="44" t="str">
        <f>IF(COUNTIF(Stats!$A$1:$A$33, L329) &gt; 0, "Found", "Not Found")</f>
        <v>Found</v>
      </c>
      <c r="AB329" s="44" t="str">
        <f>IF(COUNTIF(Stats!$A$1:$A$33, M329) &gt; 0, "Found", "Not Found")</f>
        <v>Found</v>
      </c>
      <c r="AC329" s="44" t="str">
        <f>IF(COUNTIF(Stats!$A$1:$A$33, N329) &gt; 0, "Found", "Not Found")</f>
        <v>Found</v>
      </c>
      <c r="AD329" s="44" t="str">
        <f>IF(COUNTIF(Stats!$A$1:$A$33, O329) &gt; 0, "Found", "Not Found")</f>
        <v>Found</v>
      </c>
      <c r="AE329" s="44" t="str">
        <f>IF(COUNTIF(Stats!$A$1:$A$33, P329) &gt; 0, "Found", "Not Found")</f>
        <v>Found</v>
      </c>
      <c r="AF329" s="44" t="str">
        <f>IF(COUNTIF(Stats!$A$1:$A$33, Q329) &gt; 0, "Found", "Not Found")</f>
        <v>Found</v>
      </c>
      <c r="AG329" s="44" t="str">
        <f>IF(COUNTIF(Stats!$A$1:$A$33, R329) &gt; 0, "Found", "Not Found")</f>
        <v>Found</v>
      </c>
      <c r="AH329" s="44" t="str">
        <f>IF(COUNTIF(Stats!$A$1:$A$33, S329) &gt; 0, "Found", "Not Found")</f>
        <v>Found</v>
      </c>
    </row>
    <row r="330" spans="1:34" ht="24">
      <c r="A330" s="88" t="s">
        <v>224</v>
      </c>
      <c r="B330" s="68" t="s">
        <v>111</v>
      </c>
      <c r="C330" s="68" t="s">
        <v>364</v>
      </c>
      <c r="D330" s="76"/>
      <c r="E330" s="68" t="s">
        <v>100</v>
      </c>
      <c r="F330" s="59" t="s">
        <v>53</v>
      </c>
      <c r="G330" s="60" t="s">
        <v>35</v>
      </c>
      <c r="H330" s="61" t="s">
        <v>48</v>
      </c>
      <c r="I330" s="61" t="s">
        <v>40</v>
      </c>
      <c r="J330" s="62" t="s">
        <v>50</v>
      </c>
      <c r="K330" s="62" t="s">
        <v>47</v>
      </c>
      <c r="L330" s="63" t="s">
        <v>54</v>
      </c>
      <c r="M330" s="64" t="s">
        <v>59</v>
      </c>
      <c r="N330" s="65" t="s">
        <v>60</v>
      </c>
      <c r="O330" s="65" t="s">
        <v>55</v>
      </c>
      <c r="P330" s="65" t="s">
        <v>46</v>
      </c>
      <c r="Q330" s="65" t="s">
        <v>57</v>
      </c>
      <c r="R330" s="66" t="s">
        <v>30</v>
      </c>
      <c r="S330" s="66" t="s">
        <v>67</v>
      </c>
      <c r="T330" s="43">
        <f ca="1">IFERROR(__xludf.DUMMYFUNCTION("COUNTUNIQUE(F330:S330)"),14)</f>
        <v>14</v>
      </c>
      <c r="U330" s="44" t="str">
        <f>IF(COUNTIF(Stats!$A$1:$A$33, F330) &gt; 0, "Found", "Not Found")</f>
        <v>Found</v>
      </c>
      <c r="V330" s="44" t="str">
        <f>IF(COUNTIF(Stats!$A$1:$A$33, G330) &gt; 0, "Found", "Not Found")</f>
        <v>Found</v>
      </c>
      <c r="W330" s="44" t="str">
        <f>IF(COUNTIF(Stats!$A$1:$A$33, H330) &gt; 0, "Found", "Not Found")</f>
        <v>Found</v>
      </c>
      <c r="X330" s="44" t="str">
        <f>IF(COUNTIF(Stats!$A$1:$A$33, I330) &gt; 0, "Found", "Not Found")</f>
        <v>Found</v>
      </c>
      <c r="Y330" s="44" t="str">
        <f>IF(COUNTIF(Stats!$A$1:$A$33, J330) &gt; 0, "Found", "Not Found")</f>
        <v>Found</v>
      </c>
      <c r="Z330" s="44" t="str">
        <f>IF(COUNTIF(Stats!$A$1:$A$33, K330) &gt; 0, "Found", "Not Found")</f>
        <v>Found</v>
      </c>
      <c r="AA330" s="44" t="str">
        <f>IF(COUNTIF(Stats!$A$1:$A$33, L330) &gt; 0, "Found", "Not Found")</f>
        <v>Found</v>
      </c>
      <c r="AB330" s="44" t="str">
        <f>IF(COUNTIF(Stats!$A$1:$A$33, M330) &gt; 0, "Found", "Not Found")</f>
        <v>Found</v>
      </c>
      <c r="AC330" s="44" t="str">
        <f>IF(COUNTIF(Stats!$A$1:$A$33, N330) &gt; 0, "Found", "Not Found")</f>
        <v>Found</v>
      </c>
      <c r="AD330" s="44" t="str">
        <f>IF(COUNTIF(Stats!$A$1:$A$33, O330) &gt; 0, "Found", "Not Found")</f>
        <v>Found</v>
      </c>
      <c r="AE330" s="44" t="str">
        <f>IF(COUNTIF(Stats!$A$1:$A$33, P330) &gt; 0, "Found", "Not Found")</f>
        <v>Found</v>
      </c>
      <c r="AF330" s="44" t="str">
        <f>IF(COUNTIF(Stats!$A$1:$A$33, Q330) &gt; 0, "Found", "Not Found")</f>
        <v>Found</v>
      </c>
      <c r="AG330" s="44" t="str">
        <f>IF(COUNTIF(Stats!$A$1:$A$33, R330) &gt; 0, "Found", "Not Found")</f>
        <v>Found</v>
      </c>
      <c r="AH330" s="44" t="str">
        <f>IF(COUNTIF(Stats!$A$1:$A$33, S330) &gt; 0, "Found", "Not Found")</f>
        <v>Found</v>
      </c>
    </row>
    <row r="331" spans="1:34" ht="24">
      <c r="A331" s="89" t="s">
        <v>224</v>
      </c>
      <c r="B331" s="1" t="s">
        <v>107</v>
      </c>
      <c r="C331" s="1" t="s">
        <v>365</v>
      </c>
      <c r="D331" s="46">
        <v>8</v>
      </c>
      <c r="E331" s="1" t="s">
        <v>100</v>
      </c>
      <c r="F331" s="59" t="s">
        <v>55</v>
      </c>
      <c r="G331" s="60" t="s">
        <v>15</v>
      </c>
      <c r="H331" s="61" t="s">
        <v>70</v>
      </c>
      <c r="I331" s="61" t="s">
        <v>48</v>
      </c>
      <c r="J331" s="62" t="s">
        <v>45</v>
      </c>
      <c r="K331" s="62" t="s">
        <v>40</v>
      </c>
      <c r="L331" s="63" t="s">
        <v>52</v>
      </c>
      <c r="M331" s="64" t="s">
        <v>67</v>
      </c>
      <c r="N331" s="65" t="s">
        <v>60</v>
      </c>
      <c r="O331" s="65" t="s">
        <v>35</v>
      </c>
      <c r="P331" s="65" t="s">
        <v>46</v>
      </c>
      <c r="Q331" s="65" t="s">
        <v>53</v>
      </c>
      <c r="R331" s="66" t="s">
        <v>62</v>
      </c>
      <c r="S331" s="66" t="s">
        <v>51</v>
      </c>
      <c r="T331" s="43">
        <f ca="1">IFERROR(__xludf.DUMMYFUNCTION("COUNTUNIQUE(F331:S331)"),14)</f>
        <v>14</v>
      </c>
      <c r="U331" s="44" t="str">
        <f>IF(COUNTIF(Stats!$A$1:$A$33, F331) &gt; 0, "Found", "Not Found")</f>
        <v>Found</v>
      </c>
      <c r="V331" s="44" t="str">
        <f>IF(COUNTIF(Stats!$A$1:$A$33, G331) &gt; 0, "Found", "Not Found")</f>
        <v>Found</v>
      </c>
      <c r="W331" s="44" t="str">
        <f>IF(COUNTIF(Stats!$A$1:$A$33, H331) &gt; 0, "Found", "Not Found")</f>
        <v>Found</v>
      </c>
      <c r="X331" s="44" t="str">
        <f>IF(COUNTIF(Stats!$A$1:$A$33, I331) &gt; 0, "Found", "Not Found")</f>
        <v>Found</v>
      </c>
      <c r="Y331" s="44" t="str">
        <f>IF(COUNTIF(Stats!$A$1:$A$33, J331) &gt; 0, "Found", "Not Found")</f>
        <v>Found</v>
      </c>
      <c r="Z331" s="44" t="str">
        <f>IF(COUNTIF(Stats!$A$1:$A$33, K331) &gt; 0, "Found", "Not Found")</f>
        <v>Found</v>
      </c>
      <c r="AA331" s="44" t="str">
        <f>IF(COUNTIF(Stats!$A$1:$A$33, L331) &gt; 0, "Found", "Not Found")</f>
        <v>Found</v>
      </c>
      <c r="AB331" s="44" t="str">
        <f>IF(COUNTIF(Stats!$A$1:$A$33, M331) &gt; 0, "Found", "Not Found")</f>
        <v>Found</v>
      </c>
      <c r="AC331" s="44" t="str">
        <f>IF(COUNTIF(Stats!$A$1:$A$33, N331) &gt; 0, "Found", "Not Found")</f>
        <v>Found</v>
      </c>
      <c r="AD331" s="44" t="str">
        <f>IF(COUNTIF(Stats!$A$1:$A$33, O331) &gt; 0, "Found", "Not Found")</f>
        <v>Found</v>
      </c>
      <c r="AE331" s="44" t="str">
        <f>IF(COUNTIF(Stats!$A$1:$A$33, P331) &gt; 0, "Found", "Not Found")</f>
        <v>Found</v>
      </c>
      <c r="AF331" s="44" t="str">
        <f>IF(COUNTIF(Stats!$A$1:$A$33, Q331) &gt; 0, "Found", "Not Found")</f>
        <v>Found</v>
      </c>
      <c r="AG331" s="44" t="str">
        <f>IF(COUNTIF(Stats!$A$1:$A$33, R331) &gt; 0, "Found", "Not Found")</f>
        <v>Found</v>
      </c>
      <c r="AH331" s="44" t="str">
        <f>IF(COUNTIF(Stats!$A$1:$A$33, S331) &gt; 0, "Found", "Not Found")</f>
        <v>Found</v>
      </c>
    </row>
    <row r="332" spans="1:34" ht="24">
      <c r="A332" s="89" t="s">
        <v>224</v>
      </c>
      <c r="B332" s="68" t="s">
        <v>107</v>
      </c>
      <c r="C332" s="68" t="s">
        <v>364</v>
      </c>
      <c r="D332" s="69">
        <v>1</v>
      </c>
      <c r="E332" s="68" t="s">
        <v>100</v>
      </c>
      <c r="F332" s="59" t="s">
        <v>35</v>
      </c>
      <c r="G332" s="60" t="s">
        <v>64</v>
      </c>
      <c r="H332" s="61" t="s">
        <v>30</v>
      </c>
      <c r="I332" s="61" t="s">
        <v>59</v>
      </c>
      <c r="J332" s="62" t="s">
        <v>49</v>
      </c>
      <c r="K332" s="62" t="s">
        <v>50</v>
      </c>
      <c r="L332" s="63" t="s">
        <v>25</v>
      </c>
      <c r="M332" s="64" t="s">
        <v>15</v>
      </c>
      <c r="N332" s="65" t="s">
        <v>60</v>
      </c>
      <c r="O332" s="65" t="s">
        <v>55</v>
      </c>
      <c r="P332" s="65" t="s">
        <v>45</v>
      </c>
      <c r="Q332" s="65" t="s">
        <v>53</v>
      </c>
      <c r="R332" s="66" t="s">
        <v>70</v>
      </c>
      <c r="S332" s="66" t="s">
        <v>46</v>
      </c>
      <c r="T332" s="43">
        <f ca="1">IFERROR(__xludf.DUMMYFUNCTION("COUNTUNIQUE(F332:S332)"),14)</f>
        <v>14</v>
      </c>
      <c r="U332" s="44" t="str">
        <f>IF(COUNTIF(Stats!$A$1:$A$33, F332) &gt; 0, "Found", "Not Found")</f>
        <v>Found</v>
      </c>
      <c r="V332" s="44" t="str">
        <f>IF(COUNTIF(Stats!$A$1:$A$33, G332) &gt; 0, "Found", "Not Found")</f>
        <v>Found</v>
      </c>
      <c r="W332" s="44" t="str">
        <f>IF(COUNTIF(Stats!$A$1:$A$33, H332) &gt; 0, "Found", "Not Found")</f>
        <v>Found</v>
      </c>
      <c r="X332" s="44" t="str">
        <f>IF(COUNTIF(Stats!$A$1:$A$33, I332) &gt; 0, "Found", "Not Found")</f>
        <v>Found</v>
      </c>
      <c r="Y332" s="44" t="str">
        <f>IF(COUNTIF(Stats!$A$1:$A$33, J332) &gt; 0, "Found", "Not Found")</f>
        <v>Found</v>
      </c>
      <c r="Z332" s="44" t="str">
        <f>IF(COUNTIF(Stats!$A$1:$A$33, K332) &gt; 0, "Found", "Not Found")</f>
        <v>Found</v>
      </c>
      <c r="AA332" s="44" t="str">
        <f>IF(COUNTIF(Stats!$A$1:$A$33, L332) &gt; 0, "Found", "Not Found")</f>
        <v>Found</v>
      </c>
      <c r="AB332" s="44" t="str">
        <f>IF(COUNTIF(Stats!$A$1:$A$33, M332) &gt; 0, "Found", "Not Found")</f>
        <v>Found</v>
      </c>
      <c r="AC332" s="44" t="str">
        <f>IF(COUNTIF(Stats!$A$1:$A$33, N332) &gt; 0, "Found", "Not Found")</f>
        <v>Found</v>
      </c>
      <c r="AD332" s="44" t="str">
        <f>IF(COUNTIF(Stats!$A$1:$A$33, O332) &gt; 0, "Found", "Not Found")</f>
        <v>Found</v>
      </c>
      <c r="AE332" s="44" t="str">
        <f>IF(COUNTIF(Stats!$A$1:$A$33, P332) &gt; 0, "Found", "Not Found")</f>
        <v>Found</v>
      </c>
      <c r="AF332" s="44" t="str">
        <f>IF(COUNTIF(Stats!$A$1:$A$33, Q332) &gt; 0, "Found", "Not Found")</f>
        <v>Found</v>
      </c>
      <c r="AG332" s="44" t="str">
        <f>IF(COUNTIF(Stats!$A$1:$A$33, R332) &gt; 0, "Found", "Not Found")</f>
        <v>Found</v>
      </c>
      <c r="AH332" s="44" t="str">
        <f>IF(COUNTIF(Stats!$A$1:$A$33, S332) &gt; 0, "Found", "Not Found")</f>
        <v>Found</v>
      </c>
    </row>
    <row r="333" spans="1:34" ht="12.75">
      <c r="A333" s="57" t="s">
        <v>224</v>
      </c>
      <c r="B333" s="1" t="s">
        <v>115</v>
      </c>
      <c r="C333" s="1" t="s">
        <v>365</v>
      </c>
      <c r="D333" s="46">
        <v>1</v>
      </c>
      <c r="E333" s="1" t="s">
        <v>100</v>
      </c>
      <c r="F333" s="47" t="s">
        <v>58</v>
      </c>
      <c r="G333" s="48" t="s">
        <v>54</v>
      </c>
      <c r="H333" s="49" t="s">
        <v>62</v>
      </c>
      <c r="I333" s="49" t="s">
        <v>52</v>
      </c>
      <c r="J333" s="50" t="s">
        <v>40</v>
      </c>
      <c r="K333" s="50" t="s">
        <v>45</v>
      </c>
      <c r="L333" s="51" t="s">
        <v>48</v>
      </c>
      <c r="M333" s="52" t="s">
        <v>47</v>
      </c>
      <c r="N333" s="53" t="s">
        <v>25</v>
      </c>
      <c r="O333" s="53" t="s">
        <v>53</v>
      </c>
      <c r="P333" s="53" t="s">
        <v>55</v>
      </c>
      <c r="Q333" s="53" t="s">
        <v>35</v>
      </c>
      <c r="R333" s="54" t="s">
        <v>30</v>
      </c>
      <c r="S333" s="54" t="s">
        <v>50</v>
      </c>
      <c r="T333" s="43">
        <f ca="1">IFERROR(__xludf.DUMMYFUNCTION("COUNTUNIQUE(F333:S333)"),14)</f>
        <v>14</v>
      </c>
      <c r="U333" s="44" t="str">
        <f>IF(COUNTIF(Stats!$A$1:$A$33, F333) &gt; 0, "Found", "Not Found")</f>
        <v>Found</v>
      </c>
      <c r="V333" s="44" t="str">
        <f>IF(COUNTIF(Stats!$A$1:$A$33, G333) &gt; 0, "Found", "Not Found")</f>
        <v>Found</v>
      </c>
      <c r="W333" s="44" t="str">
        <f>IF(COUNTIF(Stats!$A$1:$A$33, H333) &gt; 0, "Found", "Not Found")</f>
        <v>Found</v>
      </c>
      <c r="X333" s="44" t="str">
        <f>IF(COUNTIF(Stats!$A$1:$A$33, I333) &gt; 0, "Found", "Not Found")</f>
        <v>Found</v>
      </c>
      <c r="Y333" s="44" t="str">
        <f>IF(COUNTIF(Stats!$A$1:$A$33, J333) &gt; 0, "Found", "Not Found")</f>
        <v>Found</v>
      </c>
      <c r="Z333" s="44" t="str">
        <f>IF(COUNTIF(Stats!$A$1:$A$33, K333) &gt; 0, "Found", "Not Found")</f>
        <v>Found</v>
      </c>
      <c r="AA333" s="44" t="str">
        <f>IF(COUNTIF(Stats!$A$1:$A$33, L333) &gt; 0, "Found", "Not Found")</f>
        <v>Found</v>
      </c>
      <c r="AB333" s="44" t="str">
        <f>IF(COUNTIF(Stats!$A$1:$A$33, M333) &gt; 0, "Found", "Not Found")</f>
        <v>Found</v>
      </c>
      <c r="AC333" s="44" t="str">
        <f>IF(COUNTIF(Stats!$A$1:$A$33, N333) &gt; 0, "Found", "Not Found")</f>
        <v>Found</v>
      </c>
      <c r="AD333" s="44" t="str">
        <f>IF(COUNTIF(Stats!$A$1:$A$33, O333) &gt; 0, "Found", "Not Found")</f>
        <v>Found</v>
      </c>
      <c r="AE333" s="44" t="str">
        <f>IF(COUNTIF(Stats!$A$1:$A$33, P333) &gt; 0, "Found", "Not Found")</f>
        <v>Found</v>
      </c>
      <c r="AF333" s="44" t="str">
        <f>IF(COUNTIF(Stats!$A$1:$A$33, Q333) &gt; 0, "Found", "Not Found")</f>
        <v>Found</v>
      </c>
      <c r="AG333" s="44" t="str">
        <f>IF(COUNTIF(Stats!$A$1:$A$33, R333) &gt; 0, "Found", "Not Found")</f>
        <v>Found</v>
      </c>
      <c r="AH333" s="44" t="str">
        <f>IF(COUNTIF(Stats!$A$1:$A$33, S333) &gt; 0, "Found", "Not Found")</f>
        <v>Found</v>
      </c>
    </row>
    <row r="334" spans="1:34" ht="12.75">
      <c r="A334" s="57" t="s">
        <v>224</v>
      </c>
      <c r="B334" s="1" t="s">
        <v>115</v>
      </c>
      <c r="C334" s="1" t="s">
        <v>365</v>
      </c>
      <c r="D334" s="46">
        <v>3</v>
      </c>
      <c r="E334" s="1" t="s">
        <v>100</v>
      </c>
      <c r="F334" s="47" t="s">
        <v>30</v>
      </c>
      <c r="G334" s="48" t="s">
        <v>60</v>
      </c>
      <c r="H334" s="49" t="s">
        <v>50</v>
      </c>
      <c r="I334" s="49" t="s">
        <v>66</v>
      </c>
      <c r="J334" s="50" t="s">
        <v>55</v>
      </c>
      <c r="K334" s="50" t="s">
        <v>15</v>
      </c>
      <c r="L334" s="51" t="s">
        <v>45</v>
      </c>
      <c r="M334" s="52" t="s">
        <v>48</v>
      </c>
      <c r="N334" s="53" t="s">
        <v>25</v>
      </c>
      <c r="O334" s="53" t="s">
        <v>35</v>
      </c>
      <c r="P334" s="53" t="s">
        <v>46</v>
      </c>
      <c r="Q334" s="53" t="s">
        <v>53</v>
      </c>
      <c r="R334" s="54" t="s">
        <v>52</v>
      </c>
      <c r="S334" s="54" t="s">
        <v>62</v>
      </c>
      <c r="T334" s="43">
        <f ca="1">IFERROR(__xludf.DUMMYFUNCTION("COUNTUNIQUE(F334:S334)"),14)</f>
        <v>14</v>
      </c>
      <c r="U334" s="44" t="str">
        <f>IF(COUNTIF(Stats!$A$1:$A$33, F334) &gt; 0, "Found", "Not Found")</f>
        <v>Found</v>
      </c>
      <c r="V334" s="44" t="str">
        <f>IF(COUNTIF(Stats!$A$1:$A$33, G334) &gt; 0, "Found", "Not Found")</f>
        <v>Found</v>
      </c>
      <c r="W334" s="44" t="str">
        <f>IF(COUNTIF(Stats!$A$1:$A$33, H334) &gt; 0, "Found", "Not Found")</f>
        <v>Found</v>
      </c>
      <c r="X334" s="44" t="str">
        <f>IF(COUNTIF(Stats!$A$1:$A$33, I334) &gt; 0, "Found", "Not Found")</f>
        <v>Found</v>
      </c>
      <c r="Y334" s="44" t="str">
        <f>IF(COUNTIF(Stats!$A$1:$A$33, J334) &gt; 0, "Found", "Not Found")</f>
        <v>Found</v>
      </c>
      <c r="Z334" s="44" t="str">
        <f>IF(COUNTIF(Stats!$A$1:$A$33, K334) &gt; 0, "Found", "Not Found")</f>
        <v>Found</v>
      </c>
      <c r="AA334" s="44" t="str">
        <f>IF(COUNTIF(Stats!$A$1:$A$33, L334) &gt; 0, "Found", "Not Found")</f>
        <v>Found</v>
      </c>
      <c r="AB334" s="44" t="str">
        <f>IF(COUNTIF(Stats!$A$1:$A$33, M334) &gt; 0, "Found", "Not Found")</f>
        <v>Found</v>
      </c>
      <c r="AC334" s="44" t="str">
        <f>IF(COUNTIF(Stats!$A$1:$A$33, N334) &gt; 0, "Found", "Not Found")</f>
        <v>Found</v>
      </c>
      <c r="AD334" s="44" t="str">
        <f>IF(COUNTIF(Stats!$A$1:$A$33, O334) &gt; 0, "Found", "Not Found")</f>
        <v>Found</v>
      </c>
      <c r="AE334" s="44" t="str">
        <f>IF(COUNTIF(Stats!$A$1:$A$33, P334) &gt; 0, "Found", "Not Found")</f>
        <v>Found</v>
      </c>
      <c r="AF334" s="44" t="str">
        <f>IF(COUNTIF(Stats!$A$1:$A$33, Q334) &gt; 0, "Found", "Not Found")</f>
        <v>Found</v>
      </c>
      <c r="AG334" s="44" t="str">
        <f>IF(COUNTIF(Stats!$A$1:$A$33, R334) &gt; 0, "Found", "Not Found")</f>
        <v>Found</v>
      </c>
      <c r="AH334" s="44" t="str">
        <f>IF(COUNTIF(Stats!$A$1:$A$33, S334) &gt; 0, "Found", "Not Found")</f>
        <v>Found</v>
      </c>
    </row>
    <row r="335" spans="1:34" ht="12.75">
      <c r="A335" s="53" t="s">
        <v>225</v>
      </c>
      <c r="B335" s="1" t="s">
        <v>132</v>
      </c>
      <c r="C335" s="1" t="s">
        <v>364</v>
      </c>
      <c r="D335" s="46">
        <v>2</v>
      </c>
      <c r="E335" s="1" t="s">
        <v>100</v>
      </c>
      <c r="F335" s="47" t="s">
        <v>51</v>
      </c>
      <c r="G335" s="48" t="s">
        <v>46</v>
      </c>
      <c r="H335" s="49" t="s">
        <v>48</v>
      </c>
      <c r="I335" s="49" t="s">
        <v>58</v>
      </c>
      <c r="J335" s="50" t="s">
        <v>60</v>
      </c>
      <c r="K335" s="50" t="s">
        <v>47</v>
      </c>
      <c r="L335" s="51" t="s">
        <v>40</v>
      </c>
      <c r="M335" s="52" t="s">
        <v>55</v>
      </c>
      <c r="N335" s="53" t="s">
        <v>49</v>
      </c>
      <c r="O335" s="53" t="s">
        <v>35</v>
      </c>
      <c r="P335" s="53" t="s">
        <v>30</v>
      </c>
      <c r="Q335" s="53" t="s">
        <v>15</v>
      </c>
      <c r="R335" s="54" t="s">
        <v>52</v>
      </c>
      <c r="S335" s="54" t="s">
        <v>65</v>
      </c>
      <c r="T335" s="43">
        <f ca="1">IFERROR(__xludf.DUMMYFUNCTION("COUNTUNIQUE(F335:S335)"),14)</f>
        <v>14</v>
      </c>
      <c r="U335" s="44" t="str">
        <f>IF(COUNTIF(Stats!$A$1:$A$33, F335) &gt; 0, "Found", "Not Found")</f>
        <v>Found</v>
      </c>
      <c r="V335" s="44" t="str">
        <f>IF(COUNTIF(Stats!$A$1:$A$33, G335) &gt; 0, "Found", "Not Found")</f>
        <v>Found</v>
      </c>
      <c r="W335" s="44" t="str">
        <f>IF(COUNTIF(Stats!$A$1:$A$33, H335) &gt; 0, "Found", "Not Found")</f>
        <v>Found</v>
      </c>
      <c r="X335" s="44" t="str">
        <f>IF(COUNTIF(Stats!$A$1:$A$33, I335) &gt; 0, "Found", "Not Found")</f>
        <v>Found</v>
      </c>
      <c r="Y335" s="44" t="str">
        <f>IF(COUNTIF(Stats!$A$1:$A$33, J335) &gt; 0, "Found", "Not Found")</f>
        <v>Found</v>
      </c>
      <c r="Z335" s="44" t="str">
        <f>IF(COUNTIF(Stats!$A$1:$A$33, K335) &gt; 0, "Found", "Not Found")</f>
        <v>Found</v>
      </c>
      <c r="AA335" s="44" t="str">
        <f>IF(COUNTIF(Stats!$A$1:$A$33, L335) &gt; 0, "Found", "Not Found")</f>
        <v>Found</v>
      </c>
      <c r="AB335" s="44" t="str">
        <f>IF(COUNTIF(Stats!$A$1:$A$33, M335) &gt; 0, "Found", "Not Found")</f>
        <v>Found</v>
      </c>
      <c r="AC335" s="44" t="str">
        <f>IF(COUNTIF(Stats!$A$1:$A$33, N335) &gt; 0, "Found", "Not Found")</f>
        <v>Found</v>
      </c>
      <c r="AD335" s="44" t="str">
        <f>IF(COUNTIF(Stats!$A$1:$A$33, O335) &gt; 0, "Found", "Not Found")</f>
        <v>Found</v>
      </c>
      <c r="AE335" s="44" t="str">
        <f>IF(COUNTIF(Stats!$A$1:$A$33, P335) &gt; 0, "Found", "Not Found")</f>
        <v>Found</v>
      </c>
      <c r="AF335" s="44" t="str">
        <f>IF(COUNTIF(Stats!$A$1:$A$33, Q335) &gt; 0, "Found", "Not Found")</f>
        <v>Found</v>
      </c>
      <c r="AG335" s="44" t="str">
        <f>IF(COUNTIF(Stats!$A$1:$A$33, R335) &gt; 0, "Found", "Not Found")</f>
        <v>Found</v>
      </c>
      <c r="AH335" s="44" t="str">
        <f>IF(COUNTIF(Stats!$A$1:$A$33, S335) &gt; 0, "Found", "Not Found")</f>
        <v>Found</v>
      </c>
    </row>
    <row r="336" spans="1:34" ht="12.75">
      <c r="A336" s="53" t="s">
        <v>225</v>
      </c>
      <c r="B336" s="1" t="s">
        <v>132</v>
      </c>
      <c r="C336" s="1" t="s">
        <v>365</v>
      </c>
      <c r="D336" s="46">
        <v>1</v>
      </c>
      <c r="E336" s="1" t="s">
        <v>100</v>
      </c>
      <c r="F336" s="47" t="s">
        <v>49</v>
      </c>
      <c r="G336" s="48" t="s">
        <v>50</v>
      </c>
      <c r="H336" s="49" t="s">
        <v>51</v>
      </c>
      <c r="I336" s="49" t="s">
        <v>63</v>
      </c>
      <c r="J336" s="50" t="s">
        <v>35</v>
      </c>
      <c r="K336" s="50" t="s">
        <v>30</v>
      </c>
      <c r="L336" s="51" t="s">
        <v>55</v>
      </c>
      <c r="M336" s="52" t="s">
        <v>54</v>
      </c>
      <c r="N336" s="53" t="s">
        <v>25</v>
      </c>
      <c r="O336" s="53" t="s">
        <v>52</v>
      </c>
      <c r="P336" s="53" t="s">
        <v>46</v>
      </c>
      <c r="Q336" s="53" t="s">
        <v>15</v>
      </c>
      <c r="R336" s="54" t="s">
        <v>60</v>
      </c>
      <c r="S336" s="54" t="s">
        <v>48</v>
      </c>
      <c r="T336" s="43">
        <f ca="1">IFERROR(__xludf.DUMMYFUNCTION("COUNTUNIQUE(F336:S336)"),14)</f>
        <v>14</v>
      </c>
      <c r="U336" s="44" t="str">
        <f>IF(COUNTIF(Stats!$A$1:$A$33, F336) &gt; 0, "Found", "Not Found")</f>
        <v>Found</v>
      </c>
      <c r="V336" s="44" t="str">
        <f>IF(COUNTIF(Stats!$A$1:$A$33, G336) &gt; 0, "Found", "Not Found")</f>
        <v>Found</v>
      </c>
      <c r="W336" s="44" t="str">
        <f>IF(COUNTIF(Stats!$A$1:$A$33, H336) &gt; 0, "Found", "Not Found")</f>
        <v>Found</v>
      </c>
      <c r="X336" s="44" t="str">
        <f>IF(COUNTIF(Stats!$A$1:$A$33, I336) &gt; 0, "Found", "Not Found")</f>
        <v>Found</v>
      </c>
      <c r="Y336" s="44" t="str">
        <f>IF(COUNTIF(Stats!$A$1:$A$33, J336) &gt; 0, "Found", "Not Found")</f>
        <v>Found</v>
      </c>
      <c r="Z336" s="44" t="str">
        <f>IF(COUNTIF(Stats!$A$1:$A$33, K336) &gt; 0, "Found", "Not Found")</f>
        <v>Found</v>
      </c>
      <c r="AA336" s="44" t="str">
        <f>IF(COUNTIF(Stats!$A$1:$A$33, L336) &gt; 0, "Found", "Not Found")</f>
        <v>Found</v>
      </c>
      <c r="AB336" s="44" t="str">
        <f>IF(COUNTIF(Stats!$A$1:$A$33, M336) &gt; 0, "Found", "Not Found")</f>
        <v>Found</v>
      </c>
      <c r="AC336" s="44" t="str">
        <f>IF(COUNTIF(Stats!$A$1:$A$33, N336) &gt; 0, "Found", "Not Found")</f>
        <v>Found</v>
      </c>
      <c r="AD336" s="44" t="str">
        <f>IF(COUNTIF(Stats!$A$1:$A$33, O336) &gt; 0, "Found", "Not Found")</f>
        <v>Found</v>
      </c>
      <c r="AE336" s="44" t="str">
        <f>IF(COUNTIF(Stats!$A$1:$A$33, P336) &gt; 0, "Found", "Not Found")</f>
        <v>Found</v>
      </c>
      <c r="AF336" s="44" t="str">
        <f>IF(COUNTIF(Stats!$A$1:$A$33, Q336) &gt; 0, "Found", "Not Found")</f>
        <v>Found</v>
      </c>
      <c r="AG336" s="44" t="str">
        <f>IF(COUNTIF(Stats!$A$1:$A$33, R336) &gt; 0, "Found", "Not Found")</f>
        <v>Found</v>
      </c>
      <c r="AH336" s="44" t="str">
        <f>IF(COUNTIF(Stats!$A$1:$A$33, S336) &gt; 0, "Found", "Not Found")</f>
        <v>Found</v>
      </c>
    </row>
    <row r="337" spans="1:34" ht="12.75">
      <c r="A337" s="67" t="s">
        <v>226</v>
      </c>
      <c r="B337" s="1" t="s">
        <v>136</v>
      </c>
      <c r="C337" s="1" t="s">
        <v>364</v>
      </c>
      <c r="D337" s="1">
        <v>1</v>
      </c>
      <c r="E337" s="1" t="s">
        <v>100</v>
      </c>
      <c r="F337" s="47" t="s">
        <v>35</v>
      </c>
      <c r="G337" s="48" t="s">
        <v>25</v>
      </c>
      <c r="H337" s="49" t="s">
        <v>48</v>
      </c>
      <c r="I337" s="49" t="s">
        <v>58</v>
      </c>
      <c r="J337" s="50" t="s">
        <v>62</v>
      </c>
      <c r="K337" s="50" t="s">
        <v>46</v>
      </c>
      <c r="L337" s="51" t="s">
        <v>50</v>
      </c>
      <c r="M337" s="52" t="s">
        <v>64</v>
      </c>
      <c r="N337" s="53" t="s">
        <v>60</v>
      </c>
      <c r="O337" s="53" t="s">
        <v>55</v>
      </c>
      <c r="P337" s="53" t="s">
        <v>47</v>
      </c>
      <c r="Q337" s="53" t="s">
        <v>49</v>
      </c>
      <c r="R337" s="54" t="s">
        <v>70</v>
      </c>
      <c r="S337" s="54" t="s">
        <v>30</v>
      </c>
      <c r="T337" s="43">
        <f ca="1">IFERROR(__xludf.DUMMYFUNCTION("COUNTUNIQUE(F337:S337)"),14)</f>
        <v>14</v>
      </c>
      <c r="U337" s="44" t="str">
        <f>IF(COUNTIF(Stats!$A$1:$A$33, F337) &gt; 0, "Found", "Not Found")</f>
        <v>Found</v>
      </c>
      <c r="V337" s="44" t="str">
        <f>IF(COUNTIF(Stats!$A$1:$A$33, G337) &gt; 0, "Found", "Not Found")</f>
        <v>Found</v>
      </c>
      <c r="W337" s="44" t="str">
        <f>IF(COUNTIF(Stats!$A$1:$A$33, H337) &gt; 0, "Found", "Not Found")</f>
        <v>Found</v>
      </c>
      <c r="X337" s="44" t="str">
        <f>IF(COUNTIF(Stats!$A$1:$A$33, I337) &gt; 0, "Found", "Not Found")</f>
        <v>Found</v>
      </c>
      <c r="Y337" s="44" t="str">
        <f>IF(COUNTIF(Stats!$A$1:$A$33, J337) &gt; 0, "Found", "Not Found")</f>
        <v>Found</v>
      </c>
      <c r="Z337" s="44" t="str">
        <f>IF(COUNTIF(Stats!$A$1:$A$33, K337) &gt; 0, "Found", "Not Found")</f>
        <v>Found</v>
      </c>
      <c r="AA337" s="44" t="str">
        <f>IF(COUNTIF(Stats!$A$1:$A$33, L337) &gt; 0, "Found", "Not Found")</f>
        <v>Found</v>
      </c>
      <c r="AB337" s="44" t="str">
        <f>IF(COUNTIF(Stats!$A$1:$A$33, M337) &gt; 0, "Found", "Not Found")</f>
        <v>Found</v>
      </c>
      <c r="AC337" s="44" t="str">
        <f>IF(COUNTIF(Stats!$A$1:$A$33, N337) &gt; 0, "Found", "Not Found")</f>
        <v>Found</v>
      </c>
      <c r="AD337" s="44" t="str">
        <f>IF(COUNTIF(Stats!$A$1:$A$33, O337) &gt; 0, "Found", "Not Found")</f>
        <v>Found</v>
      </c>
      <c r="AE337" s="44" t="str">
        <f>IF(COUNTIF(Stats!$A$1:$A$33, P337) &gt; 0, "Found", "Not Found")</f>
        <v>Found</v>
      </c>
      <c r="AF337" s="44" t="str">
        <f>IF(COUNTIF(Stats!$A$1:$A$33, Q337) &gt; 0, "Found", "Not Found")</f>
        <v>Found</v>
      </c>
      <c r="AG337" s="44" t="str">
        <f>IF(COUNTIF(Stats!$A$1:$A$33, R337) &gt; 0, "Found", "Not Found")</f>
        <v>Found</v>
      </c>
      <c r="AH337" s="44" t="str">
        <f>IF(COUNTIF(Stats!$A$1:$A$33, S337) &gt; 0, "Found", "Not Found")</f>
        <v>Found</v>
      </c>
    </row>
    <row r="338" spans="1:34" ht="12.75">
      <c r="A338" s="67" t="s">
        <v>226</v>
      </c>
      <c r="B338" s="1" t="s">
        <v>136</v>
      </c>
      <c r="C338" s="1" t="s">
        <v>365</v>
      </c>
      <c r="D338" s="1">
        <v>4</v>
      </c>
      <c r="E338" s="1" t="s">
        <v>100</v>
      </c>
      <c r="F338" s="47" t="s">
        <v>35</v>
      </c>
      <c r="G338" s="48" t="s">
        <v>25</v>
      </c>
      <c r="H338" s="49" t="s">
        <v>49</v>
      </c>
      <c r="I338" s="49" t="s">
        <v>65</v>
      </c>
      <c r="J338" s="50" t="s">
        <v>46</v>
      </c>
      <c r="K338" s="50" t="s">
        <v>48</v>
      </c>
      <c r="L338" s="51" t="s">
        <v>62</v>
      </c>
      <c r="M338" s="52" t="s">
        <v>53</v>
      </c>
      <c r="N338" s="53" t="s">
        <v>60</v>
      </c>
      <c r="O338" s="53" t="s">
        <v>55</v>
      </c>
      <c r="P338" s="53" t="s">
        <v>47</v>
      </c>
      <c r="Q338" s="53" t="s">
        <v>49</v>
      </c>
      <c r="R338" s="54" t="s">
        <v>54</v>
      </c>
      <c r="S338" s="54" t="s">
        <v>45</v>
      </c>
      <c r="T338" s="43">
        <f ca="1">IFERROR(__xludf.DUMMYFUNCTION("COUNTUNIQUE(F338:S338)"),13)</f>
        <v>13</v>
      </c>
      <c r="U338" s="44" t="str">
        <f>IF(COUNTIF(Stats!$A$1:$A$33, F338) &gt; 0, "Found", "Not Found")</f>
        <v>Found</v>
      </c>
      <c r="V338" s="44" t="str">
        <f>IF(COUNTIF(Stats!$A$1:$A$33, G338) &gt; 0, "Found", "Not Found")</f>
        <v>Found</v>
      </c>
      <c r="W338" s="44" t="str">
        <f>IF(COUNTIF(Stats!$A$1:$A$33, H338) &gt; 0, "Found", "Not Found")</f>
        <v>Found</v>
      </c>
      <c r="X338" s="44" t="str">
        <f>IF(COUNTIF(Stats!$A$1:$A$33, I338) &gt; 0, "Found", "Not Found")</f>
        <v>Found</v>
      </c>
      <c r="Y338" s="44" t="str">
        <f>IF(COUNTIF(Stats!$A$1:$A$33, J338) &gt; 0, "Found", "Not Found")</f>
        <v>Found</v>
      </c>
      <c r="Z338" s="44" t="str">
        <f>IF(COUNTIF(Stats!$A$1:$A$33, K338) &gt; 0, "Found", "Not Found")</f>
        <v>Found</v>
      </c>
      <c r="AA338" s="44" t="str">
        <f>IF(COUNTIF(Stats!$A$1:$A$33, L338) &gt; 0, "Found", "Not Found")</f>
        <v>Found</v>
      </c>
      <c r="AB338" s="44" t="str">
        <f>IF(COUNTIF(Stats!$A$1:$A$33, M338) &gt; 0, "Found", "Not Found")</f>
        <v>Found</v>
      </c>
      <c r="AC338" s="44" t="str">
        <f>IF(COUNTIF(Stats!$A$1:$A$33, N338) &gt; 0, "Found", "Not Found")</f>
        <v>Found</v>
      </c>
      <c r="AD338" s="44" t="str">
        <f>IF(COUNTIF(Stats!$A$1:$A$33, O338) &gt; 0, "Found", "Not Found")</f>
        <v>Found</v>
      </c>
      <c r="AE338" s="44" t="str">
        <f>IF(COUNTIF(Stats!$A$1:$A$33, P338) &gt; 0, "Found", "Not Found")</f>
        <v>Found</v>
      </c>
      <c r="AF338" s="44" t="str">
        <f>IF(COUNTIF(Stats!$A$1:$A$33, Q338) &gt; 0, "Found", "Not Found")</f>
        <v>Found</v>
      </c>
      <c r="AG338" s="44" t="str">
        <f>IF(COUNTIF(Stats!$A$1:$A$33, R338) &gt; 0, "Found", "Not Found")</f>
        <v>Found</v>
      </c>
      <c r="AH338" s="44" t="str">
        <f>IF(COUNTIF(Stats!$A$1:$A$33, S338) &gt; 0, "Found", "Not Found")</f>
        <v>Found</v>
      </c>
    </row>
    <row r="339" spans="1:34" ht="12.75">
      <c r="A339" s="50" t="s">
        <v>226</v>
      </c>
      <c r="B339" s="1" t="s">
        <v>99</v>
      </c>
      <c r="C339" s="1" t="s">
        <v>364</v>
      </c>
      <c r="D339" s="46">
        <v>9</v>
      </c>
      <c r="E339" s="1" t="s">
        <v>100</v>
      </c>
      <c r="F339" s="47" t="s">
        <v>55</v>
      </c>
      <c r="G339" s="48" t="s">
        <v>62</v>
      </c>
      <c r="H339" s="49" t="s">
        <v>15</v>
      </c>
      <c r="I339" s="49" t="s">
        <v>48</v>
      </c>
      <c r="J339" s="50" t="s">
        <v>35</v>
      </c>
      <c r="K339" s="50" t="s">
        <v>40</v>
      </c>
      <c r="L339" s="51" t="s">
        <v>61</v>
      </c>
      <c r="M339" s="52" t="s">
        <v>20</v>
      </c>
      <c r="N339" s="53" t="s">
        <v>52</v>
      </c>
      <c r="O339" s="53" t="s">
        <v>30</v>
      </c>
      <c r="P339" s="53" t="s">
        <v>60</v>
      </c>
      <c r="Q339" s="53" t="s">
        <v>49</v>
      </c>
      <c r="R339" s="54" t="s">
        <v>57</v>
      </c>
      <c r="S339" s="54" t="s">
        <v>25</v>
      </c>
      <c r="T339" s="43">
        <f ca="1">IFERROR(__xludf.DUMMYFUNCTION("COUNTUNIQUE(F339:S339)"),14)</f>
        <v>14</v>
      </c>
      <c r="U339" s="44" t="str">
        <f>IF(COUNTIF(Stats!$A$1:$A$33, F339) &gt; 0, "Found", "Not Found")</f>
        <v>Found</v>
      </c>
      <c r="V339" s="44" t="str">
        <f>IF(COUNTIF(Stats!$A$1:$A$33, G339) &gt; 0, "Found", "Not Found")</f>
        <v>Found</v>
      </c>
      <c r="W339" s="44" t="str">
        <f>IF(COUNTIF(Stats!$A$1:$A$33, H339) &gt; 0, "Found", "Not Found")</f>
        <v>Found</v>
      </c>
      <c r="X339" s="44" t="str">
        <f>IF(COUNTIF(Stats!$A$1:$A$33, I339) &gt; 0, "Found", "Not Found")</f>
        <v>Found</v>
      </c>
      <c r="Y339" s="44" t="str">
        <f>IF(COUNTIF(Stats!$A$1:$A$33, J339) &gt; 0, "Found", "Not Found")</f>
        <v>Found</v>
      </c>
      <c r="Z339" s="44" t="str">
        <f>IF(COUNTIF(Stats!$A$1:$A$33, K339) &gt; 0, "Found", "Not Found")</f>
        <v>Found</v>
      </c>
      <c r="AA339" s="44" t="str">
        <f>IF(COUNTIF(Stats!$A$1:$A$33, L339) &gt; 0, "Found", "Not Found")</f>
        <v>Found</v>
      </c>
      <c r="AB339" s="44" t="str">
        <f>IF(COUNTIF(Stats!$A$1:$A$33, M339) &gt; 0, "Found", "Not Found")</f>
        <v>Found</v>
      </c>
      <c r="AC339" s="44" t="str">
        <f>IF(COUNTIF(Stats!$A$1:$A$33, N339) &gt; 0, "Found", "Not Found")</f>
        <v>Found</v>
      </c>
      <c r="AD339" s="44" t="str">
        <f>IF(COUNTIF(Stats!$A$1:$A$33, O339) &gt; 0, "Found", "Not Found")</f>
        <v>Found</v>
      </c>
      <c r="AE339" s="44" t="str">
        <f>IF(COUNTIF(Stats!$A$1:$A$33, P339) &gt; 0, "Found", "Not Found")</f>
        <v>Found</v>
      </c>
      <c r="AF339" s="44" t="str">
        <f>IF(COUNTIF(Stats!$A$1:$A$33, Q339) &gt; 0, "Found", "Not Found")</f>
        <v>Found</v>
      </c>
      <c r="AG339" s="44" t="str">
        <f>IF(COUNTIF(Stats!$A$1:$A$33, R339) &gt; 0, "Found", "Not Found")</f>
        <v>Found</v>
      </c>
      <c r="AH339" s="44" t="str">
        <f>IF(COUNTIF(Stats!$A$1:$A$33, S339) &gt; 0, "Found", "Not Found")</f>
        <v>Found</v>
      </c>
    </row>
    <row r="340" spans="1:34" ht="12.75">
      <c r="A340" s="33" t="s">
        <v>226</v>
      </c>
      <c r="B340" s="1" t="s">
        <v>99</v>
      </c>
      <c r="C340" s="1" t="s">
        <v>364</v>
      </c>
      <c r="D340" s="46">
        <v>1</v>
      </c>
      <c r="E340" s="1" t="s">
        <v>100</v>
      </c>
      <c r="F340" s="47" t="s">
        <v>25</v>
      </c>
      <c r="G340" s="48" t="s">
        <v>50</v>
      </c>
      <c r="H340" s="49" t="s">
        <v>15</v>
      </c>
      <c r="I340" s="49" t="s">
        <v>66</v>
      </c>
      <c r="J340" s="50" t="s">
        <v>30</v>
      </c>
      <c r="K340" s="50" t="s">
        <v>40</v>
      </c>
      <c r="L340" s="51" t="s">
        <v>20</v>
      </c>
      <c r="M340" s="52" t="s">
        <v>61</v>
      </c>
      <c r="N340" s="53" t="s">
        <v>52</v>
      </c>
      <c r="O340" s="53" t="s">
        <v>55</v>
      </c>
      <c r="P340" s="53" t="s">
        <v>49</v>
      </c>
      <c r="Q340" s="53" t="s">
        <v>35</v>
      </c>
      <c r="R340" s="54" t="s">
        <v>60</v>
      </c>
      <c r="S340" s="54" t="s">
        <v>48</v>
      </c>
      <c r="T340" s="43">
        <f ca="1">IFERROR(__xludf.DUMMYFUNCTION("COUNTUNIQUE(F340:S340)"),14)</f>
        <v>14</v>
      </c>
      <c r="U340" s="44" t="str">
        <f>IF(COUNTIF(Stats!$A$1:$A$33, F340) &gt; 0, "Found", "Not Found")</f>
        <v>Found</v>
      </c>
      <c r="V340" s="44" t="str">
        <f>IF(COUNTIF(Stats!$A$1:$A$33, G340) &gt; 0, "Found", "Not Found")</f>
        <v>Found</v>
      </c>
      <c r="W340" s="44" t="str">
        <f>IF(COUNTIF(Stats!$A$1:$A$33, H340) &gt; 0, "Found", "Not Found")</f>
        <v>Found</v>
      </c>
      <c r="X340" s="44" t="str">
        <f>IF(COUNTIF(Stats!$A$1:$A$33, I340) &gt; 0, "Found", "Not Found")</f>
        <v>Found</v>
      </c>
      <c r="Y340" s="44" t="str">
        <f>IF(COUNTIF(Stats!$A$1:$A$33, J340) &gt; 0, "Found", "Not Found")</f>
        <v>Found</v>
      </c>
      <c r="Z340" s="44" t="str">
        <f>IF(COUNTIF(Stats!$A$1:$A$33, K340) &gt; 0, "Found", "Not Found")</f>
        <v>Found</v>
      </c>
      <c r="AA340" s="44" t="str">
        <f>IF(COUNTIF(Stats!$A$1:$A$33, L340) &gt; 0, "Found", "Not Found")</f>
        <v>Found</v>
      </c>
      <c r="AB340" s="44" t="str">
        <f>IF(COUNTIF(Stats!$A$1:$A$33, M340) &gt; 0, "Found", "Not Found")</f>
        <v>Found</v>
      </c>
      <c r="AC340" s="44" t="str">
        <f>IF(COUNTIF(Stats!$A$1:$A$33, N340) &gt; 0, "Found", "Not Found")</f>
        <v>Found</v>
      </c>
      <c r="AD340" s="44" t="str">
        <f>IF(COUNTIF(Stats!$A$1:$A$33, O340) &gt; 0, "Found", "Not Found")</f>
        <v>Found</v>
      </c>
      <c r="AE340" s="44" t="str">
        <f>IF(COUNTIF(Stats!$A$1:$A$33, P340) &gt; 0, "Found", "Not Found")</f>
        <v>Found</v>
      </c>
      <c r="AF340" s="44" t="str">
        <f>IF(COUNTIF(Stats!$A$1:$A$33, Q340) &gt; 0, "Found", "Not Found")</f>
        <v>Found</v>
      </c>
      <c r="AG340" s="44" t="str">
        <f>IF(COUNTIF(Stats!$A$1:$A$33, R340) &gt; 0, "Found", "Not Found")</f>
        <v>Found</v>
      </c>
      <c r="AH340" s="44" t="str">
        <f>IF(COUNTIF(Stats!$A$1:$A$33, S340) &gt; 0, "Found", "Not Found")</f>
        <v>Found</v>
      </c>
    </row>
    <row r="341" spans="1:34" ht="12.75">
      <c r="A341" s="59" t="s">
        <v>227</v>
      </c>
      <c r="B341" s="68" t="s">
        <v>107</v>
      </c>
      <c r="C341" s="68" t="s">
        <v>365</v>
      </c>
      <c r="D341" s="69">
        <v>5</v>
      </c>
      <c r="E341" s="68" t="s">
        <v>100</v>
      </c>
      <c r="F341" s="59" t="s">
        <v>35</v>
      </c>
      <c r="G341" s="60" t="s">
        <v>47</v>
      </c>
      <c r="H341" s="61" t="s">
        <v>59</v>
      </c>
      <c r="I341" s="61" t="s">
        <v>51</v>
      </c>
      <c r="J341" s="62" t="s">
        <v>30</v>
      </c>
      <c r="K341" s="62" t="s">
        <v>53</v>
      </c>
      <c r="L341" s="63" t="s">
        <v>54</v>
      </c>
      <c r="M341" s="64" t="s">
        <v>61</v>
      </c>
      <c r="N341" s="65" t="s">
        <v>60</v>
      </c>
      <c r="O341" s="65" t="s">
        <v>55</v>
      </c>
      <c r="P341" s="65" t="s">
        <v>46</v>
      </c>
      <c r="Q341" s="65" t="s">
        <v>57</v>
      </c>
      <c r="R341" s="66" t="s">
        <v>66</v>
      </c>
      <c r="S341" s="66" t="s">
        <v>45</v>
      </c>
      <c r="T341" s="43">
        <f ca="1">IFERROR(__xludf.DUMMYFUNCTION("COUNTUNIQUE(F341:S341)"),14)</f>
        <v>14</v>
      </c>
      <c r="U341" s="44" t="str">
        <f>IF(COUNTIF(Stats!$A$1:$A$33, F341) &gt; 0, "Found", "Not Found")</f>
        <v>Found</v>
      </c>
      <c r="V341" s="44" t="str">
        <f>IF(COUNTIF(Stats!$A$1:$A$33, G341) &gt; 0, "Found", "Not Found")</f>
        <v>Found</v>
      </c>
      <c r="W341" s="44" t="str">
        <f>IF(COUNTIF(Stats!$A$1:$A$33, H341) &gt; 0, "Found", "Not Found")</f>
        <v>Found</v>
      </c>
      <c r="X341" s="44" t="str">
        <f>IF(COUNTIF(Stats!$A$1:$A$33, I341) &gt; 0, "Found", "Not Found")</f>
        <v>Found</v>
      </c>
      <c r="Y341" s="44" t="str">
        <f>IF(COUNTIF(Stats!$A$1:$A$33, J341) &gt; 0, "Found", "Not Found")</f>
        <v>Found</v>
      </c>
      <c r="Z341" s="44" t="str">
        <f>IF(COUNTIF(Stats!$A$1:$A$33, K341) &gt; 0, "Found", "Not Found")</f>
        <v>Found</v>
      </c>
      <c r="AA341" s="44" t="str">
        <f>IF(COUNTIF(Stats!$A$1:$A$33, L341) &gt; 0, "Found", "Not Found")</f>
        <v>Found</v>
      </c>
      <c r="AB341" s="44" t="str">
        <f>IF(COUNTIF(Stats!$A$1:$A$33, M341) &gt; 0, "Found", "Not Found")</f>
        <v>Found</v>
      </c>
      <c r="AC341" s="44" t="str">
        <f>IF(COUNTIF(Stats!$A$1:$A$33, N341) &gt; 0, "Found", "Not Found")</f>
        <v>Found</v>
      </c>
      <c r="AD341" s="44" t="str">
        <f>IF(COUNTIF(Stats!$A$1:$A$33, O341) &gt; 0, "Found", "Not Found")</f>
        <v>Found</v>
      </c>
      <c r="AE341" s="44" t="str">
        <f>IF(COUNTIF(Stats!$A$1:$A$33, P341) &gt; 0, "Found", "Not Found")</f>
        <v>Found</v>
      </c>
      <c r="AF341" s="44" t="str">
        <f>IF(COUNTIF(Stats!$A$1:$A$33, Q341) &gt; 0, "Found", "Not Found")</f>
        <v>Found</v>
      </c>
      <c r="AG341" s="44" t="str">
        <f>IF(COUNTIF(Stats!$A$1:$A$33, R341) &gt; 0, "Found", "Not Found")</f>
        <v>Found</v>
      </c>
      <c r="AH341" s="44" t="str">
        <f>IF(COUNTIF(Stats!$A$1:$A$33, S341) &gt; 0, "Found", "Not Found")</f>
        <v>Found</v>
      </c>
    </row>
    <row r="342" spans="1:34" ht="12.75">
      <c r="A342" s="59" t="s">
        <v>227</v>
      </c>
      <c r="B342" s="68" t="s">
        <v>107</v>
      </c>
      <c r="C342" s="68" t="s">
        <v>364</v>
      </c>
      <c r="D342" s="69">
        <v>18</v>
      </c>
      <c r="E342" s="68" t="s">
        <v>100</v>
      </c>
      <c r="F342" s="59" t="s">
        <v>55</v>
      </c>
      <c r="G342" s="60" t="s">
        <v>15</v>
      </c>
      <c r="H342" s="61" t="s">
        <v>48</v>
      </c>
      <c r="I342" s="61" t="s">
        <v>57</v>
      </c>
      <c r="J342" s="62" t="s">
        <v>30</v>
      </c>
      <c r="K342" s="62" t="s">
        <v>45</v>
      </c>
      <c r="L342" s="63" t="s">
        <v>50</v>
      </c>
      <c r="M342" s="64" t="s">
        <v>59</v>
      </c>
      <c r="N342" s="65" t="s">
        <v>60</v>
      </c>
      <c r="O342" s="65" t="s">
        <v>53</v>
      </c>
      <c r="P342" s="65" t="s">
        <v>46</v>
      </c>
      <c r="Q342" s="65" t="s">
        <v>66</v>
      </c>
      <c r="R342" s="66" t="s">
        <v>62</v>
      </c>
      <c r="S342" s="66" t="s">
        <v>54</v>
      </c>
      <c r="T342" s="43">
        <f ca="1">IFERROR(__xludf.DUMMYFUNCTION("COUNTUNIQUE(F342:S342)"),14)</f>
        <v>14</v>
      </c>
      <c r="U342" s="44" t="str">
        <f>IF(COUNTIF(Stats!$A$1:$A$33, F342) &gt; 0, "Found", "Not Found")</f>
        <v>Found</v>
      </c>
      <c r="V342" s="44" t="str">
        <f>IF(COUNTIF(Stats!$A$1:$A$33, G342) &gt; 0, "Found", "Not Found")</f>
        <v>Found</v>
      </c>
      <c r="W342" s="44" t="str">
        <f>IF(COUNTIF(Stats!$A$1:$A$33, H342) &gt; 0, "Found", "Not Found")</f>
        <v>Found</v>
      </c>
      <c r="X342" s="44" t="str">
        <f>IF(COUNTIF(Stats!$A$1:$A$33, I342) &gt; 0, "Found", "Not Found")</f>
        <v>Found</v>
      </c>
      <c r="Y342" s="44" t="str">
        <f>IF(COUNTIF(Stats!$A$1:$A$33, J342) &gt; 0, "Found", "Not Found")</f>
        <v>Found</v>
      </c>
      <c r="Z342" s="44" t="str">
        <f>IF(COUNTIF(Stats!$A$1:$A$33, K342) &gt; 0, "Found", "Not Found")</f>
        <v>Found</v>
      </c>
      <c r="AA342" s="44" t="str">
        <f>IF(COUNTIF(Stats!$A$1:$A$33, L342) &gt; 0, "Found", "Not Found")</f>
        <v>Found</v>
      </c>
      <c r="AB342" s="44" t="str">
        <f>IF(COUNTIF(Stats!$A$1:$A$33, M342) &gt; 0, "Found", "Not Found")</f>
        <v>Found</v>
      </c>
      <c r="AC342" s="44" t="str">
        <f>IF(COUNTIF(Stats!$A$1:$A$33, N342) &gt; 0, "Found", "Not Found")</f>
        <v>Found</v>
      </c>
      <c r="AD342" s="44" t="str">
        <f>IF(COUNTIF(Stats!$A$1:$A$33, O342) &gt; 0, "Found", "Not Found")</f>
        <v>Found</v>
      </c>
      <c r="AE342" s="44" t="str">
        <f>IF(COUNTIF(Stats!$A$1:$A$33, P342) &gt; 0, "Found", "Not Found")</f>
        <v>Found</v>
      </c>
      <c r="AF342" s="44" t="str">
        <f>IF(COUNTIF(Stats!$A$1:$A$33, Q342) &gt; 0, "Found", "Not Found")</f>
        <v>Found</v>
      </c>
      <c r="AG342" s="44" t="str">
        <f>IF(COUNTIF(Stats!$A$1:$A$33, R342) &gt; 0, "Found", "Not Found")</f>
        <v>Found</v>
      </c>
      <c r="AH342" s="44" t="str">
        <f>IF(COUNTIF(Stats!$A$1:$A$33, S342) &gt; 0, "Found", "Not Found")</f>
        <v>Found</v>
      </c>
    </row>
    <row r="343" spans="1:34" ht="12.75">
      <c r="A343" s="58" t="s">
        <v>227</v>
      </c>
      <c r="B343" s="1" t="s">
        <v>118</v>
      </c>
      <c r="C343" s="1" t="s">
        <v>364</v>
      </c>
      <c r="D343" s="46">
        <v>3</v>
      </c>
      <c r="E343" s="1" t="s">
        <v>100</v>
      </c>
      <c r="F343" s="59" t="s">
        <v>35</v>
      </c>
      <c r="G343" s="60" t="s">
        <v>25</v>
      </c>
      <c r="H343" s="61" t="s">
        <v>51</v>
      </c>
      <c r="I343" s="61" t="s">
        <v>69</v>
      </c>
      <c r="J343" s="62" t="s">
        <v>59</v>
      </c>
      <c r="K343" s="62" t="s">
        <v>40</v>
      </c>
      <c r="L343" s="63" t="s">
        <v>48</v>
      </c>
      <c r="M343" s="64" t="s">
        <v>63</v>
      </c>
      <c r="N343" s="65" t="s">
        <v>60</v>
      </c>
      <c r="O343" s="65" t="s">
        <v>46</v>
      </c>
      <c r="P343" s="65" t="s">
        <v>30</v>
      </c>
      <c r="Q343" s="65" t="s">
        <v>55</v>
      </c>
      <c r="R343" s="66" t="s">
        <v>54</v>
      </c>
      <c r="S343" s="66" t="s">
        <v>53</v>
      </c>
      <c r="T343" s="43">
        <f ca="1">IFERROR(__xludf.DUMMYFUNCTION("COUNTUNIQUE(F343:S343)"),14)</f>
        <v>14</v>
      </c>
      <c r="U343" s="44" t="str">
        <f>IF(COUNTIF(Stats!$A$1:$A$33, F343) &gt; 0, "Found", "Not Found")</f>
        <v>Found</v>
      </c>
      <c r="V343" s="44" t="str">
        <f>IF(COUNTIF(Stats!$A$1:$A$33, G343) &gt; 0, "Found", "Not Found")</f>
        <v>Found</v>
      </c>
      <c r="W343" s="44" t="str">
        <f>IF(COUNTIF(Stats!$A$1:$A$33, H343) &gt; 0, "Found", "Not Found")</f>
        <v>Found</v>
      </c>
      <c r="X343" s="44" t="str">
        <f>IF(COUNTIF(Stats!$A$1:$A$33, I343) &gt; 0, "Found", "Not Found")</f>
        <v>Found</v>
      </c>
      <c r="Y343" s="44" t="str">
        <f>IF(COUNTIF(Stats!$A$1:$A$33, J343) &gt; 0, "Found", "Not Found")</f>
        <v>Found</v>
      </c>
      <c r="Z343" s="44" t="str">
        <f>IF(COUNTIF(Stats!$A$1:$A$33, K343) &gt; 0, "Found", "Not Found")</f>
        <v>Found</v>
      </c>
      <c r="AA343" s="44" t="str">
        <f>IF(COUNTIF(Stats!$A$1:$A$33, L343) &gt; 0, "Found", "Not Found")</f>
        <v>Found</v>
      </c>
      <c r="AB343" s="44" t="str">
        <f>IF(COUNTIF(Stats!$A$1:$A$33, M343) &gt; 0, "Found", "Not Found")</f>
        <v>Found</v>
      </c>
      <c r="AC343" s="44" t="str">
        <f>IF(COUNTIF(Stats!$A$1:$A$33, N343) &gt; 0, "Found", "Not Found")</f>
        <v>Found</v>
      </c>
      <c r="AD343" s="44" t="str">
        <f>IF(COUNTIF(Stats!$A$1:$A$33, O343) &gt; 0, "Found", "Not Found")</f>
        <v>Found</v>
      </c>
      <c r="AE343" s="44" t="str">
        <f>IF(COUNTIF(Stats!$A$1:$A$33, P343) &gt; 0, "Found", "Not Found")</f>
        <v>Found</v>
      </c>
      <c r="AF343" s="44" t="str">
        <f>IF(COUNTIF(Stats!$A$1:$A$33, Q343) &gt; 0, "Found", "Not Found")</f>
        <v>Found</v>
      </c>
      <c r="AG343" s="44" t="str">
        <f>IF(COUNTIF(Stats!$A$1:$A$33, R343) &gt; 0, "Found", "Not Found")</f>
        <v>Found</v>
      </c>
      <c r="AH343" s="44" t="str">
        <f>IF(COUNTIF(Stats!$A$1:$A$33, S343) &gt; 0, "Found", "Not Found")</f>
        <v>Found</v>
      </c>
    </row>
    <row r="344" spans="1:34" ht="12.75">
      <c r="A344" s="58" t="s">
        <v>227</v>
      </c>
      <c r="B344" s="1" t="s">
        <v>118</v>
      </c>
      <c r="C344" s="1" t="s">
        <v>364</v>
      </c>
      <c r="D344" s="46">
        <v>4</v>
      </c>
      <c r="E344" s="1" t="s">
        <v>100</v>
      </c>
      <c r="F344" s="59" t="s">
        <v>25</v>
      </c>
      <c r="G344" s="60" t="s">
        <v>54</v>
      </c>
      <c r="H344" s="61" t="s">
        <v>49</v>
      </c>
      <c r="I344" s="61" t="s">
        <v>66</v>
      </c>
      <c r="J344" s="62" t="s">
        <v>30</v>
      </c>
      <c r="K344" s="62" t="s">
        <v>50</v>
      </c>
      <c r="L344" s="63" t="s">
        <v>45</v>
      </c>
      <c r="M344" s="64" t="s">
        <v>61</v>
      </c>
      <c r="N344" s="65" t="s">
        <v>60</v>
      </c>
      <c r="O344" s="65" t="s">
        <v>55</v>
      </c>
      <c r="P344" s="65" t="s">
        <v>46</v>
      </c>
      <c r="Q344" s="65" t="s">
        <v>35</v>
      </c>
      <c r="R344" s="66" t="s">
        <v>59</v>
      </c>
      <c r="S344" s="66" t="s">
        <v>53</v>
      </c>
      <c r="T344" s="43">
        <f ca="1">IFERROR(__xludf.DUMMYFUNCTION("COUNTUNIQUE(F344:S344)"),14)</f>
        <v>14</v>
      </c>
      <c r="U344" s="44" t="str">
        <f>IF(COUNTIF(Stats!$A$1:$A$33, F344) &gt; 0, "Found", "Not Found")</f>
        <v>Found</v>
      </c>
      <c r="V344" s="44" t="str">
        <f>IF(COUNTIF(Stats!$A$1:$A$33, G344) &gt; 0, "Found", "Not Found")</f>
        <v>Found</v>
      </c>
      <c r="W344" s="44" t="str">
        <f>IF(COUNTIF(Stats!$A$1:$A$33, H344) &gt; 0, "Found", "Not Found")</f>
        <v>Found</v>
      </c>
      <c r="X344" s="44" t="str">
        <f>IF(COUNTIF(Stats!$A$1:$A$33, I344) &gt; 0, "Found", "Not Found")</f>
        <v>Found</v>
      </c>
      <c r="Y344" s="44" t="str">
        <f>IF(COUNTIF(Stats!$A$1:$A$33, J344) &gt; 0, "Found", "Not Found")</f>
        <v>Found</v>
      </c>
      <c r="Z344" s="44" t="str">
        <f>IF(COUNTIF(Stats!$A$1:$A$33, K344) &gt; 0, "Found", "Not Found")</f>
        <v>Found</v>
      </c>
      <c r="AA344" s="44" t="str">
        <f>IF(COUNTIF(Stats!$A$1:$A$33, L344) &gt; 0, "Found", "Not Found")</f>
        <v>Found</v>
      </c>
      <c r="AB344" s="44" t="str">
        <f>IF(COUNTIF(Stats!$A$1:$A$33, M344) &gt; 0, "Found", "Not Found")</f>
        <v>Found</v>
      </c>
      <c r="AC344" s="44" t="str">
        <f>IF(COUNTIF(Stats!$A$1:$A$33, N344) &gt; 0, "Found", "Not Found")</f>
        <v>Found</v>
      </c>
      <c r="AD344" s="44" t="str">
        <f>IF(COUNTIF(Stats!$A$1:$A$33, O344) &gt; 0, "Found", "Not Found")</f>
        <v>Found</v>
      </c>
      <c r="AE344" s="44" t="str">
        <f>IF(COUNTIF(Stats!$A$1:$A$33, P344) &gt; 0, "Found", "Not Found")</f>
        <v>Found</v>
      </c>
      <c r="AF344" s="44" t="str">
        <f>IF(COUNTIF(Stats!$A$1:$A$33, Q344) &gt; 0, "Found", "Not Found")</f>
        <v>Found</v>
      </c>
      <c r="AG344" s="44" t="str">
        <f>IF(COUNTIF(Stats!$A$1:$A$33, R344) &gt; 0, "Found", "Not Found")</f>
        <v>Found</v>
      </c>
      <c r="AH344" s="44" t="str">
        <f>IF(COUNTIF(Stats!$A$1:$A$33, S344) &gt; 0, "Found", "Not Found")</f>
        <v>Found</v>
      </c>
    </row>
    <row r="345" spans="1:34" ht="12.75">
      <c r="A345" s="55" t="s">
        <v>228</v>
      </c>
      <c r="B345" s="1" t="s">
        <v>118</v>
      </c>
      <c r="C345" s="1" t="s">
        <v>364</v>
      </c>
      <c r="D345" s="46">
        <v>3</v>
      </c>
      <c r="E345" s="1" t="s">
        <v>100</v>
      </c>
      <c r="F345" s="59" t="s">
        <v>35</v>
      </c>
      <c r="G345" s="60" t="s">
        <v>25</v>
      </c>
      <c r="H345" s="61" t="s">
        <v>52</v>
      </c>
      <c r="I345" s="61" t="s">
        <v>59</v>
      </c>
      <c r="J345" s="62" t="s">
        <v>50</v>
      </c>
      <c r="K345" s="62" t="s">
        <v>51</v>
      </c>
      <c r="L345" s="63" t="s">
        <v>20</v>
      </c>
      <c r="M345" s="64" t="s">
        <v>68</v>
      </c>
      <c r="N345" s="65" t="s">
        <v>30</v>
      </c>
      <c r="O345" s="65" t="s">
        <v>63</v>
      </c>
      <c r="P345" s="65" t="s">
        <v>64</v>
      </c>
      <c r="Q345" s="65" t="s">
        <v>55</v>
      </c>
      <c r="R345" s="66" t="s">
        <v>45</v>
      </c>
      <c r="S345" s="66" t="s">
        <v>46</v>
      </c>
      <c r="T345" s="43">
        <f ca="1">IFERROR(__xludf.DUMMYFUNCTION("COUNTUNIQUE(F345:S345)"),14)</f>
        <v>14</v>
      </c>
      <c r="U345" s="44" t="str">
        <f>IF(COUNTIF(Stats!$A$1:$A$33, F345) &gt; 0, "Found", "Not Found")</f>
        <v>Found</v>
      </c>
      <c r="V345" s="44" t="str">
        <f>IF(COUNTIF(Stats!$A$1:$A$33, G345) &gt; 0, "Found", "Not Found")</f>
        <v>Found</v>
      </c>
      <c r="W345" s="44" t="str">
        <f>IF(COUNTIF(Stats!$A$1:$A$33, H345) &gt; 0, "Found", "Not Found")</f>
        <v>Found</v>
      </c>
      <c r="X345" s="44" t="str">
        <f>IF(COUNTIF(Stats!$A$1:$A$33, I345) &gt; 0, "Found", "Not Found")</f>
        <v>Found</v>
      </c>
      <c r="Y345" s="44" t="str">
        <f>IF(COUNTIF(Stats!$A$1:$A$33, J345) &gt; 0, "Found", "Not Found")</f>
        <v>Found</v>
      </c>
      <c r="Z345" s="44" t="str">
        <f>IF(COUNTIF(Stats!$A$1:$A$33, K345) &gt; 0, "Found", "Not Found")</f>
        <v>Found</v>
      </c>
      <c r="AA345" s="44" t="str">
        <f>IF(COUNTIF(Stats!$A$1:$A$33, L345) &gt; 0, "Found", "Not Found")</f>
        <v>Found</v>
      </c>
      <c r="AB345" s="44" t="str">
        <f>IF(COUNTIF(Stats!$A$1:$A$33, M345) &gt; 0, "Found", "Not Found")</f>
        <v>Found</v>
      </c>
      <c r="AC345" s="44" t="str">
        <f>IF(COUNTIF(Stats!$A$1:$A$33, N345) &gt; 0, "Found", "Not Found")</f>
        <v>Found</v>
      </c>
      <c r="AD345" s="44" t="str">
        <f>IF(COUNTIF(Stats!$A$1:$A$33, O345) &gt; 0, "Found", "Not Found")</f>
        <v>Found</v>
      </c>
      <c r="AE345" s="44" t="str">
        <f>IF(COUNTIF(Stats!$A$1:$A$33, P345) &gt; 0, "Found", "Not Found")</f>
        <v>Found</v>
      </c>
      <c r="AF345" s="44" t="str">
        <f>IF(COUNTIF(Stats!$A$1:$A$33, Q345) &gt; 0, "Found", "Not Found")</f>
        <v>Found</v>
      </c>
      <c r="AG345" s="44" t="str">
        <f>IF(COUNTIF(Stats!$A$1:$A$33, R345) &gt; 0, "Found", "Not Found")</f>
        <v>Found</v>
      </c>
      <c r="AH345" s="44" t="str">
        <f>IF(COUNTIF(Stats!$A$1:$A$33, S345) &gt; 0, "Found", "Not Found")</f>
        <v>Found</v>
      </c>
    </row>
    <row r="346" spans="1:34" ht="12.75">
      <c r="A346" s="55" t="s">
        <v>228</v>
      </c>
      <c r="B346" s="1" t="s">
        <v>118</v>
      </c>
      <c r="C346" s="1" t="s">
        <v>365</v>
      </c>
      <c r="D346" s="46">
        <v>5</v>
      </c>
      <c r="E346" s="1" t="s">
        <v>100</v>
      </c>
      <c r="F346" s="59" t="s">
        <v>35</v>
      </c>
      <c r="G346" s="60" t="s">
        <v>46</v>
      </c>
      <c r="H346" s="61" t="s">
        <v>49</v>
      </c>
      <c r="I346" s="61" t="s">
        <v>53</v>
      </c>
      <c r="J346" s="62" t="s">
        <v>51</v>
      </c>
      <c r="K346" s="62" t="s">
        <v>30</v>
      </c>
      <c r="L346" s="63" t="s">
        <v>50</v>
      </c>
      <c r="M346" s="64" t="s">
        <v>64</v>
      </c>
      <c r="N346" s="65" t="s">
        <v>60</v>
      </c>
      <c r="O346" s="65" t="s">
        <v>63</v>
      </c>
      <c r="P346" s="65" t="s">
        <v>55</v>
      </c>
      <c r="Q346" s="65" t="s">
        <v>25</v>
      </c>
      <c r="R346" s="66" t="s">
        <v>68</v>
      </c>
      <c r="S346" s="66" t="s">
        <v>59</v>
      </c>
      <c r="T346" s="43">
        <f ca="1">IFERROR(__xludf.DUMMYFUNCTION("COUNTUNIQUE(F346:S346)"),14)</f>
        <v>14</v>
      </c>
      <c r="U346" s="44" t="str">
        <f>IF(COUNTIF(Stats!$A$1:$A$33, F346) &gt; 0, "Found", "Not Found")</f>
        <v>Found</v>
      </c>
      <c r="V346" s="44" t="str">
        <f>IF(COUNTIF(Stats!$A$1:$A$33, G346) &gt; 0, "Found", "Not Found")</f>
        <v>Found</v>
      </c>
      <c r="W346" s="44" t="str">
        <f>IF(COUNTIF(Stats!$A$1:$A$33, H346) &gt; 0, "Found", "Not Found")</f>
        <v>Found</v>
      </c>
      <c r="X346" s="44" t="str">
        <f>IF(COUNTIF(Stats!$A$1:$A$33, I346) &gt; 0, "Found", "Not Found")</f>
        <v>Found</v>
      </c>
      <c r="Y346" s="44" t="str">
        <f>IF(COUNTIF(Stats!$A$1:$A$33, J346) &gt; 0, "Found", "Not Found")</f>
        <v>Found</v>
      </c>
      <c r="Z346" s="44" t="str">
        <f>IF(COUNTIF(Stats!$A$1:$A$33, K346) &gt; 0, "Found", "Not Found")</f>
        <v>Found</v>
      </c>
      <c r="AA346" s="44" t="str">
        <f>IF(COUNTIF(Stats!$A$1:$A$33, L346) &gt; 0, "Found", "Not Found")</f>
        <v>Found</v>
      </c>
      <c r="AB346" s="44" t="str">
        <f>IF(COUNTIF(Stats!$A$1:$A$33, M346) &gt; 0, "Found", "Not Found")</f>
        <v>Found</v>
      </c>
      <c r="AC346" s="44" t="str">
        <f>IF(COUNTIF(Stats!$A$1:$A$33, N346) &gt; 0, "Found", "Not Found")</f>
        <v>Found</v>
      </c>
      <c r="AD346" s="44" t="str">
        <f>IF(COUNTIF(Stats!$A$1:$A$33, O346) &gt; 0, "Found", "Not Found")</f>
        <v>Found</v>
      </c>
      <c r="AE346" s="44" t="str">
        <f>IF(COUNTIF(Stats!$A$1:$A$33, P346) &gt; 0, "Found", "Not Found")</f>
        <v>Found</v>
      </c>
      <c r="AF346" s="44" t="str">
        <f>IF(COUNTIF(Stats!$A$1:$A$33, Q346) &gt; 0, "Found", "Not Found")</f>
        <v>Found</v>
      </c>
      <c r="AG346" s="44" t="str">
        <f>IF(COUNTIF(Stats!$A$1:$A$33, R346) &gt; 0, "Found", "Not Found")</f>
        <v>Found</v>
      </c>
      <c r="AH346" s="44" t="str">
        <f>IF(COUNTIF(Stats!$A$1:$A$33, S346) &gt; 0, "Found", "Not Found")</f>
        <v>Found</v>
      </c>
    </row>
    <row r="347" spans="1:34" ht="12.75">
      <c r="A347" s="45" t="s">
        <v>229</v>
      </c>
      <c r="B347" s="1" t="s">
        <v>196</v>
      </c>
      <c r="C347" s="1" t="s">
        <v>365</v>
      </c>
      <c r="D347" s="46">
        <v>4</v>
      </c>
      <c r="E347" s="1" t="s">
        <v>100</v>
      </c>
      <c r="F347" s="59" t="s">
        <v>55</v>
      </c>
      <c r="G347" s="60" t="s">
        <v>66</v>
      </c>
      <c r="H347" s="61" t="s">
        <v>62</v>
      </c>
      <c r="I347" s="61" t="s">
        <v>15</v>
      </c>
      <c r="J347" s="62" t="s">
        <v>25</v>
      </c>
      <c r="K347" s="62" t="s">
        <v>51</v>
      </c>
      <c r="L347" s="63" t="s">
        <v>54</v>
      </c>
      <c r="M347" s="64" t="s">
        <v>47</v>
      </c>
      <c r="N347" s="65" t="s">
        <v>60</v>
      </c>
      <c r="O347" s="65" t="s">
        <v>50</v>
      </c>
      <c r="P347" s="65" t="s">
        <v>30</v>
      </c>
      <c r="Q347" s="65" t="s">
        <v>35</v>
      </c>
      <c r="R347" s="66" t="s">
        <v>49</v>
      </c>
      <c r="S347" s="66" t="s">
        <v>53</v>
      </c>
      <c r="T347" s="43">
        <f ca="1">IFERROR(__xludf.DUMMYFUNCTION("COUNTUNIQUE(F347:S347)"),14)</f>
        <v>14</v>
      </c>
      <c r="U347" s="44" t="str">
        <f>IF(COUNTIF(Stats!$A$1:$A$33, F347) &gt; 0, "Found", "Not Found")</f>
        <v>Found</v>
      </c>
      <c r="V347" s="44" t="str">
        <f>IF(COUNTIF(Stats!$A$1:$A$33, G347) &gt; 0, "Found", "Not Found")</f>
        <v>Found</v>
      </c>
      <c r="W347" s="44" t="str">
        <f>IF(COUNTIF(Stats!$A$1:$A$33, H347) &gt; 0, "Found", "Not Found")</f>
        <v>Found</v>
      </c>
      <c r="X347" s="44" t="str">
        <f>IF(COUNTIF(Stats!$A$1:$A$33, I347) &gt; 0, "Found", "Not Found")</f>
        <v>Found</v>
      </c>
      <c r="Y347" s="44" t="str">
        <f>IF(COUNTIF(Stats!$A$1:$A$33, J347) &gt; 0, "Found", "Not Found")</f>
        <v>Found</v>
      </c>
      <c r="Z347" s="44" t="str">
        <f>IF(COUNTIF(Stats!$A$1:$A$33, K347) &gt; 0, "Found", "Not Found")</f>
        <v>Found</v>
      </c>
      <c r="AA347" s="44" t="str">
        <f>IF(COUNTIF(Stats!$A$1:$A$33, L347) &gt; 0, "Found", "Not Found")</f>
        <v>Found</v>
      </c>
      <c r="AB347" s="44" t="str">
        <f>IF(COUNTIF(Stats!$A$1:$A$33, M347) &gt; 0, "Found", "Not Found")</f>
        <v>Found</v>
      </c>
      <c r="AC347" s="44" t="str">
        <f>IF(COUNTIF(Stats!$A$1:$A$33, N347) &gt; 0, "Found", "Not Found")</f>
        <v>Found</v>
      </c>
      <c r="AD347" s="44" t="str">
        <f>IF(COUNTIF(Stats!$A$1:$A$33, O347) &gt; 0, "Found", "Not Found")</f>
        <v>Found</v>
      </c>
      <c r="AE347" s="44" t="str">
        <f>IF(COUNTIF(Stats!$A$1:$A$33, P347) &gt; 0, "Found", "Not Found")</f>
        <v>Found</v>
      </c>
      <c r="AF347" s="44" t="str">
        <f>IF(COUNTIF(Stats!$A$1:$A$33, Q347) &gt; 0, "Found", "Not Found")</f>
        <v>Found</v>
      </c>
      <c r="AG347" s="44" t="str">
        <f>IF(COUNTIF(Stats!$A$1:$A$33, R347) &gt; 0, "Found", "Not Found")</f>
        <v>Found</v>
      </c>
      <c r="AH347" s="44" t="str">
        <f>IF(COUNTIF(Stats!$A$1:$A$33, S347) &gt; 0, "Found", "Not Found")</f>
        <v>Found</v>
      </c>
    </row>
    <row r="348" spans="1:34" ht="12.75">
      <c r="A348" s="45" t="s">
        <v>229</v>
      </c>
      <c r="B348" s="1" t="s">
        <v>196</v>
      </c>
      <c r="C348" s="1" t="s">
        <v>364</v>
      </c>
      <c r="D348" s="46">
        <v>6</v>
      </c>
      <c r="E348" s="1" t="s">
        <v>100</v>
      </c>
      <c r="F348" s="59" t="s">
        <v>35</v>
      </c>
      <c r="G348" s="60" t="s">
        <v>49</v>
      </c>
      <c r="H348" s="61" t="s">
        <v>45</v>
      </c>
      <c r="I348" s="61" t="s">
        <v>59</v>
      </c>
      <c r="J348" s="62" t="s">
        <v>25</v>
      </c>
      <c r="K348" s="62" t="s">
        <v>50</v>
      </c>
      <c r="L348" s="63" t="s">
        <v>58</v>
      </c>
      <c r="M348" s="64" t="s">
        <v>68</v>
      </c>
      <c r="N348" s="65" t="s">
        <v>60</v>
      </c>
      <c r="O348" s="65" t="s">
        <v>30</v>
      </c>
      <c r="P348" s="65" t="s">
        <v>51</v>
      </c>
      <c r="Q348" s="65" t="s">
        <v>55</v>
      </c>
      <c r="R348" s="66" t="s">
        <v>40</v>
      </c>
      <c r="S348" s="66" t="s">
        <v>53</v>
      </c>
      <c r="T348" s="43">
        <f ca="1">IFERROR(__xludf.DUMMYFUNCTION("COUNTUNIQUE(F348:S348)"),14)</f>
        <v>14</v>
      </c>
      <c r="U348" s="44" t="str">
        <f>IF(COUNTIF(Stats!$A$1:$A$33, F348) &gt; 0, "Found", "Not Found")</f>
        <v>Found</v>
      </c>
      <c r="V348" s="44" t="str">
        <f>IF(COUNTIF(Stats!$A$1:$A$33, G348) &gt; 0, "Found", "Not Found")</f>
        <v>Found</v>
      </c>
      <c r="W348" s="44" t="str">
        <f>IF(COUNTIF(Stats!$A$1:$A$33, H348) &gt; 0, "Found", "Not Found")</f>
        <v>Found</v>
      </c>
      <c r="X348" s="44" t="str">
        <f>IF(COUNTIF(Stats!$A$1:$A$33, I348) &gt; 0, "Found", "Not Found")</f>
        <v>Found</v>
      </c>
      <c r="Y348" s="44" t="str">
        <f>IF(COUNTIF(Stats!$A$1:$A$33, J348) &gt; 0, "Found", "Not Found")</f>
        <v>Found</v>
      </c>
      <c r="Z348" s="44" t="str">
        <f>IF(COUNTIF(Stats!$A$1:$A$33, K348) &gt; 0, "Found", "Not Found")</f>
        <v>Found</v>
      </c>
      <c r="AA348" s="44" t="str">
        <f>IF(COUNTIF(Stats!$A$1:$A$33, L348) &gt; 0, "Found", "Not Found")</f>
        <v>Found</v>
      </c>
      <c r="AB348" s="44" t="str">
        <f>IF(COUNTIF(Stats!$A$1:$A$33, M348) &gt; 0, "Found", "Not Found")</f>
        <v>Found</v>
      </c>
      <c r="AC348" s="44" t="str">
        <f>IF(COUNTIF(Stats!$A$1:$A$33, N348) &gt; 0, "Found", "Not Found")</f>
        <v>Found</v>
      </c>
      <c r="AD348" s="44" t="str">
        <f>IF(COUNTIF(Stats!$A$1:$A$33, O348) &gt; 0, "Found", "Not Found")</f>
        <v>Found</v>
      </c>
      <c r="AE348" s="44" t="str">
        <f>IF(COUNTIF(Stats!$A$1:$A$33, P348) &gt; 0, "Found", "Not Found")</f>
        <v>Found</v>
      </c>
      <c r="AF348" s="44" t="str">
        <f>IF(COUNTIF(Stats!$A$1:$A$33, Q348) &gt; 0, "Found", "Not Found")</f>
        <v>Found</v>
      </c>
      <c r="AG348" s="44" t="str">
        <f>IF(COUNTIF(Stats!$A$1:$A$33, R348) &gt; 0, "Found", "Not Found")</f>
        <v>Found</v>
      </c>
      <c r="AH348" s="44" t="str">
        <f>IF(COUNTIF(Stats!$A$1:$A$33, S348) &gt; 0, "Found", "Not Found")</f>
        <v>Found</v>
      </c>
    </row>
    <row r="349" spans="1:34" ht="12.75">
      <c r="A349" s="56" t="s">
        <v>229</v>
      </c>
      <c r="B349" s="1" t="s">
        <v>118</v>
      </c>
      <c r="C349" s="1" t="s">
        <v>365</v>
      </c>
      <c r="D349" s="46">
        <v>6</v>
      </c>
      <c r="E349" s="1" t="s">
        <v>100</v>
      </c>
      <c r="F349" s="59" t="s">
        <v>55</v>
      </c>
      <c r="G349" s="60" t="s">
        <v>62</v>
      </c>
      <c r="H349" s="61" t="s">
        <v>57</v>
      </c>
      <c r="I349" s="61" t="s">
        <v>70</v>
      </c>
      <c r="J349" s="62" t="s">
        <v>25</v>
      </c>
      <c r="K349" s="62" t="s">
        <v>59</v>
      </c>
      <c r="L349" s="63" t="s">
        <v>30</v>
      </c>
      <c r="M349" s="64" t="s">
        <v>52</v>
      </c>
      <c r="N349" s="65" t="s">
        <v>60</v>
      </c>
      <c r="O349" s="65" t="s">
        <v>50</v>
      </c>
      <c r="P349" s="65" t="s">
        <v>46</v>
      </c>
      <c r="Q349" s="65" t="s">
        <v>35</v>
      </c>
      <c r="R349" s="66" t="s">
        <v>47</v>
      </c>
      <c r="S349" s="66" t="s">
        <v>53</v>
      </c>
      <c r="T349" s="43">
        <f ca="1">IFERROR(__xludf.DUMMYFUNCTION("COUNTUNIQUE(F349:S349)"),14)</f>
        <v>14</v>
      </c>
      <c r="U349" s="44" t="str">
        <f>IF(COUNTIF(Stats!$A$1:$A$33, F349) &gt; 0, "Found", "Not Found")</f>
        <v>Found</v>
      </c>
      <c r="V349" s="44" t="str">
        <f>IF(COUNTIF(Stats!$A$1:$A$33, G349) &gt; 0, "Found", "Not Found")</f>
        <v>Found</v>
      </c>
      <c r="W349" s="44" t="str">
        <f>IF(COUNTIF(Stats!$A$1:$A$33, H349) &gt; 0, "Found", "Not Found")</f>
        <v>Found</v>
      </c>
      <c r="X349" s="44" t="str">
        <f>IF(COUNTIF(Stats!$A$1:$A$33, I349) &gt; 0, "Found", "Not Found")</f>
        <v>Found</v>
      </c>
      <c r="Y349" s="44" t="str">
        <f>IF(COUNTIF(Stats!$A$1:$A$33, J349) &gt; 0, "Found", "Not Found")</f>
        <v>Found</v>
      </c>
      <c r="Z349" s="44" t="str">
        <f>IF(COUNTIF(Stats!$A$1:$A$33, K349) &gt; 0, "Found", "Not Found")</f>
        <v>Found</v>
      </c>
      <c r="AA349" s="44" t="str">
        <f>IF(COUNTIF(Stats!$A$1:$A$33, L349) &gt; 0, "Found", "Not Found")</f>
        <v>Found</v>
      </c>
      <c r="AB349" s="44" t="str">
        <f>IF(COUNTIF(Stats!$A$1:$A$33, M349) &gt; 0, "Found", "Not Found")</f>
        <v>Found</v>
      </c>
      <c r="AC349" s="44" t="str">
        <f>IF(COUNTIF(Stats!$A$1:$A$33, N349) &gt; 0, "Found", "Not Found")</f>
        <v>Found</v>
      </c>
      <c r="AD349" s="44" t="str">
        <f>IF(COUNTIF(Stats!$A$1:$A$33, O349) &gt; 0, "Found", "Not Found")</f>
        <v>Found</v>
      </c>
      <c r="AE349" s="44" t="str">
        <f>IF(COUNTIF(Stats!$A$1:$A$33, P349) &gt; 0, "Found", "Not Found")</f>
        <v>Found</v>
      </c>
      <c r="AF349" s="44" t="str">
        <f>IF(COUNTIF(Stats!$A$1:$A$33, Q349) &gt; 0, "Found", "Not Found")</f>
        <v>Found</v>
      </c>
      <c r="AG349" s="44" t="str">
        <f>IF(COUNTIF(Stats!$A$1:$A$33, R349) &gt; 0, "Found", "Not Found")</f>
        <v>Found</v>
      </c>
      <c r="AH349" s="44" t="str">
        <f>IF(COUNTIF(Stats!$A$1:$A$33, S349) &gt; 0, "Found", "Not Found")</f>
        <v>Found</v>
      </c>
    </row>
    <row r="350" spans="1:34" ht="12.75">
      <c r="A350" s="56" t="s">
        <v>229</v>
      </c>
      <c r="B350" s="1" t="s">
        <v>118</v>
      </c>
      <c r="C350" s="1" t="s">
        <v>365</v>
      </c>
      <c r="D350" s="46">
        <v>2</v>
      </c>
      <c r="E350" s="1" t="s">
        <v>100</v>
      </c>
      <c r="F350" s="59" t="s">
        <v>25</v>
      </c>
      <c r="G350" s="60" t="s">
        <v>49</v>
      </c>
      <c r="H350" s="61" t="s">
        <v>54</v>
      </c>
      <c r="I350" s="61" t="s">
        <v>64</v>
      </c>
      <c r="J350" s="62" t="s">
        <v>50</v>
      </c>
      <c r="K350" s="62" t="s">
        <v>30</v>
      </c>
      <c r="L350" s="63" t="s">
        <v>53</v>
      </c>
      <c r="M350" s="64" t="s">
        <v>57</v>
      </c>
      <c r="N350" s="65" t="s">
        <v>60</v>
      </c>
      <c r="O350" s="65" t="s">
        <v>35</v>
      </c>
      <c r="P350" s="65" t="s">
        <v>51</v>
      </c>
      <c r="Q350" s="65" t="s">
        <v>55</v>
      </c>
      <c r="R350" s="66" t="s">
        <v>52</v>
      </c>
      <c r="S350" s="66" t="s">
        <v>40</v>
      </c>
      <c r="T350" s="43">
        <f ca="1">IFERROR(__xludf.DUMMYFUNCTION("COUNTUNIQUE(F350:S350)"),14)</f>
        <v>14</v>
      </c>
      <c r="U350" s="44" t="str">
        <f>IF(COUNTIF(Stats!$A$1:$A$33, F350) &gt; 0, "Found", "Not Found")</f>
        <v>Found</v>
      </c>
      <c r="V350" s="44" t="str">
        <f>IF(COUNTIF(Stats!$A$1:$A$33, G350) &gt; 0, "Found", "Not Found")</f>
        <v>Found</v>
      </c>
      <c r="W350" s="44" t="str">
        <f>IF(COUNTIF(Stats!$A$1:$A$33, H350) &gt; 0, "Found", "Not Found")</f>
        <v>Found</v>
      </c>
      <c r="X350" s="44" t="str">
        <f>IF(COUNTIF(Stats!$A$1:$A$33, I350) &gt; 0, "Found", "Not Found")</f>
        <v>Found</v>
      </c>
      <c r="Y350" s="44" t="str">
        <f>IF(COUNTIF(Stats!$A$1:$A$33, J350) &gt; 0, "Found", "Not Found")</f>
        <v>Found</v>
      </c>
      <c r="Z350" s="44" t="str">
        <f>IF(COUNTIF(Stats!$A$1:$A$33, K350) &gt; 0, "Found", "Not Found")</f>
        <v>Found</v>
      </c>
      <c r="AA350" s="44" t="str">
        <f>IF(COUNTIF(Stats!$A$1:$A$33, L350) &gt; 0, "Found", "Not Found")</f>
        <v>Found</v>
      </c>
      <c r="AB350" s="44" t="str">
        <f>IF(COUNTIF(Stats!$A$1:$A$33, M350) &gt; 0, "Found", "Not Found")</f>
        <v>Found</v>
      </c>
      <c r="AC350" s="44" t="str">
        <f>IF(COUNTIF(Stats!$A$1:$A$33, N350) &gt; 0, "Found", "Not Found")</f>
        <v>Found</v>
      </c>
      <c r="AD350" s="44" t="str">
        <f>IF(COUNTIF(Stats!$A$1:$A$33, O350) &gt; 0, "Found", "Not Found")</f>
        <v>Found</v>
      </c>
      <c r="AE350" s="44" t="str">
        <f>IF(COUNTIF(Stats!$A$1:$A$33, P350) &gt; 0, "Found", "Not Found")</f>
        <v>Found</v>
      </c>
      <c r="AF350" s="44" t="str">
        <f>IF(COUNTIF(Stats!$A$1:$A$33, Q350) &gt; 0, "Found", "Not Found")</f>
        <v>Found</v>
      </c>
      <c r="AG350" s="44" t="str">
        <f>IF(COUNTIF(Stats!$A$1:$A$33, R350) &gt; 0, "Found", "Not Found")</f>
        <v>Found</v>
      </c>
      <c r="AH350" s="44" t="str">
        <f>IF(COUNTIF(Stats!$A$1:$A$33, S350) &gt; 0, "Found", "Not Found")</f>
        <v>Found</v>
      </c>
    </row>
    <row r="351" spans="1:34" ht="12.75">
      <c r="A351" s="55" t="s">
        <v>229</v>
      </c>
      <c r="B351" s="1" t="s">
        <v>118</v>
      </c>
      <c r="C351" s="1" t="s">
        <v>364</v>
      </c>
      <c r="D351" s="46">
        <v>7</v>
      </c>
      <c r="E351" s="1" t="s">
        <v>100</v>
      </c>
      <c r="F351" s="59" t="s">
        <v>55</v>
      </c>
      <c r="G351" s="60" t="s">
        <v>66</v>
      </c>
      <c r="H351" s="61" t="s">
        <v>15</v>
      </c>
      <c r="I351" s="61" t="s">
        <v>62</v>
      </c>
      <c r="J351" s="62" t="s">
        <v>25</v>
      </c>
      <c r="K351" s="62" t="s">
        <v>51</v>
      </c>
      <c r="L351" s="63" t="s">
        <v>70</v>
      </c>
      <c r="M351" s="64" t="s">
        <v>56</v>
      </c>
      <c r="N351" s="65" t="s">
        <v>64</v>
      </c>
      <c r="O351" s="65" t="s">
        <v>35</v>
      </c>
      <c r="P351" s="65" t="s">
        <v>53</v>
      </c>
      <c r="Q351" s="65" t="s">
        <v>47</v>
      </c>
      <c r="R351" s="66" t="s">
        <v>49</v>
      </c>
      <c r="S351" s="66" t="s">
        <v>52</v>
      </c>
      <c r="T351" s="43">
        <f ca="1">IFERROR(__xludf.DUMMYFUNCTION("COUNTUNIQUE(F351:S351)"),14)</f>
        <v>14</v>
      </c>
      <c r="U351" s="44" t="str">
        <f>IF(COUNTIF(Stats!$A$1:$A$33, F351) &gt; 0, "Found", "Not Found")</f>
        <v>Found</v>
      </c>
      <c r="V351" s="44" t="str">
        <f>IF(COUNTIF(Stats!$A$1:$A$33, G351) &gt; 0, "Found", "Not Found")</f>
        <v>Found</v>
      </c>
      <c r="W351" s="44" t="str">
        <f>IF(COUNTIF(Stats!$A$1:$A$33, H351) &gt; 0, "Found", "Not Found")</f>
        <v>Found</v>
      </c>
      <c r="X351" s="44" t="str">
        <f>IF(COUNTIF(Stats!$A$1:$A$33, I351) &gt; 0, "Found", "Not Found")</f>
        <v>Found</v>
      </c>
      <c r="Y351" s="44" t="str">
        <f>IF(COUNTIF(Stats!$A$1:$A$33, J351) &gt; 0, "Found", "Not Found")</f>
        <v>Found</v>
      </c>
      <c r="Z351" s="44" t="str">
        <f>IF(COUNTIF(Stats!$A$1:$A$33, K351) &gt; 0, "Found", "Not Found")</f>
        <v>Found</v>
      </c>
      <c r="AA351" s="44" t="str">
        <f>IF(COUNTIF(Stats!$A$1:$A$33, L351) &gt; 0, "Found", "Not Found")</f>
        <v>Found</v>
      </c>
      <c r="AB351" s="44" t="str">
        <f>IF(COUNTIF(Stats!$A$1:$A$33, M351) &gt; 0, "Found", "Not Found")</f>
        <v>Found</v>
      </c>
      <c r="AC351" s="44" t="str">
        <f>IF(COUNTIF(Stats!$A$1:$A$33, N351) &gt; 0, "Found", "Not Found")</f>
        <v>Found</v>
      </c>
      <c r="AD351" s="44" t="str">
        <f>IF(COUNTIF(Stats!$A$1:$A$33, O351) &gt; 0, "Found", "Not Found")</f>
        <v>Found</v>
      </c>
      <c r="AE351" s="44" t="str">
        <f>IF(COUNTIF(Stats!$A$1:$A$33, P351) &gt; 0, "Found", "Not Found")</f>
        <v>Found</v>
      </c>
      <c r="AF351" s="44" t="str">
        <f>IF(COUNTIF(Stats!$A$1:$A$33, Q351) &gt; 0, "Found", "Not Found")</f>
        <v>Found</v>
      </c>
      <c r="AG351" s="44" t="str">
        <f>IF(COUNTIF(Stats!$A$1:$A$33, R351) &gt; 0, "Found", "Not Found")</f>
        <v>Found</v>
      </c>
      <c r="AH351" s="44" t="str">
        <f>IF(COUNTIF(Stats!$A$1:$A$33, S351) &gt; 0, "Found", "Not Found")</f>
        <v>Found</v>
      </c>
    </row>
    <row r="352" spans="1:34" ht="12.75">
      <c r="A352" s="55" t="s">
        <v>229</v>
      </c>
      <c r="B352" s="1" t="s">
        <v>118</v>
      </c>
      <c r="C352" s="1" t="s">
        <v>364</v>
      </c>
      <c r="D352" s="46">
        <v>4</v>
      </c>
      <c r="E352" s="1" t="s">
        <v>100</v>
      </c>
      <c r="F352" s="59" t="s">
        <v>35</v>
      </c>
      <c r="G352" s="60" t="s">
        <v>48</v>
      </c>
      <c r="H352" s="61" t="s">
        <v>49</v>
      </c>
      <c r="I352" s="61" t="s">
        <v>40</v>
      </c>
      <c r="J352" s="62" t="s">
        <v>50</v>
      </c>
      <c r="K352" s="62" t="s">
        <v>46</v>
      </c>
      <c r="L352" s="63" t="s">
        <v>59</v>
      </c>
      <c r="M352" s="64" t="s">
        <v>15</v>
      </c>
      <c r="N352" s="65" t="s">
        <v>30</v>
      </c>
      <c r="O352" s="65" t="s">
        <v>60</v>
      </c>
      <c r="P352" s="65" t="s">
        <v>25</v>
      </c>
      <c r="Q352" s="65" t="s">
        <v>55</v>
      </c>
      <c r="R352" s="66" t="s">
        <v>57</v>
      </c>
      <c r="S352" s="66" t="s">
        <v>62</v>
      </c>
      <c r="T352" s="43">
        <f ca="1">IFERROR(__xludf.DUMMYFUNCTION("COUNTUNIQUE(F352:S352)"),14)</f>
        <v>14</v>
      </c>
      <c r="U352" s="44" t="str">
        <f>IF(COUNTIF(Stats!$A$1:$A$33, F352) &gt; 0, "Found", "Not Found")</f>
        <v>Found</v>
      </c>
      <c r="V352" s="44" t="str">
        <f>IF(COUNTIF(Stats!$A$1:$A$33, G352) &gt; 0, "Found", "Not Found")</f>
        <v>Found</v>
      </c>
      <c r="W352" s="44" t="str">
        <f>IF(COUNTIF(Stats!$A$1:$A$33, H352) &gt; 0, "Found", "Not Found")</f>
        <v>Found</v>
      </c>
      <c r="X352" s="44" t="str">
        <f>IF(COUNTIF(Stats!$A$1:$A$33, I352) &gt; 0, "Found", "Not Found")</f>
        <v>Found</v>
      </c>
      <c r="Y352" s="44" t="str">
        <f>IF(COUNTIF(Stats!$A$1:$A$33, J352) &gt; 0, "Found", "Not Found")</f>
        <v>Found</v>
      </c>
      <c r="Z352" s="44" t="str">
        <f>IF(COUNTIF(Stats!$A$1:$A$33, K352) &gt; 0, "Found", "Not Found")</f>
        <v>Found</v>
      </c>
      <c r="AA352" s="44" t="str">
        <f>IF(COUNTIF(Stats!$A$1:$A$33, L352) &gt; 0, "Found", "Not Found")</f>
        <v>Found</v>
      </c>
      <c r="AB352" s="44" t="str">
        <f>IF(COUNTIF(Stats!$A$1:$A$33, M352) &gt; 0, "Found", "Not Found")</f>
        <v>Found</v>
      </c>
      <c r="AC352" s="44" t="str">
        <f>IF(COUNTIF(Stats!$A$1:$A$33, N352) &gt; 0, "Found", "Not Found")</f>
        <v>Found</v>
      </c>
      <c r="AD352" s="44" t="str">
        <f>IF(COUNTIF(Stats!$A$1:$A$33, O352) &gt; 0, "Found", "Not Found")</f>
        <v>Found</v>
      </c>
      <c r="AE352" s="44" t="str">
        <f>IF(COUNTIF(Stats!$A$1:$A$33, P352) &gt; 0, "Found", "Not Found")</f>
        <v>Found</v>
      </c>
      <c r="AF352" s="44" t="str">
        <f>IF(COUNTIF(Stats!$A$1:$A$33, Q352) &gt; 0, "Found", "Not Found")</f>
        <v>Found</v>
      </c>
      <c r="AG352" s="44" t="str">
        <f>IF(COUNTIF(Stats!$A$1:$A$33, R352) &gt; 0, "Found", "Not Found")</f>
        <v>Found</v>
      </c>
      <c r="AH352" s="44" t="str">
        <f>IF(COUNTIF(Stats!$A$1:$A$33, S352) &gt; 0, "Found", "Not Found")</f>
        <v>Found</v>
      </c>
    </row>
    <row r="353" spans="1:34" ht="12.75">
      <c r="A353" s="1" t="s">
        <v>229</v>
      </c>
      <c r="B353" s="1" t="s">
        <v>197</v>
      </c>
      <c r="C353" s="1" t="s">
        <v>364</v>
      </c>
      <c r="D353" s="46">
        <v>1</v>
      </c>
      <c r="E353" s="1" t="s">
        <v>100</v>
      </c>
      <c r="F353" s="47" t="s">
        <v>51</v>
      </c>
      <c r="G353" s="48" t="s">
        <v>55</v>
      </c>
      <c r="H353" s="49" t="s">
        <v>57</v>
      </c>
      <c r="I353" s="49" t="s">
        <v>62</v>
      </c>
      <c r="J353" s="50" t="s">
        <v>58</v>
      </c>
      <c r="K353" s="50" t="s">
        <v>50</v>
      </c>
      <c r="L353" s="51" t="s">
        <v>60</v>
      </c>
      <c r="M353" s="52" t="s">
        <v>59</v>
      </c>
      <c r="N353" s="53" t="s">
        <v>30</v>
      </c>
      <c r="O353" s="53" t="s">
        <v>49</v>
      </c>
      <c r="P353" s="53" t="s">
        <v>35</v>
      </c>
      <c r="Q353" s="53" t="s">
        <v>48</v>
      </c>
      <c r="R353" s="54" t="s">
        <v>15</v>
      </c>
      <c r="S353" s="54" t="s">
        <v>46</v>
      </c>
      <c r="T353" s="43">
        <f ca="1">IFERROR(__xludf.DUMMYFUNCTION("COUNTUNIQUE(F353:S353)"),14)</f>
        <v>14</v>
      </c>
      <c r="U353" s="44" t="str">
        <f>IF(COUNTIF(Stats!$A$1:$A$33, F353) &gt; 0, "Found", "Not Found")</f>
        <v>Found</v>
      </c>
      <c r="V353" s="44" t="str">
        <f>IF(COUNTIF(Stats!$A$1:$A$33, G353) &gt; 0, "Found", "Not Found")</f>
        <v>Found</v>
      </c>
      <c r="W353" s="44" t="str">
        <f>IF(COUNTIF(Stats!$A$1:$A$33, H353) &gt; 0, "Found", "Not Found")</f>
        <v>Found</v>
      </c>
      <c r="X353" s="44" t="str">
        <f>IF(COUNTIF(Stats!$A$1:$A$33, I353) &gt; 0, "Found", "Not Found")</f>
        <v>Found</v>
      </c>
      <c r="Y353" s="44" t="str">
        <f>IF(COUNTIF(Stats!$A$1:$A$33, J353) &gt; 0, "Found", "Not Found")</f>
        <v>Found</v>
      </c>
      <c r="Z353" s="44" t="str">
        <f>IF(COUNTIF(Stats!$A$1:$A$33, K353) &gt; 0, "Found", "Not Found")</f>
        <v>Found</v>
      </c>
      <c r="AA353" s="44" t="str">
        <f>IF(COUNTIF(Stats!$A$1:$A$33, L353) &gt; 0, "Found", "Not Found")</f>
        <v>Found</v>
      </c>
      <c r="AB353" s="44" t="str">
        <f>IF(COUNTIF(Stats!$A$1:$A$33, M353) &gt; 0, "Found", "Not Found")</f>
        <v>Found</v>
      </c>
      <c r="AC353" s="44" t="str">
        <f>IF(COUNTIF(Stats!$A$1:$A$33, N353) &gt; 0, "Found", "Not Found")</f>
        <v>Found</v>
      </c>
      <c r="AD353" s="44" t="str">
        <f>IF(COUNTIF(Stats!$A$1:$A$33, O353) &gt; 0, "Found", "Not Found")</f>
        <v>Found</v>
      </c>
      <c r="AE353" s="44" t="str">
        <f>IF(COUNTIF(Stats!$A$1:$A$33, P353) &gt; 0, "Found", "Not Found")</f>
        <v>Found</v>
      </c>
      <c r="AF353" s="44" t="str">
        <f>IF(COUNTIF(Stats!$A$1:$A$33, Q353) &gt; 0, "Found", "Not Found")</f>
        <v>Found</v>
      </c>
      <c r="AG353" s="44" t="str">
        <f>IF(COUNTIF(Stats!$A$1:$A$33, R353) &gt; 0, "Found", "Not Found")</f>
        <v>Found</v>
      </c>
      <c r="AH353" s="44" t="str">
        <f>IF(COUNTIF(Stats!$A$1:$A$33, S353) &gt; 0, "Found", "Not Found")</f>
        <v>Found</v>
      </c>
    </row>
    <row r="354" spans="1:34" ht="12.75">
      <c r="A354" s="1" t="s">
        <v>229</v>
      </c>
      <c r="B354" s="1" t="s">
        <v>197</v>
      </c>
      <c r="C354" s="1" t="s">
        <v>365</v>
      </c>
      <c r="D354" s="46">
        <v>2</v>
      </c>
      <c r="E354" s="1" t="s">
        <v>100</v>
      </c>
      <c r="F354" s="47" t="s">
        <v>51</v>
      </c>
      <c r="G354" s="48" t="s">
        <v>25</v>
      </c>
      <c r="H354" s="49" t="s">
        <v>40</v>
      </c>
      <c r="I354" s="49" t="s">
        <v>58</v>
      </c>
      <c r="J354" s="50" t="s">
        <v>30</v>
      </c>
      <c r="K354" s="50" t="s">
        <v>59</v>
      </c>
      <c r="L354" s="51" t="s">
        <v>50</v>
      </c>
      <c r="M354" s="52" t="s">
        <v>68</v>
      </c>
      <c r="N354" s="53" t="s">
        <v>49</v>
      </c>
      <c r="O354" s="53" t="s">
        <v>35</v>
      </c>
      <c r="P354" s="53" t="s">
        <v>20</v>
      </c>
      <c r="Q354" s="53" t="s">
        <v>47</v>
      </c>
      <c r="R354" s="54" t="s">
        <v>52</v>
      </c>
      <c r="S354" s="54" t="s">
        <v>62</v>
      </c>
      <c r="T354" s="43">
        <f ca="1">IFERROR(__xludf.DUMMYFUNCTION("COUNTUNIQUE(F354:S354)"),14)</f>
        <v>14</v>
      </c>
      <c r="U354" s="44" t="str">
        <f>IF(COUNTIF(Stats!$A$1:$A$33, F354) &gt; 0, "Found", "Not Found")</f>
        <v>Found</v>
      </c>
      <c r="V354" s="44" t="str">
        <f>IF(COUNTIF(Stats!$A$1:$A$33, G354) &gt; 0, "Found", "Not Found")</f>
        <v>Found</v>
      </c>
      <c r="W354" s="44" t="str">
        <f>IF(COUNTIF(Stats!$A$1:$A$33, H354) &gt; 0, "Found", "Not Found")</f>
        <v>Found</v>
      </c>
      <c r="X354" s="44" t="str">
        <f>IF(COUNTIF(Stats!$A$1:$A$33, I354) &gt; 0, "Found", "Not Found")</f>
        <v>Found</v>
      </c>
      <c r="Y354" s="44" t="str">
        <f>IF(COUNTIF(Stats!$A$1:$A$33, J354) &gt; 0, "Found", "Not Found")</f>
        <v>Found</v>
      </c>
      <c r="Z354" s="44" t="str">
        <f>IF(COUNTIF(Stats!$A$1:$A$33, K354) &gt; 0, "Found", "Not Found")</f>
        <v>Found</v>
      </c>
      <c r="AA354" s="44" t="str">
        <f>IF(COUNTIF(Stats!$A$1:$A$33, L354) &gt; 0, "Found", "Not Found")</f>
        <v>Found</v>
      </c>
      <c r="AB354" s="44" t="str">
        <f>IF(COUNTIF(Stats!$A$1:$A$33, M354) &gt; 0, "Found", "Not Found")</f>
        <v>Found</v>
      </c>
      <c r="AC354" s="44" t="str">
        <f>IF(COUNTIF(Stats!$A$1:$A$33, N354) &gt; 0, "Found", "Not Found")</f>
        <v>Found</v>
      </c>
      <c r="AD354" s="44" t="str">
        <f>IF(COUNTIF(Stats!$A$1:$A$33, O354) &gt; 0, "Found", "Not Found")</f>
        <v>Found</v>
      </c>
      <c r="AE354" s="44" t="str">
        <f>IF(COUNTIF(Stats!$A$1:$A$33, P354) &gt; 0, "Found", "Not Found")</f>
        <v>Found</v>
      </c>
      <c r="AF354" s="44" t="str">
        <f>IF(COUNTIF(Stats!$A$1:$A$33, Q354) &gt; 0, "Found", "Not Found")</f>
        <v>Found</v>
      </c>
      <c r="AG354" s="44" t="str">
        <f>IF(COUNTIF(Stats!$A$1:$A$33, R354) &gt; 0, "Found", "Not Found")</f>
        <v>Found</v>
      </c>
      <c r="AH354" s="44" t="str">
        <f>IF(COUNTIF(Stats!$A$1:$A$33, S354) &gt; 0, "Found", "Not Found")</f>
        <v>Found</v>
      </c>
    </row>
    <row r="355" spans="1:34" ht="12.75">
      <c r="A355" s="50" t="s">
        <v>230</v>
      </c>
      <c r="B355" s="1" t="s">
        <v>99</v>
      </c>
      <c r="C355" s="1" t="s">
        <v>364</v>
      </c>
      <c r="D355" s="46">
        <v>9</v>
      </c>
      <c r="E355" s="1" t="s">
        <v>100</v>
      </c>
      <c r="F355" s="47" t="s">
        <v>35</v>
      </c>
      <c r="G355" s="48" t="s">
        <v>53</v>
      </c>
      <c r="H355" s="49" t="s">
        <v>30</v>
      </c>
      <c r="I355" s="49" t="s">
        <v>25</v>
      </c>
      <c r="J355" s="50" t="s">
        <v>48</v>
      </c>
      <c r="K355" s="50" t="s">
        <v>66</v>
      </c>
      <c r="L355" s="51" t="s">
        <v>59</v>
      </c>
      <c r="M355" s="52" t="s">
        <v>67</v>
      </c>
      <c r="N355" s="53" t="s">
        <v>52</v>
      </c>
      <c r="O355" s="53" t="s">
        <v>15</v>
      </c>
      <c r="P355" s="53" t="s">
        <v>60</v>
      </c>
      <c r="Q355" s="53" t="s">
        <v>55</v>
      </c>
      <c r="R355" s="54" t="s">
        <v>46</v>
      </c>
      <c r="S355" s="54" t="s">
        <v>54</v>
      </c>
      <c r="T355" s="43">
        <f ca="1">IFERROR(__xludf.DUMMYFUNCTION("COUNTUNIQUE(F355:S355)"),14)</f>
        <v>14</v>
      </c>
      <c r="U355" s="44" t="str">
        <f>IF(COUNTIF(Stats!$A$1:$A$33, F355) &gt; 0, "Found", "Not Found")</f>
        <v>Found</v>
      </c>
      <c r="V355" s="44" t="str">
        <f>IF(COUNTIF(Stats!$A$1:$A$33, G355) &gt; 0, "Found", "Not Found")</f>
        <v>Found</v>
      </c>
      <c r="W355" s="44" t="str">
        <f>IF(COUNTIF(Stats!$A$1:$A$33, H355) &gt; 0, "Found", "Not Found")</f>
        <v>Found</v>
      </c>
      <c r="X355" s="44" t="str">
        <f>IF(COUNTIF(Stats!$A$1:$A$33, I355) &gt; 0, "Found", "Not Found")</f>
        <v>Found</v>
      </c>
      <c r="Y355" s="44" t="str">
        <f>IF(COUNTIF(Stats!$A$1:$A$33, J355) &gt; 0, "Found", "Not Found")</f>
        <v>Found</v>
      </c>
      <c r="Z355" s="44" t="str">
        <f>IF(COUNTIF(Stats!$A$1:$A$33, K355) &gt; 0, "Found", "Not Found")</f>
        <v>Found</v>
      </c>
      <c r="AA355" s="44" t="str">
        <f>IF(COUNTIF(Stats!$A$1:$A$33, L355) &gt; 0, "Found", "Not Found")</f>
        <v>Found</v>
      </c>
      <c r="AB355" s="44" t="str">
        <f>IF(COUNTIF(Stats!$A$1:$A$33, M355) &gt; 0, "Found", "Not Found")</f>
        <v>Found</v>
      </c>
      <c r="AC355" s="44" t="str">
        <f>IF(COUNTIF(Stats!$A$1:$A$33, N355) &gt; 0, "Found", "Not Found")</f>
        <v>Found</v>
      </c>
      <c r="AD355" s="44" t="str">
        <f>IF(COUNTIF(Stats!$A$1:$A$33, O355) &gt; 0, "Found", "Not Found")</f>
        <v>Found</v>
      </c>
      <c r="AE355" s="44" t="str">
        <f>IF(COUNTIF(Stats!$A$1:$A$33, P355) &gt; 0, "Found", "Not Found")</f>
        <v>Found</v>
      </c>
      <c r="AF355" s="44" t="str">
        <f>IF(COUNTIF(Stats!$A$1:$A$33, Q355) &gt; 0, "Found", "Not Found")</f>
        <v>Found</v>
      </c>
      <c r="AG355" s="44" t="str">
        <f>IF(COUNTIF(Stats!$A$1:$A$33, R355) &gt; 0, "Found", "Not Found")</f>
        <v>Found</v>
      </c>
      <c r="AH355" s="44" t="str">
        <f>IF(COUNTIF(Stats!$A$1:$A$33, S355) &gt; 0, "Found", "Not Found")</f>
        <v>Found</v>
      </c>
    </row>
    <row r="356" spans="1:34" ht="12.75">
      <c r="A356" s="56" t="s">
        <v>230</v>
      </c>
      <c r="B356" s="1" t="s">
        <v>99</v>
      </c>
      <c r="C356" s="1" t="s">
        <v>364</v>
      </c>
      <c r="D356" s="46">
        <v>6</v>
      </c>
      <c r="E356" s="1" t="s">
        <v>100</v>
      </c>
      <c r="F356" s="47" t="s">
        <v>55</v>
      </c>
      <c r="G356" s="48" t="s">
        <v>62</v>
      </c>
      <c r="H356" s="49" t="s">
        <v>51</v>
      </c>
      <c r="I356" s="49" t="s">
        <v>57</v>
      </c>
      <c r="J356" s="50" t="s">
        <v>40</v>
      </c>
      <c r="K356" s="50" t="s">
        <v>49</v>
      </c>
      <c r="L356" s="51" t="s">
        <v>64</v>
      </c>
      <c r="M356" s="52" t="s">
        <v>68</v>
      </c>
      <c r="N356" s="53" t="s">
        <v>52</v>
      </c>
      <c r="O356" s="53" t="s">
        <v>35</v>
      </c>
      <c r="P356" s="53" t="s">
        <v>60</v>
      </c>
      <c r="Q356" s="53" t="s">
        <v>65</v>
      </c>
      <c r="R356" s="54" t="s">
        <v>48</v>
      </c>
      <c r="S356" s="54" t="s">
        <v>54</v>
      </c>
      <c r="T356" s="43">
        <f ca="1">IFERROR(__xludf.DUMMYFUNCTION("COUNTUNIQUE(F356:S356)"),14)</f>
        <v>14</v>
      </c>
      <c r="U356" s="44" t="str">
        <f>IF(COUNTIF(Stats!$A$1:$A$33, F356) &gt; 0, "Found", "Not Found")</f>
        <v>Found</v>
      </c>
      <c r="V356" s="44" t="str">
        <f>IF(COUNTIF(Stats!$A$1:$A$33, G356) &gt; 0, "Found", "Not Found")</f>
        <v>Found</v>
      </c>
      <c r="W356" s="44" t="str">
        <f>IF(COUNTIF(Stats!$A$1:$A$33, H356) &gt; 0, "Found", "Not Found")</f>
        <v>Found</v>
      </c>
      <c r="X356" s="44" t="str">
        <f>IF(COUNTIF(Stats!$A$1:$A$33, I356) &gt; 0, "Found", "Not Found")</f>
        <v>Found</v>
      </c>
      <c r="Y356" s="44" t="str">
        <f>IF(COUNTIF(Stats!$A$1:$A$33, J356) &gt; 0, "Found", "Not Found")</f>
        <v>Found</v>
      </c>
      <c r="Z356" s="44" t="str">
        <f>IF(COUNTIF(Stats!$A$1:$A$33, K356) &gt; 0, "Found", "Not Found")</f>
        <v>Found</v>
      </c>
      <c r="AA356" s="44" t="str">
        <f>IF(COUNTIF(Stats!$A$1:$A$33, L356) &gt; 0, "Found", "Not Found")</f>
        <v>Found</v>
      </c>
      <c r="AB356" s="44" t="str">
        <f>IF(COUNTIF(Stats!$A$1:$A$33, M356) &gt; 0, "Found", "Not Found")</f>
        <v>Found</v>
      </c>
      <c r="AC356" s="44" t="str">
        <f>IF(COUNTIF(Stats!$A$1:$A$33, N356) &gt; 0, "Found", "Not Found")</f>
        <v>Found</v>
      </c>
      <c r="AD356" s="44" t="str">
        <f>IF(COUNTIF(Stats!$A$1:$A$33, O356) &gt; 0, "Found", "Not Found")</f>
        <v>Found</v>
      </c>
      <c r="AE356" s="44" t="str">
        <f>IF(COUNTIF(Stats!$A$1:$A$33, P356) &gt; 0, "Found", "Not Found")</f>
        <v>Found</v>
      </c>
      <c r="AF356" s="44" t="str">
        <f>IF(COUNTIF(Stats!$A$1:$A$33, Q356) &gt; 0, "Found", "Not Found")</f>
        <v>Found</v>
      </c>
      <c r="AG356" s="44" t="str">
        <f>IF(COUNTIF(Stats!$A$1:$A$33, R356) &gt; 0, "Found", "Not Found")</f>
        <v>Found</v>
      </c>
      <c r="AH356" s="44" t="str">
        <f>IF(COUNTIF(Stats!$A$1:$A$33, S356) &gt; 0, "Found", "Not Found")</f>
        <v>Found</v>
      </c>
    </row>
    <row r="357" spans="1:34" ht="12.75">
      <c r="A357" s="67" t="s">
        <v>231</v>
      </c>
      <c r="B357" s="1" t="s">
        <v>118</v>
      </c>
      <c r="C357" s="1" t="s">
        <v>364</v>
      </c>
      <c r="D357" s="46">
        <v>2</v>
      </c>
      <c r="E357" s="1" t="s">
        <v>100</v>
      </c>
      <c r="F357" s="59" t="s">
        <v>54</v>
      </c>
      <c r="G357" s="60" t="s">
        <v>64</v>
      </c>
      <c r="H357" s="61" t="s">
        <v>59</v>
      </c>
      <c r="I357" s="61" t="s">
        <v>20</v>
      </c>
      <c r="J357" s="62" t="s">
        <v>50</v>
      </c>
      <c r="K357" s="62" t="s">
        <v>49</v>
      </c>
      <c r="L357" s="63" t="s">
        <v>25</v>
      </c>
      <c r="M357" s="64" t="s">
        <v>45</v>
      </c>
      <c r="N357" s="65" t="s">
        <v>60</v>
      </c>
      <c r="O357" s="65" t="s">
        <v>55</v>
      </c>
      <c r="P357" s="65" t="s">
        <v>53</v>
      </c>
      <c r="Q357" s="65" t="s">
        <v>35</v>
      </c>
      <c r="R357" s="66" t="s">
        <v>62</v>
      </c>
      <c r="S357" s="66" t="s">
        <v>30</v>
      </c>
      <c r="T357" s="43">
        <f ca="1">IFERROR(__xludf.DUMMYFUNCTION("COUNTUNIQUE(F357:S357)"),14)</f>
        <v>14</v>
      </c>
      <c r="U357" s="44" t="str">
        <f>IF(COUNTIF(Stats!$A$1:$A$33, F357) &gt; 0, "Found", "Not Found")</f>
        <v>Found</v>
      </c>
      <c r="V357" s="44" t="str">
        <f>IF(COUNTIF(Stats!$A$1:$A$33, G357) &gt; 0, "Found", "Not Found")</f>
        <v>Found</v>
      </c>
      <c r="W357" s="44" t="str">
        <f>IF(COUNTIF(Stats!$A$1:$A$33, H357) &gt; 0, "Found", "Not Found")</f>
        <v>Found</v>
      </c>
      <c r="X357" s="44" t="str">
        <f>IF(COUNTIF(Stats!$A$1:$A$33, I357) &gt; 0, "Found", "Not Found")</f>
        <v>Found</v>
      </c>
      <c r="Y357" s="44" t="str">
        <f>IF(COUNTIF(Stats!$A$1:$A$33, J357) &gt; 0, "Found", "Not Found")</f>
        <v>Found</v>
      </c>
      <c r="Z357" s="44" t="str">
        <f>IF(COUNTIF(Stats!$A$1:$A$33, K357) &gt; 0, "Found", "Not Found")</f>
        <v>Found</v>
      </c>
      <c r="AA357" s="44" t="str">
        <f>IF(COUNTIF(Stats!$A$1:$A$33, L357) &gt; 0, "Found", "Not Found")</f>
        <v>Found</v>
      </c>
      <c r="AB357" s="44" t="str">
        <f>IF(COUNTIF(Stats!$A$1:$A$33, M357) &gt; 0, "Found", "Not Found")</f>
        <v>Found</v>
      </c>
      <c r="AC357" s="44" t="str">
        <f>IF(COUNTIF(Stats!$A$1:$A$33, N357) &gt; 0, "Found", "Not Found")</f>
        <v>Found</v>
      </c>
      <c r="AD357" s="44" t="str">
        <f>IF(COUNTIF(Stats!$A$1:$A$33, O357) &gt; 0, "Found", "Not Found")</f>
        <v>Found</v>
      </c>
      <c r="AE357" s="44" t="str">
        <f>IF(COUNTIF(Stats!$A$1:$A$33, P357) &gt; 0, "Found", "Not Found")</f>
        <v>Found</v>
      </c>
      <c r="AF357" s="44" t="str">
        <f>IF(COUNTIF(Stats!$A$1:$A$33, Q357) &gt; 0, "Found", "Not Found")</f>
        <v>Found</v>
      </c>
      <c r="AG357" s="44" t="str">
        <f>IF(COUNTIF(Stats!$A$1:$A$33, R357) &gt; 0, "Found", "Not Found")</f>
        <v>Found</v>
      </c>
      <c r="AH357" s="44" t="str">
        <f>IF(COUNTIF(Stats!$A$1:$A$33, S357) &gt; 0, "Found", "Not Found")</f>
        <v>Found</v>
      </c>
    </row>
    <row r="358" spans="1:34" ht="12.75">
      <c r="A358" s="67" t="s">
        <v>231</v>
      </c>
      <c r="B358" s="1" t="s">
        <v>118</v>
      </c>
      <c r="C358" s="1" t="s">
        <v>364</v>
      </c>
      <c r="D358" s="46">
        <v>1</v>
      </c>
      <c r="E358" s="1" t="s">
        <v>100</v>
      </c>
      <c r="F358" s="59" t="s">
        <v>35</v>
      </c>
      <c r="G358" s="60" t="s">
        <v>58</v>
      </c>
      <c r="H358" s="61" t="s">
        <v>48</v>
      </c>
      <c r="I358" s="61" t="s">
        <v>45</v>
      </c>
      <c r="J358" s="62" t="s">
        <v>46</v>
      </c>
      <c r="K358" s="62" t="s">
        <v>62</v>
      </c>
      <c r="L358" s="63" t="s">
        <v>50</v>
      </c>
      <c r="M358" s="64" t="s">
        <v>20</v>
      </c>
      <c r="N358" s="65" t="s">
        <v>60</v>
      </c>
      <c r="O358" s="65" t="s">
        <v>55</v>
      </c>
      <c r="P358" s="65" t="s">
        <v>25</v>
      </c>
      <c r="Q358" s="65" t="s">
        <v>53</v>
      </c>
      <c r="R358" s="66" t="s">
        <v>66</v>
      </c>
      <c r="S358" s="66" t="s">
        <v>30</v>
      </c>
      <c r="T358" s="43">
        <f ca="1">IFERROR(__xludf.DUMMYFUNCTION("COUNTUNIQUE(F358:S358)"),14)</f>
        <v>14</v>
      </c>
      <c r="U358" s="44" t="str">
        <f>IF(COUNTIF(Stats!$A$1:$A$33, F358) &gt; 0, "Found", "Not Found")</f>
        <v>Found</v>
      </c>
      <c r="V358" s="44" t="str">
        <f>IF(COUNTIF(Stats!$A$1:$A$33, G358) &gt; 0, "Found", "Not Found")</f>
        <v>Found</v>
      </c>
      <c r="W358" s="44" t="str">
        <f>IF(COUNTIF(Stats!$A$1:$A$33, H358) &gt; 0, "Found", "Not Found")</f>
        <v>Found</v>
      </c>
      <c r="X358" s="44" t="str">
        <f>IF(COUNTIF(Stats!$A$1:$A$33, I358) &gt; 0, "Found", "Not Found")</f>
        <v>Found</v>
      </c>
      <c r="Y358" s="44" t="str">
        <f>IF(COUNTIF(Stats!$A$1:$A$33, J358) &gt; 0, "Found", "Not Found")</f>
        <v>Found</v>
      </c>
      <c r="Z358" s="44" t="str">
        <f>IF(COUNTIF(Stats!$A$1:$A$33, K358) &gt; 0, "Found", "Not Found")</f>
        <v>Found</v>
      </c>
      <c r="AA358" s="44" t="str">
        <f>IF(COUNTIF(Stats!$A$1:$A$33, L358) &gt; 0, "Found", "Not Found")</f>
        <v>Found</v>
      </c>
      <c r="AB358" s="44" t="str">
        <f>IF(COUNTIF(Stats!$A$1:$A$33, M358) &gt; 0, "Found", "Not Found")</f>
        <v>Found</v>
      </c>
      <c r="AC358" s="44" t="str">
        <f>IF(COUNTIF(Stats!$A$1:$A$33, N358) &gt; 0, "Found", "Not Found")</f>
        <v>Found</v>
      </c>
      <c r="AD358" s="44" t="str">
        <f>IF(COUNTIF(Stats!$A$1:$A$33, O358) &gt; 0, "Found", "Not Found")</f>
        <v>Found</v>
      </c>
      <c r="AE358" s="44" t="str">
        <f>IF(COUNTIF(Stats!$A$1:$A$33, P358) &gt; 0, "Found", "Not Found")</f>
        <v>Found</v>
      </c>
      <c r="AF358" s="44" t="str">
        <f>IF(COUNTIF(Stats!$A$1:$A$33, Q358) &gt; 0, "Found", "Not Found")</f>
        <v>Found</v>
      </c>
      <c r="AG358" s="44" t="str">
        <f>IF(COUNTIF(Stats!$A$1:$A$33, R358) &gt; 0, "Found", "Not Found")</f>
        <v>Found</v>
      </c>
      <c r="AH358" s="44" t="str">
        <f>IF(COUNTIF(Stats!$A$1:$A$33, S358) &gt; 0, "Found", "Not Found")</f>
        <v>Found</v>
      </c>
    </row>
    <row r="359" spans="1:34" ht="12.75">
      <c r="A359" s="33" t="s">
        <v>232</v>
      </c>
      <c r="B359" s="1" t="s">
        <v>109</v>
      </c>
      <c r="C359" s="1" t="s">
        <v>364</v>
      </c>
      <c r="D359" s="46">
        <v>9</v>
      </c>
      <c r="E359" s="1" t="s">
        <v>100</v>
      </c>
      <c r="F359" s="59" t="s">
        <v>55</v>
      </c>
      <c r="G359" s="60" t="s">
        <v>15</v>
      </c>
      <c r="H359" s="61" t="s">
        <v>66</v>
      </c>
      <c r="I359" s="61" t="s">
        <v>59</v>
      </c>
      <c r="J359" s="62" t="s">
        <v>51</v>
      </c>
      <c r="K359" s="62" t="s">
        <v>62</v>
      </c>
      <c r="L359" s="63" t="s">
        <v>68</v>
      </c>
      <c r="M359" s="64" t="s">
        <v>56</v>
      </c>
      <c r="N359" s="65" t="s">
        <v>60</v>
      </c>
      <c r="O359" s="65" t="s">
        <v>53</v>
      </c>
      <c r="P359" s="65" t="s">
        <v>46</v>
      </c>
      <c r="Q359" s="65" t="s">
        <v>49</v>
      </c>
      <c r="R359" s="66" t="s">
        <v>50</v>
      </c>
      <c r="S359" s="66" t="s">
        <v>52</v>
      </c>
      <c r="T359" s="43">
        <f ca="1">IFERROR(__xludf.DUMMYFUNCTION("COUNTUNIQUE(F359:S359)"),14)</f>
        <v>14</v>
      </c>
      <c r="U359" s="44" t="str">
        <f>IF(COUNTIF(Stats!$A$1:$A$33, F359) &gt; 0, "Found", "Not Found")</f>
        <v>Found</v>
      </c>
      <c r="V359" s="44" t="str">
        <f>IF(COUNTIF(Stats!$A$1:$A$33, G359) &gt; 0, "Found", "Not Found")</f>
        <v>Found</v>
      </c>
      <c r="W359" s="44" t="str">
        <f>IF(COUNTIF(Stats!$A$1:$A$33, H359) &gt; 0, "Found", "Not Found")</f>
        <v>Found</v>
      </c>
      <c r="X359" s="44" t="str">
        <f>IF(COUNTIF(Stats!$A$1:$A$33, I359) &gt; 0, "Found", "Not Found")</f>
        <v>Found</v>
      </c>
      <c r="Y359" s="44" t="str">
        <f>IF(COUNTIF(Stats!$A$1:$A$33, J359) &gt; 0, "Found", "Not Found")</f>
        <v>Found</v>
      </c>
      <c r="Z359" s="44" t="str">
        <f>IF(COUNTIF(Stats!$A$1:$A$33, K359) &gt; 0, "Found", "Not Found")</f>
        <v>Found</v>
      </c>
      <c r="AA359" s="44" t="str">
        <f>IF(COUNTIF(Stats!$A$1:$A$33, L359) &gt; 0, "Found", "Not Found")</f>
        <v>Found</v>
      </c>
      <c r="AB359" s="44" t="str">
        <f>IF(COUNTIF(Stats!$A$1:$A$33, M359) &gt; 0, "Found", "Not Found")</f>
        <v>Found</v>
      </c>
      <c r="AC359" s="44" t="str">
        <f>IF(COUNTIF(Stats!$A$1:$A$33, N359) &gt; 0, "Found", "Not Found")</f>
        <v>Found</v>
      </c>
      <c r="AD359" s="44" t="str">
        <f>IF(COUNTIF(Stats!$A$1:$A$33, O359) &gt; 0, "Found", "Not Found")</f>
        <v>Found</v>
      </c>
      <c r="AE359" s="44" t="str">
        <f>IF(COUNTIF(Stats!$A$1:$A$33, P359) &gt; 0, "Found", "Not Found")</f>
        <v>Found</v>
      </c>
      <c r="AF359" s="44" t="str">
        <f>IF(COUNTIF(Stats!$A$1:$A$33, Q359) &gt; 0, "Found", "Not Found")</f>
        <v>Found</v>
      </c>
      <c r="AG359" s="44" t="str">
        <f>IF(COUNTIF(Stats!$A$1:$A$33, R359) &gt; 0, "Found", "Not Found")</f>
        <v>Found</v>
      </c>
      <c r="AH359" s="44" t="str">
        <f>IF(COUNTIF(Stats!$A$1:$A$33, S359) &gt; 0, "Found", "Not Found")</f>
        <v>Found</v>
      </c>
    </row>
    <row r="360" spans="1:34" ht="12.75">
      <c r="A360" s="33" t="s">
        <v>232</v>
      </c>
      <c r="B360" s="1" t="s">
        <v>109</v>
      </c>
      <c r="C360" s="1" t="s">
        <v>364</v>
      </c>
      <c r="D360" s="46">
        <v>9</v>
      </c>
      <c r="E360" s="1" t="s">
        <v>100</v>
      </c>
      <c r="F360" s="59" t="s">
        <v>49</v>
      </c>
      <c r="G360" s="60" t="s">
        <v>54</v>
      </c>
      <c r="H360" s="61" t="s">
        <v>35</v>
      </c>
      <c r="I360" s="61" t="s">
        <v>25</v>
      </c>
      <c r="J360" s="62" t="s">
        <v>50</v>
      </c>
      <c r="K360" s="62" t="s">
        <v>47</v>
      </c>
      <c r="L360" s="63" t="s">
        <v>61</v>
      </c>
      <c r="M360" s="64" t="s">
        <v>15</v>
      </c>
      <c r="N360" s="65" t="s">
        <v>60</v>
      </c>
      <c r="O360" s="65" t="s">
        <v>55</v>
      </c>
      <c r="P360" s="65" t="s">
        <v>64</v>
      </c>
      <c r="Q360" s="65" t="s">
        <v>53</v>
      </c>
      <c r="R360" s="66" t="s">
        <v>66</v>
      </c>
      <c r="S360" s="66" t="s">
        <v>52</v>
      </c>
      <c r="T360" s="43">
        <f ca="1">IFERROR(__xludf.DUMMYFUNCTION("COUNTUNIQUE(F360:S360)"),14)</f>
        <v>14</v>
      </c>
      <c r="U360" s="44" t="str">
        <f>IF(COUNTIF(Stats!$A$1:$A$33, F360) &gt; 0, "Found", "Not Found")</f>
        <v>Found</v>
      </c>
      <c r="V360" s="44" t="str">
        <f>IF(COUNTIF(Stats!$A$1:$A$33, G360) &gt; 0, "Found", "Not Found")</f>
        <v>Found</v>
      </c>
      <c r="W360" s="44" t="str">
        <f>IF(COUNTIF(Stats!$A$1:$A$33, H360) &gt; 0, "Found", "Not Found")</f>
        <v>Found</v>
      </c>
      <c r="X360" s="44" t="str">
        <f>IF(COUNTIF(Stats!$A$1:$A$33, I360) &gt; 0, "Found", "Not Found")</f>
        <v>Found</v>
      </c>
      <c r="Y360" s="44" t="str">
        <f>IF(COUNTIF(Stats!$A$1:$A$33, J360) &gt; 0, "Found", "Not Found")</f>
        <v>Found</v>
      </c>
      <c r="Z360" s="44" t="str">
        <f>IF(COUNTIF(Stats!$A$1:$A$33, K360) &gt; 0, "Found", "Not Found")</f>
        <v>Found</v>
      </c>
      <c r="AA360" s="44" t="str">
        <f>IF(COUNTIF(Stats!$A$1:$A$33, L360) &gt; 0, "Found", "Not Found")</f>
        <v>Found</v>
      </c>
      <c r="AB360" s="44" t="str">
        <f>IF(COUNTIF(Stats!$A$1:$A$33, M360) &gt; 0, "Found", "Not Found")</f>
        <v>Found</v>
      </c>
      <c r="AC360" s="44" t="str">
        <f>IF(COUNTIF(Stats!$A$1:$A$33, N360) &gt; 0, "Found", "Not Found")</f>
        <v>Found</v>
      </c>
      <c r="AD360" s="44" t="str">
        <f>IF(COUNTIF(Stats!$A$1:$A$33, O360) &gt; 0, "Found", "Not Found")</f>
        <v>Found</v>
      </c>
      <c r="AE360" s="44" t="str">
        <f>IF(COUNTIF(Stats!$A$1:$A$33, P360) &gt; 0, "Found", "Not Found")</f>
        <v>Found</v>
      </c>
      <c r="AF360" s="44" t="str">
        <f>IF(COUNTIF(Stats!$A$1:$A$33, Q360) &gt; 0, "Found", "Not Found")</f>
        <v>Found</v>
      </c>
      <c r="AG360" s="44" t="str">
        <f>IF(COUNTIF(Stats!$A$1:$A$33, R360) &gt; 0, "Found", "Not Found")</f>
        <v>Found</v>
      </c>
      <c r="AH360" s="44" t="str">
        <f>IF(COUNTIF(Stats!$A$1:$A$33, S360) &gt; 0, "Found", "Not Found")</f>
        <v>Found</v>
      </c>
    </row>
    <row r="361" spans="1:34" ht="12.75">
      <c r="A361" s="50" t="s">
        <v>232</v>
      </c>
      <c r="B361" s="1" t="s">
        <v>138</v>
      </c>
      <c r="C361" s="1" t="s">
        <v>364</v>
      </c>
      <c r="D361" s="46">
        <v>4</v>
      </c>
      <c r="E361" s="1" t="s">
        <v>100</v>
      </c>
      <c r="F361" s="59" t="s">
        <v>35</v>
      </c>
      <c r="G361" s="60" t="s">
        <v>25</v>
      </c>
      <c r="H361" s="61" t="s">
        <v>48</v>
      </c>
      <c r="I361" s="61" t="s">
        <v>62</v>
      </c>
      <c r="J361" s="62" t="s">
        <v>46</v>
      </c>
      <c r="K361" s="62" t="s">
        <v>47</v>
      </c>
      <c r="L361" s="63" t="s">
        <v>40</v>
      </c>
      <c r="M361" s="64" t="s">
        <v>15</v>
      </c>
      <c r="N361" s="65" t="s">
        <v>50</v>
      </c>
      <c r="O361" s="65" t="s">
        <v>64</v>
      </c>
      <c r="P361" s="65" t="s">
        <v>60</v>
      </c>
      <c r="Q361" s="65" t="s">
        <v>55</v>
      </c>
      <c r="R361" s="66" t="s">
        <v>52</v>
      </c>
      <c r="S361" s="66" t="s">
        <v>53</v>
      </c>
      <c r="T361" s="43">
        <f ca="1">IFERROR(__xludf.DUMMYFUNCTION("COUNTUNIQUE(F361:S361)"),14)</f>
        <v>14</v>
      </c>
      <c r="U361" s="44" t="str">
        <f>IF(COUNTIF(Stats!$A$1:$A$33, F361) &gt; 0, "Found", "Not Found")</f>
        <v>Found</v>
      </c>
      <c r="V361" s="44" t="str">
        <f>IF(COUNTIF(Stats!$A$1:$A$33, G361) &gt; 0, "Found", "Not Found")</f>
        <v>Found</v>
      </c>
      <c r="W361" s="44" t="str">
        <f>IF(COUNTIF(Stats!$A$1:$A$33, H361) &gt; 0, "Found", "Not Found")</f>
        <v>Found</v>
      </c>
      <c r="X361" s="44" t="str">
        <f>IF(COUNTIF(Stats!$A$1:$A$33, I361) &gt; 0, "Found", "Not Found")</f>
        <v>Found</v>
      </c>
      <c r="Y361" s="44" t="str">
        <f>IF(COUNTIF(Stats!$A$1:$A$33, J361) &gt; 0, "Found", "Not Found")</f>
        <v>Found</v>
      </c>
      <c r="Z361" s="44" t="str">
        <f>IF(COUNTIF(Stats!$A$1:$A$33, K361) &gt; 0, "Found", "Not Found")</f>
        <v>Found</v>
      </c>
      <c r="AA361" s="44" t="str">
        <f>IF(COUNTIF(Stats!$A$1:$A$33, L361) &gt; 0, "Found", "Not Found")</f>
        <v>Found</v>
      </c>
      <c r="AB361" s="44" t="str">
        <f>IF(COUNTIF(Stats!$A$1:$A$33, M361) &gt; 0, "Found", "Not Found")</f>
        <v>Found</v>
      </c>
      <c r="AC361" s="44" t="str">
        <f>IF(COUNTIF(Stats!$A$1:$A$33, N361) &gt; 0, "Found", "Not Found")</f>
        <v>Found</v>
      </c>
      <c r="AD361" s="44" t="str">
        <f>IF(COUNTIF(Stats!$A$1:$A$33, O361) &gt; 0, "Found", "Not Found")</f>
        <v>Found</v>
      </c>
      <c r="AE361" s="44" t="str">
        <f>IF(COUNTIF(Stats!$A$1:$A$33, P361) &gt; 0, "Found", "Not Found")</f>
        <v>Found</v>
      </c>
      <c r="AF361" s="44" t="str">
        <f>IF(COUNTIF(Stats!$A$1:$A$33, Q361) &gt; 0, "Found", "Not Found")</f>
        <v>Found</v>
      </c>
      <c r="AG361" s="44" t="str">
        <f>IF(COUNTIF(Stats!$A$1:$A$33, R361) &gt; 0, "Found", "Not Found")</f>
        <v>Found</v>
      </c>
      <c r="AH361" s="44" t="str">
        <f>IF(COUNTIF(Stats!$A$1:$A$33, S361) &gt; 0, "Found", "Not Found")</f>
        <v>Found</v>
      </c>
    </row>
    <row r="362" spans="1:34" ht="12.75">
      <c r="A362" s="50" t="s">
        <v>232</v>
      </c>
      <c r="B362" s="1" t="s">
        <v>138</v>
      </c>
      <c r="C362" s="1" t="s">
        <v>365</v>
      </c>
      <c r="D362" s="46">
        <v>1</v>
      </c>
      <c r="E362" s="1" t="s">
        <v>100</v>
      </c>
      <c r="F362" s="59" t="s">
        <v>35</v>
      </c>
      <c r="G362" s="60" t="s">
        <v>25</v>
      </c>
      <c r="H362" s="61" t="s">
        <v>48</v>
      </c>
      <c r="I362" s="61" t="s">
        <v>45</v>
      </c>
      <c r="J362" s="62" t="s">
        <v>46</v>
      </c>
      <c r="K362" s="62" t="s">
        <v>47</v>
      </c>
      <c r="L362" s="63" t="s">
        <v>50</v>
      </c>
      <c r="M362" s="64" t="s">
        <v>49</v>
      </c>
      <c r="N362" s="65" t="s">
        <v>60</v>
      </c>
      <c r="O362" s="65" t="s">
        <v>55</v>
      </c>
      <c r="P362" s="65" t="s">
        <v>53</v>
      </c>
      <c r="Q362" s="65" t="s">
        <v>64</v>
      </c>
      <c r="R362" s="66" t="s">
        <v>52</v>
      </c>
      <c r="S362" s="66" t="s">
        <v>54</v>
      </c>
      <c r="T362" s="43">
        <f ca="1">IFERROR(__xludf.DUMMYFUNCTION("COUNTUNIQUE(F362:S362)"),14)</f>
        <v>14</v>
      </c>
      <c r="U362" s="44" t="str">
        <f>IF(COUNTIF(Stats!$A$1:$A$33, F362) &gt; 0, "Found", "Not Found")</f>
        <v>Found</v>
      </c>
      <c r="V362" s="44" t="str">
        <f>IF(COUNTIF(Stats!$A$1:$A$33, G362) &gt; 0, "Found", "Not Found")</f>
        <v>Found</v>
      </c>
      <c r="W362" s="44" t="str">
        <f>IF(COUNTIF(Stats!$A$1:$A$33, H362) &gt; 0, "Found", "Not Found")</f>
        <v>Found</v>
      </c>
      <c r="X362" s="44" t="str">
        <f>IF(COUNTIF(Stats!$A$1:$A$33, I362) &gt; 0, "Found", "Not Found")</f>
        <v>Found</v>
      </c>
      <c r="Y362" s="44" t="str">
        <f>IF(COUNTIF(Stats!$A$1:$A$33, J362) &gt; 0, "Found", "Not Found")</f>
        <v>Found</v>
      </c>
      <c r="Z362" s="44" t="str">
        <f>IF(COUNTIF(Stats!$A$1:$A$33, K362) &gt; 0, "Found", "Not Found")</f>
        <v>Found</v>
      </c>
      <c r="AA362" s="44" t="str">
        <f>IF(COUNTIF(Stats!$A$1:$A$33, L362) &gt; 0, "Found", "Not Found")</f>
        <v>Found</v>
      </c>
      <c r="AB362" s="44" t="str">
        <f>IF(COUNTIF(Stats!$A$1:$A$33, M362) &gt; 0, "Found", "Not Found")</f>
        <v>Found</v>
      </c>
      <c r="AC362" s="44" t="str">
        <f>IF(COUNTIF(Stats!$A$1:$A$33, N362) &gt; 0, "Found", "Not Found")</f>
        <v>Found</v>
      </c>
      <c r="AD362" s="44" t="str">
        <f>IF(COUNTIF(Stats!$A$1:$A$33, O362) &gt; 0, "Found", "Not Found")</f>
        <v>Found</v>
      </c>
      <c r="AE362" s="44" t="str">
        <f>IF(COUNTIF(Stats!$A$1:$A$33, P362) &gt; 0, "Found", "Not Found")</f>
        <v>Found</v>
      </c>
      <c r="AF362" s="44" t="str">
        <f>IF(COUNTIF(Stats!$A$1:$A$33, Q362) &gt; 0, "Found", "Not Found")</f>
        <v>Found</v>
      </c>
      <c r="AG362" s="44" t="str">
        <f>IF(COUNTIF(Stats!$A$1:$A$33, R362) &gt; 0, "Found", "Not Found")</f>
        <v>Found</v>
      </c>
      <c r="AH362" s="44" t="str">
        <f>IF(COUNTIF(Stats!$A$1:$A$33, S362) &gt; 0, "Found", "Not Found")</f>
        <v>Found</v>
      </c>
    </row>
    <row r="363" spans="1:34" ht="12.75">
      <c r="A363" s="56" t="s">
        <v>233</v>
      </c>
      <c r="B363" s="1" t="s">
        <v>121</v>
      </c>
      <c r="C363" s="1" t="s">
        <v>365</v>
      </c>
      <c r="D363" s="46">
        <v>5</v>
      </c>
      <c r="E363" s="1" t="s">
        <v>100</v>
      </c>
      <c r="F363" s="59" t="s">
        <v>35</v>
      </c>
      <c r="G363" s="60" t="s">
        <v>30</v>
      </c>
      <c r="H363" s="61" t="s">
        <v>52</v>
      </c>
      <c r="I363" s="61" t="s">
        <v>45</v>
      </c>
      <c r="J363" s="62" t="s">
        <v>64</v>
      </c>
      <c r="K363" s="62" t="s">
        <v>49</v>
      </c>
      <c r="L363" s="63" t="s">
        <v>59</v>
      </c>
      <c r="M363" s="64" t="s">
        <v>58</v>
      </c>
      <c r="N363" s="65" t="s">
        <v>46</v>
      </c>
      <c r="O363" s="65" t="s">
        <v>53</v>
      </c>
      <c r="P363" s="65" t="s">
        <v>60</v>
      </c>
      <c r="Q363" s="65" t="s">
        <v>55</v>
      </c>
      <c r="R363" s="66" t="s">
        <v>48</v>
      </c>
      <c r="S363" s="66" t="s">
        <v>50</v>
      </c>
      <c r="T363" s="43">
        <f ca="1">IFERROR(__xludf.DUMMYFUNCTION("COUNTUNIQUE(F363:S363)"),14)</f>
        <v>14</v>
      </c>
      <c r="U363" s="44" t="str">
        <f>IF(COUNTIF(Stats!$A$1:$A$33, F363) &gt; 0, "Found", "Not Found")</f>
        <v>Found</v>
      </c>
      <c r="V363" s="44" t="str">
        <f>IF(COUNTIF(Stats!$A$1:$A$33, G363) &gt; 0, "Found", "Not Found")</f>
        <v>Found</v>
      </c>
      <c r="W363" s="44" t="str">
        <f>IF(COUNTIF(Stats!$A$1:$A$33, H363) &gt; 0, "Found", "Not Found")</f>
        <v>Found</v>
      </c>
      <c r="X363" s="44" t="str">
        <f>IF(COUNTIF(Stats!$A$1:$A$33, I363) &gt; 0, "Found", "Not Found")</f>
        <v>Found</v>
      </c>
      <c r="Y363" s="44" t="str">
        <f>IF(COUNTIF(Stats!$A$1:$A$33, J363) &gt; 0, "Found", "Not Found")</f>
        <v>Found</v>
      </c>
      <c r="Z363" s="44" t="str">
        <f>IF(COUNTIF(Stats!$A$1:$A$33, K363) &gt; 0, "Found", "Not Found")</f>
        <v>Found</v>
      </c>
      <c r="AA363" s="44" t="str">
        <f>IF(COUNTIF(Stats!$A$1:$A$33, L363) &gt; 0, "Found", "Not Found")</f>
        <v>Found</v>
      </c>
      <c r="AB363" s="44" t="str">
        <f>IF(COUNTIF(Stats!$A$1:$A$33, M363) &gt; 0, "Found", "Not Found")</f>
        <v>Found</v>
      </c>
      <c r="AC363" s="44" t="str">
        <f>IF(COUNTIF(Stats!$A$1:$A$33, N363) &gt; 0, "Found", "Not Found")</f>
        <v>Found</v>
      </c>
      <c r="AD363" s="44" t="str">
        <f>IF(COUNTIF(Stats!$A$1:$A$33, O363) &gt; 0, "Found", "Not Found")</f>
        <v>Found</v>
      </c>
      <c r="AE363" s="44" t="str">
        <f>IF(COUNTIF(Stats!$A$1:$A$33, P363) &gt; 0, "Found", "Not Found")</f>
        <v>Found</v>
      </c>
      <c r="AF363" s="44" t="str">
        <f>IF(COUNTIF(Stats!$A$1:$A$33, Q363) &gt; 0, "Found", "Not Found")</f>
        <v>Found</v>
      </c>
      <c r="AG363" s="44" t="str">
        <f>IF(COUNTIF(Stats!$A$1:$A$33, R363) &gt; 0, "Found", "Not Found")</f>
        <v>Found</v>
      </c>
      <c r="AH363" s="44" t="str">
        <f>IF(COUNTIF(Stats!$A$1:$A$33, S363) &gt; 0, "Found", "Not Found")</f>
        <v>Found</v>
      </c>
    </row>
    <row r="364" spans="1:34" ht="12.75">
      <c r="A364" s="56" t="s">
        <v>233</v>
      </c>
      <c r="B364" s="1" t="s">
        <v>121</v>
      </c>
      <c r="C364" s="1" t="s">
        <v>364</v>
      </c>
      <c r="D364" s="46">
        <v>10</v>
      </c>
      <c r="E364" s="1" t="s">
        <v>100</v>
      </c>
      <c r="F364" s="59" t="s">
        <v>49</v>
      </c>
      <c r="G364" s="60" t="s">
        <v>46</v>
      </c>
      <c r="H364" s="61" t="s">
        <v>62</v>
      </c>
      <c r="I364" s="61" t="s">
        <v>25</v>
      </c>
      <c r="J364" s="62" t="s">
        <v>61</v>
      </c>
      <c r="K364" s="62" t="s">
        <v>35</v>
      </c>
      <c r="L364" s="63" t="s">
        <v>40</v>
      </c>
      <c r="M364" s="64" t="s">
        <v>66</v>
      </c>
      <c r="N364" s="65" t="s">
        <v>60</v>
      </c>
      <c r="O364" s="65" t="s">
        <v>64</v>
      </c>
      <c r="P364" s="65" t="s">
        <v>55</v>
      </c>
      <c r="Q364" s="65" t="s">
        <v>53</v>
      </c>
      <c r="R364" s="66" t="s">
        <v>50</v>
      </c>
      <c r="S364" s="66" t="s">
        <v>59</v>
      </c>
      <c r="T364" s="43">
        <f ca="1">IFERROR(__xludf.DUMMYFUNCTION("COUNTUNIQUE(F364:S364)"),14)</f>
        <v>14</v>
      </c>
      <c r="U364" s="44" t="str">
        <f>IF(COUNTIF(Stats!$A$1:$A$33, F364) &gt; 0, "Found", "Not Found")</f>
        <v>Found</v>
      </c>
      <c r="V364" s="44" t="str">
        <f>IF(COUNTIF(Stats!$A$1:$A$33, G364) &gt; 0, "Found", "Not Found")</f>
        <v>Found</v>
      </c>
      <c r="W364" s="44" t="str">
        <f>IF(COUNTIF(Stats!$A$1:$A$33, H364) &gt; 0, "Found", "Not Found")</f>
        <v>Found</v>
      </c>
      <c r="X364" s="44" t="str">
        <f>IF(COUNTIF(Stats!$A$1:$A$33, I364) &gt; 0, "Found", "Not Found")</f>
        <v>Found</v>
      </c>
      <c r="Y364" s="44" t="str">
        <f>IF(COUNTIF(Stats!$A$1:$A$33, J364) &gt; 0, "Found", "Not Found")</f>
        <v>Found</v>
      </c>
      <c r="Z364" s="44" t="str">
        <f>IF(COUNTIF(Stats!$A$1:$A$33, K364) &gt; 0, "Found", "Not Found")</f>
        <v>Found</v>
      </c>
      <c r="AA364" s="44" t="str">
        <f>IF(COUNTIF(Stats!$A$1:$A$33, L364) &gt; 0, "Found", "Not Found")</f>
        <v>Found</v>
      </c>
      <c r="AB364" s="44" t="str">
        <f>IF(COUNTIF(Stats!$A$1:$A$33, M364) &gt; 0, "Found", "Not Found")</f>
        <v>Found</v>
      </c>
      <c r="AC364" s="44" t="str">
        <f>IF(COUNTIF(Stats!$A$1:$A$33, N364) &gt; 0, "Found", "Not Found")</f>
        <v>Found</v>
      </c>
      <c r="AD364" s="44" t="str">
        <f>IF(COUNTIF(Stats!$A$1:$A$33, O364) &gt; 0, "Found", "Not Found")</f>
        <v>Found</v>
      </c>
      <c r="AE364" s="44" t="str">
        <f>IF(COUNTIF(Stats!$A$1:$A$33, P364) &gt; 0, "Found", "Not Found")</f>
        <v>Found</v>
      </c>
      <c r="AF364" s="44" t="str">
        <f>IF(COUNTIF(Stats!$A$1:$A$33, Q364) &gt; 0, "Found", "Not Found")</f>
        <v>Found</v>
      </c>
      <c r="AG364" s="44" t="str">
        <f>IF(COUNTIF(Stats!$A$1:$A$33, R364) &gt; 0, "Found", "Not Found")</f>
        <v>Found</v>
      </c>
      <c r="AH364" s="44" t="str">
        <f>IF(COUNTIF(Stats!$A$1:$A$33, S364) &gt; 0, "Found", "Not Found")</f>
        <v>Found</v>
      </c>
    </row>
    <row r="365" spans="1:34" ht="12.75">
      <c r="A365" s="56" t="s">
        <v>233</v>
      </c>
      <c r="B365" s="1" t="s">
        <v>121</v>
      </c>
      <c r="C365" s="1" t="s">
        <v>364</v>
      </c>
      <c r="D365" s="46">
        <v>1</v>
      </c>
      <c r="E365" s="1" t="s">
        <v>100</v>
      </c>
      <c r="F365" s="59" t="s">
        <v>49</v>
      </c>
      <c r="G365" s="60" t="s">
        <v>25</v>
      </c>
      <c r="H365" s="61" t="s">
        <v>70</v>
      </c>
      <c r="I365" s="61" t="s">
        <v>45</v>
      </c>
      <c r="J365" s="62" t="s">
        <v>60</v>
      </c>
      <c r="K365" s="62" t="s">
        <v>35</v>
      </c>
      <c r="L365" s="63" t="s">
        <v>59</v>
      </c>
      <c r="M365" s="64" t="s">
        <v>67</v>
      </c>
      <c r="N365" s="65" t="s">
        <v>64</v>
      </c>
      <c r="O365" s="65" t="s">
        <v>46</v>
      </c>
      <c r="P365" s="65" t="s">
        <v>53</v>
      </c>
      <c r="Q365" s="65" t="s">
        <v>55</v>
      </c>
      <c r="R365" s="66" t="s">
        <v>50</v>
      </c>
      <c r="S365" s="66" t="s">
        <v>52</v>
      </c>
      <c r="T365" s="43">
        <f ca="1">IFERROR(__xludf.DUMMYFUNCTION("COUNTUNIQUE(F365:S365)"),14)</f>
        <v>14</v>
      </c>
      <c r="U365" s="44" t="str">
        <f>IF(COUNTIF(Stats!$A$1:$A$33, F365) &gt; 0, "Found", "Not Found")</f>
        <v>Found</v>
      </c>
      <c r="V365" s="44" t="str">
        <f>IF(COUNTIF(Stats!$A$1:$A$33, G365) &gt; 0, "Found", "Not Found")</f>
        <v>Found</v>
      </c>
      <c r="W365" s="44" t="str">
        <f>IF(COUNTIF(Stats!$A$1:$A$33, H365) &gt; 0, "Found", "Not Found")</f>
        <v>Found</v>
      </c>
      <c r="X365" s="44" t="str">
        <f>IF(COUNTIF(Stats!$A$1:$A$33, I365) &gt; 0, "Found", "Not Found")</f>
        <v>Found</v>
      </c>
      <c r="Y365" s="44" t="str">
        <f>IF(COUNTIF(Stats!$A$1:$A$33, J365) &gt; 0, "Found", "Not Found")</f>
        <v>Found</v>
      </c>
      <c r="Z365" s="44" t="str">
        <f>IF(COUNTIF(Stats!$A$1:$A$33, K365) &gt; 0, "Found", "Not Found")</f>
        <v>Found</v>
      </c>
      <c r="AA365" s="44" t="str">
        <f>IF(COUNTIF(Stats!$A$1:$A$33, L365) &gt; 0, "Found", "Not Found")</f>
        <v>Found</v>
      </c>
      <c r="AB365" s="44" t="str">
        <f>IF(COUNTIF(Stats!$A$1:$A$33, M365) &gt; 0, "Found", "Not Found")</f>
        <v>Found</v>
      </c>
      <c r="AC365" s="44" t="str">
        <f>IF(COUNTIF(Stats!$A$1:$A$33, N365) &gt; 0, "Found", "Not Found")</f>
        <v>Found</v>
      </c>
      <c r="AD365" s="44" t="str">
        <f>IF(COUNTIF(Stats!$A$1:$A$33, O365) &gt; 0, "Found", "Not Found")</f>
        <v>Found</v>
      </c>
      <c r="AE365" s="44" t="str">
        <f>IF(COUNTIF(Stats!$A$1:$A$33, P365) &gt; 0, "Found", "Not Found")</f>
        <v>Found</v>
      </c>
      <c r="AF365" s="44" t="str">
        <f>IF(COUNTIF(Stats!$A$1:$A$33, Q365) &gt; 0, "Found", "Not Found")</f>
        <v>Found</v>
      </c>
      <c r="AG365" s="44" t="str">
        <f>IF(COUNTIF(Stats!$A$1:$A$33, R365) &gt; 0, "Found", "Not Found")</f>
        <v>Found</v>
      </c>
      <c r="AH365" s="44" t="str">
        <f>IF(COUNTIF(Stats!$A$1:$A$33, S365) &gt; 0, "Found", "Not Found")</f>
        <v>Found</v>
      </c>
    </row>
    <row r="366" spans="1:34" ht="12.75">
      <c r="A366" s="53" t="s">
        <v>234</v>
      </c>
      <c r="B366" s="1" t="s">
        <v>99</v>
      </c>
      <c r="C366" s="1" t="s">
        <v>364</v>
      </c>
      <c r="D366" s="46">
        <v>2</v>
      </c>
      <c r="E366" s="1" t="s">
        <v>100</v>
      </c>
      <c r="F366" s="47" t="s">
        <v>25</v>
      </c>
      <c r="G366" s="48" t="s">
        <v>53</v>
      </c>
      <c r="H366" s="49" t="s">
        <v>40</v>
      </c>
      <c r="I366" s="49" t="s">
        <v>67</v>
      </c>
      <c r="J366" s="50" t="s">
        <v>51</v>
      </c>
      <c r="K366" s="50" t="s">
        <v>58</v>
      </c>
      <c r="L366" s="51" t="s">
        <v>46</v>
      </c>
      <c r="M366" s="52" t="s">
        <v>68</v>
      </c>
      <c r="N366" s="53" t="s">
        <v>52</v>
      </c>
      <c r="O366" s="53" t="s">
        <v>35</v>
      </c>
      <c r="P366" s="53" t="s">
        <v>60</v>
      </c>
      <c r="Q366" s="53" t="s">
        <v>55</v>
      </c>
      <c r="R366" s="54" t="s">
        <v>59</v>
      </c>
      <c r="S366" s="54" t="s">
        <v>49</v>
      </c>
      <c r="T366" s="43">
        <f ca="1">IFERROR(__xludf.DUMMYFUNCTION("COUNTUNIQUE(F366:S366)"),14)</f>
        <v>14</v>
      </c>
      <c r="U366" s="44" t="str">
        <f>IF(COUNTIF(Stats!$A$1:$A$33, F366) &gt; 0, "Found", "Not Found")</f>
        <v>Found</v>
      </c>
      <c r="V366" s="44" t="str">
        <f>IF(COUNTIF(Stats!$A$1:$A$33, G366) &gt; 0, "Found", "Not Found")</f>
        <v>Found</v>
      </c>
      <c r="W366" s="44" t="str">
        <f>IF(COUNTIF(Stats!$A$1:$A$33, H366) &gt; 0, "Found", "Not Found")</f>
        <v>Found</v>
      </c>
      <c r="X366" s="44" t="str">
        <f>IF(COUNTIF(Stats!$A$1:$A$33, I366) &gt; 0, "Found", "Not Found")</f>
        <v>Found</v>
      </c>
      <c r="Y366" s="44" t="str">
        <f>IF(COUNTIF(Stats!$A$1:$A$33, J366) &gt; 0, "Found", "Not Found")</f>
        <v>Found</v>
      </c>
      <c r="Z366" s="44" t="str">
        <f>IF(COUNTIF(Stats!$A$1:$A$33, K366) &gt; 0, "Found", "Not Found")</f>
        <v>Found</v>
      </c>
      <c r="AA366" s="44" t="str">
        <f>IF(COUNTIF(Stats!$A$1:$A$33, L366) &gt; 0, "Found", "Not Found")</f>
        <v>Found</v>
      </c>
      <c r="AB366" s="44" t="str">
        <f>IF(COUNTIF(Stats!$A$1:$A$33, M366) &gt; 0, "Found", "Not Found")</f>
        <v>Found</v>
      </c>
      <c r="AC366" s="44" t="str">
        <f>IF(COUNTIF(Stats!$A$1:$A$33, N366) &gt; 0, "Found", "Not Found")</f>
        <v>Found</v>
      </c>
      <c r="AD366" s="44" t="str">
        <f>IF(COUNTIF(Stats!$A$1:$A$33, O366) &gt; 0, "Found", "Not Found")</f>
        <v>Found</v>
      </c>
      <c r="AE366" s="44" t="str">
        <f>IF(COUNTIF(Stats!$A$1:$A$33, P366) &gt; 0, "Found", "Not Found")</f>
        <v>Found</v>
      </c>
      <c r="AF366" s="44" t="str">
        <f>IF(COUNTIF(Stats!$A$1:$A$33, Q366) &gt; 0, "Found", "Not Found")</f>
        <v>Found</v>
      </c>
      <c r="AG366" s="44" t="str">
        <f>IF(COUNTIF(Stats!$A$1:$A$33, R366) &gt; 0, "Found", "Not Found")</f>
        <v>Found</v>
      </c>
      <c r="AH366" s="44" t="str">
        <f>IF(COUNTIF(Stats!$A$1:$A$33, S366) &gt; 0, "Found", "Not Found")</f>
        <v>Found</v>
      </c>
    </row>
    <row r="367" spans="1:34" ht="12.75">
      <c r="A367" s="58" t="s">
        <v>234</v>
      </c>
      <c r="B367" s="1" t="s">
        <v>99</v>
      </c>
      <c r="C367" s="1" t="s">
        <v>365</v>
      </c>
      <c r="D367" s="46">
        <v>1</v>
      </c>
      <c r="E367" s="1" t="s">
        <v>100</v>
      </c>
      <c r="F367" s="47" t="s">
        <v>35</v>
      </c>
      <c r="G367" s="48" t="s">
        <v>46</v>
      </c>
      <c r="H367" s="49" t="s">
        <v>54</v>
      </c>
      <c r="I367" s="49" t="s">
        <v>59</v>
      </c>
      <c r="J367" s="50" t="s">
        <v>30</v>
      </c>
      <c r="K367" s="50" t="s">
        <v>53</v>
      </c>
      <c r="L367" s="51" t="s">
        <v>48</v>
      </c>
      <c r="M367" s="52" t="s">
        <v>67</v>
      </c>
      <c r="N367" s="53" t="s">
        <v>52</v>
      </c>
      <c r="O367" s="53" t="s">
        <v>25</v>
      </c>
      <c r="P367" s="53" t="s">
        <v>60</v>
      </c>
      <c r="Q367" s="53" t="s">
        <v>55</v>
      </c>
      <c r="R367" s="54" t="s">
        <v>49</v>
      </c>
      <c r="S367" s="54" t="s">
        <v>58</v>
      </c>
      <c r="T367" s="43">
        <f ca="1">IFERROR(__xludf.DUMMYFUNCTION("COUNTUNIQUE(F367:S367)"),14)</f>
        <v>14</v>
      </c>
      <c r="U367" s="44" t="str">
        <f>IF(COUNTIF(Stats!$A$1:$A$33, F367) &gt; 0, "Found", "Not Found")</f>
        <v>Found</v>
      </c>
      <c r="V367" s="44" t="str">
        <f>IF(COUNTIF(Stats!$A$1:$A$33, G367) &gt; 0, "Found", "Not Found")</f>
        <v>Found</v>
      </c>
      <c r="W367" s="44" t="str">
        <f>IF(COUNTIF(Stats!$A$1:$A$33, H367) &gt; 0, "Found", "Not Found")</f>
        <v>Found</v>
      </c>
      <c r="X367" s="44" t="str">
        <f>IF(COUNTIF(Stats!$A$1:$A$33, I367) &gt; 0, "Found", "Not Found")</f>
        <v>Found</v>
      </c>
      <c r="Y367" s="44" t="str">
        <f>IF(COUNTIF(Stats!$A$1:$A$33, J367) &gt; 0, "Found", "Not Found")</f>
        <v>Found</v>
      </c>
      <c r="Z367" s="44" t="str">
        <f>IF(COUNTIF(Stats!$A$1:$A$33, K367) &gt; 0, "Found", "Not Found")</f>
        <v>Found</v>
      </c>
      <c r="AA367" s="44" t="str">
        <f>IF(COUNTIF(Stats!$A$1:$A$33, L367) &gt; 0, "Found", "Not Found")</f>
        <v>Found</v>
      </c>
      <c r="AB367" s="44" t="str">
        <f>IF(COUNTIF(Stats!$A$1:$A$33, M367) &gt; 0, "Found", "Not Found")</f>
        <v>Found</v>
      </c>
      <c r="AC367" s="44" t="str">
        <f>IF(COUNTIF(Stats!$A$1:$A$33, N367) &gt; 0, "Found", "Not Found")</f>
        <v>Found</v>
      </c>
      <c r="AD367" s="44" t="str">
        <f>IF(COUNTIF(Stats!$A$1:$A$33, O367) &gt; 0, "Found", "Not Found")</f>
        <v>Found</v>
      </c>
      <c r="AE367" s="44" t="str">
        <f>IF(COUNTIF(Stats!$A$1:$A$33, P367) &gt; 0, "Found", "Not Found")</f>
        <v>Found</v>
      </c>
      <c r="AF367" s="44" t="str">
        <f>IF(COUNTIF(Stats!$A$1:$A$33, Q367) &gt; 0, "Found", "Not Found")</f>
        <v>Found</v>
      </c>
      <c r="AG367" s="44" t="str">
        <f>IF(COUNTIF(Stats!$A$1:$A$33, R367) &gt; 0, "Found", "Not Found")</f>
        <v>Found</v>
      </c>
      <c r="AH367" s="44" t="str">
        <f>IF(COUNTIF(Stats!$A$1:$A$33, S367) &gt; 0, "Found", "Not Found")</f>
        <v>Found</v>
      </c>
    </row>
    <row r="368" spans="1:34" ht="12.75">
      <c r="A368" s="75" t="s">
        <v>235</v>
      </c>
      <c r="B368" s="68" t="s">
        <v>111</v>
      </c>
      <c r="C368" s="68" t="s">
        <v>365</v>
      </c>
      <c r="D368" s="69">
        <v>1</v>
      </c>
      <c r="E368" s="68" t="s">
        <v>100</v>
      </c>
      <c r="F368" s="59" t="s">
        <v>51</v>
      </c>
      <c r="G368" s="60" t="s">
        <v>66</v>
      </c>
      <c r="H368" s="61" t="s">
        <v>57</v>
      </c>
      <c r="I368" s="61" t="s">
        <v>59</v>
      </c>
      <c r="J368" s="62" t="s">
        <v>64</v>
      </c>
      <c r="K368" s="62" t="s">
        <v>70</v>
      </c>
      <c r="L368" s="63" t="s">
        <v>47</v>
      </c>
      <c r="M368" s="64" t="s">
        <v>48</v>
      </c>
      <c r="N368" s="65" t="s">
        <v>50</v>
      </c>
      <c r="O368" s="65" t="s">
        <v>53</v>
      </c>
      <c r="P368" s="65" t="s">
        <v>45</v>
      </c>
      <c r="Q368" s="65" t="s">
        <v>55</v>
      </c>
      <c r="R368" s="66" t="s">
        <v>46</v>
      </c>
      <c r="S368" s="66" t="s">
        <v>67</v>
      </c>
      <c r="T368" s="43">
        <f ca="1">IFERROR(__xludf.DUMMYFUNCTION("COUNTUNIQUE(F368:S368)"),14)</f>
        <v>14</v>
      </c>
      <c r="U368" s="44" t="str">
        <f>IF(COUNTIF(Stats!$A$1:$A$33, F368) &gt; 0, "Found", "Not Found")</f>
        <v>Found</v>
      </c>
      <c r="V368" s="44" t="str">
        <f>IF(COUNTIF(Stats!$A$1:$A$33, G368) &gt; 0, "Found", "Not Found")</f>
        <v>Found</v>
      </c>
      <c r="W368" s="44" t="str">
        <f>IF(COUNTIF(Stats!$A$1:$A$33, H368) &gt; 0, "Found", "Not Found")</f>
        <v>Found</v>
      </c>
      <c r="X368" s="44" t="str">
        <f>IF(COUNTIF(Stats!$A$1:$A$33, I368) &gt; 0, "Found", "Not Found")</f>
        <v>Found</v>
      </c>
      <c r="Y368" s="44" t="str">
        <f>IF(COUNTIF(Stats!$A$1:$A$33, J368) &gt; 0, "Found", "Not Found")</f>
        <v>Found</v>
      </c>
      <c r="Z368" s="44" t="str">
        <f>IF(COUNTIF(Stats!$A$1:$A$33, K368) &gt; 0, "Found", "Not Found")</f>
        <v>Found</v>
      </c>
      <c r="AA368" s="44" t="str">
        <f>IF(COUNTIF(Stats!$A$1:$A$33, L368) &gt; 0, "Found", "Not Found")</f>
        <v>Found</v>
      </c>
      <c r="AB368" s="44" t="str">
        <f>IF(COUNTIF(Stats!$A$1:$A$33, M368) &gt; 0, "Found", "Not Found")</f>
        <v>Found</v>
      </c>
      <c r="AC368" s="44" t="str">
        <f>IF(COUNTIF(Stats!$A$1:$A$33, N368) &gt; 0, "Found", "Not Found")</f>
        <v>Found</v>
      </c>
      <c r="AD368" s="44" t="str">
        <f>IF(COUNTIF(Stats!$A$1:$A$33, O368) &gt; 0, "Found", "Not Found")</f>
        <v>Found</v>
      </c>
      <c r="AE368" s="44" t="str">
        <f>IF(COUNTIF(Stats!$A$1:$A$33, P368) &gt; 0, "Found", "Not Found")</f>
        <v>Found</v>
      </c>
      <c r="AF368" s="44" t="str">
        <f>IF(COUNTIF(Stats!$A$1:$A$33, Q368) &gt; 0, "Found", "Not Found")</f>
        <v>Found</v>
      </c>
      <c r="AG368" s="44" t="str">
        <f>IF(COUNTIF(Stats!$A$1:$A$33, R368) &gt; 0, "Found", "Not Found")</f>
        <v>Found</v>
      </c>
      <c r="AH368" s="44" t="str">
        <f>IF(COUNTIF(Stats!$A$1:$A$33, S368) &gt; 0, "Found", "Not Found")</f>
        <v>Found</v>
      </c>
    </row>
    <row r="369" spans="1:34" ht="12.75">
      <c r="A369" s="92" t="s">
        <v>235</v>
      </c>
      <c r="B369" s="5" t="s">
        <v>130</v>
      </c>
      <c r="C369" s="5" t="s">
        <v>364</v>
      </c>
      <c r="D369" s="93">
        <v>4</v>
      </c>
      <c r="E369" s="5" t="s">
        <v>100</v>
      </c>
      <c r="F369" s="94" t="s">
        <v>35</v>
      </c>
      <c r="G369" s="95" t="s">
        <v>25</v>
      </c>
      <c r="H369" s="96" t="s">
        <v>48</v>
      </c>
      <c r="I369" s="96" t="s">
        <v>58</v>
      </c>
      <c r="J369" s="97" t="s">
        <v>50</v>
      </c>
      <c r="K369" s="97" t="s">
        <v>30</v>
      </c>
      <c r="L369" s="98" t="s">
        <v>59</v>
      </c>
      <c r="M369" s="99" t="s">
        <v>65</v>
      </c>
      <c r="N369" s="100" t="s">
        <v>60</v>
      </c>
      <c r="O369" s="100" t="s">
        <v>55</v>
      </c>
      <c r="P369" s="100" t="s">
        <v>46</v>
      </c>
      <c r="Q369" s="100" t="s">
        <v>53</v>
      </c>
      <c r="R369" s="101" t="s">
        <v>52</v>
      </c>
      <c r="S369" s="101" t="s">
        <v>66</v>
      </c>
      <c r="T369" s="43">
        <f ca="1">IFERROR(__xludf.DUMMYFUNCTION("COUNTUNIQUE(F369:S369)"),14)</f>
        <v>14</v>
      </c>
      <c r="U369" s="44" t="str">
        <f>IF(COUNTIF(Stats!$A$1:$A$33, F369) &gt; 0, "Found", "Not Found")</f>
        <v>Found</v>
      </c>
      <c r="V369" s="44" t="str">
        <f>IF(COUNTIF(Stats!$A$1:$A$33, G369) &gt; 0, "Found", "Not Found")</f>
        <v>Found</v>
      </c>
      <c r="W369" s="44" t="str">
        <f>IF(COUNTIF(Stats!$A$1:$A$33, H369) &gt; 0, "Found", "Not Found")</f>
        <v>Found</v>
      </c>
      <c r="X369" s="44" t="str">
        <f>IF(COUNTIF(Stats!$A$1:$A$33, I369) &gt; 0, "Found", "Not Found")</f>
        <v>Found</v>
      </c>
      <c r="Y369" s="44" t="str">
        <f>IF(COUNTIF(Stats!$A$1:$A$33, J369) &gt; 0, "Found", "Not Found")</f>
        <v>Found</v>
      </c>
      <c r="Z369" s="44" t="str">
        <f>IF(COUNTIF(Stats!$A$1:$A$33, K369) &gt; 0, "Found", "Not Found")</f>
        <v>Found</v>
      </c>
      <c r="AA369" s="44" t="str">
        <f>IF(COUNTIF(Stats!$A$1:$A$33, L369) &gt; 0, "Found", "Not Found")</f>
        <v>Found</v>
      </c>
      <c r="AB369" s="44" t="str">
        <f>IF(COUNTIF(Stats!$A$1:$A$33, M369) &gt; 0, "Found", "Not Found")</f>
        <v>Found</v>
      </c>
      <c r="AC369" s="44" t="str">
        <f>IF(COUNTIF(Stats!$A$1:$A$33, N369) &gt; 0, "Found", "Not Found")</f>
        <v>Found</v>
      </c>
      <c r="AD369" s="44" t="str">
        <f>IF(COUNTIF(Stats!$A$1:$A$33, O369) &gt; 0, "Found", "Not Found")</f>
        <v>Found</v>
      </c>
      <c r="AE369" s="44" t="str">
        <f>IF(COUNTIF(Stats!$A$1:$A$33, P369) &gt; 0, "Found", "Not Found")</f>
        <v>Found</v>
      </c>
      <c r="AF369" s="44" t="str">
        <f>IF(COUNTIF(Stats!$A$1:$A$33, Q369) &gt; 0, "Found", "Not Found")</f>
        <v>Found</v>
      </c>
      <c r="AG369" s="44" t="str">
        <f>IF(COUNTIF(Stats!$A$1:$A$33, R369) &gt; 0, "Found", "Not Found")</f>
        <v>Found</v>
      </c>
      <c r="AH369" s="44" t="str">
        <f>IF(COUNTIF(Stats!$A$1:$A$33, S369) &gt; 0, "Found", "Not Found")</f>
        <v>Found</v>
      </c>
    </row>
    <row r="370" spans="1:34" ht="12.75">
      <c r="A370" s="92" t="s">
        <v>235</v>
      </c>
      <c r="B370" s="1" t="s">
        <v>115</v>
      </c>
      <c r="C370" s="1" t="s">
        <v>365</v>
      </c>
      <c r="D370" s="46">
        <v>1</v>
      </c>
      <c r="E370" s="1" t="s">
        <v>100</v>
      </c>
      <c r="F370" s="47" t="s">
        <v>35</v>
      </c>
      <c r="G370" s="48" t="s">
        <v>52</v>
      </c>
      <c r="H370" s="49" t="s">
        <v>59</v>
      </c>
      <c r="I370" s="49" t="s">
        <v>45</v>
      </c>
      <c r="J370" s="50" t="s">
        <v>30</v>
      </c>
      <c r="K370" s="50" t="s">
        <v>25</v>
      </c>
      <c r="L370" s="51" t="s">
        <v>51</v>
      </c>
      <c r="M370" s="52" t="s">
        <v>67</v>
      </c>
      <c r="N370" s="53" t="s">
        <v>46</v>
      </c>
      <c r="O370" s="53" t="s">
        <v>53</v>
      </c>
      <c r="P370" s="53" t="s">
        <v>60</v>
      </c>
      <c r="Q370" s="53" t="s">
        <v>55</v>
      </c>
      <c r="R370" s="54" t="s">
        <v>66</v>
      </c>
      <c r="S370" s="54" t="s">
        <v>50</v>
      </c>
      <c r="T370" s="43">
        <f ca="1">IFERROR(__xludf.DUMMYFUNCTION("COUNTUNIQUE(F370:S370)"),14)</f>
        <v>14</v>
      </c>
      <c r="U370" s="44" t="str">
        <f>IF(COUNTIF(Stats!$A$1:$A$33, F370) &gt; 0, "Found", "Not Found")</f>
        <v>Found</v>
      </c>
      <c r="V370" s="44" t="str">
        <f>IF(COUNTIF(Stats!$A$1:$A$33, G370) &gt; 0, "Found", "Not Found")</f>
        <v>Found</v>
      </c>
      <c r="W370" s="44" t="str">
        <f>IF(COUNTIF(Stats!$A$1:$A$33, H370) &gt; 0, "Found", "Not Found")</f>
        <v>Found</v>
      </c>
      <c r="X370" s="44" t="str">
        <f>IF(COUNTIF(Stats!$A$1:$A$33, I370) &gt; 0, "Found", "Not Found")</f>
        <v>Found</v>
      </c>
      <c r="Y370" s="44" t="str">
        <f>IF(COUNTIF(Stats!$A$1:$A$33, J370) &gt; 0, "Found", "Not Found")</f>
        <v>Found</v>
      </c>
      <c r="Z370" s="44" t="str">
        <f>IF(COUNTIF(Stats!$A$1:$A$33, K370) &gt; 0, "Found", "Not Found")</f>
        <v>Found</v>
      </c>
      <c r="AA370" s="44" t="str">
        <f>IF(COUNTIF(Stats!$A$1:$A$33, L370) &gt; 0, "Found", "Not Found")</f>
        <v>Found</v>
      </c>
      <c r="AB370" s="44" t="str">
        <f>IF(COUNTIF(Stats!$A$1:$A$33, M370) &gt; 0, "Found", "Not Found")</f>
        <v>Found</v>
      </c>
      <c r="AC370" s="44" t="str">
        <f>IF(COUNTIF(Stats!$A$1:$A$33, N370) &gt; 0, "Found", "Not Found")</f>
        <v>Found</v>
      </c>
      <c r="AD370" s="44" t="str">
        <f>IF(COUNTIF(Stats!$A$1:$A$33, O370) &gt; 0, "Found", "Not Found")</f>
        <v>Found</v>
      </c>
      <c r="AE370" s="44" t="str">
        <f>IF(COUNTIF(Stats!$A$1:$A$33, P370) &gt; 0, "Found", "Not Found")</f>
        <v>Found</v>
      </c>
      <c r="AF370" s="44" t="str">
        <f>IF(COUNTIF(Stats!$A$1:$A$33, Q370) &gt; 0, "Found", "Not Found")</f>
        <v>Found</v>
      </c>
      <c r="AG370" s="44" t="str">
        <f>IF(COUNTIF(Stats!$A$1:$A$33, R370) &gt; 0, "Found", "Not Found")</f>
        <v>Found</v>
      </c>
      <c r="AH370" s="44" t="str">
        <f>IF(COUNTIF(Stats!$A$1:$A$33, S370) &gt; 0, "Found", "Not Found")</f>
        <v>Found</v>
      </c>
    </row>
    <row r="371" spans="1:34" ht="12.75">
      <c r="A371" s="92" t="s">
        <v>235</v>
      </c>
      <c r="B371" s="1" t="s">
        <v>115</v>
      </c>
      <c r="C371" s="1" t="s">
        <v>365</v>
      </c>
      <c r="D371" s="46">
        <v>1</v>
      </c>
      <c r="E371" s="1" t="s">
        <v>100</v>
      </c>
      <c r="F371" s="47" t="s">
        <v>35</v>
      </c>
      <c r="G371" s="48" t="s">
        <v>54</v>
      </c>
      <c r="H371" s="49" t="s">
        <v>49</v>
      </c>
      <c r="I371" s="49" t="s">
        <v>65</v>
      </c>
      <c r="J371" s="50" t="s">
        <v>30</v>
      </c>
      <c r="K371" s="50" t="s">
        <v>25</v>
      </c>
      <c r="L371" s="51" t="s">
        <v>51</v>
      </c>
      <c r="M371" s="52" t="s">
        <v>15</v>
      </c>
      <c r="N371" s="53" t="s">
        <v>46</v>
      </c>
      <c r="O371" s="53" t="s">
        <v>53</v>
      </c>
      <c r="P371" s="53" t="s">
        <v>60</v>
      </c>
      <c r="Q371" s="53" t="s">
        <v>55</v>
      </c>
      <c r="R371" s="54" t="s">
        <v>62</v>
      </c>
      <c r="S371" s="54" t="s">
        <v>50</v>
      </c>
      <c r="T371" s="43">
        <f ca="1">IFERROR(__xludf.DUMMYFUNCTION("COUNTUNIQUE(F371:S371)"),14)</f>
        <v>14</v>
      </c>
      <c r="U371" s="44" t="str">
        <f>IF(COUNTIF(Stats!$A$1:$A$33, F371) &gt; 0, "Found", "Not Found")</f>
        <v>Found</v>
      </c>
      <c r="V371" s="44" t="str">
        <f>IF(COUNTIF(Stats!$A$1:$A$33, G371) &gt; 0, "Found", "Not Found")</f>
        <v>Found</v>
      </c>
      <c r="W371" s="44" t="str">
        <f>IF(COUNTIF(Stats!$A$1:$A$33, H371) &gt; 0, "Found", "Not Found")</f>
        <v>Found</v>
      </c>
      <c r="X371" s="44" t="str">
        <f>IF(COUNTIF(Stats!$A$1:$A$33, I371) &gt; 0, "Found", "Not Found")</f>
        <v>Found</v>
      </c>
      <c r="Y371" s="44" t="str">
        <f>IF(COUNTIF(Stats!$A$1:$A$33, J371) &gt; 0, "Found", "Not Found")</f>
        <v>Found</v>
      </c>
      <c r="Z371" s="44" t="str">
        <f>IF(COUNTIF(Stats!$A$1:$A$33, K371) &gt; 0, "Found", "Not Found")</f>
        <v>Found</v>
      </c>
      <c r="AA371" s="44" t="str">
        <f>IF(COUNTIF(Stats!$A$1:$A$33, L371) &gt; 0, "Found", "Not Found")</f>
        <v>Found</v>
      </c>
      <c r="AB371" s="44" t="str">
        <f>IF(COUNTIF(Stats!$A$1:$A$33, M371) &gt; 0, "Found", "Not Found")</f>
        <v>Found</v>
      </c>
      <c r="AC371" s="44" t="str">
        <f>IF(COUNTIF(Stats!$A$1:$A$33, N371) &gt; 0, "Found", "Not Found")</f>
        <v>Found</v>
      </c>
      <c r="AD371" s="44" t="str">
        <f>IF(COUNTIF(Stats!$A$1:$A$33, O371) &gt; 0, "Found", "Not Found")</f>
        <v>Found</v>
      </c>
      <c r="AE371" s="44" t="str">
        <f>IF(COUNTIF(Stats!$A$1:$A$33, P371) &gt; 0, "Found", "Not Found")</f>
        <v>Found</v>
      </c>
      <c r="AF371" s="44" t="str">
        <f>IF(COUNTIF(Stats!$A$1:$A$33, Q371) &gt; 0, "Found", "Not Found")</f>
        <v>Found</v>
      </c>
      <c r="AG371" s="44" t="str">
        <f>IF(COUNTIF(Stats!$A$1:$A$33, R371) &gt; 0, "Found", "Not Found")</f>
        <v>Found</v>
      </c>
      <c r="AH371" s="44" t="str">
        <f>IF(COUNTIF(Stats!$A$1:$A$33, S371) &gt; 0, "Found", "Not Found")</f>
        <v>Found</v>
      </c>
    </row>
    <row r="372" spans="1:34" ht="12.75">
      <c r="A372" s="50" t="s">
        <v>236</v>
      </c>
      <c r="B372" s="1" t="s">
        <v>107</v>
      </c>
      <c r="C372" s="1" t="s">
        <v>365</v>
      </c>
      <c r="D372" s="46">
        <v>3</v>
      </c>
      <c r="E372" s="1" t="s">
        <v>100</v>
      </c>
      <c r="F372" s="59" t="s">
        <v>47</v>
      </c>
      <c r="G372" s="60" t="s">
        <v>70</v>
      </c>
      <c r="H372" s="61" t="s">
        <v>60</v>
      </c>
      <c r="I372" s="61" t="s">
        <v>46</v>
      </c>
      <c r="J372" s="62" t="s">
        <v>55</v>
      </c>
      <c r="K372" s="62" t="s">
        <v>54</v>
      </c>
      <c r="L372" s="63" t="s">
        <v>61</v>
      </c>
      <c r="M372" s="64" t="s">
        <v>57</v>
      </c>
      <c r="N372" s="65" t="s">
        <v>62</v>
      </c>
      <c r="O372" s="65" t="s">
        <v>45</v>
      </c>
      <c r="P372" s="65" t="s">
        <v>30</v>
      </c>
      <c r="Q372" s="65" t="s">
        <v>51</v>
      </c>
      <c r="R372" s="66" t="s">
        <v>40</v>
      </c>
      <c r="S372" s="66" t="s">
        <v>35</v>
      </c>
      <c r="T372" s="43">
        <f ca="1">IFERROR(__xludf.DUMMYFUNCTION("COUNTUNIQUE(F372:S372)"),14)</f>
        <v>14</v>
      </c>
      <c r="U372" s="44" t="str">
        <f>IF(COUNTIF(Stats!$A$1:$A$33, F372) &gt; 0, "Found", "Not Found")</f>
        <v>Found</v>
      </c>
      <c r="V372" s="44" t="str">
        <f>IF(COUNTIF(Stats!$A$1:$A$33, G372) &gt; 0, "Found", "Not Found")</f>
        <v>Found</v>
      </c>
      <c r="W372" s="44" t="str">
        <f>IF(COUNTIF(Stats!$A$1:$A$33, H372) &gt; 0, "Found", "Not Found")</f>
        <v>Found</v>
      </c>
      <c r="X372" s="44" t="str">
        <f>IF(COUNTIF(Stats!$A$1:$A$33, I372) &gt; 0, "Found", "Not Found")</f>
        <v>Found</v>
      </c>
      <c r="Y372" s="44" t="str">
        <f>IF(COUNTIF(Stats!$A$1:$A$33, J372) &gt; 0, "Found", "Not Found")</f>
        <v>Found</v>
      </c>
      <c r="Z372" s="44" t="str">
        <f>IF(COUNTIF(Stats!$A$1:$A$33, K372) &gt; 0, "Found", "Not Found")</f>
        <v>Found</v>
      </c>
      <c r="AA372" s="44" t="str">
        <f>IF(COUNTIF(Stats!$A$1:$A$33, L372) &gt; 0, "Found", "Not Found")</f>
        <v>Found</v>
      </c>
      <c r="AB372" s="44" t="str">
        <f>IF(COUNTIF(Stats!$A$1:$A$33, M372) &gt; 0, "Found", "Not Found")</f>
        <v>Found</v>
      </c>
      <c r="AC372" s="44" t="str">
        <f>IF(COUNTIF(Stats!$A$1:$A$33, N372) &gt; 0, "Found", "Not Found")</f>
        <v>Found</v>
      </c>
      <c r="AD372" s="44" t="str">
        <f>IF(COUNTIF(Stats!$A$1:$A$33, O372) &gt; 0, "Found", "Not Found")</f>
        <v>Found</v>
      </c>
      <c r="AE372" s="44" t="str">
        <f>IF(COUNTIF(Stats!$A$1:$A$33, P372) &gt; 0, "Found", "Not Found")</f>
        <v>Found</v>
      </c>
      <c r="AF372" s="44" t="str">
        <f>IF(COUNTIF(Stats!$A$1:$A$33, Q372) &gt; 0, "Found", "Not Found")</f>
        <v>Found</v>
      </c>
      <c r="AG372" s="44" t="str">
        <f>IF(COUNTIF(Stats!$A$1:$A$33, R372) &gt; 0, "Found", "Not Found")</f>
        <v>Found</v>
      </c>
      <c r="AH372" s="44" t="str">
        <f>IF(COUNTIF(Stats!$A$1:$A$33, S372) &gt; 0, "Found", "Not Found")</f>
        <v>Found</v>
      </c>
    </row>
    <row r="373" spans="1:34" ht="12.75">
      <c r="A373" s="50" t="s">
        <v>236</v>
      </c>
      <c r="B373" s="1" t="s">
        <v>107</v>
      </c>
      <c r="C373" s="1" t="s">
        <v>365</v>
      </c>
      <c r="D373" s="46">
        <v>3</v>
      </c>
      <c r="E373" s="1" t="s">
        <v>100</v>
      </c>
      <c r="F373" s="59" t="s">
        <v>48</v>
      </c>
      <c r="G373" s="60" t="s">
        <v>25</v>
      </c>
      <c r="H373" s="61" t="s">
        <v>66</v>
      </c>
      <c r="I373" s="61" t="s">
        <v>58</v>
      </c>
      <c r="J373" s="62" t="s">
        <v>55</v>
      </c>
      <c r="K373" s="62" t="s">
        <v>59</v>
      </c>
      <c r="L373" s="63" t="s">
        <v>30</v>
      </c>
      <c r="M373" s="64" t="s">
        <v>68</v>
      </c>
      <c r="N373" s="65" t="s">
        <v>54</v>
      </c>
      <c r="O373" s="65" t="s">
        <v>47</v>
      </c>
      <c r="P373" s="65" t="s">
        <v>62</v>
      </c>
      <c r="Q373" s="65" t="s">
        <v>46</v>
      </c>
      <c r="R373" s="66" t="s">
        <v>40</v>
      </c>
      <c r="S373" s="66" t="s">
        <v>70</v>
      </c>
      <c r="T373" s="43">
        <f ca="1">IFERROR(__xludf.DUMMYFUNCTION("COUNTUNIQUE(F373:S373)"),14)</f>
        <v>14</v>
      </c>
      <c r="U373" s="44" t="str">
        <f>IF(COUNTIF(Stats!$A$1:$A$33, F373) &gt; 0, "Found", "Not Found")</f>
        <v>Found</v>
      </c>
      <c r="V373" s="44" t="str">
        <f>IF(COUNTIF(Stats!$A$1:$A$33, G373) &gt; 0, "Found", "Not Found")</f>
        <v>Found</v>
      </c>
      <c r="W373" s="44" t="str">
        <f>IF(COUNTIF(Stats!$A$1:$A$33, H373) &gt; 0, "Found", "Not Found")</f>
        <v>Found</v>
      </c>
      <c r="X373" s="44" t="str">
        <f>IF(COUNTIF(Stats!$A$1:$A$33, I373) &gt; 0, "Found", "Not Found")</f>
        <v>Found</v>
      </c>
      <c r="Y373" s="44" t="str">
        <f>IF(COUNTIF(Stats!$A$1:$A$33, J373) &gt; 0, "Found", "Not Found")</f>
        <v>Found</v>
      </c>
      <c r="Z373" s="44" t="str">
        <f>IF(COUNTIF(Stats!$A$1:$A$33, K373) &gt; 0, "Found", "Not Found")</f>
        <v>Found</v>
      </c>
      <c r="AA373" s="44" t="str">
        <f>IF(COUNTIF(Stats!$A$1:$A$33, L373) &gt; 0, "Found", "Not Found")</f>
        <v>Found</v>
      </c>
      <c r="AB373" s="44" t="str">
        <f>IF(COUNTIF(Stats!$A$1:$A$33, M373) &gt; 0, "Found", "Not Found")</f>
        <v>Found</v>
      </c>
      <c r="AC373" s="44" t="str">
        <f>IF(COUNTIF(Stats!$A$1:$A$33, N373) &gt; 0, "Found", "Not Found")</f>
        <v>Found</v>
      </c>
      <c r="AD373" s="44" t="str">
        <f>IF(COUNTIF(Stats!$A$1:$A$33, O373) &gt; 0, "Found", "Not Found")</f>
        <v>Found</v>
      </c>
      <c r="AE373" s="44" t="str">
        <f>IF(COUNTIF(Stats!$A$1:$A$33, P373) &gt; 0, "Found", "Not Found")</f>
        <v>Found</v>
      </c>
      <c r="AF373" s="44" t="str">
        <f>IF(COUNTIF(Stats!$A$1:$A$33, Q373) &gt; 0, "Found", "Not Found")</f>
        <v>Found</v>
      </c>
      <c r="AG373" s="44" t="str">
        <f>IF(COUNTIF(Stats!$A$1:$A$33, R373) &gt; 0, "Found", "Not Found")</f>
        <v>Found</v>
      </c>
      <c r="AH373" s="44" t="str">
        <f>IF(COUNTIF(Stats!$A$1:$A$33, S373) &gt; 0, "Found", "Not Found")</f>
        <v>Found</v>
      </c>
    </row>
    <row r="374" spans="1:34" ht="12.75">
      <c r="A374" s="33" t="s">
        <v>237</v>
      </c>
      <c r="B374" s="1" t="s">
        <v>199</v>
      </c>
      <c r="C374" s="1" t="s">
        <v>365</v>
      </c>
      <c r="D374" s="1">
        <v>6</v>
      </c>
      <c r="E374" s="1" t="s">
        <v>100</v>
      </c>
      <c r="F374" s="47" t="s">
        <v>30</v>
      </c>
      <c r="G374" s="48" t="s">
        <v>49</v>
      </c>
      <c r="H374" s="49" t="s">
        <v>66</v>
      </c>
      <c r="I374" s="49" t="s">
        <v>45</v>
      </c>
      <c r="J374" s="50" t="s">
        <v>25</v>
      </c>
      <c r="K374" s="50" t="s">
        <v>46</v>
      </c>
      <c r="L374" s="51" t="s">
        <v>68</v>
      </c>
      <c r="M374" s="52" t="s">
        <v>56</v>
      </c>
      <c r="N374" s="53" t="s">
        <v>58</v>
      </c>
      <c r="O374" s="53" t="s">
        <v>50</v>
      </c>
      <c r="P374" s="53" t="s">
        <v>55</v>
      </c>
      <c r="Q374" s="53" t="s">
        <v>35</v>
      </c>
      <c r="R374" s="54" t="s">
        <v>40</v>
      </c>
      <c r="S374" s="54" t="s">
        <v>60</v>
      </c>
      <c r="T374" s="43">
        <f ca="1">IFERROR(__xludf.DUMMYFUNCTION("COUNTUNIQUE(F374:S374)"),14)</f>
        <v>14</v>
      </c>
      <c r="U374" s="44" t="str">
        <f>IF(COUNTIF(Stats!$A$1:$A$33, F374) &gt; 0, "Found", "Not Found")</f>
        <v>Found</v>
      </c>
      <c r="V374" s="44" t="str">
        <f>IF(COUNTIF(Stats!$A$1:$A$33, G374) &gt; 0, "Found", "Not Found")</f>
        <v>Found</v>
      </c>
      <c r="W374" s="44" t="str">
        <f>IF(COUNTIF(Stats!$A$1:$A$33, H374) &gt; 0, "Found", "Not Found")</f>
        <v>Found</v>
      </c>
      <c r="X374" s="44" t="str">
        <f>IF(COUNTIF(Stats!$A$1:$A$33, I374) &gt; 0, "Found", "Not Found")</f>
        <v>Found</v>
      </c>
      <c r="Y374" s="44" t="str">
        <f>IF(COUNTIF(Stats!$A$1:$A$33, J374) &gt; 0, "Found", "Not Found")</f>
        <v>Found</v>
      </c>
      <c r="Z374" s="44" t="str">
        <f>IF(COUNTIF(Stats!$A$1:$A$33, K374) &gt; 0, "Found", "Not Found")</f>
        <v>Found</v>
      </c>
      <c r="AA374" s="44" t="str">
        <f>IF(COUNTIF(Stats!$A$1:$A$33, L374) &gt; 0, "Found", "Not Found")</f>
        <v>Found</v>
      </c>
      <c r="AB374" s="44" t="str">
        <f>IF(COUNTIF(Stats!$A$1:$A$33, M374) &gt; 0, "Found", "Not Found")</f>
        <v>Found</v>
      </c>
      <c r="AC374" s="44" t="str">
        <f>IF(COUNTIF(Stats!$A$1:$A$33, N374) &gt; 0, "Found", "Not Found")</f>
        <v>Found</v>
      </c>
      <c r="AD374" s="44" t="str">
        <f>IF(COUNTIF(Stats!$A$1:$A$33, O374) &gt; 0, "Found", "Not Found")</f>
        <v>Found</v>
      </c>
      <c r="AE374" s="44" t="str">
        <f>IF(COUNTIF(Stats!$A$1:$A$33, P374) &gt; 0, "Found", "Not Found")</f>
        <v>Found</v>
      </c>
      <c r="AF374" s="44" t="str">
        <f>IF(COUNTIF(Stats!$A$1:$A$33, Q374) &gt; 0, "Found", "Not Found")</f>
        <v>Found</v>
      </c>
      <c r="AG374" s="44" t="str">
        <f>IF(COUNTIF(Stats!$A$1:$A$33, R374) &gt; 0, "Found", "Not Found")</f>
        <v>Found</v>
      </c>
      <c r="AH374" s="44" t="str">
        <f>IF(COUNTIF(Stats!$A$1:$A$33, S374) &gt; 0, "Found", "Not Found")</f>
        <v>Found</v>
      </c>
    </row>
    <row r="375" spans="1:34" ht="12.75">
      <c r="A375" s="33" t="s">
        <v>237</v>
      </c>
      <c r="B375" s="1" t="s">
        <v>199</v>
      </c>
      <c r="C375" s="1" t="s">
        <v>364</v>
      </c>
      <c r="D375" s="1">
        <v>3</v>
      </c>
      <c r="E375" s="1" t="s">
        <v>100</v>
      </c>
      <c r="F375" s="47" t="s">
        <v>64</v>
      </c>
      <c r="G375" s="48" t="s">
        <v>46</v>
      </c>
      <c r="H375" s="49" t="s">
        <v>47</v>
      </c>
      <c r="I375" s="49" t="s">
        <v>48</v>
      </c>
      <c r="J375" s="50" t="s">
        <v>53</v>
      </c>
      <c r="K375" s="50" t="s">
        <v>59</v>
      </c>
      <c r="L375" s="51" t="s">
        <v>52</v>
      </c>
      <c r="M375" s="52" t="s">
        <v>57</v>
      </c>
      <c r="N375" s="53" t="s">
        <v>55</v>
      </c>
      <c r="O375" s="53" t="s">
        <v>50</v>
      </c>
      <c r="P375" s="53" t="s">
        <v>30</v>
      </c>
      <c r="Q375" s="53" t="s">
        <v>35</v>
      </c>
      <c r="R375" s="54" t="s">
        <v>51</v>
      </c>
      <c r="S375" s="54" t="s">
        <v>58</v>
      </c>
      <c r="T375" s="43">
        <f ca="1">IFERROR(__xludf.DUMMYFUNCTION("COUNTUNIQUE(F375:S375)"),14)</f>
        <v>14</v>
      </c>
      <c r="U375" s="44" t="str">
        <f>IF(COUNTIF(Stats!$A$1:$A$33, F375) &gt; 0, "Found", "Not Found")</f>
        <v>Found</v>
      </c>
      <c r="V375" s="44" t="str">
        <f>IF(COUNTIF(Stats!$A$1:$A$33, G375) &gt; 0, "Found", "Not Found")</f>
        <v>Found</v>
      </c>
      <c r="W375" s="44" t="str">
        <f>IF(COUNTIF(Stats!$A$1:$A$33, H375) &gt; 0, "Found", "Not Found")</f>
        <v>Found</v>
      </c>
      <c r="X375" s="44" t="str">
        <f>IF(COUNTIF(Stats!$A$1:$A$33, I375) &gt; 0, "Found", "Not Found")</f>
        <v>Found</v>
      </c>
      <c r="Y375" s="44" t="str">
        <f>IF(COUNTIF(Stats!$A$1:$A$33, J375) &gt; 0, "Found", "Not Found")</f>
        <v>Found</v>
      </c>
      <c r="Z375" s="44" t="str">
        <f>IF(COUNTIF(Stats!$A$1:$A$33, K375) &gt; 0, "Found", "Not Found")</f>
        <v>Found</v>
      </c>
      <c r="AA375" s="44" t="str">
        <f>IF(COUNTIF(Stats!$A$1:$A$33, L375) &gt; 0, "Found", "Not Found")</f>
        <v>Found</v>
      </c>
      <c r="AB375" s="44" t="str">
        <f>IF(COUNTIF(Stats!$A$1:$A$33, M375) &gt; 0, "Found", "Not Found")</f>
        <v>Found</v>
      </c>
      <c r="AC375" s="44" t="str">
        <f>IF(COUNTIF(Stats!$A$1:$A$33, N375) &gt; 0, "Found", "Not Found")</f>
        <v>Found</v>
      </c>
      <c r="AD375" s="44" t="str">
        <f>IF(COUNTIF(Stats!$A$1:$A$33, O375) &gt; 0, "Found", "Not Found")</f>
        <v>Found</v>
      </c>
      <c r="AE375" s="44" t="str">
        <f>IF(COUNTIF(Stats!$A$1:$A$33, P375) &gt; 0, "Found", "Not Found")</f>
        <v>Found</v>
      </c>
      <c r="AF375" s="44" t="str">
        <f>IF(COUNTIF(Stats!$A$1:$A$33, Q375) &gt; 0, "Found", "Not Found")</f>
        <v>Found</v>
      </c>
      <c r="AG375" s="44" t="str">
        <f>IF(COUNTIF(Stats!$A$1:$A$33, R375) &gt; 0, "Found", "Not Found")</f>
        <v>Found</v>
      </c>
      <c r="AH375" s="44" t="str">
        <f>IF(COUNTIF(Stats!$A$1:$A$33, S375) &gt; 0, "Found", "Not Found")</f>
        <v>Found</v>
      </c>
    </row>
    <row r="376" spans="1:34" ht="12.75">
      <c r="A376" s="45" t="s">
        <v>237</v>
      </c>
      <c r="B376" s="1" t="s">
        <v>109</v>
      </c>
      <c r="C376" s="1" t="s">
        <v>365</v>
      </c>
      <c r="D376" s="46">
        <v>2</v>
      </c>
      <c r="E376" s="1" t="s">
        <v>100</v>
      </c>
      <c r="F376" s="59" t="s">
        <v>45</v>
      </c>
      <c r="G376" s="60" t="s">
        <v>62</v>
      </c>
      <c r="H376" s="61" t="s">
        <v>51</v>
      </c>
      <c r="I376" s="61" t="s">
        <v>47</v>
      </c>
      <c r="J376" s="62" t="s">
        <v>53</v>
      </c>
      <c r="K376" s="62" t="s">
        <v>25</v>
      </c>
      <c r="L376" s="63" t="s">
        <v>30</v>
      </c>
      <c r="M376" s="64" t="s">
        <v>15</v>
      </c>
      <c r="N376" s="65" t="s">
        <v>58</v>
      </c>
      <c r="O376" s="65" t="s">
        <v>49</v>
      </c>
      <c r="P376" s="65" t="s">
        <v>70</v>
      </c>
      <c r="Q376" s="65" t="s">
        <v>35</v>
      </c>
      <c r="R376" s="66" t="s">
        <v>46</v>
      </c>
      <c r="S376" s="66" t="s">
        <v>59</v>
      </c>
      <c r="T376" s="43">
        <f ca="1">IFERROR(__xludf.DUMMYFUNCTION("COUNTUNIQUE(F376:S376)"),14)</f>
        <v>14</v>
      </c>
      <c r="U376" s="44" t="str">
        <f>IF(COUNTIF(Stats!$A$1:$A$33, F376) &gt; 0, "Found", "Not Found")</f>
        <v>Found</v>
      </c>
      <c r="V376" s="44" t="str">
        <f>IF(COUNTIF(Stats!$A$1:$A$33, G376) &gt; 0, "Found", "Not Found")</f>
        <v>Found</v>
      </c>
      <c r="W376" s="44" t="str">
        <f>IF(COUNTIF(Stats!$A$1:$A$33, H376) &gt; 0, "Found", "Not Found")</f>
        <v>Found</v>
      </c>
      <c r="X376" s="44" t="str">
        <f>IF(COUNTIF(Stats!$A$1:$A$33, I376) &gt; 0, "Found", "Not Found")</f>
        <v>Found</v>
      </c>
      <c r="Y376" s="44" t="str">
        <f>IF(COUNTIF(Stats!$A$1:$A$33, J376) &gt; 0, "Found", "Not Found")</f>
        <v>Found</v>
      </c>
      <c r="Z376" s="44" t="str">
        <f>IF(COUNTIF(Stats!$A$1:$A$33, K376) &gt; 0, "Found", "Not Found")</f>
        <v>Found</v>
      </c>
      <c r="AA376" s="44" t="str">
        <f>IF(COUNTIF(Stats!$A$1:$A$33, L376) &gt; 0, "Found", "Not Found")</f>
        <v>Found</v>
      </c>
      <c r="AB376" s="44" t="str">
        <f>IF(COUNTIF(Stats!$A$1:$A$33, M376) &gt; 0, "Found", "Not Found")</f>
        <v>Found</v>
      </c>
      <c r="AC376" s="44" t="str">
        <f>IF(COUNTIF(Stats!$A$1:$A$33, N376) &gt; 0, "Found", "Not Found")</f>
        <v>Found</v>
      </c>
      <c r="AD376" s="44" t="str">
        <f>IF(COUNTIF(Stats!$A$1:$A$33, O376) &gt; 0, "Found", "Not Found")</f>
        <v>Found</v>
      </c>
      <c r="AE376" s="44" t="str">
        <f>IF(COUNTIF(Stats!$A$1:$A$33, P376) &gt; 0, "Found", "Not Found")</f>
        <v>Found</v>
      </c>
      <c r="AF376" s="44" t="str">
        <f>IF(COUNTIF(Stats!$A$1:$A$33, Q376) &gt; 0, "Found", "Not Found")</f>
        <v>Found</v>
      </c>
      <c r="AG376" s="44" t="str">
        <f>IF(COUNTIF(Stats!$A$1:$A$33, R376) &gt; 0, "Found", "Not Found")</f>
        <v>Found</v>
      </c>
      <c r="AH376" s="44" t="str">
        <f>IF(COUNTIF(Stats!$A$1:$A$33, S376) &gt; 0, "Found", "Not Found")</f>
        <v>Found</v>
      </c>
    </row>
    <row r="377" spans="1:34" ht="12.75">
      <c r="A377" s="45" t="s">
        <v>237</v>
      </c>
      <c r="B377" s="1" t="s">
        <v>109</v>
      </c>
      <c r="C377" s="1" t="s">
        <v>365</v>
      </c>
      <c r="D377" s="46">
        <v>1</v>
      </c>
      <c r="E377" s="1" t="s">
        <v>100</v>
      </c>
      <c r="F377" s="59" t="s">
        <v>25</v>
      </c>
      <c r="G377" s="60" t="s">
        <v>48</v>
      </c>
      <c r="H377" s="61" t="s">
        <v>70</v>
      </c>
      <c r="I377" s="61" t="s">
        <v>52</v>
      </c>
      <c r="J377" s="62" t="s">
        <v>40</v>
      </c>
      <c r="K377" s="62" t="s">
        <v>53</v>
      </c>
      <c r="L377" s="63" t="s">
        <v>63</v>
      </c>
      <c r="M377" s="64" t="s">
        <v>59</v>
      </c>
      <c r="N377" s="65" t="s">
        <v>58</v>
      </c>
      <c r="O377" s="65" t="s">
        <v>35</v>
      </c>
      <c r="P377" s="65" t="s">
        <v>30</v>
      </c>
      <c r="Q377" s="65" t="s">
        <v>47</v>
      </c>
      <c r="R377" s="66" t="s">
        <v>49</v>
      </c>
      <c r="S377" s="66" t="s">
        <v>15</v>
      </c>
      <c r="T377" s="43">
        <f ca="1">IFERROR(__xludf.DUMMYFUNCTION("COUNTUNIQUE(F377:S377)"),14)</f>
        <v>14</v>
      </c>
      <c r="U377" s="44" t="str">
        <f>IF(COUNTIF(Stats!$A$1:$A$33, F377) &gt; 0, "Found", "Not Found")</f>
        <v>Found</v>
      </c>
      <c r="V377" s="44" t="str">
        <f>IF(COUNTIF(Stats!$A$1:$A$33, G377) &gt; 0, "Found", "Not Found")</f>
        <v>Found</v>
      </c>
      <c r="W377" s="44" t="str">
        <f>IF(COUNTIF(Stats!$A$1:$A$33, H377) &gt; 0, "Found", "Not Found")</f>
        <v>Found</v>
      </c>
      <c r="X377" s="44" t="str">
        <f>IF(COUNTIF(Stats!$A$1:$A$33, I377) &gt; 0, "Found", "Not Found")</f>
        <v>Found</v>
      </c>
      <c r="Y377" s="44" t="str">
        <f>IF(COUNTIF(Stats!$A$1:$A$33, J377) &gt; 0, "Found", "Not Found")</f>
        <v>Found</v>
      </c>
      <c r="Z377" s="44" t="str">
        <f>IF(COUNTIF(Stats!$A$1:$A$33, K377) &gt; 0, "Found", "Not Found")</f>
        <v>Found</v>
      </c>
      <c r="AA377" s="44" t="str">
        <f>IF(COUNTIF(Stats!$A$1:$A$33, L377) &gt; 0, "Found", "Not Found")</f>
        <v>Found</v>
      </c>
      <c r="AB377" s="44" t="str">
        <f>IF(COUNTIF(Stats!$A$1:$A$33, M377) &gt; 0, "Found", "Not Found")</f>
        <v>Found</v>
      </c>
      <c r="AC377" s="44" t="str">
        <f>IF(COUNTIF(Stats!$A$1:$A$33, N377) &gt; 0, "Found", "Not Found")</f>
        <v>Found</v>
      </c>
      <c r="AD377" s="44" t="str">
        <f>IF(COUNTIF(Stats!$A$1:$A$33, O377) &gt; 0, "Found", "Not Found")</f>
        <v>Found</v>
      </c>
      <c r="AE377" s="44" t="str">
        <f>IF(COUNTIF(Stats!$A$1:$A$33, P377) &gt; 0, "Found", "Not Found")</f>
        <v>Found</v>
      </c>
      <c r="AF377" s="44" t="str">
        <f>IF(COUNTIF(Stats!$A$1:$A$33, Q377) &gt; 0, "Found", "Not Found")</f>
        <v>Found</v>
      </c>
      <c r="AG377" s="44" t="str">
        <f>IF(COUNTIF(Stats!$A$1:$A$33, R377) &gt; 0, "Found", "Not Found")</f>
        <v>Found</v>
      </c>
      <c r="AH377" s="44" t="str">
        <f>IF(COUNTIF(Stats!$A$1:$A$33, S377) &gt; 0, "Found", "Not Found")</f>
        <v>Found</v>
      </c>
    </row>
    <row r="378" spans="1:34" ht="12.75">
      <c r="A378" s="33" t="s">
        <v>238</v>
      </c>
      <c r="B378" s="1" t="s">
        <v>108</v>
      </c>
      <c r="C378" s="1" t="s">
        <v>365</v>
      </c>
      <c r="D378" s="46">
        <v>1</v>
      </c>
      <c r="E378" s="1" t="s">
        <v>100</v>
      </c>
      <c r="F378" s="59" t="s">
        <v>35</v>
      </c>
      <c r="G378" s="60" t="s">
        <v>25</v>
      </c>
      <c r="H378" s="61" t="s">
        <v>47</v>
      </c>
      <c r="I378" s="61" t="s">
        <v>54</v>
      </c>
      <c r="J378" s="62" t="s">
        <v>45</v>
      </c>
      <c r="K378" s="62" t="s">
        <v>50</v>
      </c>
      <c r="L378" s="63" t="s">
        <v>63</v>
      </c>
      <c r="M378" s="64" t="s">
        <v>15</v>
      </c>
      <c r="N378" s="65" t="s">
        <v>51</v>
      </c>
      <c r="O378" s="65" t="s">
        <v>57</v>
      </c>
      <c r="P378" s="65" t="s">
        <v>53</v>
      </c>
      <c r="Q378" s="65" t="s">
        <v>55</v>
      </c>
      <c r="R378" s="66" t="s">
        <v>49</v>
      </c>
      <c r="S378" s="66" t="s">
        <v>46</v>
      </c>
      <c r="T378" s="43">
        <f ca="1">IFERROR(__xludf.DUMMYFUNCTION("COUNTUNIQUE(F378:S378)"),14)</f>
        <v>14</v>
      </c>
      <c r="U378" s="44" t="str">
        <f>IF(COUNTIF(Stats!$A$1:$A$33, F378) &gt; 0, "Found", "Not Found")</f>
        <v>Found</v>
      </c>
      <c r="V378" s="44" t="str">
        <f>IF(COUNTIF(Stats!$A$1:$A$33, G378) &gt; 0, "Found", "Not Found")</f>
        <v>Found</v>
      </c>
      <c r="W378" s="44" t="str">
        <f>IF(COUNTIF(Stats!$A$1:$A$33, H378) &gt; 0, "Found", "Not Found")</f>
        <v>Found</v>
      </c>
      <c r="X378" s="44" t="str">
        <f>IF(COUNTIF(Stats!$A$1:$A$33, I378) &gt; 0, "Found", "Not Found")</f>
        <v>Found</v>
      </c>
      <c r="Y378" s="44" t="str">
        <f>IF(COUNTIF(Stats!$A$1:$A$33, J378) &gt; 0, "Found", "Not Found")</f>
        <v>Found</v>
      </c>
      <c r="Z378" s="44" t="str">
        <f>IF(COUNTIF(Stats!$A$1:$A$33, K378) &gt; 0, "Found", "Not Found")</f>
        <v>Found</v>
      </c>
      <c r="AA378" s="44" t="str">
        <f>IF(COUNTIF(Stats!$A$1:$A$33, L378) &gt; 0, "Found", "Not Found")</f>
        <v>Found</v>
      </c>
      <c r="AB378" s="44" t="str">
        <f>IF(COUNTIF(Stats!$A$1:$A$33, M378) &gt; 0, "Found", "Not Found")</f>
        <v>Found</v>
      </c>
      <c r="AC378" s="44" t="str">
        <f>IF(COUNTIF(Stats!$A$1:$A$33, N378) &gt; 0, "Found", "Not Found")</f>
        <v>Found</v>
      </c>
      <c r="AD378" s="44" t="str">
        <f>IF(COUNTIF(Stats!$A$1:$A$33, O378) &gt; 0, "Found", "Not Found")</f>
        <v>Found</v>
      </c>
      <c r="AE378" s="44" t="str">
        <f>IF(COUNTIF(Stats!$A$1:$A$33, P378) &gt; 0, "Found", "Not Found")</f>
        <v>Found</v>
      </c>
      <c r="AF378" s="44" t="str">
        <f>IF(COUNTIF(Stats!$A$1:$A$33, Q378) &gt; 0, "Found", "Not Found")</f>
        <v>Found</v>
      </c>
      <c r="AG378" s="44" t="str">
        <f>IF(COUNTIF(Stats!$A$1:$A$33, R378) &gt; 0, "Found", "Not Found")</f>
        <v>Found</v>
      </c>
      <c r="AH378" s="44" t="str">
        <f>IF(COUNTIF(Stats!$A$1:$A$33, S378) &gt; 0, "Found", "Not Found")</f>
        <v>Found</v>
      </c>
    </row>
    <row r="379" spans="1:34" ht="12.75">
      <c r="A379" s="33" t="s">
        <v>238</v>
      </c>
      <c r="B379" s="1" t="s">
        <v>108</v>
      </c>
      <c r="C379" s="1" t="s">
        <v>365</v>
      </c>
      <c r="D379" s="46">
        <v>5</v>
      </c>
      <c r="E379" s="1" t="s">
        <v>100</v>
      </c>
      <c r="F379" s="59" t="s">
        <v>57</v>
      </c>
      <c r="G379" s="60" t="s">
        <v>40</v>
      </c>
      <c r="H379" s="61" t="s">
        <v>20</v>
      </c>
      <c r="I379" s="61" t="s">
        <v>47</v>
      </c>
      <c r="J379" s="62" t="s">
        <v>51</v>
      </c>
      <c r="K379" s="62" t="s">
        <v>45</v>
      </c>
      <c r="L379" s="63" t="s">
        <v>63</v>
      </c>
      <c r="M379" s="64" t="s">
        <v>61</v>
      </c>
      <c r="N379" s="65" t="s">
        <v>53</v>
      </c>
      <c r="O379" s="65" t="s">
        <v>55</v>
      </c>
      <c r="P379" s="65" t="s">
        <v>49</v>
      </c>
      <c r="Q379" s="65" t="s">
        <v>25</v>
      </c>
      <c r="R379" s="66" t="s">
        <v>35</v>
      </c>
      <c r="S379" s="66" t="s">
        <v>52</v>
      </c>
      <c r="T379" s="43">
        <f ca="1">IFERROR(__xludf.DUMMYFUNCTION("COUNTUNIQUE(F379:S379)"),14)</f>
        <v>14</v>
      </c>
      <c r="U379" s="44" t="str">
        <f>IF(COUNTIF(Stats!$A$1:$A$33, F379) &gt; 0, "Found", "Not Found")</f>
        <v>Found</v>
      </c>
      <c r="V379" s="44" t="str">
        <f>IF(COUNTIF(Stats!$A$1:$A$33, G379) &gt; 0, "Found", "Not Found")</f>
        <v>Found</v>
      </c>
      <c r="W379" s="44" t="str">
        <f>IF(COUNTIF(Stats!$A$1:$A$33, H379) &gt; 0, "Found", "Not Found")</f>
        <v>Found</v>
      </c>
      <c r="X379" s="44" t="str">
        <f>IF(COUNTIF(Stats!$A$1:$A$33, I379) &gt; 0, "Found", "Not Found")</f>
        <v>Found</v>
      </c>
      <c r="Y379" s="44" t="str">
        <f>IF(COUNTIF(Stats!$A$1:$A$33, J379) &gt; 0, "Found", "Not Found")</f>
        <v>Found</v>
      </c>
      <c r="Z379" s="44" t="str">
        <f>IF(COUNTIF(Stats!$A$1:$A$33, K379) &gt; 0, "Found", "Not Found")</f>
        <v>Found</v>
      </c>
      <c r="AA379" s="44" t="str">
        <f>IF(COUNTIF(Stats!$A$1:$A$33, L379) &gt; 0, "Found", "Not Found")</f>
        <v>Found</v>
      </c>
      <c r="AB379" s="44" t="str">
        <f>IF(COUNTIF(Stats!$A$1:$A$33, M379) &gt; 0, "Found", "Not Found")</f>
        <v>Found</v>
      </c>
      <c r="AC379" s="44" t="str">
        <f>IF(COUNTIF(Stats!$A$1:$A$33, N379) &gt; 0, "Found", "Not Found")</f>
        <v>Found</v>
      </c>
      <c r="AD379" s="44" t="str">
        <f>IF(COUNTIF(Stats!$A$1:$A$33, O379) &gt; 0, "Found", "Not Found")</f>
        <v>Found</v>
      </c>
      <c r="AE379" s="44" t="str">
        <f>IF(COUNTIF(Stats!$A$1:$A$33, P379) &gt; 0, "Found", "Not Found")</f>
        <v>Found</v>
      </c>
      <c r="AF379" s="44" t="str">
        <f>IF(COUNTIF(Stats!$A$1:$A$33, Q379) &gt; 0, "Found", "Not Found")</f>
        <v>Found</v>
      </c>
      <c r="AG379" s="44" t="str">
        <f>IF(COUNTIF(Stats!$A$1:$A$33, R379) &gt; 0, "Found", "Not Found")</f>
        <v>Found</v>
      </c>
      <c r="AH379" s="44" t="str">
        <f>IF(COUNTIF(Stats!$A$1:$A$33, S379) &gt; 0, "Found", "Not Found")</f>
        <v>Found</v>
      </c>
    </row>
    <row r="380" spans="1:34" ht="12.75">
      <c r="A380" s="55" t="s">
        <v>238</v>
      </c>
      <c r="B380" s="1" t="s">
        <v>108</v>
      </c>
      <c r="C380" s="1" t="s">
        <v>364</v>
      </c>
      <c r="D380" s="46">
        <v>5</v>
      </c>
      <c r="E380" s="1" t="s">
        <v>100</v>
      </c>
      <c r="F380" s="59" t="s">
        <v>47</v>
      </c>
      <c r="G380" s="60" t="s">
        <v>50</v>
      </c>
      <c r="H380" s="61" t="s">
        <v>49</v>
      </c>
      <c r="I380" s="61" t="s">
        <v>54</v>
      </c>
      <c r="J380" s="62" t="s">
        <v>53</v>
      </c>
      <c r="K380" s="62" t="s">
        <v>46</v>
      </c>
      <c r="L380" s="63" t="s">
        <v>65</v>
      </c>
      <c r="M380" s="64" t="s">
        <v>15</v>
      </c>
      <c r="N380" s="65" t="s">
        <v>25</v>
      </c>
      <c r="O380" s="65" t="s">
        <v>55</v>
      </c>
      <c r="P380" s="65" t="s">
        <v>35</v>
      </c>
      <c r="Q380" s="65" t="s">
        <v>57</v>
      </c>
      <c r="R380" s="66" t="s">
        <v>45</v>
      </c>
      <c r="S380" s="66" t="s">
        <v>70</v>
      </c>
      <c r="T380" s="43">
        <f ca="1">IFERROR(__xludf.DUMMYFUNCTION("COUNTUNIQUE(F380:S380)"),14)</f>
        <v>14</v>
      </c>
      <c r="U380" s="44" t="str">
        <f>IF(COUNTIF(Stats!$A$1:$A$33, F380) &gt; 0, "Found", "Not Found")</f>
        <v>Found</v>
      </c>
      <c r="V380" s="44" t="str">
        <f>IF(COUNTIF(Stats!$A$1:$A$33, G380) &gt; 0, "Found", "Not Found")</f>
        <v>Found</v>
      </c>
      <c r="W380" s="44" t="str">
        <f>IF(COUNTIF(Stats!$A$1:$A$33, H380) &gt; 0, "Found", "Not Found")</f>
        <v>Found</v>
      </c>
      <c r="X380" s="44" t="str">
        <f>IF(COUNTIF(Stats!$A$1:$A$33, I380) &gt; 0, "Found", "Not Found")</f>
        <v>Found</v>
      </c>
      <c r="Y380" s="44" t="str">
        <f>IF(COUNTIF(Stats!$A$1:$A$33, J380) &gt; 0, "Found", "Not Found")</f>
        <v>Found</v>
      </c>
      <c r="Z380" s="44" t="str">
        <f>IF(COUNTIF(Stats!$A$1:$A$33, K380) &gt; 0, "Found", "Not Found")</f>
        <v>Found</v>
      </c>
      <c r="AA380" s="44" t="str">
        <f>IF(COUNTIF(Stats!$A$1:$A$33, L380) &gt; 0, "Found", "Not Found")</f>
        <v>Found</v>
      </c>
      <c r="AB380" s="44" t="str">
        <f>IF(COUNTIF(Stats!$A$1:$A$33, M380) &gt; 0, "Found", "Not Found")</f>
        <v>Found</v>
      </c>
      <c r="AC380" s="44" t="str">
        <f>IF(COUNTIF(Stats!$A$1:$A$33, N380) &gt; 0, "Found", "Not Found")</f>
        <v>Found</v>
      </c>
      <c r="AD380" s="44" t="str">
        <f>IF(COUNTIF(Stats!$A$1:$A$33, O380) &gt; 0, "Found", "Not Found")</f>
        <v>Found</v>
      </c>
      <c r="AE380" s="44" t="str">
        <f>IF(COUNTIF(Stats!$A$1:$A$33, P380) &gt; 0, "Found", "Not Found")</f>
        <v>Found</v>
      </c>
      <c r="AF380" s="44" t="str">
        <f>IF(COUNTIF(Stats!$A$1:$A$33, Q380) &gt; 0, "Found", "Not Found")</f>
        <v>Found</v>
      </c>
      <c r="AG380" s="44" t="str">
        <f>IF(COUNTIF(Stats!$A$1:$A$33, R380) &gt; 0, "Found", "Not Found")</f>
        <v>Found</v>
      </c>
      <c r="AH380" s="44" t="str">
        <f>IF(COUNTIF(Stats!$A$1:$A$33, S380) &gt; 0, "Found", "Not Found")</f>
        <v>Found</v>
      </c>
    </row>
    <row r="381" spans="1:34" ht="12.75">
      <c r="A381" s="55" t="s">
        <v>238</v>
      </c>
      <c r="B381" s="1" t="s">
        <v>108</v>
      </c>
      <c r="C381" s="1" t="s">
        <v>364</v>
      </c>
      <c r="D381" s="46">
        <v>6</v>
      </c>
      <c r="E381" s="1" t="s">
        <v>100</v>
      </c>
      <c r="F381" s="59" t="s">
        <v>35</v>
      </c>
      <c r="G381" s="60" t="s">
        <v>52</v>
      </c>
      <c r="H381" s="61" t="s">
        <v>47</v>
      </c>
      <c r="I381" s="61" t="s">
        <v>54</v>
      </c>
      <c r="J381" s="62" t="s">
        <v>50</v>
      </c>
      <c r="K381" s="62" t="s">
        <v>45</v>
      </c>
      <c r="L381" s="63" t="s">
        <v>70</v>
      </c>
      <c r="M381" s="64" t="s">
        <v>67</v>
      </c>
      <c r="N381" s="65" t="s">
        <v>30</v>
      </c>
      <c r="O381" s="65" t="s">
        <v>55</v>
      </c>
      <c r="P381" s="65" t="s">
        <v>25</v>
      </c>
      <c r="Q381" s="65" t="s">
        <v>53</v>
      </c>
      <c r="R381" s="66" t="s">
        <v>62</v>
      </c>
      <c r="S381" s="66" t="s">
        <v>20</v>
      </c>
      <c r="T381" s="43">
        <f ca="1">IFERROR(__xludf.DUMMYFUNCTION("COUNTUNIQUE(F381:S381)"),14)</f>
        <v>14</v>
      </c>
      <c r="U381" s="44" t="str">
        <f>IF(COUNTIF(Stats!$A$1:$A$33, F381) &gt; 0, "Found", "Not Found")</f>
        <v>Found</v>
      </c>
      <c r="V381" s="44" t="str">
        <f>IF(COUNTIF(Stats!$A$1:$A$33, G381) &gt; 0, "Found", "Not Found")</f>
        <v>Found</v>
      </c>
      <c r="W381" s="44" t="str">
        <f>IF(COUNTIF(Stats!$A$1:$A$33, H381) &gt; 0, "Found", "Not Found")</f>
        <v>Found</v>
      </c>
      <c r="X381" s="44" t="str">
        <f>IF(COUNTIF(Stats!$A$1:$A$33, I381) &gt; 0, "Found", "Not Found")</f>
        <v>Found</v>
      </c>
      <c r="Y381" s="44" t="str">
        <f>IF(COUNTIF(Stats!$A$1:$A$33, J381) &gt; 0, "Found", "Not Found")</f>
        <v>Found</v>
      </c>
      <c r="Z381" s="44" t="str">
        <f>IF(COUNTIF(Stats!$A$1:$A$33, K381) &gt; 0, "Found", "Not Found")</f>
        <v>Found</v>
      </c>
      <c r="AA381" s="44" t="str">
        <f>IF(COUNTIF(Stats!$A$1:$A$33, L381) &gt; 0, "Found", "Not Found")</f>
        <v>Found</v>
      </c>
      <c r="AB381" s="44" t="str">
        <f>IF(COUNTIF(Stats!$A$1:$A$33, M381) &gt; 0, "Found", "Not Found")</f>
        <v>Found</v>
      </c>
      <c r="AC381" s="44" t="str">
        <f>IF(COUNTIF(Stats!$A$1:$A$33, N381) &gt; 0, "Found", "Not Found")</f>
        <v>Found</v>
      </c>
      <c r="AD381" s="44" t="str">
        <f>IF(COUNTIF(Stats!$A$1:$A$33, O381) &gt; 0, "Found", "Not Found")</f>
        <v>Found</v>
      </c>
      <c r="AE381" s="44" t="str">
        <f>IF(COUNTIF(Stats!$A$1:$A$33, P381) &gt; 0, "Found", "Not Found")</f>
        <v>Found</v>
      </c>
      <c r="AF381" s="44" t="str">
        <f>IF(COUNTIF(Stats!$A$1:$A$33, Q381) &gt; 0, "Found", "Not Found")</f>
        <v>Found</v>
      </c>
      <c r="AG381" s="44" t="str">
        <f>IF(COUNTIF(Stats!$A$1:$A$33, R381) &gt; 0, "Found", "Not Found")</f>
        <v>Found</v>
      </c>
      <c r="AH381" s="44" t="str">
        <f>IF(COUNTIF(Stats!$A$1:$A$33, S381) &gt; 0, "Found", "Not Found")</f>
        <v>Found</v>
      </c>
    </row>
    <row r="382" spans="1:34" ht="12.75">
      <c r="A382" s="58" t="s">
        <v>239</v>
      </c>
      <c r="B382" s="1" t="s">
        <v>108</v>
      </c>
      <c r="C382" s="1" t="s">
        <v>365</v>
      </c>
      <c r="D382" s="46"/>
      <c r="E382" s="1" t="s">
        <v>100</v>
      </c>
      <c r="F382" s="59" t="s">
        <v>53</v>
      </c>
      <c r="G382" s="60" t="s">
        <v>45</v>
      </c>
      <c r="H382" s="61" t="s">
        <v>40</v>
      </c>
      <c r="I382" s="61" t="s">
        <v>62</v>
      </c>
      <c r="J382" s="62" t="s">
        <v>30</v>
      </c>
      <c r="K382" s="62" t="s">
        <v>46</v>
      </c>
      <c r="L382" s="63" t="s">
        <v>50</v>
      </c>
      <c r="M382" s="64" t="s">
        <v>67</v>
      </c>
      <c r="N382" s="65" t="s">
        <v>35</v>
      </c>
      <c r="O382" s="65" t="s">
        <v>55</v>
      </c>
      <c r="P382" s="65" t="s">
        <v>25</v>
      </c>
      <c r="Q382" s="65" t="s">
        <v>49</v>
      </c>
      <c r="R382" s="66" t="s">
        <v>15</v>
      </c>
      <c r="S382" s="66" t="s">
        <v>57</v>
      </c>
      <c r="T382" s="43">
        <f ca="1">IFERROR(__xludf.DUMMYFUNCTION("COUNTUNIQUE(F382:S382)"),14)</f>
        <v>14</v>
      </c>
      <c r="U382" s="44" t="str">
        <f>IF(COUNTIF(Stats!$A$1:$A$33, F382) &gt; 0, "Found", "Not Found")</f>
        <v>Found</v>
      </c>
      <c r="V382" s="44" t="str">
        <f>IF(COUNTIF(Stats!$A$1:$A$33, G382) &gt; 0, "Found", "Not Found")</f>
        <v>Found</v>
      </c>
      <c r="W382" s="44" t="str">
        <f>IF(COUNTIF(Stats!$A$1:$A$33, H382) &gt; 0, "Found", "Not Found")</f>
        <v>Found</v>
      </c>
      <c r="X382" s="44" t="str">
        <f>IF(COUNTIF(Stats!$A$1:$A$33, I382) &gt; 0, "Found", "Not Found")</f>
        <v>Found</v>
      </c>
      <c r="Y382" s="44" t="str">
        <f>IF(COUNTIF(Stats!$A$1:$A$33, J382) &gt; 0, "Found", "Not Found")</f>
        <v>Found</v>
      </c>
      <c r="Z382" s="44" t="str">
        <f>IF(COUNTIF(Stats!$A$1:$A$33, K382) &gt; 0, "Found", "Not Found")</f>
        <v>Found</v>
      </c>
      <c r="AA382" s="44" t="str">
        <f>IF(COUNTIF(Stats!$A$1:$A$33, L382) &gt; 0, "Found", "Not Found")</f>
        <v>Found</v>
      </c>
      <c r="AB382" s="44" t="str">
        <f>IF(COUNTIF(Stats!$A$1:$A$33, M382) &gt; 0, "Found", "Not Found")</f>
        <v>Found</v>
      </c>
      <c r="AC382" s="44" t="str">
        <f>IF(COUNTIF(Stats!$A$1:$A$33, N382) &gt; 0, "Found", "Not Found")</f>
        <v>Found</v>
      </c>
      <c r="AD382" s="44" t="str">
        <f>IF(COUNTIF(Stats!$A$1:$A$33, O382) &gt; 0, "Found", "Not Found")</f>
        <v>Found</v>
      </c>
      <c r="AE382" s="44" t="str">
        <f>IF(COUNTIF(Stats!$A$1:$A$33, P382) &gt; 0, "Found", "Not Found")</f>
        <v>Found</v>
      </c>
      <c r="AF382" s="44" t="str">
        <f>IF(COUNTIF(Stats!$A$1:$A$33, Q382) &gt; 0, "Found", "Not Found")</f>
        <v>Found</v>
      </c>
      <c r="AG382" s="44" t="str">
        <f>IF(COUNTIF(Stats!$A$1:$A$33, R382) &gt; 0, "Found", "Not Found")</f>
        <v>Found</v>
      </c>
      <c r="AH382" s="44" t="str">
        <f>IF(COUNTIF(Stats!$A$1:$A$33, S382) &gt; 0, "Found", "Not Found")</f>
        <v>Found</v>
      </c>
    </row>
    <row r="383" spans="1:34" ht="12.75">
      <c r="A383" s="58" t="s">
        <v>239</v>
      </c>
      <c r="B383" s="1" t="s">
        <v>108</v>
      </c>
      <c r="C383" s="1" t="s">
        <v>365</v>
      </c>
      <c r="D383" s="46"/>
      <c r="E383" s="1" t="s">
        <v>100</v>
      </c>
      <c r="F383" s="59" t="s">
        <v>25</v>
      </c>
      <c r="G383" s="60" t="s">
        <v>46</v>
      </c>
      <c r="H383" s="61" t="s">
        <v>15</v>
      </c>
      <c r="I383" s="61" t="s">
        <v>67</v>
      </c>
      <c r="J383" s="62" t="s">
        <v>50</v>
      </c>
      <c r="K383" s="62" t="s">
        <v>59</v>
      </c>
      <c r="L383" s="63" t="s">
        <v>49</v>
      </c>
      <c r="M383" s="64" t="s">
        <v>47</v>
      </c>
      <c r="N383" s="65" t="s">
        <v>53</v>
      </c>
      <c r="O383" s="65" t="s">
        <v>55</v>
      </c>
      <c r="P383" s="65" t="s">
        <v>30</v>
      </c>
      <c r="Q383" s="65" t="s">
        <v>35</v>
      </c>
      <c r="R383" s="66" t="s">
        <v>40</v>
      </c>
      <c r="S383" s="66" t="s">
        <v>67</v>
      </c>
      <c r="T383" s="43">
        <f ca="1">IFERROR(__xludf.DUMMYFUNCTION("COUNTUNIQUE(F383:S383)"),13)</f>
        <v>13</v>
      </c>
      <c r="U383" s="44" t="str">
        <f>IF(COUNTIF(Stats!$A$1:$A$33, F383) &gt; 0, "Found", "Not Found")</f>
        <v>Found</v>
      </c>
      <c r="V383" s="44" t="str">
        <f>IF(COUNTIF(Stats!$A$1:$A$33, G383) &gt; 0, "Found", "Not Found")</f>
        <v>Found</v>
      </c>
      <c r="W383" s="44" t="str">
        <f>IF(COUNTIF(Stats!$A$1:$A$33, H383) &gt; 0, "Found", "Not Found")</f>
        <v>Found</v>
      </c>
      <c r="X383" s="44" t="str">
        <f>IF(COUNTIF(Stats!$A$1:$A$33, I383) &gt; 0, "Found", "Not Found")</f>
        <v>Found</v>
      </c>
      <c r="Y383" s="44" t="str">
        <f>IF(COUNTIF(Stats!$A$1:$A$33, J383) &gt; 0, "Found", "Not Found")</f>
        <v>Found</v>
      </c>
      <c r="Z383" s="44" t="str">
        <f>IF(COUNTIF(Stats!$A$1:$A$33, K383) &gt; 0, "Found", "Not Found")</f>
        <v>Found</v>
      </c>
      <c r="AA383" s="44" t="str">
        <f>IF(COUNTIF(Stats!$A$1:$A$33, L383) &gt; 0, "Found", "Not Found")</f>
        <v>Found</v>
      </c>
      <c r="AB383" s="44" t="str">
        <f>IF(COUNTIF(Stats!$A$1:$A$33, M383) &gt; 0, "Found", "Not Found")</f>
        <v>Found</v>
      </c>
      <c r="AC383" s="44" t="str">
        <f>IF(COUNTIF(Stats!$A$1:$A$33, N383) &gt; 0, "Found", "Not Found")</f>
        <v>Found</v>
      </c>
      <c r="AD383" s="44" t="str">
        <f>IF(COUNTIF(Stats!$A$1:$A$33, O383) &gt; 0, "Found", "Not Found")</f>
        <v>Found</v>
      </c>
      <c r="AE383" s="44" t="str">
        <f>IF(COUNTIF(Stats!$A$1:$A$33, P383) &gt; 0, "Found", "Not Found")</f>
        <v>Found</v>
      </c>
      <c r="AF383" s="44" t="str">
        <f>IF(COUNTIF(Stats!$A$1:$A$33, Q383) &gt; 0, "Found", "Not Found")</f>
        <v>Found</v>
      </c>
      <c r="AG383" s="44" t="str">
        <f>IF(COUNTIF(Stats!$A$1:$A$33, R383) &gt; 0, "Found", "Not Found")</f>
        <v>Found</v>
      </c>
      <c r="AH383" s="44" t="str">
        <f>IF(COUNTIF(Stats!$A$1:$A$33, S383) &gt; 0, "Found", "Not Found")</f>
        <v>Found</v>
      </c>
    </row>
    <row r="384" spans="1:34" ht="12.75">
      <c r="A384" s="67" t="s">
        <v>239</v>
      </c>
      <c r="B384" s="1" t="s">
        <v>108</v>
      </c>
      <c r="C384" s="1" t="s">
        <v>365</v>
      </c>
      <c r="D384" s="46">
        <v>2</v>
      </c>
      <c r="E384" s="1" t="s">
        <v>100</v>
      </c>
      <c r="F384" s="59" t="s">
        <v>46</v>
      </c>
      <c r="G384" s="60" t="s">
        <v>30</v>
      </c>
      <c r="H384" s="61" t="s">
        <v>60</v>
      </c>
      <c r="I384" s="61" t="s">
        <v>40</v>
      </c>
      <c r="J384" s="62" t="s">
        <v>58</v>
      </c>
      <c r="K384" s="62" t="s">
        <v>59</v>
      </c>
      <c r="L384" s="63" t="s">
        <v>45</v>
      </c>
      <c r="M384" s="64" t="s">
        <v>54</v>
      </c>
      <c r="N384" s="65" t="s">
        <v>53</v>
      </c>
      <c r="O384" s="65" t="s">
        <v>55</v>
      </c>
      <c r="P384" s="65" t="s">
        <v>25</v>
      </c>
      <c r="Q384" s="65" t="s">
        <v>35</v>
      </c>
      <c r="R384" s="66" t="s">
        <v>20</v>
      </c>
      <c r="S384" s="66" t="s">
        <v>51</v>
      </c>
      <c r="T384" s="43">
        <f ca="1">IFERROR(__xludf.DUMMYFUNCTION("COUNTUNIQUE(F384:S384)"),14)</f>
        <v>14</v>
      </c>
      <c r="U384" s="44" t="str">
        <f>IF(COUNTIF(Stats!$A$1:$A$33, F384) &gt; 0, "Found", "Not Found")</f>
        <v>Found</v>
      </c>
      <c r="V384" s="44" t="str">
        <f>IF(COUNTIF(Stats!$A$1:$A$33, G384) &gt; 0, "Found", "Not Found")</f>
        <v>Found</v>
      </c>
      <c r="W384" s="44" t="str">
        <f>IF(COUNTIF(Stats!$A$1:$A$33, H384) &gt; 0, "Found", "Not Found")</f>
        <v>Found</v>
      </c>
      <c r="X384" s="44" t="str">
        <f>IF(COUNTIF(Stats!$A$1:$A$33, I384) &gt; 0, "Found", "Not Found")</f>
        <v>Found</v>
      </c>
      <c r="Y384" s="44" t="str">
        <f>IF(COUNTIF(Stats!$A$1:$A$33, J384) &gt; 0, "Found", "Not Found")</f>
        <v>Found</v>
      </c>
      <c r="Z384" s="44" t="str">
        <f>IF(COUNTIF(Stats!$A$1:$A$33, K384) &gt; 0, "Found", "Not Found")</f>
        <v>Found</v>
      </c>
      <c r="AA384" s="44" t="str">
        <f>IF(COUNTIF(Stats!$A$1:$A$33, L384) &gt; 0, "Found", "Not Found")</f>
        <v>Found</v>
      </c>
      <c r="AB384" s="44" t="str">
        <f>IF(COUNTIF(Stats!$A$1:$A$33, M384) &gt; 0, "Found", "Not Found")</f>
        <v>Found</v>
      </c>
      <c r="AC384" s="44" t="str">
        <f>IF(COUNTIF(Stats!$A$1:$A$33, N384) &gt; 0, "Found", "Not Found")</f>
        <v>Found</v>
      </c>
      <c r="AD384" s="44" t="str">
        <f>IF(COUNTIF(Stats!$A$1:$A$33, O384) &gt; 0, "Found", "Not Found")</f>
        <v>Found</v>
      </c>
      <c r="AE384" s="44" t="str">
        <f>IF(COUNTIF(Stats!$A$1:$A$33, P384) &gt; 0, "Found", "Not Found")</f>
        <v>Found</v>
      </c>
      <c r="AF384" s="44" t="str">
        <f>IF(COUNTIF(Stats!$A$1:$A$33, Q384) &gt; 0, "Found", "Not Found")</f>
        <v>Found</v>
      </c>
      <c r="AG384" s="44" t="str">
        <f>IF(COUNTIF(Stats!$A$1:$A$33, R384) &gt; 0, "Found", "Not Found")</f>
        <v>Found</v>
      </c>
      <c r="AH384" s="44" t="str">
        <f>IF(COUNTIF(Stats!$A$1:$A$33, S384) &gt; 0, "Found", "Not Found")</f>
        <v>Found</v>
      </c>
    </row>
    <row r="385" spans="1:34" ht="12.75">
      <c r="A385" s="67" t="s">
        <v>239</v>
      </c>
      <c r="B385" s="1" t="s">
        <v>108</v>
      </c>
      <c r="C385" s="1" t="s">
        <v>364</v>
      </c>
      <c r="D385" s="46">
        <v>1</v>
      </c>
      <c r="E385" s="1" t="s">
        <v>100</v>
      </c>
      <c r="F385" s="59" t="s">
        <v>35</v>
      </c>
      <c r="G385" s="60" t="s">
        <v>47</v>
      </c>
      <c r="H385" s="61" t="s">
        <v>54</v>
      </c>
      <c r="I385" s="61" t="s">
        <v>63</v>
      </c>
      <c r="J385" s="62" t="s">
        <v>45</v>
      </c>
      <c r="K385" s="62" t="s">
        <v>46</v>
      </c>
      <c r="L385" s="63" t="s">
        <v>59</v>
      </c>
      <c r="M385" s="64" t="s">
        <v>64</v>
      </c>
      <c r="N385" s="65" t="s">
        <v>25</v>
      </c>
      <c r="O385" s="65" t="s">
        <v>30</v>
      </c>
      <c r="P385" s="65" t="s">
        <v>53</v>
      </c>
      <c r="Q385" s="65" t="s">
        <v>55</v>
      </c>
      <c r="R385" s="66" t="s">
        <v>20</v>
      </c>
      <c r="S385" s="66" t="s">
        <v>62</v>
      </c>
      <c r="T385" s="43">
        <f ca="1">IFERROR(__xludf.DUMMYFUNCTION("COUNTUNIQUE(F385:S385)"),14)</f>
        <v>14</v>
      </c>
      <c r="U385" s="44" t="str">
        <f>IF(COUNTIF(Stats!$A$1:$A$33, F385) &gt; 0, "Found", "Not Found")</f>
        <v>Found</v>
      </c>
      <c r="V385" s="44" t="str">
        <f>IF(COUNTIF(Stats!$A$1:$A$33, G385) &gt; 0, "Found", "Not Found")</f>
        <v>Found</v>
      </c>
      <c r="W385" s="44" t="str">
        <f>IF(COUNTIF(Stats!$A$1:$A$33, H385) &gt; 0, "Found", "Not Found")</f>
        <v>Found</v>
      </c>
      <c r="X385" s="44" t="str">
        <f>IF(COUNTIF(Stats!$A$1:$A$33, I385) &gt; 0, "Found", "Not Found")</f>
        <v>Found</v>
      </c>
      <c r="Y385" s="44" t="str">
        <f>IF(COUNTIF(Stats!$A$1:$A$33, J385) &gt; 0, "Found", "Not Found")</f>
        <v>Found</v>
      </c>
      <c r="Z385" s="44" t="str">
        <f>IF(COUNTIF(Stats!$A$1:$A$33, K385) &gt; 0, "Found", "Not Found")</f>
        <v>Found</v>
      </c>
      <c r="AA385" s="44" t="str">
        <f>IF(COUNTIF(Stats!$A$1:$A$33, L385) &gt; 0, "Found", "Not Found")</f>
        <v>Found</v>
      </c>
      <c r="AB385" s="44" t="str">
        <f>IF(COUNTIF(Stats!$A$1:$A$33, M385) &gt; 0, "Found", "Not Found")</f>
        <v>Found</v>
      </c>
      <c r="AC385" s="44" t="str">
        <f>IF(COUNTIF(Stats!$A$1:$A$33, N385) &gt; 0, "Found", "Not Found")</f>
        <v>Found</v>
      </c>
      <c r="AD385" s="44" t="str">
        <f>IF(COUNTIF(Stats!$A$1:$A$33, O385) &gt; 0, "Found", "Not Found")</f>
        <v>Found</v>
      </c>
      <c r="AE385" s="44" t="str">
        <f>IF(COUNTIF(Stats!$A$1:$A$33, P385) &gt; 0, "Found", "Not Found")</f>
        <v>Found</v>
      </c>
      <c r="AF385" s="44" t="str">
        <f>IF(COUNTIF(Stats!$A$1:$A$33, Q385) &gt; 0, "Found", "Not Found")</f>
        <v>Found</v>
      </c>
      <c r="AG385" s="44" t="str">
        <f>IF(COUNTIF(Stats!$A$1:$A$33, R385) &gt; 0, "Found", "Not Found")</f>
        <v>Found</v>
      </c>
      <c r="AH385" s="44" t="str">
        <f>IF(COUNTIF(Stats!$A$1:$A$33, S385) &gt; 0, "Found", "Not Found")</f>
        <v>Found</v>
      </c>
    </row>
    <row r="386" spans="1:34" ht="12.75">
      <c r="A386" s="67" t="s">
        <v>239</v>
      </c>
      <c r="B386" s="1" t="s">
        <v>108</v>
      </c>
      <c r="C386" s="1" t="s">
        <v>364</v>
      </c>
      <c r="D386" s="46">
        <v>3</v>
      </c>
      <c r="E386" s="1" t="s">
        <v>100</v>
      </c>
      <c r="F386" s="59" t="s">
        <v>25</v>
      </c>
      <c r="G386" s="60" t="s">
        <v>46</v>
      </c>
      <c r="H386" s="61" t="s">
        <v>51</v>
      </c>
      <c r="I386" s="61" t="s">
        <v>60</v>
      </c>
      <c r="J386" s="62" t="s">
        <v>30</v>
      </c>
      <c r="K386" s="62" t="s">
        <v>59</v>
      </c>
      <c r="L386" s="63" t="s">
        <v>40</v>
      </c>
      <c r="M386" s="64" t="s">
        <v>65</v>
      </c>
      <c r="N386" s="65" t="s">
        <v>53</v>
      </c>
      <c r="O386" s="65" t="s">
        <v>35</v>
      </c>
      <c r="P386" s="65" t="s">
        <v>45</v>
      </c>
      <c r="Q386" s="65" t="s">
        <v>55</v>
      </c>
      <c r="R386" s="66" t="s">
        <v>50</v>
      </c>
      <c r="S386" s="66" t="s">
        <v>62</v>
      </c>
      <c r="T386" s="43">
        <f ca="1">IFERROR(__xludf.DUMMYFUNCTION("COUNTUNIQUE(F386:S386)"),14)</f>
        <v>14</v>
      </c>
      <c r="U386" s="44" t="str">
        <f>IF(COUNTIF(Stats!$A$1:$A$33, F386) &gt; 0, "Found", "Not Found")</f>
        <v>Found</v>
      </c>
      <c r="V386" s="44" t="str">
        <f>IF(COUNTIF(Stats!$A$1:$A$33, G386) &gt; 0, "Found", "Not Found")</f>
        <v>Found</v>
      </c>
      <c r="W386" s="44" t="str">
        <f>IF(COUNTIF(Stats!$A$1:$A$33, H386) &gt; 0, "Found", "Not Found")</f>
        <v>Found</v>
      </c>
      <c r="X386" s="44" t="str">
        <f>IF(COUNTIF(Stats!$A$1:$A$33, I386) &gt; 0, "Found", "Not Found")</f>
        <v>Found</v>
      </c>
      <c r="Y386" s="44" t="str">
        <f>IF(COUNTIF(Stats!$A$1:$A$33, J386) &gt; 0, "Found", "Not Found")</f>
        <v>Found</v>
      </c>
      <c r="Z386" s="44" t="str">
        <f>IF(COUNTIF(Stats!$A$1:$A$33, K386) &gt; 0, "Found", "Not Found")</f>
        <v>Found</v>
      </c>
      <c r="AA386" s="44" t="str">
        <f>IF(COUNTIF(Stats!$A$1:$A$33, L386) &gt; 0, "Found", "Not Found")</f>
        <v>Found</v>
      </c>
      <c r="AB386" s="44" t="str">
        <f>IF(COUNTIF(Stats!$A$1:$A$33, M386) &gt; 0, "Found", "Not Found")</f>
        <v>Found</v>
      </c>
      <c r="AC386" s="44" t="str">
        <f>IF(COUNTIF(Stats!$A$1:$A$33, N386) &gt; 0, "Found", "Not Found")</f>
        <v>Found</v>
      </c>
      <c r="AD386" s="44" t="str">
        <f>IF(COUNTIF(Stats!$A$1:$A$33, O386) &gt; 0, "Found", "Not Found")</f>
        <v>Found</v>
      </c>
      <c r="AE386" s="44" t="str">
        <f>IF(COUNTIF(Stats!$A$1:$A$33, P386) &gt; 0, "Found", "Not Found")</f>
        <v>Found</v>
      </c>
      <c r="AF386" s="44" t="str">
        <f>IF(COUNTIF(Stats!$A$1:$A$33, Q386) &gt; 0, "Found", "Not Found")</f>
        <v>Found</v>
      </c>
      <c r="AG386" s="44" t="str">
        <f>IF(COUNTIF(Stats!$A$1:$A$33, R386) &gt; 0, "Found", "Not Found")</f>
        <v>Found</v>
      </c>
      <c r="AH386" s="44" t="str">
        <f>IF(COUNTIF(Stats!$A$1:$A$33, S386) &gt; 0, "Found", "Not Found")</f>
        <v>Found</v>
      </c>
    </row>
    <row r="387" spans="1:34" ht="12.75">
      <c r="A387" s="57" t="s">
        <v>240</v>
      </c>
      <c r="B387" s="1" t="s">
        <v>108</v>
      </c>
      <c r="C387" s="1" t="s">
        <v>364</v>
      </c>
      <c r="D387" s="46">
        <v>6</v>
      </c>
      <c r="E387" s="1" t="s">
        <v>100</v>
      </c>
      <c r="F387" s="59" t="s">
        <v>35</v>
      </c>
      <c r="G387" s="60" t="s">
        <v>54</v>
      </c>
      <c r="H387" s="61" t="s">
        <v>62</v>
      </c>
      <c r="I387" s="61" t="s">
        <v>45</v>
      </c>
      <c r="J387" s="62" t="s">
        <v>51</v>
      </c>
      <c r="K387" s="62" t="s">
        <v>47</v>
      </c>
      <c r="L387" s="63" t="s">
        <v>50</v>
      </c>
      <c r="M387" s="64" t="s">
        <v>20</v>
      </c>
      <c r="N387" s="65" t="s">
        <v>30</v>
      </c>
      <c r="O387" s="65" t="s">
        <v>55</v>
      </c>
      <c r="P387" s="65" t="s">
        <v>25</v>
      </c>
      <c r="Q387" s="65" t="s">
        <v>53</v>
      </c>
      <c r="R387" s="66" t="s">
        <v>58</v>
      </c>
      <c r="S387" s="66" t="s">
        <v>59</v>
      </c>
      <c r="T387" s="43">
        <f ca="1">IFERROR(__xludf.DUMMYFUNCTION("COUNTUNIQUE(F387:S387)"),14)</f>
        <v>14</v>
      </c>
      <c r="U387" s="44" t="str">
        <f>IF(COUNTIF(Stats!$A$1:$A$33, F387) &gt; 0, "Found", "Not Found")</f>
        <v>Found</v>
      </c>
      <c r="V387" s="44" t="str">
        <f>IF(COUNTIF(Stats!$A$1:$A$33, G387) &gt; 0, "Found", "Not Found")</f>
        <v>Found</v>
      </c>
      <c r="W387" s="44" t="str">
        <f>IF(COUNTIF(Stats!$A$1:$A$33, H387) &gt; 0, "Found", "Not Found")</f>
        <v>Found</v>
      </c>
      <c r="X387" s="44" t="str">
        <f>IF(COUNTIF(Stats!$A$1:$A$33, I387) &gt; 0, "Found", "Not Found")</f>
        <v>Found</v>
      </c>
      <c r="Y387" s="44" t="str">
        <f>IF(COUNTIF(Stats!$A$1:$A$33, J387) &gt; 0, "Found", "Not Found")</f>
        <v>Found</v>
      </c>
      <c r="Z387" s="44" t="str">
        <f>IF(COUNTIF(Stats!$A$1:$A$33, K387) &gt; 0, "Found", "Not Found")</f>
        <v>Found</v>
      </c>
      <c r="AA387" s="44" t="str">
        <f>IF(COUNTIF(Stats!$A$1:$A$33, L387) &gt; 0, "Found", "Not Found")</f>
        <v>Found</v>
      </c>
      <c r="AB387" s="44" t="str">
        <f>IF(COUNTIF(Stats!$A$1:$A$33, M387) &gt; 0, "Found", "Not Found")</f>
        <v>Found</v>
      </c>
      <c r="AC387" s="44" t="str">
        <f>IF(COUNTIF(Stats!$A$1:$A$33, N387) &gt; 0, "Found", "Not Found")</f>
        <v>Found</v>
      </c>
      <c r="AD387" s="44" t="str">
        <f>IF(COUNTIF(Stats!$A$1:$A$33, O387) &gt; 0, "Found", "Not Found")</f>
        <v>Found</v>
      </c>
      <c r="AE387" s="44" t="str">
        <f>IF(COUNTIF(Stats!$A$1:$A$33, P387) &gt; 0, "Found", "Not Found")</f>
        <v>Found</v>
      </c>
      <c r="AF387" s="44" t="str">
        <f>IF(COUNTIF(Stats!$A$1:$A$33, Q387) &gt; 0, "Found", "Not Found")</f>
        <v>Found</v>
      </c>
      <c r="AG387" s="44" t="str">
        <f>IF(COUNTIF(Stats!$A$1:$A$33, R387) &gt; 0, "Found", "Not Found")</f>
        <v>Found</v>
      </c>
      <c r="AH387" s="44" t="str">
        <f>IF(COUNTIF(Stats!$A$1:$A$33, S387) &gt; 0, "Found", "Not Found")</f>
        <v>Found</v>
      </c>
    </row>
    <row r="388" spans="1:34" ht="12.75">
      <c r="A388" s="57" t="s">
        <v>240</v>
      </c>
      <c r="B388" s="1" t="s">
        <v>108</v>
      </c>
      <c r="C388" s="1" t="s">
        <v>364</v>
      </c>
      <c r="D388" s="46">
        <v>16</v>
      </c>
      <c r="E388" s="1" t="s">
        <v>100</v>
      </c>
      <c r="F388" s="59" t="s">
        <v>30</v>
      </c>
      <c r="G388" s="60" t="s">
        <v>25</v>
      </c>
      <c r="H388" s="61" t="s">
        <v>54</v>
      </c>
      <c r="I388" s="61" t="s">
        <v>45</v>
      </c>
      <c r="J388" s="62" t="s">
        <v>51</v>
      </c>
      <c r="K388" s="62" t="s">
        <v>58</v>
      </c>
      <c r="L388" s="63" t="s">
        <v>50</v>
      </c>
      <c r="M388" s="64" t="s">
        <v>56</v>
      </c>
      <c r="N388" s="65" t="s">
        <v>46</v>
      </c>
      <c r="O388" s="65" t="s">
        <v>53</v>
      </c>
      <c r="P388" s="65" t="s">
        <v>35</v>
      </c>
      <c r="Q388" s="65" t="s">
        <v>55</v>
      </c>
      <c r="R388" s="66" t="s">
        <v>47</v>
      </c>
      <c r="S388" s="66" t="s">
        <v>40</v>
      </c>
      <c r="T388" s="43">
        <f ca="1">IFERROR(__xludf.DUMMYFUNCTION("COUNTUNIQUE(F388:S388)"),14)</f>
        <v>14</v>
      </c>
      <c r="U388" s="44" t="str">
        <f>IF(COUNTIF(Stats!$A$1:$A$33, F388) &gt; 0, "Found", "Not Found")</f>
        <v>Found</v>
      </c>
      <c r="V388" s="44" t="str">
        <f>IF(COUNTIF(Stats!$A$1:$A$33, G388) &gt; 0, "Found", "Not Found")</f>
        <v>Found</v>
      </c>
      <c r="W388" s="44" t="str">
        <f>IF(COUNTIF(Stats!$A$1:$A$33, H388) &gt; 0, "Found", "Not Found")</f>
        <v>Found</v>
      </c>
      <c r="X388" s="44" t="str">
        <f>IF(COUNTIF(Stats!$A$1:$A$33, I388) &gt; 0, "Found", "Not Found")</f>
        <v>Found</v>
      </c>
      <c r="Y388" s="44" t="str">
        <f>IF(COUNTIF(Stats!$A$1:$A$33, J388) &gt; 0, "Found", "Not Found")</f>
        <v>Found</v>
      </c>
      <c r="Z388" s="44" t="str">
        <f>IF(COUNTIF(Stats!$A$1:$A$33, K388) &gt; 0, "Found", "Not Found")</f>
        <v>Found</v>
      </c>
      <c r="AA388" s="44" t="str">
        <f>IF(COUNTIF(Stats!$A$1:$A$33, L388) &gt; 0, "Found", "Not Found")</f>
        <v>Found</v>
      </c>
      <c r="AB388" s="44" t="str">
        <f>IF(COUNTIF(Stats!$A$1:$A$33, M388) &gt; 0, "Found", "Not Found")</f>
        <v>Found</v>
      </c>
      <c r="AC388" s="44" t="str">
        <f>IF(COUNTIF(Stats!$A$1:$A$33, N388) &gt; 0, "Found", "Not Found")</f>
        <v>Found</v>
      </c>
      <c r="AD388" s="44" t="str">
        <f>IF(COUNTIF(Stats!$A$1:$A$33, O388) &gt; 0, "Found", "Not Found")</f>
        <v>Found</v>
      </c>
      <c r="AE388" s="44" t="str">
        <f>IF(COUNTIF(Stats!$A$1:$A$33, P388) &gt; 0, "Found", "Not Found")</f>
        <v>Found</v>
      </c>
      <c r="AF388" s="44" t="str">
        <f>IF(COUNTIF(Stats!$A$1:$A$33, Q388) &gt; 0, "Found", "Not Found")</f>
        <v>Found</v>
      </c>
      <c r="AG388" s="44" t="str">
        <f>IF(COUNTIF(Stats!$A$1:$A$33, R388) &gt; 0, "Found", "Not Found")</f>
        <v>Found</v>
      </c>
      <c r="AH388" s="44" t="str">
        <f>IF(COUNTIF(Stats!$A$1:$A$33, S388) &gt; 0, "Found", "Not Found")</f>
        <v>Found</v>
      </c>
    </row>
    <row r="389" spans="1:34" ht="12.75">
      <c r="A389" s="57" t="s">
        <v>240</v>
      </c>
      <c r="B389" s="1" t="s">
        <v>108</v>
      </c>
      <c r="C389" s="1" t="s">
        <v>364</v>
      </c>
      <c r="D389" s="46">
        <v>1</v>
      </c>
      <c r="E389" s="1" t="s">
        <v>100</v>
      </c>
      <c r="F389" s="59" t="s">
        <v>53</v>
      </c>
      <c r="G389" s="60" t="s">
        <v>51</v>
      </c>
      <c r="H389" s="61" t="s">
        <v>15</v>
      </c>
      <c r="I389" s="61" t="s">
        <v>40</v>
      </c>
      <c r="J389" s="62" t="s">
        <v>47</v>
      </c>
      <c r="K389" s="62" t="s">
        <v>25</v>
      </c>
      <c r="L389" s="63" t="s">
        <v>59</v>
      </c>
      <c r="M389" s="64" t="s">
        <v>48</v>
      </c>
      <c r="N389" s="65" t="s">
        <v>46</v>
      </c>
      <c r="O389" s="65" t="s">
        <v>30</v>
      </c>
      <c r="P389" s="65" t="s">
        <v>45</v>
      </c>
      <c r="Q389" s="65" t="s">
        <v>55</v>
      </c>
      <c r="R389" s="66" t="s">
        <v>35</v>
      </c>
      <c r="S389" s="66" t="s">
        <v>70</v>
      </c>
      <c r="T389" s="43">
        <f ca="1">IFERROR(__xludf.DUMMYFUNCTION("COUNTUNIQUE(F389:S389)"),14)</f>
        <v>14</v>
      </c>
      <c r="U389" s="44" t="str">
        <f>IF(COUNTIF(Stats!$A$1:$A$33, F389) &gt; 0, "Found", "Not Found")</f>
        <v>Found</v>
      </c>
      <c r="V389" s="44" t="str">
        <f>IF(COUNTIF(Stats!$A$1:$A$33, G389) &gt; 0, "Found", "Not Found")</f>
        <v>Found</v>
      </c>
      <c r="W389" s="44" t="str">
        <f>IF(COUNTIF(Stats!$A$1:$A$33, H389) &gt; 0, "Found", "Not Found")</f>
        <v>Found</v>
      </c>
      <c r="X389" s="44" t="str">
        <f>IF(COUNTIF(Stats!$A$1:$A$33, I389) &gt; 0, "Found", "Not Found")</f>
        <v>Found</v>
      </c>
      <c r="Y389" s="44" t="str">
        <f>IF(COUNTIF(Stats!$A$1:$A$33, J389) &gt; 0, "Found", "Not Found")</f>
        <v>Found</v>
      </c>
      <c r="Z389" s="44" t="str">
        <f>IF(COUNTIF(Stats!$A$1:$A$33, K389) &gt; 0, "Found", "Not Found")</f>
        <v>Found</v>
      </c>
      <c r="AA389" s="44" t="str">
        <f>IF(COUNTIF(Stats!$A$1:$A$33, L389) &gt; 0, "Found", "Not Found")</f>
        <v>Found</v>
      </c>
      <c r="AB389" s="44" t="str">
        <f>IF(COUNTIF(Stats!$A$1:$A$33, M389) &gt; 0, "Found", "Not Found")</f>
        <v>Found</v>
      </c>
      <c r="AC389" s="44" t="str">
        <f>IF(COUNTIF(Stats!$A$1:$A$33, N389) &gt; 0, "Found", "Not Found")</f>
        <v>Found</v>
      </c>
      <c r="AD389" s="44" t="str">
        <f>IF(COUNTIF(Stats!$A$1:$A$33, O389) &gt; 0, "Found", "Not Found")</f>
        <v>Found</v>
      </c>
      <c r="AE389" s="44" t="str">
        <f>IF(COUNTIF(Stats!$A$1:$A$33, P389) &gt; 0, "Found", "Not Found")</f>
        <v>Found</v>
      </c>
      <c r="AF389" s="44" t="str">
        <f>IF(COUNTIF(Stats!$A$1:$A$33, Q389) &gt; 0, "Found", "Not Found")</f>
        <v>Found</v>
      </c>
      <c r="AG389" s="44" t="str">
        <f>IF(COUNTIF(Stats!$A$1:$A$33, R389) &gt; 0, "Found", "Not Found")</f>
        <v>Found</v>
      </c>
      <c r="AH389" s="44" t="str">
        <f>IF(COUNTIF(Stats!$A$1:$A$33, S389) &gt; 0, "Found", "Not Found")</f>
        <v>Found</v>
      </c>
    </row>
    <row r="390" spans="1:34" ht="12.75">
      <c r="A390" s="56" t="s">
        <v>240</v>
      </c>
      <c r="B390" s="1" t="s">
        <v>108</v>
      </c>
      <c r="C390" s="1" t="s">
        <v>365</v>
      </c>
      <c r="D390" s="46">
        <v>3</v>
      </c>
      <c r="E390" s="1" t="s">
        <v>100</v>
      </c>
      <c r="F390" s="59" t="s">
        <v>55</v>
      </c>
      <c r="G390" s="60" t="s">
        <v>57</v>
      </c>
      <c r="H390" s="61" t="s">
        <v>50</v>
      </c>
      <c r="I390" s="61" t="s">
        <v>62</v>
      </c>
      <c r="J390" s="62" t="s">
        <v>54</v>
      </c>
      <c r="K390" s="62" t="s">
        <v>30</v>
      </c>
      <c r="L390" s="63" t="s">
        <v>51</v>
      </c>
      <c r="M390" s="64" t="s">
        <v>47</v>
      </c>
      <c r="N390" s="65" t="s">
        <v>53</v>
      </c>
      <c r="O390" s="65" t="s">
        <v>49</v>
      </c>
      <c r="P390" s="65" t="s">
        <v>35</v>
      </c>
      <c r="Q390" s="65" t="s">
        <v>46</v>
      </c>
      <c r="R390" s="66" t="s">
        <v>61</v>
      </c>
      <c r="S390" s="66" t="s">
        <v>25</v>
      </c>
      <c r="T390" s="43">
        <f ca="1">IFERROR(__xludf.DUMMYFUNCTION("COUNTUNIQUE(F390:S390)"),14)</f>
        <v>14</v>
      </c>
      <c r="U390" s="44" t="str">
        <f>IF(COUNTIF(Stats!$A$1:$A$33, F390) &gt; 0, "Found", "Not Found")</f>
        <v>Found</v>
      </c>
      <c r="V390" s="44" t="str">
        <f>IF(COUNTIF(Stats!$A$1:$A$33, G390) &gt; 0, "Found", "Not Found")</f>
        <v>Found</v>
      </c>
      <c r="W390" s="44" t="str">
        <f>IF(COUNTIF(Stats!$A$1:$A$33, H390) &gt; 0, "Found", "Not Found")</f>
        <v>Found</v>
      </c>
      <c r="X390" s="44" t="str">
        <f>IF(COUNTIF(Stats!$A$1:$A$33, I390) &gt; 0, "Found", "Not Found")</f>
        <v>Found</v>
      </c>
      <c r="Y390" s="44" t="str">
        <f>IF(COUNTIF(Stats!$A$1:$A$33, J390) &gt; 0, "Found", "Not Found")</f>
        <v>Found</v>
      </c>
      <c r="Z390" s="44" t="str">
        <f>IF(COUNTIF(Stats!$A$1:$A$33, K390) &gt; 0, "Found", "Not Found")</f>
        <v>Found</v>
      </c>
      <c r="AA390" s="44" t="str">
        <f>IF(COUNTIF(Stats!$A$1:$A$33, L390) &gt; 0, "Found", "Not Found")</f>
        <v>Found</v>
      </c>
      <c r="AB390" s="44" t="str">
        <f>IF(COUNTIF(Stats!$A$1:$A$33, M390) &gt; 0, "Found", "Not Found")</f>
        <v>Found</v>
      </c>
      <c r="AC390" s="44" t="str">
        <f>IF(COUNTIF(Stats!$A$1:$A$33, N390) &gt; 0, "Found", "Not Found")</f>
        <v>Found</v>
      </c>
      <c r="AD390" s="44" t="str">
        <f>IF(COUNTIF(Stats!$A$1:$A$33, O390) &gt; 0, "Found", "Not Found")</f>
        <v>Found</v>
      </c>
      <c r="AE390" s="44" t="str">
        <f>IF(COUNTIF(Stats!$A$1:$A$33, P390) &gt; 0, "Found", "Not Found")</f>
        <v>Found</v>
      </c>
      <c r="AF390" s="44" t="str">
        <f>IF(COUNTIF(Stats!$A$1:$A$33, Q390) &gt; 0, "Found", "Not Found")</f>
        <v>Found</v>
      </c>
      <c r="AG390" s="44" t="str">
        <f>IF(COUNTIF(Stats!$A$1:$A$33, R390) &gt; 0, "Found", "Not Found")</f>
        <v>Found</v>
      </c>
      <c r="AH390" s="44" t="str">
        <f>IF(COUNTIF(Stats!$A$1:$A$33, S390) &gt; 0, "Found", "Not Found")</f>
        <v>Found</v>
      </c>
    </row>
    <row r="391" spans="1:34" ht="12.75">
      <c r="A391" s="47" t="s">
        <v>241</v>
      </c>
      <c r="B391" s="1" t="s">
        <v>120</v>
      </c>
      <c r="C391" s="1" t="s">
        <v>365</v>
      </c>
      <c r="D391" s="46">
        <v>7</v>
      </c>
      <c r="E391" s="1" t="s">
        <v>100</v>
      </c>
      <c r="F391" s="59" t="s">
        <v>62</v>
      </c>
      <c r="G391" s="60" t="s">
        <v>64</v>
      </c>
      <c r="H391" s="61" t="s">
        <v>51</v>
      </c>
      <c r="I391" s="61" t="s">
        <v>49</v>
      </c>
      <c r="J391" s="62" t="s">
        <v>50</v>
      </c>
      <c r="K391" s="62" t="s">
        <v>45</v>
      </c>
      <c r="L391" s="63" t="s">
        <v>60</v>
      </c>
      <c r="M391" s="64" t="s">
        <v>47</v>
      </c>
      <c r="N391" s="65" t="s">
        <v>53</v>
      </c>
      <c r="O391" s="65" t="s">
        <v>55</v>
      </c>
      <c r="P391" s="65" t="s">
        <v>35</v>
      </c>
      <c r="Q391" s="65" t="s">
        <v>54</v>
      </c>
      <c r="R391" s="66" t="s">
        <v>66</v>
      </c>
      <c r="S391" s="66" t="s">
        <v>40</v>
      </c>
      <c r="T391" s="43">
        <f ca="1">IFERROR(__xludf.DUMMYFUNCTION("COUNTUNIQUE(F391:S391)"),14)</f>
        <v>14</v>
      </c>
      <c r="U391" s="44" t="str">
        <f>IF(COUNTIF(Stats!$A$1:$A$33, F391) &gt; 0, "Found", "Not Found")</f>
        <v>Found</v>
      </c>
      <c r="V391" s="44" t="str">
        <f>IF(COUNTIF(Stats!$A$1:$A$33, G391) &gt; 0, "Found", "Not Found")</f>
        <v>Found</v>
      </c>
      <c r="W391" s="44" t="str">
        <f>IF(COUNTIF(Stats!$A$1:$A$33, H391) &gt; 0, "Found", "Not Found")</f>
        <v>Found</v>
      </c>
      <c r="X391" s="44" t="str">
        <f>IF(COUNTIF(Stats!$A$1:$A$33, I391) &gt; 0, "Found", "Not Found")</f>
        <v>Found</v>
      </c>
      <c r="Y391" s="44" t="str">
        <f>IF(COUNTIF(Stats!$A$1:$A$33, J391) &gt; 0, "Found", "Not Found")</f>
        <v>Found</v>
      </c>
      <c r="Z391" s="44" t="str">
        <f>IF(COUNTIF(Stats!$A$1:$A$33, K391) &gt; 0, "Found", "Not Found")</f>
        <v>Found</v>
      </c>
      <c r="AA391" s="44" t="str">
        <f>IF(COUNTIF(Stats!$A$1:$A$33, L391) &gt; 0, "Found", "Not Found")</f>
        <v>Found</v>
      </c>
      <c r="AB391" s="44" t="str">
        <f>IF(COUNTIF(Stats!$A$1:$A$33, M391) &gt; 0, "Found", "Not Found")</f>
        <v>Found</v>
      </c>
      <c r="AC391" s="44" t="str">
        <f>IF(COUNTIF(Stats!$A$1:$A$33, N391) &gt; 0, "Found", "Not Found")</f>
        <v>Found</v>
      </c>
      <c r="AD391" s="44" t="str">
        <f>IF(COUNTIF(Stats!$A$1:$A$33, O391) &gt; 0, "Found", "Not Found")</f>
        <v>Found</v>
      </c>
      <c r="AE391" s="44" t="str">
        <f>IF(COUNTIF(Stats!$A$1:$A$33, P391) &gt; 0, "Found", "Not Found")</f>
        <v>Found</v>
      </c>
      <c r="AF391" s="44" t="str">
        <f>IF(COUNTIF(Stats!$A$1:$A$33, Q391) &gt; 0, "Found", "Not Found")</f>
        <v>Found</v>
      </c>
      <c r="AG391" s="44" t="str">
        <f>IF(COUNTIF(Stats!$A$1:$A$33, R391) &gt; 0, "Found", "Not Found")</f>
        <v>Found</v>
      </c>
      <c r="AH391" s="44" t="str">
        <f>IF(COUNTIF(Stats!$A$1:$A$33, S391) &gt; 0, "Found", "Not Found")</f>
        <v>Found</v>
      </c>
    </row>
    <row r="392" spans="1:34" ht="12.75">
      <c r="A392" s="47" t="s">
        <v>241</v>
      </c>
      <c r="B392" s="1" t="s">
        <v>120</v>
      </c>
      <c r="C392" s="1" t="s">
        <v>365</v>
      </c>
      <c r="D392" s="46">
        <v>2</v>
      </c>
      <c r="E392" s="1" t="s">
        <v>100</v>
      </c>
      <c r="F392" s="59" t="s">
        <v>49</v>
      </c>
      <c r="G392" s="60" t="s">
        <v>35</v>
      </c>
      <c r="H392" s="61" t="s">
        <v>45</v>
      </c>
      <c r="I392" s="61" t="s">
        <v>40</v>
      </c>
      <c r="J392" s="62" t="s">
        <v>70</v>
      </c>
      <c r="K392" s="62" t="s">
        <v>47</v>
      </c>
      <c r="L392" s="63" t="s">
        <v>57</v>
      </c>
      <c r="M392" s="64" t="s">
        <v>61</v>
      </c>
      <c r="N392" s="65" t="s">
        <v>53</v>
      </c>
      <c r="O392" s="65" t="s">
        <v>55</v>
      </c>
      <c r="P392" s="65" t="s">
        <v>60</v>
      </c>
      <c r="Q392" s="65" t="s">
        <v>50</v>
      </c>
      <c r="R392" s="66" t="s">
        <v>54</v>
      </c>
      <c r="S392" s="66" t="s">
        <v>20</v>
      </c>
      <c r="T392" s="43">
        <f ca="1">IFERROR(__xludf.DUMMYFUNCTION("COUNTUNIQUE(F392:S392)"),14)</f>
        <v>14</v>
      </c>
      <c r="U392" s="44" t="str">
        <f>IF(COUNTIF(Stats!$A$1:$A$33, F392) &gt; 0, "Found", "Not Found")</f>
        <v>Found</v>
      </c>
      <c r="V392" s="44" t="str">
        <f>IF(COUNTIF(Stats!$A$1:$A$33, G392) &gt; 0, "Found", "Not Found")</f>
        <v>Found</v>
      </c>
      <c r="W392" s="44" t="str">
        <f>IF(COUNTIF(Stats!$A$1:$A$33, H392) &gt; 0, "Found", "Not Found")</f>
        <v>Found</v>
      </c>
      <c r="X392" s="44" t="str">
        <f>IF(COUNTIF(Stats!$A$1:$A$33, I392) &gt; 0, "Found", "Not Found")</f>
        <v>Found</v>
      </c>
      <c r="Y392" s="44" t="str">
        <f>IF(COUNTIF(Stats!$A$1:$A$33, J392) &gt; 0, "Found", "Not Found")</f>
        <v>Found</v>
      </c>
      <c r="Z392" s="44" t="str">
        <f>IF(COUNTIF(Stats!$A$1:$A$33, K392) &gt; 0, "Found", "Not Found")</f>
        <v>Found</v>
      </c>
      <c r="AA392" s="44" t="str">
        <f>IF(COUNTIF(Stats!$A$1:$A$33, L392) &gt; 0, "Found", "Not Found")</f>
        <v>Found</v>
      </c>
      <c r="AB392" s="44" t="str">
        <f>IF(COUNTIF(Stats!$A$1:$A$33, M392) &gt; 0, "Found", "Not Found")</f>
        <v>Found</v>
      </c>
      <c r="AC392" s="44" t="str">
        <f>IF(COUNTIF(Stats!$A$1:$A$33, N392) &gt; 0, "Found", "Not Found")</f>
        <v>Found</v>
      </c>
      <c r="AD392" s="44" t="str">
        <f>IF(COUNTIF(Stats!$A$1:$A$33, O392) &gt; 0, "Found", "Not Found")</f>
        <v>Found</v>
      </c>
      <c r="AE392" s="44" t="str">
        <f>IF(COUNTIF(Stats!$A$1:$A$33, P392) &gt; 0, "Found", "Not Found")</f>
        <v>Found</v>
      </c>
      <c r="AF392" s="44" t="str">
        <f>IF(COUNTIF(Stats!$A$1:$A$33, Q392) &gt; 0, "Found", "Not Found")</f>
        <v>Found</v>
      </c>
      <c r="AG392" s="44" t="str">
        <f>IF(COUNTIF(Stats!$A$1:$A$33, R392) &gt; 0, "Found", "Not Found")</f>
        <v>Found</v>
      </c>
      <c r="AH392" s="44" t="str">
        <f>IF(COUNTIF(Stats!$A$1:$A$33, S392) &gt; 0, "Found", "Not Found")</f>
        <v>Found</v>
      </c>
    </row>
    <row r="393" spans="1:34" ht="12.75">
      <c r="A393" s="62" t="s">
        <v>242</v>
      </c>
      <c r="B393" s="68" t="s">
        <v>111</v>
      </c>
      <c r="C393" s="68" t="s">
        <v>365</v>
      </c>
      <c r="D393" s="69"/>
      <c r="E393" s="68" t="s">
        <v>100</v>
      </c>
      <c r="F393" s="59" t="s">
        <v>55</v>
      </c>
      <c r="G393" s="60" t="s">
        <v>61</v>
      </c>
      <c r="H393" s="61" t="s">
        <v>50</v>
      </c>
      <c r="I393" s="61" t="s">
        <v>40</v>
      </c>
      <c r="J393" s="62" t="s">
        <v>45</v>
      </c>
      <c r="K393" s="62" t="s">
        <v>62</v>
      </c>
      <c r="L393" s="63" t="s">
        <v>51</v>
      </c>
      <c r="M393" s="64" t="s">
        <v>67</v>
      </c>
      <c r="N393" s="65" t="s">
        <v>60</v>
      </c>
      <c r="O393" s="65" t="s">
        <v>49</v>
      </c>
      <c r="P393" s="65" t="s">
        <v>65</v>
      </c>
      <c r="Q393" s="65" t="s">
        <v>70</v>
      </c>
      <c r="R393" s="66" t="s">
        <v>53</v>
      </c>
      <c r="S393" s="66" t="s">
        <v>54</v>
      </c>
      <c r="T393" s="43">
        <f ca="1">IFERROR(__xludf.DUMMYFUNCTION("COUNTUNIQUE(F393:S393)"),14)</f>
        <v>14</v>
      </c>
      <c r="U393" s="44" t="str">
        <f>IF(COUNTIF(Stats!$A$1:$A$33, F393) &gt; 0, "Found", "Not Found")</f>
        <v>Found</v>
      </c>
      <c r="V393" s="44" t="str">
        <f>IF(COUNTIF(Stats!$A$1:$A$33, G393) &gt; 0, "Found", "Not Found")</f>
        <v>Found</v>
      </c>
      <c r="W393" s="44" t="str">
        <f>IF(COUNTIF(Stats!$A$1:$A$33, H393) &gt; 0, "Found", "Not Found")</f>
        <v>Found</v>
      </c>
      <c r="X393" s="44" t="str">
        <f>IF(COUNTIF(Stats!$A$1:$A$33, I393) &gt; 0, "Found", "Not Found")</f>
        <v>Found</v>
      </c>
      <c r="Y393" s="44" t="str">
        <f>IF(COUNTIF(Stats!$A$1:$A$33, J393) &gt; 0, "Found", "Not Found")</f>
        <v>Found</v>
      </c>
      <c r="Z393" s="44" t="str">
        <f>IF(COUNTIF(Stats!$A$1:$A$33, K393) &gt; 0, "Found", "Not Found")</f>
        <v>Found</v>
      </c>
      <c r="AA393" s="44" t="str">
        <f>IF(COUNTIF(Stats!$A$1:$A$33, L393) &gt; 0, "Found", "Not Found")</f>
        <v>Found</v>
      </c>
      <c r="AB393" s="44" t="str">
        <f>IF(COUNTIF(Stats!$A$1:$A$33, M393) &gt; 0, "Found", "Not Found")</f>
        <v>Found</v>
      </c>
      <c r="AC393" s="44" t="str">
        <f>IF(COUNTIF(Stats!$A$1:$A$33, N393) &gt; 0, "Found", "Not Found")</f>
        <v>Found</v>
      </c>
      <c r="AD393" s="44" t="str">
        <f>IF(COUNTIF(Stats!$A$1:$A$33, O393) &gt; 0, "Found", "Not Found")</f>
        <v>Found</v>
      </c>
      <c r="AE393" s="44" t="str">
        <f>IF(COUNTIF(Stats!$A$1:$A$33, P393) &gt; 0, "Found", "Not Found")</f>
        <v>Found</v>
      </c>
      <c r="AF393" s="44" t="str">
        <f>IF(COUNTIF(Stats!$A$1:$A$33, Q393) &gt; 0, "Found", "Not Found")</f>
        <v>Found</v>
      </c>
      <c r="AG393" s="44" t="str">
        <f>IF(COUNTIF(Stats!$A$1:$A$33, R393) &gt; 0, "Found", "Not Found")</f>
        <v>Found</v>
      </c>
      <c r="AH393" s="44" t="str">
        <f>IF(COUNTIF(Stats!$A$1:$A$33, S393) &gt; 0, "Found", "Not Found")</f>
        <v>Found</v>
      </c>
    </row>
    <row r="394" spans="1:34" ht="12.75">
      <c r="A394" s="62" t="s">
        <v>242</v>
      </c>
      <c r="B394" s="68" t="s">
        <v>111</v>
      </c>
      <c r="C394" s="68" t="s">
        <v>365</v>
      </c>
      <c r="D394" s="69"/>
      <c r="E394" s="68" t="s">
        <v>100</v>
      </c>
      <c r="F394" s="59" t="s">
        <v>65</v>
      </c>
      <c r="G394" s="60" t="s">
        <v>40</v>
      </c>
      <c r="H394" s="61" t="s">
        <v>53</v>
      </c>
      <c r="I394" s="61" t="s">
        <v>35</v>
      </c>
      <c r="J394" s="62" t="s">
        <v>55</v>
      </c>
      <c r="K394" s="62" t="s">
        <v>51</v>
      </c>
      <c r="L394" s="63" t="s">
        <v>15</v>
      </c>
      <c r="M394" s="64" t="s">
        <v>45</v>
      </c>
      <c r="N394" s="65" t="s">
        <v>60</v>
      </c>
      <c r="O394" s="65" t="s">
        <v>70</v>
      </c>
      <c r="P394" s="65" t="s">
        <v>62</v>
      </c>
      <c r="Q394" s="65" t="s">
        <v>49</v>
      </c>
      <c r="R394" s="66" t="s">
        <v>54</v>
      </c>
      <c r="S394" s="66" t="s">
        <v>67</v>
      </c>
      <c r="T394" s="43">
        <f ca="1">IFERROR(__xludf.DUMMYFUNCTION("COUNTUNIQUE(F394:S394)"),14)</f>
        <v>14</v>
      </c>
      <c r="U394" s="44" t="str">
        <f>IF(COUNTIF(Stats!$A$1:$A$33, F394) &gt; 0, "Found", "Not Found")</f>
        <v>Found</v>
      </c>
      <c r="V394" s="44" t="str">
        <f>IF(COUNTIF(Stats!$A$1:$A$33, G394) &gt; 0, "Found", "Not Found")</f>
        <v>Found</v>
      </c>
      <c r="W394" s="44" t="str">
        <f>IF(COUNTIF(Stats!$A$1:$A$33, H394) &gt; 0, "Found", "Not Found")</f>
        <v>Found</v>
      </c>
      <c r="X394" s="44" t="str">
        <f>IF(COUNTIF(Stats!$A$1:$A$33, I394) &gt; 0, "Found", "Not Found")</f>
        <v>Found</v>
      </c>
      <c r="Y394" s="44" t="str">
        <f>IF(COUNTIF(Stats!$A$1:$A$33, J394) &gt; 0, "Found", "Not Found")</f>
        <v>Found</v>
      </c>
      <c r="Z394" s="44" t="str">
        <f>IF(COUNTIF(Stats!$A$1:$A$33, K394) &gt; 0, "Found", "Not Found")</f>
        <v>Found</v>
      </c>
      <c r="AA394" s="44" t="str">
        <f>IF(COUNTIF(Stats!$A$1:$A$33, L394) &gt; 0, "Found", "Not Found")</f>
        <v>Found</v>
      </c>
      <c r="AB394" s="44" t="str">
        <f>IF(COUNTIF(Stats!$A$1:$A$33, M394) &gt; 0, "Found", "Not Found")</f>
        <v>Found</v>
      </c>
      <c r="AC394" s="44" t="str">
        <f>IF(COUNTIF(Stats!$A$1:$A$33, N394) &gt; 0, "Found", "Not Found")</f>
        <v>Found</v>
      </c>
      <c r="AD394" s="44" t="str">
        <f>IF(COUNTIF(Stats!$A$1:$A$33, O394) &gt; 0, "Found", "Not Found")</f>
        <v>Found</v>
      </c>
      <c r="AE394" s="44" t="str">
        <f>IF(COUNTIF(Stats!$A$1:$A$33, P394) &gt; 0, "Found", "Not Found")</f>
        <v>Found</v>
      </c>
      <c r="AF394" s="44" t="str">
        <f>IF(COUNTIF(Stats!$A$1:$A$33, Q394) &gt; 0, "Found", "Not Found")</f>
        <v>Found</v>
      </c>
      <c r="AG394" s="44" t="str">
        <f>IF(COUNTIF(Stats!$A$1:$A$33, R394) &gt; 0, "Found", "Not Found")</f>
        <v>Found</v>
      </c>
      <c r="AH394" s="44" t="str">
        <f>IF(COUNTIF(Stats!$A$1:$A$33, S394) &gt; 0, "Found", "Not Found")</f>
        <v>Found</v>
      </c>
    </row>
    <row r="395" spans="1:34" ht="12.75">
      <c r="A395" s="59" t="s">
        <v>242</v>
      </c>
      <c r="B395" s="68" t="s">
        <v>111</v>
      </c>
      <c r="C395" s="68" t="s">
        <v>365</v>
      </c>
      <c r="D395" s="69">
        <v>1</v>
      </c>
      <c r="E395" s="68" t="s">
        <v>100</v>
      </c>
      <c r="F395" s="59" t="s">
        <v>55</v>
      </c>
      <c r="G395" s="60" t="s">
        <v>60</v>
      </c>
      <c r="H395" s="61" t="s">
        <v>40</v>
      </c>
      <c r="I395" s="61" t="s">
        <v>61</v>
      </c>
      <c r="J395" s="62" t="s">
        <v>53</v>
      </c>
      <c r="K395" s="62" t="s">
        <v>35</v>
      </c>
      <c r="L395" s="63" t="s">
        <v>47</v>
      </c>
      <c r="M395" s="64" t="s">
        <v>50</v>
      </c>
      <c r="N395" s="65" t="s">
        <v>46</v>
      </c>
      <c r="O395" s="65" t="s">
        <v>70</v>
      </c>
      <c r="P395" s="65" t="s">
        <v>45</v>
      </c>
      <c r="Q395" s="65" t="s">
        <v>49</v>
      </c>
      <c r="R395" s="66" t="s">
        <v>57</v>
      </c>
      <c r="S395" s="66" t="s">
        <v>51</v>
      </c>
      <c r="T395" s="43">
        <f ca="1">IFERROR(__xludf.DUMMYFUNCTION("COUNTUNIQUE(F395:S395)"),14)</f>
        <v>14</v>
      </c>
      <c r="U395" s="44" t="str">
        <f>IF(COUNTIF(Stats!$A$1:$A$33, F395) &gt; 0, "Found", "Not Found")</f>
        <v>Found</v>
      </c>
      <c r="V395" s="44" t="str">
        <f>IF(COUNTIF(Stats!$A$1:$A$33, G395) &gt; 0, "Found", "Not Found")</f>
        <v>Found</v>
      </c>
      <c r="W395" s="44" t="str">
        <f>IF(COUNTIF(Stats!$A$1:$A$33, H395) &gt; 0, "Found", "Not Found")</f>
        <v>Found</v>
      </c>
      <c r="X395" s="44" t="str">
        <f>IF(COUNTIF(Stats!$A$1:$A$33, I395) &gt; 0, "Found", "Not Found")</f>
        <v>Found</v>
      </c>
      <c r="Y395" s="44" t="str">
        <f>IF(COUNTIF(Stats!$A$1:$A$33, J395) &gt; 0, "Found", "Not Found")</f>
        <v>Found</v>
      </c>
      <c r="Z395" s="44" t="str">
        <f>IF(COUNTIF(Stats!$A$1:$A$33, K395) &gt; 0, "Found", "Not Found")</f>
        <v>Found</v>
      </c>
      <c r="AA395" s="44" t="str">
        <f>IF(COUNTIF(Stats!$A$1:$A$33, L395) &gt; 0, "Found", "Not Found")</f>
        <v>Found</v>
      </c>
      <c r="AB395" s="44" t="str">
        <f>IF(COUNTIF(Stats!$A$1:$A$33, M395) &gt; 0, "Found", "Not Found")</f>
        <v>Found</v>
      </c>
      <c r="AC395" s="44" t="str">
        <f>IF(COUNTIF(Stats!$A$1:$A$33, N395) &gt; 0, "Found", "Not Found")</f>
        <v>Found</v>
      </c>
      <c r="AD395" s="44" t="str">
        <f>IF(COUNTIF(Stats!$A$1:$A$33, O395) &gt; 0, "Found", "Not Found")</f>
        <v>Found</v>
      </c>
      <c r="AE395" s="44" t="str">
        <f>IF(COUNTIF(Stats!$A$1:$A$33, P395) &gt; 0, "Found", "Not Found")</f>
        <v>Found</v>
      </c>
      <c r="AF395" s="44" t="str">
        <f>IF(COUNTIF(Stats!$A$1:$A$33, Q395) &gt; 0, "Found", "Not Found")</f>
        <v>Found</v>
      </c>
      <c r="AG395" s="44" t="str">
        <f>IF(COUNTIF(Stats!$A$1:$A$33, R395) &gt; 0, "Found", "Not Found")</f>
        <v>Found</v>
      </c>
      <c r="AH395" s="44" t="str">
        <f>IF(COUNTIF(Stats!$A$1:$A$33, S395) &gt; 0, "Found", "Not Found")</f>
        <v>Found</v>
      </c>
    </row>
    <row r="396" spans="1:34" ht="12.75">
      <c r="A396" s="91" t="s">
        <v>243</v>
      </c>
      <c r="B396" s="68" t="s">
        <v>111</v>
      </c>
      <c r="C396" s="68" t="s">
        <v>364</v>
      </c>
      <c r="D396" s="76"/>
      <c r="E396" s="68" t="s">
        <v>100</v>
      </c>
      <c r="F396" s="59" t="s">
        <v>57</v>
      </c>
      <c r="G396" s="60" t="s">
        <v>35</v>
      </c>
      <c r="H396" s="61" t="s">
        <v>40</v>
      </c>
      <c r="I396" s="61" t="s">
        <v>59</v>
      </c>
      <c r="J396" s="62" t="s">
        <v>70</v>
      </c>
      <c r="K396" s="62" t="s">
        <v>51</v>
      </c>
      <c r="L396" s="63" t="s">
        <v>54</v>
      </c>
      <c r="M396" s="64" t="s">
        <v>62</v>
      </c>
      <c r="N396" s="65" t="s">
        <v>60</v>
      </c>
      <c r="O396" s="65" t="s">
        <v>53</v>
      </c>
      <c r="P396" s="65" t="s">
        <v>49</v>
      </c>
      <c r="Q396" s="65" t="s">
        <v>55</v>
      </c>
      <c r="R396" s="66" t="s">
        <v>46</v>
      </c>
      <c r="S396" s="66" t="s">
        <v>64</v>
      </c>
      <c r="T396" s="43">
        <f ca="1">IFERROR(__xludf.DUMMYFUNCTION("COUNTUNIQUE(F396:S396)"),14)</f>
        <v>14</v>
      </c>
      <c r="U396" s="44" t="str">
        <f>IF(COUNTIF(Stats!$A$1:$A$33, F396) &gt; 0, "Found", "Not Found")</f>
        <v>Found</v>
      </c>
      <c r="V396" s="44" t="str">
        <f>IF(COUNTIF(Stats!$A$1:$A$33, G396) &gt; 0, "Found", "Not Found")</f>
        <v>Found</v>
      </c>
      <c r="W396" s="44" t="str">
        <f>IF(COUNTIF(Stats!$A$1:$A$33, H396) &gt; 0, "Found", "Not Found")</f>
        <v>Found</v>
      </c>
      <c r="X396" s="44" t="str">
        <f>IF(COUNTIF(Stats!$A$1:$A$33, I396) &gt; 0, "Found", "Not Found")</f>
        <v>Found</v>
      </c>
      <c r="Y396" s="44" t="str">
        <f>IF(COUNTIF(Stats!$A$1:$A$33, J396) &gt; 0, "Found", "Not Found")</f>
        <v>Found</v>
      </c>
      <c r="Z396" s="44" t="str">
        <f>IF(COUNTIF(Stats!$A$1:$A$33, K396) &gt; 0, "Found", "Not Found")</f>
        <v>Found</v>
      </c>
      <c r="AA396" s="44" t="str">
        <f>IF(COUNTIF(Stats!$A$1:$A$33, L396) &gt; 0, "Found", "Not Found")</f>
        <v>Found</v>
      </c>
      <c r="AB396" s="44" t="str">
        <f>IF(COUNTIF(Stats!$A$1:$A$33, M396) &gt; 0, "Found", "Not Found")</f>
        <v>Found</v>
      </c>
      <c r="AC396" s="44" t="str">
        <f>IF(COUNTIF(Stats!$A$1:$A$33, N396) &gt; 0, "Found", "Not Found")</f>
        <v>Found</v>
      </c>
      <c r="AD396" s="44" t="str">
        <f>IF(COUNTIF(Stats!$A$1:$A$33, O396) &gt; 0, "Found", "Not Found")</f>
        <v>Found</v>
      </c>
      <c r="AE396" s="44" t="str">
        <f>IF(COUNTIF(Stats!$A$1:$A$33, P396) &gt; 0, "Found", "Not Found")</f>
        <v>Found</v>
      </c>
      <c r="AF396" s="44" t="str">
        <f>IF(COUNTIF(Stats!$A$1:$A$33, Q396) &gt; 0, "Found", "Not Found")</f>
        <v>Found</v>
      </c>
      <c r="AG396" s="44" t="str">
        <f>IF(COUNTIF(Stats!$A$1:$A$33, R396) &gt; 0, "Found", "Not Found")</f>
        <v>Found</v>
      </c>
      <c r="AH396" s="44" t="str">
        <f>IF(COUNTIF(Stats!$A$1:$A$33, S396) &gt; 0, "Found", "Not Found")</f>
        <v>Found</v>
      </c>
    </row>
    <row r="397" spans="1:34" ht="12.75">
      <c r="A397" s="91" t="s">
        <v>243</v>
      </c>
      <c r="B397" s="68" t="s">
        <v>111</v>
      </c>
      <c r="C397" s="68" t="s">
        <v>365</v>
      </c>
      <c r="D397" s="76"/>
      <c r="E397" s="68" t="s">
        <v>100</v>
      </c>
      <c r="F397" s="59" t="s">
        <v>57</v>
      </c>
      <c r="G397" s="60" t="s">
        <v>35</v>
      </c>
      <c r="H397" s="61" t="s">
        <v>64</v>
      </c>
      <c r="I397" s="61" t="s">
        <v>40</v>
      </c>
      <c r="J397" s="62" t="s">
        <v>49</v>
      </c>
      <c r="K397" s="62" t="s">
        <v>51</v>
      </c>
      <c r="L397" s="63" t="s">
        <v>50</v>
      </c>
      <c r="M397" s="64" t="s">
        <v>47</v>
      </c>
      <c r="N397" s="65" t="s">
        <v>55</v>
      </c>
      <c r="O397" s="65" t="s">
        <v>53</v>
      </c>
      <c r="P397" s="65" t="s">
        <v>46</v>
      </c>
      <c r="Q397" s="65" t="s">
        <v>60</v>
      </c>
      <c r="R397" s="66" t="s">
        <v>30</v>
      </c>
      <c r="S397" s="66" t="s">
        <v>70</v>
      </c>
      <c r="T397" s="43">
        <f ca="1">IFERROR(__xludf.DUMMYFUNCTION("COUNTUNIQUE(F397:S397)"),14)</f>
        <v>14</v>
      </c>
      <c r="U397" s="44" t="str">
        <f>IF(COUNTIF(Stats!$A$1:$A$33, F397) &gt; 0, "Found", "Not Found")</f>
        <v>Found</v>
      </c>
      <c r="V397" s="44" t="str">
        <f>IF(COUNTIF(Stats!$A$1:$A$33, G397) &gt; 0, "Found", "Not Found")</f>
        <v>Found</v>
      </c>
      <c r="W397" s="44" t="str">
        <f>IF(COUNTIF(Stats!$A$1:$A$33, H397) &gt; 0, "Found", "Not Found")</f>
        <v>Found</v>
      </c>
      <c r="X397" s="44" t="str">
        <f>IF(COUNTIF(Stats!$A$1:$A$33, I397) &gt; 0, "Found", "Not Found")</f>
        <v>Found</v>
      </c>
      <c r="Y397" s="44" t="str">
        <f>IF(COUNTIF(Stats!$A$1:$A$33, J397) &gt; 0, "Found", "Not Found")</f>
        <v>Found</v>
      </c>
      <c r="Z397" s="44" t="str">
        <f>IF(COUNTIF(Stats!$A$1:$A$33, K397) &gt; 0, "Found", "Not Found")</f>
        <v>Found</v>
      </c>
      <c r="AA397" s="44" t="str">
        <f>IF(COUNTIF(Stats!$A$1:$A$33, L397) &gt; 0, "Found", "Not Found")</f>
        <v>Found</v>
      </c>
      <c r="AB397" s="44" t="str">
        <f>IF(COUNTIF(Stats!$A$1:$A$33, M397) &gt; 0, "Found", "Not Found")</f>
        <v>Found</v>
      </c>
      <c r="AC397" s="44" t="str">
        <f>IF(COUNTIF(Stats!$A$1:$A$33, N397) &gt; 0, "Found", "Not Found")</f>
        <v>Found</v>
      </c>
      <c r="AD397" s="44" t="str">
        <f>IF(COUNTIF(Stats!$A$1:$A$33, O397) &gt; 0, "Found", "Not Found")</f>
        <v>Found</v>
      </c>
      <c r="AE397" s="44" t="str">
        <f>IF(COUNTIF(Stats!$A$1:$A$33, P397) &gt; 0, "Found", "Not Found")</f>
        <v>Found</v>
      </c>
      <c r="AF397" s="44" t="str">
        <f>IF(COUNTIF(Stats!$A$1:$A$33, Q397) &gt; 0, "Found", "Not Found")</f>
        <v>Found</v>
      </c>
      <c r="AG397" s="44" t="str">
        <f>IF(COUNTIF(Stats!$A$1:$A$33, R397) &gt; 0, "Found", "Not Found")</f>
        <v>Found</v>
      </c>
      <c r="AH397" s="44" t="str">
        <f>IF(COUNTIF(Stats!$A$1:$A$33, S397) &gt; 0, "Found", "Not Found")</f>
        <v>Found</v>
      </c>
    </row>
    <row r="398" spans="1:34" ht="12.75">
      <c r="A398" s="55" t="s">
        <v>244</v>
      </c>
      <c r="B398" s="1" t="s">
        <v>97</v>
      </c>
      <c r="C398" s="1" t="s">
        <v>365</v>
      </c>
      <c r="D398" s="46">
        <v>3</v>
      </c>
      <c r="E398" s="1" t="s">
        <v>100</v>
      </c>
      <c r="F398" s="47" t="s">
        <v>55</v>
      </c>
      <c r="G398" s="48" t="s">
        <v>62</v>
      </c>
      <c r="H398" s="49" t="s">
        <v>40</v>
      </c>
      <c r="I398" s="49" t="s">
        <v>59</v>
      </c>
      <c r="J398" s="50" t="s">
        <v>51</v>
      </c>
      <c r="K398" s="50" t="s">
        <v>60</v>
      </c>
      <c r="L398" s="51" t="s">
        <v>47</v>
      </c>
      <c r="M398" s="52" t="s">
        <v>25</v>
      </c>
      <c r="N398" s="53" t="s">
        <v>46</v>
      </c>
      <c r="O398" s="53" t="s">
        <v>64</v>
      </c>
      <c r="P398" s="53" t="s">
        <v>35</v>
      </c>
      <c r="Q398" s="53" t="s">
        <v>53</v>
      </c>
      <c r="R398" s="54" t="s">
        <v>52</v>
      </c>
      <c r="S398" s="54" t="s">
        <v>49</v>
      </c>
      <c r="T398" s="43">
        <f ca="1">IFERROR(__xludf.DUMMYFUNCTION("COUNTUNIQUE(F398:S398)"),14)</f>
        <v>14</v>
      </c>
      <c r="U398" s="44" t="str">
        <f>IF(COUNTIF(Stats!$A$1:$A$33, F398) &gt; 0, "Found", "Not Found")</f>
        <v>Found</v>
      </c>
      <c r="V398" s="44" t="str">
        <f>IF(COUNTIF(Stats!$A$1:$A$33, G398) &gt; 0, "Found", "Not Found")</f>
        <v>Found</v>
      </c>
      <c r="W398" s="44" t="str">
        <f>IF(COUNTIF(Stats!$A$1:$A$33, H398) &gt; 0, "Found", "Not Found")</f>
        <v>Found</v>
      </c>
      <c r="X398" s="44" t="str">
        <f>IF(COUNTIF(Stats!$A$1:$A$33, I398) &gt; 0, "Found", "Not Found")</f>
        <v>Found</v>
      </c>
      <c r="Y398" s="44" t="str">
        <f>IF(COUNTIF(Stats!$A$1:$A$33, J398) &gt; 0, "Found", "Not Found")</f>
        <v>Found</v>
      </c>
      <c r="Z398" s="44" t="str">
        <f>IF(COUNTIF(Stats!$A$1:$A$33, K398) &gt; 0, "Found", "Not Found")</f>
        <v>Found</v>
      </c>
      <c r="AA398" s="44" t="str">
        <f>IF(COUNTIF(Stats!$A$1:$A$33, L398) &gt; 0, "Found", "Not Found")</f>
        <v>Found</v>
      </c>
      <c r="AB398" s="44" t="str">
        <f>IF(COUNTIF(Stats!$A$1:$A$33, M398) &gt; 0, "Found", "Not Found")</f>
        <v>Found</v>
      </c>
      <c r="AC398" s="44" t="str">
        <f>IF(COUNTIF(Stats!$A$1:$A$33, N398) &gt; 0, "Found", "Not Found")</f>
        <v>Found</v>
      </c>
      <c r="AD398" s="44" t="str">
        <f>IF(COUNTIF(Stats!$A$1:$A$33, O398) &gt; 0, "Found", "Not Found")</f>
        <v>Found</v>
      </c>
      <c r="AE398" s="44" t="str">
        <f>IF(COUNTIF(Stats!$A$1:$A$33, P398) &gt; 0, "Found", "Not Found")</f>
        <v>Found</v>
      </c>
      <c r="AF398" s="44" t="str">
        <f>IF(COUNTIF(Stats!$A$1:$A$33, Q398) &gt; 0, "Found", "Not Found")</f>
        <v>Found</v>
      </c>
      <c r="AG398" s="44" t="str">
        <f>IF(COUNTIF(Stats!$A$1:$A$33, R398) &gt; 0, "Found", "Not Found")</f>
        <v>Found</v>
      </c>
      <c r="AH398" s="44" t="str">
        <f>IF(COUNTIF(Stats!$A$1:$A$33, S398) &gt; 0, "Found", "Not Found")</f>
        <v>Found</v>
      </c>
    </row>
    <row r="399" spans="1:34" ht="12.75">
      <c r="A399" s="57" t="s">
        <v>244</v>
      </c>
      <c r="B399" s="1" t="s">
        <v>97</v>
      </c>
      <c r="C399" s="1" t="s">
        <v>364</v>
      </c>
      <c r="D399" s="46">
        <v>1</v>
      </c>
      <c r="E399" s="1" t="s">
        <v>100</v>
      </c>
      <c r="F399" s="47" t="s">
        <v>30</v>
      </c>
      <c r="G399" s="48" t="s">
        <v>70</v>
      </c>
      <c r="H399" s="49" t="s">
        <v>59</v>
      </c>
      <c r="I399" s="49" t="s">
        <v>62</v>
      </c>
      <c r="J399" s="50" t="s">
        <v>53</v>
      </c>
      <c r="K399" s="50" t="s">
        <v>49</v>
      </c>
      <c r="L399" s="51" t="s">
        <v>51</v>
      </c>
      <c r="M399" s="52" t="s">
        <v>63</v>
      </c>
      <c r="N399" s="53" t="s">
        <v>46</v>
      </c>
      <c r="O399" s="53" t="s">
        <v>64</v>
      </c>
      <c r="P399" s="53" t="s">
        <v>35</v>
      </c>
      <c r="Q399" s="53" t="s">
        <v>55</v>
      </c>
      <c r="R399" s="54" t="s">
        <v>48</v>
      </c>
      <c r="S399" s="54" t="s">
        <v>25</v>
      </c>
      <c r="T399" s="43">
        <f ca="1">IFERROR(__xludf.DUMMYFUNCTION("COUNTUNIQUE(F399:S399)"),14)</f>
        <v>14</v>
      </c>
      <c r="U399" s="44" t="str">
        <f>IF(COUNTIF(Stats!$A$1:$A$33, F399) &gt; 0, "Found", "Not Found")</f>
        <v>Found</v>
      </c>
      <c r="V399" s="44" t="str">
        <f>IF(COUNTIF(Stats!$A$1:$A$33, G399) &gt; 0, "Found", "Not Found")</f>
        <v>Found</v>
      </c>
      <c r="W399" s="44" t="str">
        <f>IF(COUNTIF(Stats!$A$1:$A$33, H399) &gt; 0, "Found", "Not Found")</f>
        <v>Found</v>
      </c>
      <c r="X399" s="44" t="str">
        <f>IF(COUNTIF(Stats!$A$1:$A$33, I399) &gt; 0, "Found", "Not Found")</f>
        <v>Found</v>
      </c>
      <c r="Y399" s="44" t="str">
        <f>IF(COUNTIF(Stats!$A$1:$A$33, J399) &gt; 0, "Found", "Not Found")</f>
        <v>Found</v>
      </c>
      <c r="Z399" s="44" t="str">
        <f>IF(COUNTIF(Stats!$A$1:$A$33, K399) &gt; 0, "Found", "Not Found")</f>
        <v>Found</v>
      </c>
      <c r="AA399" s="44" t="str">
        <f>IF(COUNTIF(Stats!$A$1:$A$33, L399) &gt; 0, "Found", "Not Found")</f>
        <v>Found</v>
      </c>
      <c r="AB399" s="44" t="str">
        <f>IF(COUNTIF(Stats!$A$1:$A$33, M399) &gt; 0, "Found", "Not Found")</f>
        <v>Found</v>
      </c>
      <c r="AC399" s="44" t="str">
        <f>IF(COUNTIF(Stats!$A$1:$A$33, N399) &gt; 0, "Found", "Not Found")</f>
        <v>Found</v>
      </c>
      <c r="AD399" s="44" t="str">
        <f>IF(COUNTIF(Stats!$A$1:$A$33, O399) &gt; 0, "Found", "Not Found")</f>
        <v>Found</v>
      </c>
      <c r="AE399" s="44" t="str">
        <f>IF(COUNTIF(Stats!$A$1:$A$33, P399) &gt; 0, "Found", "Not Found")</f>
        <v>Found</v>
      </c>
      <c r="AF399" s="44" t="str">
        <f>IF(COUNTIF(Stats!$A$1:$A$33, Q399) &gt; 0, "Found", "Not Found")</f>
        <v>Found</v>
      </c>
      <c r="AG399" s="44" t="str">
        <f>IF(COUNTIF(Stats!$A$1:$A$33, R399) &gt; 0, "Found", "Not Found")</f>
        <v>Found</v>
      </c>
      <c r="AH399" s="44" t="str">
        <f>IF(COUNTIF(Stats!$A$1:$A$33, S399) &gt; 0, "Found", "Not Found")</f>
        <v>Found</v>
      </c>
    </row>
    <row r="400" spans="1:34" ht="12.75">
      <c r="A400" s="57" t="s">
        <v>244</v>
      </c>
      <c r="B400" s="1" t="s">
        <v>97</v>
      </c>
      <c r="C400" s="1" t="s">
        <v>365</v>
      </c>
      <c r="D400" s="46">
        <v>6</v>
      </c>
      <c r="E400" s="1" t="s">
        <v>100</v>
      </c>
      <c r="F400" s="47" t="s">
        <v>35</v>
      </c>
      <c r="G400" s="48" t="s">
        <v>59</v>
      </c>
      <c r="H400" s="49" t="s">
        <v>40</v>
      </c>
      <c r="I400" s="49" t="s">
        <v>57</v>
      </c>
      <c r="J400" s="50" t="s">
        <v>25</v>
      </c>
      <c r="K400" s="50" t="s">
        <v>53</v>
      </c>
      <c r="L400" s="51" t="s">
        <v>51</v>
      </c>
      <c r="M400" s="52" t="s">
        <v>49</v>
      </c>
      <c r="N400" s="53" t="s">
        <v>46</v>
      </c>
      <c r="O400" s="53" t="s">
        <v>30</v>
      </c>
      <c r="P400" s="53" t="s">
        <v>47</v>
      </c>
      <c r="Q400" s="53" t="s">
        <v>55</v>
      </c>
      <c r="R400" s="54" t="s">
        <v>52</v>
      </c>
      <c r="S400" s="54" t="s">
        <v>62</v>
      </c>
      <c r="T400" s="43">
        <f ca="1">IFERROR(__xludf.DUMMYFUNCTION("COUNTUNIQUE(F400:S400)"),14)</f>
        <v>14</v>
      </c>
      <c r="U400" s="44" t="str">
        <f>IF(COUNTIF(Stats!$A$1:$A$33, F400) &gt; 0, "Found", "Not Found")</f>
        <v>Found</v>
      </c>
      <c r="V400" s="44" t="str">
        <f>IF(COUNTIF(Stats!$A$1:$A$33, G400) &gt; 0, "Found", "Not Found")</f>
        <v>Found</v>
      </c>
      <c r="W400" s="44" t="str">
        <f>IF(COUNTIF(Stats!$A$1:$A$33, H400) &gt; 0, "Found", "Not Found")</f>
        <v>Found</v>
      </c>
      <c r="X400" s="44" t="str">
        <f>IF(COUNTIF(Stats!$A$1:$A$33, I400) &gt; 0, "Found", "Not Found")</f>
        <v>Found</v>
      </c>
      <c r="Y400" s="44" t="str">
        <f>IF(COUNTIF(Stats!$A$1:$A$33, J400) &gt; 0, "Found", "Not Found")</f>
        <v>Found</v>
      </c>
      <c r="Z400" s="44" t="str">
        <f>IF(COUNTIF(Stats!$A$1:$A$33, K400) &gt; 0, "Found", "Not Found")</f>
        <v>Found</v>
      </c>
      <c r="AA400" s="44" t="str">
        <f>IF(COUNTIF(Stats!$A$1:$A$33, L400) &gt; 0, "Found", "Not Found")</f>
        <v>Found</v>
      </c>
      <c r="AB400" s="44" t="str">
        <f>IF(COUNTIF(Stats!$A$1:$A$33, M400) &gt; 0, "Found", "Not Found")</f>
        <v>Found</v>
      </c>
      <c r="AC400" s="44" t="str">
        <f>IF(COUNTIF(Stats!$A$1:$A$33, N400) &gt; 0, "Found", "Not Found")</f>
        <v>Found</v>
      </c>
      <c r="AD400" s="44" t="str">
        <f>IF(COUNTIF(Stats!$A$1:$A$33, O400) &gt; 0, "Found", "Not Found")</f>
        <v>Found</v>
      </c>
      <c r="AE400" s="44" t="str">
        <f>IF(COUNTIF(Stats!$A$1:$A$33, P400) &gt; 0, "Found", "Not Found")</f>
        <v>Found</v>
      </c>
      <c r="AF400" s="44" t="str">
        <f>IF(COUNTIF(Stats!$A$1:$A$33, Q400) &gt; 0, "Found", "Not Found")</f>
        <v>Found</v>
      </c>
      <c r="AG400" s="44" t="str">
        <f>IF(COUNTIF(Stats!$A$1:$A$33, R400) &gt; 0, "Found", "Not Found")</f>
        <v>Found</v>
      </c>
      <c r="AH400" s="44" t="str">
        <f>IF(COUNTIF(Stats!$A$1:$A$33, S400) &gt; 0, "Found", "Not Found")</f>
        <v>Found</v>
      </c>
    </row>
    <row r="401" spans="1:34" ht="12.75">
      <c r="A401" s="88" t="s">
        <v>245</v>
      </c>
      <c r="B401" s="68" t="s">
        <v>111</v>
      </c>
      <c r="C401" s="68" t="s">
        <v>365</v>
      </c>
      <c r="D401" s="69"/>
      <c r="E401" s="68" t="s">
        <v>100</v>
      </c>
      <c r="F401" s="59" t="s">
        <v>57</v>
      </c>
      <c r="G401" s="60" t="s">
        <v>70</v>
      </c>
      <c r="H401" s="61" t="s">
        <v>40</v>
      </c>
      <c r="I401" s="61" t="s">
        <v>66</v>
      </c>
      <c r="J401" s="62" t="s">
        <v>53</v>
      </c>
      <c r="K401" s="62" t="s">
        <v>35</v>
      </c>
      <c r="L401" s="63" t="s">
        <v>30</v>
      </c>
      <c r="M401" s="64" t="s">
        <v>51</v>
      </c>
      <c r="N401" s="65" t="s">
        <v>49</v>
      </c>
      <c r="O401" s="65" t="s">
        <v>46</v>
      </c>
      <c r="P401" s="65" t="s">
        <v>60</v>
      </c>
      <c r="Q401" s="65" t="s">
        <v>55</v>
      </c>
      <c r="R401" s="66" t="s">
        <v>62</v>
      </c>
      <c r="S401" s="66" t="s">
        <v>47</v>
      </c>
      <c r="T401" s="43">
        <f ca="1">IFERROR(__xludf.DUMMYFUNCTION("COUNTUNIQUE(F401:S401)"),14)</f>
        <v>14</v>
      </c>
      <c r="U401" s="44" t="str">
        <f>IF(COUNTIF(Stats!$A$1:$A$33, F401) &gt; 0, "Found", "Not Found")</f>
        <v>Found</v>
      </c>
      <c r="V401" s="44" t="str">
        <f>IF(COUNTIF(Stats!$A$1:$A$33, G401) &gt; 0, "Found", "Not Found")</f>
        <v>Found</v>
      </c>
      <c r="W401" s="44" t="str">
        <f>IF(COUNTIF(Stats!$A$1:$A$33, H401) &gt; 0, "Found", "Not Found")</f>
        <v>Found</v>
      </c>
      <c r="X401" s="44" t="str">
        <f>IF(COUNTIF(Stats!$A$1:$A$33, I401) &gt; 0, "Found", "Not Found")</f>
        <v>Found</v>
      </c>
      <c r="Y401" s="44" t="str">
        <f>IF(COUNTIF(Stats!$A$1:$A$33, J401) &gt; 0, "Found", "Not Found")</f>
        <v>Found</v>
      </c>
      <c r="Z401" s="44" t="str">
        <f>IF(COUNTIF(Stats!$A$1:$A$33, K401) &gt; 0, "Found", "Not Found")</f>
        <v>Found</v>
      </c>
      <c r="AA401" s="44" t="str">
        <f>IF(COUNTIF(Stats!$A$1:$A$33, L401) &gt; 0, "Found", "Not Found")</f>
        <v>Found</v>
      </c>
      <c r="AB401" s="44" t="str">
        <f>IF(COUNTIF(Stats!$A$1:$A$33, M401) &gt; 0, "Found", "Not Found")</f>
        <v>Found</v>
      </c>
      <c r="AC401" s="44" t="str">
        <f>IF(COUNTIF(Stats!$A$1:$A$33, N401) &gt; 0, "Found", "Not Found")</f>
        <v>Found</v>
      </c>
      <c r="AD401" s="44" t="str">
        <f>IF(COUNTIF(Stats!$A$1:$A$33, O401) &gt; 0, "Found", "Not Found")</f>
        <v>Found</v>
      </c>
      <c r="AE401" s="44" t="str">
        <f>IF(COUNTIF(Stats!$A$1:$A$33, P401) &gt; 0, "Found", "Not Found")</f>
        <v>Found</v>
      </c>
      <c r="AF401" s="44" t="str">
        <f>IF(COUNTIF(Stats!$A$1:$A$33, Q401) &gt; 0, "Found", "Not Found")</f>
        <v>Found</v>
      </c>
      <c r="AG401" s="44" t="str">
        <f>IF(COUNTIF(Stats!$A$1:$A$33, R401) &gt; 0, "Found", "Not Found")</f>
        <v>Found</v>
      </c>
      <c r="AH401" s="44" t="str">
        <f>IF(COUNTIF(Stats!$A$1:$A$33, S401) &gt; 0, "Found", "Not Found")</f>
        <v>Found</v>
      </c>
    </row>
    <row r="402" spans="1:34" ht="12.75">
      <c r="A402" s="88" t="s">
        <v>245</v>
      </c>
      <c r="B402" s="68" t="s">
        <v>111</v>
      </c>
      <c r="C402" s="68" t="s">
        <v>365</v>
      </c>
      <c r="D402" s="69"/>
      <c r="E402" s="68" t="s">
        <v>100</v>
      </c>
      <c r="F402" s="59" t="s">
        <v>60</v>
      </c>
      <c r="G402" s="60" t="s">
        <v>53</v>
      </c>
      <c r="H402" s="61" t="s">
        <v>59</v>
      </c>
      <c r="I402" s="61" t="s">
        <v>65</v>
      </c>
      <c r="J402" s="62" t="s">
        <v>64</v>
      </c>
      <c r="K402" s="62" t="s">
        <v>70</v>
      </c>
      <c r="L402" s="63" t="s">
        <v>35</v>
      </c>
      <c r="M402" s="64" t="s">
        <v>47</v>
      </c>
      <c r="N402" s="65" t="s">
        <v>55</v>
      </c>
      <c r="O402" s="65" t="s">
        <v>49</v>
      </c>
      <c r="P402" s="65" t="s">
        <v>46</v>
      </c>
      <c r="Q402" s="65" t="s">
        <v>30</v>
      </c>
      <c r="R402" s="66" t="s">
        <v>62</v>
      </c>
      <c r="S402" s="66" t="s">
        <v>15</v>
      </c>
      <c r="T402" s="43">
        <f ca="1">IFERROR(__xludf.DUMMYFUNCTION("COUNTUNIQUE(F402:S402)"),14)</f>
        <v>14</v>
      </c>
      <c r="U402" s="44" t="str">
        <f>IF(COUNTIF(Stats!$A$1:$A$33, F402) &gt; 0, "Found", "Not Found")</f>
        <v>Found</v>
      </c>
      <c r="V402" s="44" t="str">
        <f>IF(COUNTIF(Stats!$A$1:$A$33, G402) &gt; 0, "Found", "Not Found")</f>
        <v>Found</v>
      </c>
      <c r="W402" s="44" t="str">
        <f>IF(COUNTIF(Stats!$A$1:$A$33, H402) &gt; 0, "Found", "Not Found")</f>
        <v>Found</v>
      </c>
      <c r="X402" s="44" t="str">
        <f>IF(COUNTIF(Stats!$A$1:$A$33, I402) &gt; 0, "Found", "Not Found")</f>
        <v>Found</v>
      </c>
      <c r="Y402" s="44" t="str">
        <f>IF(COUNTIF(Stats!$A$1:$A$33, J402) &gt; 0, "Found", "Not Found")</f>
        <v>Found</v>
      </c>
      <c r="Z402" s="44" t="str">
        <f>IF(COUNTIF(Stats!$A$1:$A$33, K402) &gt; 0, "Found", "Not Found")</f>
        <v>Found</v>
      </c>
      <c r="AA402" s="44" t="str">
        <f>IF(COUNTIF(Stats!$A$1:$A$33, L402) &gt; 0, "Found", "Not Found")</f>
        <v>Found</v>
      </c>
      <c r="AB402" s="44" t="str">
        <f>IF(COUNTIF(Stats!$A$1:$A$33, M402) &gt; 0, "Found", "Not Found")</f>
        <v>Found</v>
      </c>
      <c r="AC402" s="44" t="str">
        <f>IF(COUNTIF(Stats!$A$1:$A$33, N402) &gt; 0, "Found", "Not Found")</f>
        <v>Found</v>
      </c>
      <c r="AD402" s="44" t="str">
        <f>IF(COUNTIF(Stats!$A$1:$A$33, O402) &gt; 0, "Found", "Not Found")</f>
        <v>Found</v>
      </c>
      <c r="AE402" s="44" t="str">
        <f>IF(COUNTIF(Stats!$A$1:$A$33, P402) &gt; 0, "Found", "Not Found")</f>
        <v>Found</v>
      </c>
      <c r="AF402" s="44" t="str">
        <f>IF(COUNTIF(Stats!$A$1:$A$33, Q402) &gt; 0, "Found", "Not Found")</f>
        <v>Found</v>
      </c>
      <c r="AG402" s="44" t="str">
        <f>IF(COUNTIF(Stats!$A$1:$A$33, R402) &gt; 0, "Found", "Not Found")</f>
        <v>Found</v>
      </c>
      <c r="AH402" s="44" t="str">
        <f>IF(COUNTIF(Stats!$A$1:$A$33, S402) &gt; 0, "Found", "Not Found")</f>
        <v>Found</v>
      </c>
    </row>
    <row r="403" spans="1:34" ht="12.75">
      <c r="A403" s="56" t="s">
        <v>246</v>
      </c>
      <c r="B403" s="1" t="s">
        <v>121</v>
      </c>
      <c r="C403" s="1" t="s">
        <v>365</v>
      </c>
      <c r="D403" s="46">
        <v>1</v>
      </c>
      <c r="E403" s="1" t="s">
        <v>100</v>
      </c>
      <c r="F403" s="59" t="s">
        <v>55</v>
      </c>
      <c r="G403" s="60" t="s">
        <v>59</v>
      </c>
      <c r="H403" s="61" t="s">
        <v>35</v>
      </c>
      <c r="I403" s="61" t="s">
        <v>65</v>
      </c>
      <c r="J403" s="62" t="s">
        <v>60</v>
      </c>
      <c r="K403" s="62" t="s">
        <v>51</v>
      </c>
      <c r="L403" s="63" t="s">
        <v>25</v>
      </c>
      <c r="M403" s="64" t="s">
        <v>30</v>
      </c>
      <c r="N403" s="65" t="s">
        <v>46</v>
      </c>
      <c r="O403" s="65" t="s">
        <v>53</v>
      </c>
      <c r="P403" s="65" t="s">
        <v>64</v>
      </c>
      <c r="Q403" s="65" t="s">
        <v>49</v>
      </c>
      <c r="R403" s="66" t="s">
        <v>15</v>
      </c>
      <c r="S403" s="66" t="s">
        <v>45</v>
      </c>
      <c r="T403" s="43">
        <f ca="1">IFERROR(__xludf.DUMMYFUNCTION("COUNTUNIQUE(F403:S403)"),14)</f>
        <v>14</v>
      </c>
      <c r="U403" s="44" t="str">
        <f>IF(COUNTIF(Stats!$A$1:$A$33, F403) &gt; 0, "Found", "Not Found")</f>
        <v>Found</v>
      </c>
      <c r="V403" s="44" t="str">
        <f>IF(COUNTIF(Stats!$A$1:$A$33, G403) &gt; 0, "Found", "Not Found")</f>
        <v>Found</v>
      </c>
      <c r="W403" s="44" t="str">
        <f>IF(COUNTIF(Stats!$A$1:$A$33, H403) &gt; 0, "Found", "Not Found")</f>
        <v>Found</v>
      </c>
      <c r="X403" s="44" t="str">
        <f>IF(COUNTIF(Stats!$A$1:$A$33, I403) &gt; 0, "Found", "Not Found")</f>
        <v>Found</v>
      </c>
      <c r="Y403" s="44" t="str">
        <f>IF(COUNTIF(Stats!$A$1:$A$33, J403) &gt; 0, "Found", "Not Found")</f>
        <v>Found</v>
      </c>
      <c r="Z403" s="44" t="str">
        <f>IF(COUNTIF(Stats!$A$1:$A$33, K403) &gt; 0, "Found", "Not Found")</f>
        <v>Found</v>
      </c>
      <c r="AA403" s="44" t="str">
        <f>IF(COUNTIF(Stats!$A$1:$A$33, L403) &gt; 0, "Found", "Not Found")</f>
        <v>Found</v>
      </c>
      <c r="AB403" s="44" t="str">
        <f>IF(COUNTIF(Stats!$A$1:$A$33, M403) &gt; 0, "Found", "Not Found")</f>
        <v>Found</v>
      </c>
      <c r="AC403" s="44" t="str">
        <f>IF(COUNTIF(Stats!$A$1:$A$33, N403) &gt; 0, "Found", "Not Found")</f>
        <v>Found</v>
      </c>
      <c r="AD403" s="44" t="str">
        <f>IF(COUNTIF(Stats!$A$1:$A$33, O403) &gt; 0, "Found", "Not Found")</f>
        <v>Found</v>
      </c>
      <c r="AE403" s="44" t="str">
        <f>IF(COUNTIF(Stats!$A$1:$A$33, P403) &gt; 0, "Found", "Not Found")</f>
        <v>Found</v>
      </c>
      <c r="AF403" s="44" t="str">
        <f>IF(COUNTIF(Stats!$A$1:$A$33, Q403) &gt; 0, "Found", "Not Found")</f>
        <v>Found</v>
      </c>
      <c r="AG403" s="44" t="str">
        <f>IF(COUNTIF(Stats!$A$1:$A$33, R403) &gt; 0, "Found", "Not Found")</f>
        <v>Found</v>
      </c>
      <c r="AH403" s="44" t="str">
        <f>IF(COUNTIF(Stats!$A$1:$A$33, S403) &gt; 0, "Found", "Not Found")</f>
        <v>Found</v>
      </c>
    </row>
    <row r="404" spans="1:34" ht="12.75">
      <c r="A404" s="56" t="s">
        <v>246</v>
      </c>
      <c r="B404" s="1" t="s">
        <v>121</v>
      </c>
      <c r="C404" s="1" t="s">
        <v>364</v>
      </c>
      <c r="D404" s="46">
        <v>5</v>
      </c>
      <c r="E404" s="1" t="s">
        <v>100</v>
      </c>
      <c r="F404" s="59" t="s">
        <v>59</v>
      </c>
      <c r="G404" s="60" t="s">
        <v>35</v>
      </c>
      <c r="H404" s="61" t="s">
        <v>64</v>
      </c>
      <c r="I404" s="61" t="s">
        <v>62</v>
      </c>
      <c r="J404" s="62" t="s">
        <v>60</v>
      </c>
      <c r="K404" s="62" t="s">
        <v>48</v>
      </c>
      <c r="L404" s="63" t="s">
        <v>57</v>
      </c>
      <c r="M404" s="64" t="s">
        <v>66</v>
      </c>
      <c r="N404" s="65" t="s">
        <v>46</v>
      </c>
      <c r="O404" s="65" t="s">
        <v>55</v>
      </c>
      <c r="P404" s="65" t="s">
        <v>61</v>
      </c>
      <c r="Q404" s="65" t="s">
        <v>53</v>
      </c>
      <c r="R404" s="66" t="s">
        <v>47</v>
      </c>
      <c r="S404" s="66" t="s">
        <v>49</v>
      </c>
      <c r="T404" s="43">
        <f ca="1">IFERROR(__xludf.DUMMYFUNCTION("COUNTUNIQUE(F404:S404)"),14)</f>
        <v>14</v>
      </c>
      <c r="U404" s="44" t="str">
        <f>IF(COUNTIF(Stats!$A$1:$A$33, F404) &gt; 0, "Found", "Not Found")</f>
        <v>Found</v>
      </c>
      <c r="V404" s="44" t="str">
        <f>IF(COUNTIF(Stats!$A$1:$A$33, G404) &gt; 0, "Found", "Not Found")</f>
        <v>Found</v>
      </c>
      <c r="W404" s="44" t="str">
        <f>IF(COUNTIF(Stats!$A$1:$A$33, H404) &gt; 0, "Found", "Not Found")</f>
        <v>Found</v>
      </c>
      <c r="X404" s="44" t="str">
        <f>IF(COUNTIF(Stats!$A$1:$A$33, I404) &gt; 0, "Found", "Not Found")</f>
        <v>Found</v>
      </c>
      <c r="Y404" s="44" t="str">
        <f>IF(COUNTIF(Stats!$A$1:$A$33, J404) &gt; 0, "Found", "Not Found")</f>
        <v>Found</v>
      </c>
      <c r="Z404" s="44" t="str">
        <f>IF(COUNTIF(Stats!$A$1:$A$33, K404) &gt; 0, "Found", "Not Found")</f>
        <v>Found</v>
      </c>
      <c r="AA404" s="44" t="str">
        <f>IF(COUNTIF(Stats!$A$1:$A$33, L404) &gt; 0, "Found", "Not Found")</f>
        <v>Found</v>
      </c>
      <c r="AB404" s="44" t="str">
        <f>IF(COUNTIF(Stats!$A$1:$A$33, M404) &gt; 0, "Found", "Not Found")</f>
        <v>Found</v>
      </c>
      <c r="AC404" s="44" t="str">
        <f>IF(COUNTIF(Stats!$A$1:$A$33, N404) &gt; 0, "Found", "Not Found")</f>
        <v>Found</v>
      </c>
      <c r="AD404" s="44" t="str">
        <f>IF(COUNTIF(Stats!$A$1:$A$33, O404) &gt; 0, "Found", "Not Found")</f>
        <v>Found</v>
      </c>
      <c r="AE404" s="44" t="str">
        <f>IF(COUNTIF(Stats!$A$1:$A$33, P404) &gt; 0, "Found", "Not Found")</f>
        <v>Found</v>
      </c>
      <c r="AF404" s="44" t="str">
        <f>IF(COUNTIF(Stats!$A$1:$A$33, Q404) &gt; 0, "Found", "Not Found")</f>
        <v>Found</v>
      </c>
      <c r="AG404" s="44" t="str">
        <f>IF(COUNTIF(Stats!$A$1:$A$33, R404) &gt; 0, "Found", "Not Found")</f>
        <v>Found</v>
      </c>
      <c r="AH404" s="44" t="str">
        <f>IF(COUNTIF(Stats!$A$1:$A$33, S404) &gt; 0, "Found", "Not Found")</f>
        <v>Found</v>
      </c>
    </row>
    <row r="405" spans="1:34" ht="12.75">
      <c r="A405" s="50" t="s">
        <v>247</v>
      </c>
      <c r="B405" s="1" t="s">
        <v>97</v>
      </c>
      <c r="C405" s="1" t="s">
        <v>365</v>
      </c>
      <c r="D405" s="46">
        <v>6</v>
      </c>
      <c r="E405" s="1" t="s">
        <v>100</v>
      </c>
      <c r="F405" s="47" t="s">
        <v>53</v>
      </c>
      <c r="G405" s="48" t="s">
        <v>64</v>
      </c>
      <c r="H405" s="49" t="s">
        <v>62</v>
      </c>
      <c r="I405" s="49" t="s">
        <v>59</v>
      </c>
      <c r="J405" s="50" t="s">
        <v>48</v>
      </c>
      <c r="K405" s="50" t="s">
        <v>49</v>
      </c>
      <c r="L405" s="51" t="s">
        <v>30</v>
      </c>
      <c r="M405" s="52" t="s">
        <v>25</v>
      </c>
      <c r="N405" s="53" t="s">
        <v>46</v>
      </c>
      <c r="O405" s="53" t="s">
        <v>35</v>
      </c>
      <c r="P405" s="53" t="s">
        <v>52</v>
      </c>
      <c r="Q405" s="53" t="s">
        <v>55</v>
      </c>
      <c r="R405" s="54" t="s">
        <v>60</v>
      </c>
      <c r="S405" s="54" t="s">
        <v>45</v>
      </c>
      <c r="T405" s="43">
        <f ca="1">IFERROR(__xludf.DUMMYFUNCTION("COUNTUNIQUE(F405:S405)"),14)</f>
        <v>14</v>
      </c>
      <c r="U405" s="44" t="str">
        <f>IF(COUNTIF(Stats!$A$1:$A$33, F405) &gt; 0, "Found", "Not Found")</f>
        <v>Found</v>
      </c>
      <c r="V405" s="44" t="str">
        <f>IF(COUNTIF(Stats!$A$1:$A$33, G405) &gt; 0, "Found", "Not Found")</f>
        <v>Found</v>
      </c>
      <c r="W405" s="44" t="str">
        <f>IF(COUNTIF(Stats!$A$1:$A$33, H405) &gt; 0, "Found", "Not Found")</f>
        <v>Found</v>
      </c>
      <c r="X405" s="44" t="str">
        <f>IF(COUNTIF(Stats!$A$1:$A$33, I405) &gt; 0, "Found", "Not Found")</f>
        <v>Found</v>
      </c>
      <c r="Y405" s="44" t="str">
        <f>IF(COUNTIF(Stats!$A$1:$A$33, J405) &gt; 0, "Found", "Not Found")</f>
        <v>Found</v>
      </c>
      <c r="Z405" s="44" t="str">
        <f>IF(COUNTIF(Stats!$A$1:$A$33, K405) &gt; 0, "Found", "Not Found")</f>
        <v>Found</v>
      </c>
      <c r="AA405" s="44" t="str">
        <f>IF(COUNTIF(Stats!$A$1:$A$33, L405) &gt; 0, "Found", "Not Found")</f>
        <v>Found</v>
      </c>
      <c r="AB405" s="44" t="str">
        <f>IF(COUNTIF(Stats!$A$1:$A$33, M405) &gt; 0, "Found", "Not Found")</f>
        <v>Found</v>
      </c>
      <c r="AC405" s="44" t="str">
        <f>IF(COUNTIF(Stats!$A$1:$A$33, N405) &gt; 0, "Found", "Not Found")</f>
        <v>Found</v>
      </c>
      <c r="AD405" s="44" t="str">
        <f>IF(COUNTIF(Stats!$A$1:$A$33, O405) &gt; 0, "Found", "Not Found")</f>
        <v>Found</v>
      </c>
      <c r="AE405" s="44" t="str">
        <f>IF(COUNTIF(Stats!$A$1:$A$33, P405) &gt; 0, "Found", "Not Found")</f>
        <v>Found</v>
      </c>
      <c r="AF405" s="44" t="str">
        <f>IF(COUNTIF(Stats!$A$1:$A$33, Q405) &gt; 0, "Found", "Not Found")</f>
        <v>Found</v>
      </c>
      <c r="AG405" s="44" t="str">
        <f>IF(COUNTIF(Stats!$A$1:$A$33, R405) &gt; 0, "Found", "Not Found")</f>
        <v>Found</v>
      </c>
      <c r="AH405" s="44" t="str">
        <f>IF(COUNTIF(Stats!$A$1:$A$33, S405) &gt; 0, "Found", "Not Found")</f>
        <v>Found</v>
      </c>
    </row>
    <row r="406" spans="1:34" ht="12.75">
      <c r="A406" s="53" t="s">
        <v>247</v>
      </c>
      <c r="B406" s="1" t="s">
        <v>97</v>
      </c>
      <c r="C406" s="1" t="s">
        <v>365</v>
      </c>
      <c r="D406" s="46">
        <v>1</v>
      </c>
      <c r="E406" s="1" t="s">
        <v>100</v>
      </c>
      <c r="F406" s="47" t="s">
        <v>62</v>
      </c>
      <c r="G406" s="48" t="s">
        <v>60</v>
      </c>
      <c r="H406" s="49" t="s">
        <v>51</v>
      </c>
      <c r="I406" s="49" t="s">
        <v>40</v>
      </c>
      <c r="J406" s="50" t="s">
        <v>67</v>
      </c>
      <c r="K406" s="50" t="s">
        <v>59</v>
      </c>
      <c r="L406" s="51" t="s">
        <v>47</v>
      </c>
      <c r="M406" s="52" t="s">
        <v>45</v>
      </c>
      <c r="N406" s="53" t="s">
        <v>46</v>
      </c>
      <c r="O406" s="53" t="s">
        <v>35</v>
      </c>
      <c r="P406" s="53" t="s">
        <v>30</v>
      </c>
      <c r="Q406" s="53" t="s">
        <v>25</v>
      </c>
      <c r="R406" s="54" t="s">
        <v>55</v>
      </c>
      <c r="S406" s="54" t="s">
        <v>53</v>
      </c>
      <c r="T406" s="43">
        <f ca="1">IFERROR(__xludf.DUMMYFUNCTION("COUNTUNIQUE(F406:S406)"),14)</f>
        <v>14</v>
      </c>
      <c r="U406" s="44" t="str">
        <f>IF(COUNTIF(Stats!$A$1:$A$33, F406) &gt; 0, "Found", "Not Found")</f>
        <v>Found</v>
      </c>
      <c r="V406" s="44" t="str">
        <f>IF(COUNTIF(Stats!$A$1:$A$33, G406) &gt; 0, "Found", "Not Found")</f>
        <v>Found</v>
      </c>
      <c r="W406" s="44" t="str">
        <f>IF(COUNTIF(Stats!$A$1:$A$33, H406) &gt; 0, "Found", "Not Found")</f>
        <v>Found</v>
      </c>
      <c r="X406" s="44" t="str">
        <f>IF(COUNTIF(Stats!$A$1:$A$33, I406) &gt; 0, "Found", "Not Found")</f>
        <v>Found</v>
      </c>
      <c r="Y406" s="44" t="str">
        <f>IF(COUNTIF(Stats!$A$1:$A$33, J406) &gt; 0, "Found", "Not Found")</f>
        <v>Found</v>
      </c>
      <c r="Z406" s="44" t="str">
        <f>IF(COUNTIF(Stats!$A$1:$A$33, K406) &gt; 0, "Found", "Not Found")</f>
        <v>Found</v>
      </c>
      <c r="AA406" s="44" t="str">
        <f>IF(COUNTIF(Stats!$A$1:$A$33, L406) &gt; 0, "Found", "Not Found")</f>
        <v>Found</v>
      </c>
      <c r="AB406" s="44" t="str">
        <f>IF(COUNTIF(Stats!$A$1:$A$33, M406) &gt; 0, "Found", "Not Found")</f>
        <v>Found</v>
      </c>
      <c r="AC406" s="44" t="str">
        <f>IF(COUNTIF(Stats!$A$1:$A$33, N406) &gt; 0, "Found", "Not Found")</f>
        <v>Found</v>
      </c>
      <c r="AD406" s="44" t="str">
        <f>IF(COUNTIF(Stats!$A$1:$A$33, O406) &gt; 0, "Found", "Not Found")</f>
        <v>Found</v>
      </c>
      <c r="AE406" s="44" t="str">
        <f>IF(COUNTIF(Stats!$A$1:$A$33, P406) &gt; 0, "Found", "Not Found")</f>
        <v>Found</v>
      </c>
      <c r="AF406" s="44" t="str">
        <f>IF(COUNTIF(Stats!$A$1:$A$33, Q406) &gt; 0, "Found", "Not Found")</f>
        <v>Found</v>
      </c>
      <c r="AG406" s="44" t="str">
        <f>IF(COUNTIF(Stats!$A$1:$A$33, R406) &gt; 0, "Found", "Not Found")</f>
        <v>Found</v>
      </c>
      <c r="AH406" s="44" t="str">
        <f>IF(COUNTIF(Stats!$A$1:$A$33, S406) &gt; 0, "Found", "Not Found")</f>
        <v>Found</v>
      </c>
    </row>
    <row r="407" spans="1:34" ht="12.75">
      <c r="A407" s="33" t="s">
        <v>248</v>
      </c>
      <c r="B407" s="1" t="s">
        <v>97</v>
      </c>
      <c r="C407" s="1" t="s">
        <v>364</v>
      </c>
      <c r="D407" s="46">
        <v>3</v>
      </c>
      <c r="E407" s="1" t="s">
        <v>100</v>
      </c>
      <c r="F407" s="47" t="s">
        <v>62</v>
      </c>
      <c r="G407" s="48" t="s">
        <v>40</v>
      </c>
      <c r="H407" s="49" t="s">
        <v>59</v>
      </c>
      <c r="I407" s="49" t="s">
        <v>53</v>
      </c>
      <c r="J407" s="50" t="s">
        <v>60</v>
      </c>
      <c r="K407" s="50" t="s">
        <v>25</v>
      </c>
      <c r="L407" s="51" t="s">
        <v>58</v>
      </c>
      <c r="M407" s="52" t="s">
        <v>70</v>
      </c>
      <c r="N407" s="53" t="s">
        <v>46</v>
      </c>
      <c r="O407" s="53" t="s">
        <v>35</v>
      </c>
      <c r="P407" s="53" t="s">
        <v>64</v>
      </c>
      <c r="Q407" s="53" t="s">
        <v>55</v>
      </c>
      <c r="R407" s="54" t="s">
        <v>52</v>
      </c>
      <c r="S407" s="54" t="s">
        <v>47</v>
      </c>
      <c r="T407" s="43">
        <f ca="1">IFERROR(__xludf.DUMMYFUNCTION("COUNTUNIQUE(F407:S407)"),14)</f>
        <v>14</v>
      </c>
      <c r="U407" s="44" t="str">
        <f>IF(COUNTIF(Stats!$A$1:$A$33, F407) &gt; 0, "Found", "Not Found")</f>
        <v>Found</v>
      </c>
      <c r="V407" s="44" t="str">
        <f>IF(COUNTIF(Stats!$A$1:$A$33, G407) &gt; 0, "Found", "Not Found")</f>
        <v>Found</v>
      </c>
      <c r="W407" s="44" t="str">
        <f>IF(COUNTIF(Stats!$A$1:$A$33, H407) &gt; 0, "Found", "Not Found")</f>
        <v>Found</v>
      </c>
      <c r="X407" s="44" t="str">
        <f>IF(COUNTIF(Stats!$A$1:$A$33, I407) &gt; 0, "Found", "Not Found")</f>
        <v>Found</v>
      </c>
      <c r="Y407" s="44" t="str">
        <f>IF(COUNTIF(Stats!$A$1:$A$33, J407) &gt; 0, "Found", "Not Found")</f>
        <v>Found</v>
      </c>
      <c r="Z407" s="44" t="str">
        <f>IF(COUNTIF(Stats!$A$1:$A$33, K407) &gt; 0, "Found", "Not Found")</f>
        <v>Found</v>
      </c>
      <c r="AA407" s="44" t="str">
        <f>IF(COUNTIF(Stats!$A$1:$A$33, L407) &gt; 0, "Found", "Not Found")</f>
        <v>Found</v>
      </c>
      <c r="AB407" s="44" t="str">
        <f>IF(COUNTIF(Stats!$A$1:$A$33, M407) &gt; 0, "Found", "Not Found")</f>
        <v>Found</v>
      </c>
      <c r="AC407" s="44" t="str">
        <f>IF(COUNTIF(Stats!$A$1:$A$33, N407) &gt; 0, "Found", "Not Found")</f>
        <v>Found</v>
      </c>
      <c r="AD407" s="44" t="str">
        <f>IF(COUNTIF(Stats!$A$1:$A$33, O407) &gt; 0, "Found", "Not Found")</f>
        <v>Found</v>
      </c>
      <c r="AE407" s="44" t="str">
        <f>IF(COUNTIF(Stats!$A$1:$A$33, P407) &gt; 0, "Found", "Not Found")</f>
        <v>Found</v>
      </c>
      <c r="AF407" s="44" t="str">
        <f>IF(COUNTIF(Stats!$A$1:$A$33, Q407) &gt; 0, "Found", "Not Found")</f>
        <v>Found</v>
      </c>
      <c r="AG407" s="44" t="str">
        <f>IF(COUNTIF(Stats!$A$1:$A$33, R407) &gt; 0, "Found", "Not Found")</f>
        <v>Found</v>
      </c>
      <c r="AH407" s="44" t="str">
        <f>IF(COUNTIF(Stats!$A$1:$A$33, S407) &gt; 0, "Found", "Not Found")</f>
        <v>Found</v>
      </c>
    </row>
    <row r="408" spans="1:34" ht="12.75">
      <c r="A408" s="56" t="s">
        <v>249</v>
      </c>
      <c r="B408" s="1" t="s">
        <v>115</v>
      </c>
      <c r="C408" s="1" t="s">
        <v>365</v>
      </c>
      <c r="D408" s="46">
        <v>2</v>
      </c>
      <c r="E408" s="1" t="s">
        <v>100</v>
      </c>
      <c r="F408" s="47" t="s">
        <v>57</v>
      </c>
      <c r="G408" s="48" t="s">
        <v>59</v>
      </c>
      <c r="H408" s="49" t="s">
        <v>47</v>
      </c>
      <c r="I408" s="49" t="s">
        <v>54</v>
      </c>
      <c r="J408" s="50" t="s">
        <v>50</v>
      </c>
      <c r="K408" s="50" t="s">
        <v>52</v>
      </c>
      <c r="L408" s="51" t="s">
        <v>46</v>
      </c>
      <c r="M408" s="52" t="s">
        <v>51</v>
      </c>
      <c r="N408" s="53" t="s">
        <v>49</v>
      </c>
      <c r="O408" s="53" t="s">
        <v>30</v>
      </c>
      <c r="P408" s="53" t="s">
        <v>70</v>
      </c>
      <c r="Q408" s="53" t="s">
        <v>35</v>
      </c>
      <c r="R408" s="54" t="s">
        <v>62</v>
      </c>
      <c r="S408" s="54" t="s">
        <v>65</v>
      </c>
      <c r="T408" s="43">
        <f ca="1">IFERROR(__xludf.DUMMYFUNCTION("COUNTUNIQUE(F408:S408)"),14)</f>
        <v>14</v>
      </c>
      <c r="U408" s="44" t="str">
        <f>IF(COUNTIF(Stats!$A$1:$A$33, F408) &gt; 0, "Found", "Not Found")</f>
        <v>Found</v>
      </c>
      <c r="V408" s="44" t="str">
        <f>IF(COUNTIF(Stats!$A$1:$A$33, G408) &gt; 0, "Found", "Not Found")</f>
        <v>Found</v>
      </c>
      <c r="W408" s="44" t="str">
        <f>IF(COUNTIF(Stats!$A$1:$A$33, H408) &gt; 0, "Found", "Not Found")</f>
        <v>Found</v>
      </c>
      <c r="X408" s="44" t="str">
        <f>IF(COUNTIF(Stats!$A$1:$A$33, I408) &gt; 0, "Found", "Not Found")</f>
        <v>Found</v>
      </c>
      <c r="Y408" s="44" t="str">
        <f>IF(COUNTIF(Stats!$A$1:$A$33, J408) &gt; 0, "Found", "Not Found")</f>
        <v>Found</v>
      </c>
      <c r="Z408" s="44" t="str">
        <f>IF(COUNTIF(Stats!$A$1:$A$33, K408) &gt; 0, "Found", "Not Found")</f>
        <v>Found</v>
      </c>
      <c r="AA408" s="44" t="str">
        <f>IF(COUNTIF(Stats!$A$1:$A$33, L408) &gt; 0, "Found", "Not Found")</f>
        <v>Found</v>
      </c>
      <c r="AB408" s="44" t="str">
        <f>IF(COUNTIF(Stats!$A$1:$A$33, M408) &gt; 0, "Found", "Not Found")</f>
        <v>Found</v>
      </c>
      <c r="AC408" s="44" t="str">
        <f>IF(COUNTIF(Stats!$A$1:$A$33, N408) &gt; 0, "Found", "Not Found")</f>
        <v>Found</v>
      </c>
      <c r="AD408" s="44" t="str">
        <f>IF(COUNTIF(Stats!$A$1:$A$33, O408) &gt; 0, "Found", "Not Found")</f>
        <v>Found</v>
      </c>
      <c r="AE408" s="44" t="str">
        <f>IF(COUNTIF(Stats!$A$1:$A$33, P408) &gt; 0, "Found", "Not Found")</f>
        <v>Found</v>
      </c>
      <c r="AF408" s="44" t="str">
        <f>IF(COUNTIF(Stats!$A$1:$A$33, Q408) &gt; 0, "Found", "Not Found")</f>
        <v>Found</v>
      </c>
      <c r="AG408" s="44" t="str">
        <f>IF(COUNTIF(Stats!$A$1:$A$33, R408) &gt; 0, "Found", "Not Found")</f>
        <v>Found</v>
      </c>
      <c r="AH408" s="44" t="str">
        <f>IF(COUNTIF(Stats!$A$1:$A$33, S408) &gt; 0, "Found", "Not Found")</f>
        <v>Found</v>
      </c>
    </row>
    <row r="409" spans="1:34" ht="12.75">
      <c r="A409" s="56" t="s">
        <v>249</v>
      </c>
      <c r="B409" s="1" t="s">
        <v>115</v>
      </c>
      <c r="C409" s="1" t="s">
        <v>364</v>
      </c>
      <c r="D409" s="46">
        <v>7</v>
      </c>
      <c r="E409" s="1" t="s">
        <v>100</v>
      </c>
      <c r="F409" s="47" t="s">
        <v>30</v>
      </c>
      <c r="G409" s="48" t="s">
        <v>54</v>
      </c>
      <c r="H409" s="49" t="s">
        <v>70</v>
      </c>
      <c r="I409" s="49" t="s">
        <v>47</v>
      </c>
      <c r="J409" s="50" t="s">
        <v>52</v>
      </c>
      <c r="K409" s="50" t="s">
        <v>59</v>
      </c>
      <c r="L409" s="51" t="s">
        <v>66</v>
      </c>
      <c r="M409" s="52" t="s">
        <v>45</v>
      </c>
      <c r="N409" s="53" t="s">
        <v>67</v>
      </c>
      <c r="O409" s="53" t="s">
        <v>62</v>
      </c>
      <c r="P409" s="53" t="s">
        <v>49</v>
      </c>
      <c r="Q409" s="53" t="s">
        <v>35</v>
      </c>
      <c r="R409" s="54" t="s">
        <v>57</v>
      </c>
      <c r="S409" s="54" t="s">
        <v>46</v>
      </c>
      <c r="T409" s="43">
        <f ca="1">IFERROR(__xludf.DUMMYFUNCTION("COUNTUNIQUE(F409:S409)"),14)</f>
        <v>14</v>
      </c>
      <c r="U409" s="44" t="str">
        <f>IF(COUNTIF(Stats!$A$1:$A$33, F409) &gt; 0, "Found", "Not Found")</f>
        <v>Found</v>
      </c>
      <c r="V409" s="44" t="str">
        <f>IF(COUNTIF(Stats!$A$1:$A$33, G409) &gt; 0, "Found", "Not Found")</f>
        <v>Found</v>
      </c>
      <c r="W409" s="44" t="str">
        <f>IF(COUNTIF(Stats!$A$1:$A$33, H409) &gt; 0, "Found", "Not Found")</f>
        <v>Found</v>
      </c>
      <c r="X409" s="44" t="str">
        <f>IF(COUNTIF(Stats!$A$1:$A$33, I409) &gt; 0, "Found", "Not Found")</f>
        <v>Found</v>
      </c>
      <c r="Y409" s="44" t="str">
        <f>IF(COUNTIF(Stats!$A$1:$A$33, J409) &gt; 0, "Found", "Not Found")</f>
        <v>Found</v>
      </c>
      <c r="Z409" s="44" t="str">
        <f>IF(COUNTIF(Stats!$A$1:$A$33, K409) &gt; 0, "Found", "Not Found")</f>
        <v>Found</v>
      </c>
      <c r="AA409" s="44" t="str">
        <f>IF(COUNTIF(Stats!$A$1:$A$33, L409) &gt; 0, "Found", "Not Found")</f>
        <v>Found</v>
      </c>
      <c r="AB409" s="44" t="str">
        <f>IF(COUNTIF(Stats!$A$1:$A$33, M409) &gt; 0, "Found", "Not Found")</f>
        <v>Found</v>
      </c>
      <c r="AC409" s="44" t="str">
        <f>IF(COUNTIF(Stats!$A$1:$A$33, N409) &gt; 0, "Found", "Not Found")</f>
        <v>Found</v>
      </c>
      <c r="AD409" s="44" t="str">
        <f>IF(COUNTIF(Stats!$A$1:$A$33, O409) &gt; 0, "Found", "Not Found")</f>
        <v>Found</v>
      </c>
      <c r="AE409" s="44" t="str">
        <f>IF(COUNTIF(Stats!$A$1:$A$33, P409) &gt; 0, "Found", "Not Found")</f>
        <v>Found</v>
      </c>
      <c r="AF409" s="44" t="str">
        <f>IF(COUNTIF(Stats!$A$1:$A$33, Q409) &gt; 0, "Found", "Not Found")</f>
        <v>Found</v>
      </c>
      <c r="AG409" s="44" t="str">
        <f>IF(COUNTIF(Stats!$A$1:$A$33, R409) &gt; 0, "Found", "Not Found")</f>
        <v>Found</v>
      </c>
      <c r="AH409" s="44" t="str">
        <f>IF(COUNTIF(Stats!$A$1:$A$33, S409) &gt; 0, "Found", "Not Found")</f>
        <v>Found</v>
      </c>
    </row>
    <row r="410" spans="1:34" ht="12.75">
      <c r="A410" s="56" t="s">
        <v>250</v>
      </c>
      <c r="B410" s="1" t="s">
        <v>108</v>
      </c>
      <c r="C410" s="1" t="s">
        <v>365</v>
      </c>
      <c r="D410" s="46">
        <v>1</v>
      </c>
      <c r="E410" s="1" t="s">
        <v>100</v>
      </c>
      <c r="F410" s="59" t="s">
        <v>30</v>
      </c>
      <c r="G410" s="60" t="s">
        <v>60</v>
      </c>
      <c r="H410" s="61" t="s">
        <v>40</v>
      </c>
      <c r="I410" s="61" t="s">
        <v>20</v>
      </c>
      <c r="J410" s="62" t="s">
        <v>50</v>
      </c>
      <c r="K410" s="62" t="s">
        <v>62</v>
      </c>
      <c r="L410" s="63" t="s">
        <v>58</v>
      </c>
      <c r="M410" s="64" t="s">
        <v>68</v>
      </c>
      <c r="N410" s="65" t="s">
        <v>35</v>
      </c>
      <c r="O410" s="65" t="s">
        <v>55</v>
      </c>
      <c r="P410" s="65" t="s">
        <v>25</v>
      </c>
      <c r="Q410" s="65" t="s">
        <v>53</v>
      </c>
      <c r="R410" s="66" t="s">
        <v>45</v>
      </c>
      <c r="S410" s="66" t="s">
        <v>46</v>
      </c>
      <c r="T410" s="43">
        <f ca="1">IFERROR(__xludf.DUMMYFUNCTION("COUNTUNIQUE(F410:S410)"),14)</f>
        <v>14</v>
      </c>
      <c r="U410" s="44" t="str">
        <f>IF(COUNTIF(Stats!$A$1:$A$33, F410) &gt; 0, "Found", "Not Found")</f>
        <v>Found</v>
      </c>
      <c r="V410" s="44" t="str">
        <f>IF(COUNTIF(Stats!$A$1:$A$33, G410) &gt; 0, "Found", "Not Found")</f>
        <v>Found</v>
      </c>
      <c r="W410" s="44" t="str">
        <f>IF(COUNTIF(Stats!$A$1:$A$33, H410) &gt; 0, "Found", "Not Found")</f>
        <v>Found</v>
      </c>
      <c r="X410" s="44" t="str">
        <f>IF(COUNTIF(Stats!$A$1:$A$33, I410) &gt; 0, "Found", "Not Found")</f>
        <v>Found</v>
      </c>
      <c r="Y410" s="44" t="str">
        <f>IF(COUNTIF(Stats!$A$1:$A$33, J410) &gt; 0, "Found", "Not Found")</f>
        <v>Found</v>
      </c>
      <c r="Z410" s="44" t="str">
        <f>IF(COUNTIF(Stats!$A$1:$A$33, K410) &gt; 0, "Found", "Not Found")</f>
        <v>Found</v>
      </c>
      <c r="AA410" s="44" t="str">
        <f>IF(COUNTIF(Stats!$A$1:$A$33, L410) &gt; 0, "Found", "Not Found")</f>
        <v>Found</v>
      </c>
      <c r="AB410" s="44" t="str">
        <f>IF(COUNTIF(Stats!$A$1:$A$33, M410) &gt; 0, "Found", "Not Found")</f>
        <v>Found</v>
      </c>
      <c r="AC410" s="44" t="str">
        <f>IF(COUNTIF(Stats!$A$1:$A$33, N410) &gt; 0, "Found", "Not Found")</f>
        <v>Found</v>
      </c>
      <c r="AD410" s="44" t="str">
        <f>IF(COUNTIF(Stats!$A$1:$A$33, O410) &gt; 0, "Found", "Not Found")</f>
        <v>Found</v>
      </c>
      <c r="AE410" s="44" t="str">
        <f>IF(COUNTIF(Stats!$A$1:$A$33, P410) &gt; 0, "Found", "Not Found")</f>
        <v>Found</v>
      </c>
      <c r="AF410" s="44" t="str">
        <f>IF(COUNTIF(Stats!$A$1:$A$33, Q410) &gt; 0, "Found", "Not Found")</f>
        <v>Found</v>
      </c>
      <c r="AG410" s="44" t="str">
        <f>IF(COUNTIF(Stats!$A$1:$A$33, R410) &gt; 0, "Found", "Not Found")</f>
        <v>Found</v>
      </c>
      <c r="AH410" s="44" t="str">
        <f>IF(COUNTIF(Stats!$A$1:$A$33, S410) &gt; 0, "Found", "Not Found")</f>
        <v>Found</v>
      </c>
    </row>
    <row r="411" spans="1:34" ht="12.75">
      <c r="A411" s="56" t="s">
        <v>250</v>
      </c>
      <c r="B411" s="1" t="s">
        <v>108</v>
      </c>
      <c r="C411" s="1" t="s">
        <v>364</v>
      </c>
      <c r="D411" s="46">
        <v>5</v>
      </c>
      <c r="E411" s="1" t="s">
        <v>100</v>
      </c>
      <c r="F411" s="59" t="s">
        <v>25</v>
      </c>
      <c r="G411" s="60" t="s">
        <v>46</v>
      </c>
      <c r="H411" s="61" t="s">
        <v>62</v>
      </c>
      <c r="I411" s="61" t="s">
        <v>54</v>
      </c>
      <c r="J411" s="62" t="s">
        <v>53</v>
      </c>
      <c r="K411" s="62" t="s">
        <v>59</v>
      </c>
      <c r="L411" s="63" t="s">
        <v>45</v>
      </c>
      <c r="M411" s="64" t="s">
        <v>49</v>
      </c>
      <c r="N411" s="65" t="s">
        <v>35</v>
      </c>
      <c r="O411" s="65" t="s">
        <v>55</v>
      </c>
      <c r="P411" s="65" t="s">
        <v>51</v>
      </c>
      <c r="Q411" s="65" t="s">
        <v>30</v>
      </c>
      <c r="R411" s="66" t="s">
        <v>20</v>
      </c>
      <c r="S411" s="66" t="s">
        <v>52</v>
      </c>
      <c r="T411" s="43">
        <f ca="1">IFERROR(__xludf.DUMMYFUNCTION("COUNTUNIQUE(F411:S411)"),14)</f>
        <v>14</v>
      </c>
      <c r="U411" s="44" t="str">
        <f>IF(COUNTIF(Stats!$A$1:$A$33, F411) &gt; 0, "Found", "Not Found")</f>
        <v>Found</v>
      </c>
      <c r="V411" s="44" t="str">
        <f>IF(COUNTIF(Stats!$A$1:$A$33, G411) &gt; 0, "Found", "Not Found")</f>
        <v>Found</v>
      </c>
      <c r="W411" s="44" t="str">
        <f>IF(COUNTIF(Stats!$A$1:$A$33, H411) &gt; 0, "Found", "Not Found")</f>
        <v>Found</v>
      </c>
      <c r="X411" s="44" t="str">
        <f>IF(COUNTIF(Stats!$A$1:$A$33, I411) &gt; 0, "Found", "Not Found")</f>
        <v>Found</v>
      </c>
      <c r="Y411" s="44" t="str">
        <f>IF(COUNTIF(Stats!$A$1:$A$33, J411) &gt; 0, "Found", "Not Found")</f>
        <v>Found</v>
      </c>
      <c r="Z411" s="44" t="str">
        <f>IF(COUNTIF(Stats!$A$1:$A$33, K411) &gt; 0, "Found", "Not Found")</f>
        <v>Found</v>
      </c>
      <c r="AA411" s="44" t="str">
        <f>IF(COUNTIF(Stats!$A$1:$A$33, L411) &gt; 0, "Found", "Not Found")</f>
        <v>Found</v>
      </c>
      <c r="AB411" s="44" t="str">
        <f>IF(COUNTIF(Stats!$A$1:$A$33, M411) &gt; 0, "Found", "Not Found")</f>
        <v>Found</v>
      </c>
      <c r="AC411" s="44" t="str">
        <f>IF(COUNTIF(Stats!$A$1:$A$33, N411) &gt; 0, "Found", "Not Found")</f>
        <v>Found</v>
      </c>
      <c r="AD411" s="44" t="str">
        <f>IF(COUNTIF(Stats!$A$1:$A$33, O411) &gt; 0, "Found", "Not Found")</f>
        <v>Found</v>
      </c>
      <c r="AE411" s="44" t="str">
        <f>IF(COUNTIF(Stats!$A$1:$A$33, P411) &gt; 0, "Found", "Not Found")</f>
        <v>Found</v>
      </c>
      <c r="AF411" s="44" t="str">
        <f>IF(COUNTIF(Stats!$A$1:$A$33, Q411) &gt; 0, "Found", "Not Found")</f>
        <v>Found</v>
      </c>
      <c r="AG411" s="44" t="str">
        <f>IF(COUNTIF(Stats!$A$1:$A$33, R411) &gt; 0, "Found", "Not Found")</f>
        <v>Found</v>
      </c>
      <c r="AH411" s="44" t="str">
        <f>IF(COUNTIF(Stats!$A$1:$A$33, S411) &gt; 0, "Found", "Not Found")</f>
        <v>Found</v>
      </c>
    </row>
    <row r="412" spans="1:34" ht="12.75">
      <c r="A412" s="57" t="s">
        <v>251</v>
      </c>
      <c r="B412" s="1" t="s">
        <v>108</v>
      </c>
      <c r="C412" s="1" t="s">
        <v>365</v>
      </c>
      <c r="D412" s="46">
        <v>10</v>
      </c>
      <c r="E412" s="1" t="s">
        <v>100</v>
      </c>
      <c r="F412" s="59" t="s">
        <v>49</v>
      </c>
      <c r="G412" s="60" t="s">
        <v>70</v>
      </c>
      <c r="H412" s="61" t="s">
        <v>67</v>
      </c>
      <c r="I412" s="61" t="s">
        <v>65</v>
      </c>
      <c r="J412" s="62" t="s">
        <v>25</v>
      </c>
      <c r="K412" s="62" t="s">
        <v>30</v>
      </c>
      <c r="L412" s="63" t="s">
        <v>51</v>
      </c>
      <c r="M412" s="64" t="s">
        <v>56</v>
      </c>
      <c r="N412" s="65" t="s">
        <v>46</v>
      </c>
      <c r="O412" s="65" t="s">
        <v>53</v>
      </c>
      <c r="P412" s="65" t="s">
        <v>55</v>
      </c>
      <c r="Q412" s="65" t="s">
        <v>35</v>
      </c>
      <c r="R412" s="66" t="s">
        <v>66</v>
      </c>
      <c r="S412" s="66" t="s">
        <v>64</v>
      </c>
      <c r="T412" s="43">
        <f ca="1">IFERROR(__xludf.DUMMYFUNCTION("COUNTUNIQUE(F412:S412)"),14)</f>
        <v>14</v>
      </c>
      <c r="U412" s="44" t="str">
        <f>IF(COUNTIF(Stats!$A$1:$A$33, F412) &gt; 0, "Found", "Not Found")</f>
        <v>Found</v>
      </c>
      <c r="V412" s="44" t="str">
        <f>IF(COUNTIF(Stats!$A$1:$A$33, G412) &gt; 0, "Found", "Not Found")</f>
        <v>Found</v>
      </c>
      <c r="W412" s="44" t="str">
        <f>IF(COUNTIF(Stats!$A$1:$A$33, H412) &gt; 0, "Found", "Not Found")</f>
        <v>Found</v>
      </c>
      <c r="X412" s="44" t="str">
        <f>IF(COUNTIF(Stats!$A$1:$A$33, I412) &gt; 0, "Found", "Not Found")</f>
        <v>Found</v>
      </c>
      <c r="Y412" s="44" t="str">
        <f>IF(COUNTIF(Stats!$A$1:$A$33, J412) &gt; 0, "Found", "Not Found")</f>
        <v>Found</v>
      </c>
      <c r="Z412" s="44" t="str">
        <f>IF(COUNTIF(Stats!$A$1:$A$33, K412) &gt; 0, "Found", "Not Found")</f>
        <v>Found</v>
      </c>
      <c r="AA412" s="44" t="str">
        <f>IF(COUNTIF(Stats!$A$1:$A$33, L412) &gt; 0, "Found", "Not Found")</f>
        <v>Found</v>
      </c>
      <c r="AB412" s="44" t="str">
        <f>IF(COUNTIF(Stats!$A$1:$A$33, M412) &gt; 0, "Found", "Not Found")</f>
        <v>Found</v>
      </c>
      <c r="AC412" s="44" t="str">
        <f>IF(COUNTIF(Stats!$A$1:$A$33, N412) &gt; 0, "Found", "Not Found")</f>
        <v>Found</v>
      </c>
      <c r="AD412" s="44" t="str">
        <f>IF(COUNTIF(Stats!$A$1:$A$33, O412) &gt; 0, "Found", "Not Found")</f>
        <v>Found</v>
      </c>
      <c r="AE412" s="44" t="str">
        <f>IF(COUNTIF(Stats!$A$1:$A$33, P412) &gt; 0, "Found", "Not Found")</f>
        <v>Found</v>
      </c>
      <c r="AF412" s="44" t="str">
        <f>IF(COUNTIF(Stats!$A$1:$A$33, Q412) &gt; 0, "Found", "Not Found")</f>
        <v>Found</v>
      </c>
      <c r="AG412" s="44" t="str">
        <f>IF(COUNTIF(Stats!$A$1:$A$33, R412) &gt; 0, "Found", "Not Found")</f>
        <v>Found</v>
      </c>
      <c r="AH412" s="44" t="str">
        <f>IF(COUNTIF(Stats!$A$1:$A$33, S412) &gt; 0, "Found", "Not Found")</f>
        <v>Found</v>
      </c>
    </row>
    <row r="413" spans="1:34" ht="12.75">
      <c r="A413" s="57" t="s">
        <v>251</v>
      </c>
      <c r="B413" s="1" t="s">
        <v>108</v>
      </c>
      <c r="C413" s="1" t="s">
        <v>364</v>
      </c>
      <c r="D413" s="46">
        <v>14</v>
      </c>
      <c r="E413" s="1" t="s">
        <v>100</v>
      </c>
      <c r="F413" s="59" t="s">
        <v>30</v>
      </c>
      <c r="G413" s="60" t="s">
        <v>60</v>
      </c>
      <c r="H413" s="61" t="s">
        <v>50</v>
      </c>
      <c r="I413" s="61" t="s">
        <v>51</v>
      </c>
      <c r="J413" s="62" t="s">
        <v>53</v>
      </c>
      <c r="K413" s="62" t="s">
        <v>57</v>
      </c>
      <c r="L413" s="63" t="s">
        <v>70</v>
      </c>
      <c r="M413" s="64" t="s">
        <v>56</v>
      </c>
      <c r="N413" s="65" t="s">
        <v>25</v>
      </c>
      <c r="O413" s="65" t="s">
        <v>55</v>
      </c>
      <c r="P413" s="65" t="s">
        <v>35</v>
      </c>
      <c r="Q413" s="65" t="s">
        <v>46</v>
      </c>
      <c r="R413" s="66" t="s">
        <v>47</v>
      </c>
      <c r="S413" s="66" t="s">
        <v>52</v>
      </c>
      <c r="T413" s="43">
        <f ca="1">IFERROR(__xludf.DUMMYFUNCTION("COUNTUNIQUE(F413:S413)"),14)</f>
        <v>14</v>
      </c>
      <c r="U413" s="44" t="str">
        <f>IF(COUNTIF(Stats!$A$1:$A$33, F413) &gt; 0, "Found", "Not Found")</f>
        <v>Found</v>
      </c>
      <c r="V413" s="44" t="str">
        <f>IF(COUNTIF(Stats!$A$1:$A$33, G413) &gt; 0, "Found", "Not Found")</f>
        <v>Found</v>
      </c>
      <c r="W413" s="44" t="str">
        <f>IF(COUNTIF(Stats!$A$1:$A$33, H413) &gt; 0, "Found", "Not Found")</f>
        <v>Found</v>
      </c>
      <c r="X413" s="44" t="str">
        <f>IF(COUNTIF(Stats!$A$1:$A$33, I413) &gt; 0, "Found", "Not Found")</f>
        <v>Found</v>
      </c>
      <c r="Y413" s="44" t="str">
        <f>IF(COUNTIF(Stats!$A$1:$A$33, J413) &gt; 0, "Found", "Not Found")</f>
        <v>Found</v>
      </c>
      <c r="Z413" s="44" t="str">
        <f>IF(COUNTIF(Stats!$A$1:$A$33, K413) &gt; 0, "Found", "Not Found")</f>
        <v>Found</v>
      </c>
      <c r="AA413" s="44" t="str">
        <f>IF(COUNTIF(Stats!$A$1:$A$33, L413) &gt; 0, "Found", "Not Found")</f>
        <v>Found</v>
      </c>
      <c r="AB413" s="44" t="str">
        <f>IF(COUNTIF(Stats!$A$1:$A$33, M413) &gt; 0, "Found", "Not Found")</f>
        <v>Found</v>
      </c>
      <c r="AC413" s="44" t="str">
        <f>IF(COUNTIF(Stats!$A$1:$A$33, N413) &gt; 0, "Found", "Not Found")</f>
        <v>Found</v>
      </c>
      <c r="AD413" s="44" t="str">
        <f>IF(COUNTIF(Stats!$A$1:$A$33, O413) &gt; 0, "Found", "Not Found")</f>
        <v>Found</v>
      </c>
      <c r="AE413" s="44" t="str">
        <f>IF(COUNTIF(Stats!$A$1:$A$33, P413) &gt; 0, "Found", "Not Found")</f>
        <v>Found</v>
      </c>
      <c r="AF413" s="44" t="str">
        <f>IF(COUNTIF(Stats!$A$1:$A$33, Q413) &gt; 0, "Found", "Not Found")</f>
        <v>Found</v>
      </c>
      <c r="AG413" s="44" t="str">
        <f>IF(COUNTIF(Stats!$A$1:$A$33, R413) &gt; 0, "Found", "Not Found")</f>
        <v>Found</v>
      </c>
      <c r="AH413" s="44" t="str">
        <f>IF(COUNTIF(Stats!$A$1:$A$33, S413) &gt; 0, "Found", "Not Found")</f>
        <v>Found</v>
      </c>
    </row>
    <row r="414" spans="1:34" ht="12.75">
      <c r="A414" s="58" t="s">
        <v>252</v>
      </c>
      <c r="B414" s="1" t="s">
        <v>108</v>
      </c>
      <c r="C414" s="1" t="s">
        <v>364</v>
      </c>
      <c r="D414" s="46"/>
      <c r="E414" s="1" t="s">
        <v>100</v>
      </c>
      <c r="F414" s="59" t="s">
        <v>53</v>
      </c>
      <c r="G414" s="60" t="s">
        <v>30</v>
      </c>
      <c r="H414" s="61" t="s">
        <v>69</v>
      </c>
      <c r="I414" s="61" t="s">
        <v>62</v>
      </c>
      <c r="J414" s="62" t="s">
        <v>51</v>
      </c>
      <c r="K414" s="62" t="s">
        <v>50</v>
      </c>
      <c r="L414" s="63" t="s">
        <v>48</v>
      </c>
      <c r="M414" s="64" t="s">
        <v>61</v>
      </c>
      <c r="N414" s="65" t="s">
        <v>46</v>
      </c>
      <c r="O414" s="65" t="s">
        <v>55</v>
      </c>
      <c r="P414" s="65" t="s">
        <v>25</v>
      </c>
      <c r="Q414" s="65" t="s">
        <v>35</v>
      </c>
      <c r="R414" s="66" t="s">
        <v>49</v>
      </c>
      <c r="S414" s="66" t="s">
        <v>45</v>
      </c>
      <c r="T414" s="43">
        <f ca="1">IFERROR(__xludf.DUMMYFUNCTION("COUNTUNIQUE(F414:S414)"),14)</f>
        <v>14</v>
      </c>
      <c r="U414" s="44" t="str">
        <f>IF(COUNTIF(Stats!$A$1:$A$33, F414) &gt; 0, "Found", "Not Found")</f>
        <v>Found</v>
      </c>
      <c r="V414" s="44" t="str">
        <f>IF(COUNTIF(Stats!$A$1:$A$33, G414) &gt; 0, "Found", "Not Found")</f>
        <v>Found</v>
      </c>
      <c r="W414" s="44" t="str">
        <f>IF(COUNTIF(Stats!$A$1:$A$33, H414) &gt; 0, "Found", "Not Found")</f>
        <v>Found</v>
      </c>
      <c r="X414" s="44" t="str">
        <f>IF(COUNTIF(Stats!$A$1:$A$33, I414) &gt; 0, "Found", "Not Found")</f>
        <v>Found</v>
      </c>
      <c r="Y414" s="44" t="str">
        <f>IF(COUNTIF(Stats!$A$1:$A$33, J414) &gt; 0, "Found", "Not Found")</f>
        <v>Found</v>
      </c>
      <c r="Z414" s="44" t="str">
        <f>IF(COUNTIF(Stats!$A$1:$A$33, K414) &gt; 0, "Found", "Not Found")</f>
        <v>Found</v>
      </c>
      <c r="AA414" s="44" t="str">
        <f>IF(COUNTIF(Stats!$A$1:$A$33, L414) &gt; 0, "Found", "Not Found")</f>
        <v>Found</v>
      </c>
      <c r="AB414" s="44" t="str">
        <f>IF(COUNTIF(Stats!$A$1:$A$33, M414) &gt; 0, "Found", "Not Found")</f>
        <v>Found</v>
      </c>
      <c r="AC414" s="44" t="str">
        <f>IF(COUNTIF(Stats!$A$1:$A$33, N414) &gt; 0, "Found", "Not Found")</f>
        <v>Found</v>
      </c>
      <c r="AD414" s="44" t="str">
        <f>IF(COUNTIF(Stats!$A$1:$A$33, O414) &gt; 0, "Found", "Not Found")</f>
        <v>Found</v>
      </c>
      <c r="AE414" s="44" t="str">
        <f>IF(COUNTIF(Stats!$A$1:$A$33, P414) &gt; 0, "Found", "Not Found")</f>
        <v>Found</v>
      </c>
      <c r="AF414" s="44" t="str">
        <f>IF(COUNTIF(Stats!$A$1:$A$33, Q414) &gt; 0, "Found", "Not Found")</f>
        <v>Found</v>
      </c>
      <c r="AG414" s="44" t="str">
        <f>IF(COUNTIF(Stats!$A$1:$A$33, R414) &gt; 0, "Found", "Not Found")</f>
        <v>Found</v>
      </c>
      <c r="AH414" s="44" t="str">
        <f>IF(COUNTIF(Stats!$A$1:$A$33, S414) &gt; 0, "Found", "Not Found")</f>
        <v>Found</v>
      </c>
    </row>
    <row r="415" spans="1:34" ht="12.75">
      <c r="A415" s="67" t="s">
        <v>252</v>
      </c>
      <c r="B415" s="1" t="s">
        <v>108</v>
      </c>
      <c r="C415" s="1" t="s">
        <v>365</v>
      </c>
      <c r="D415" s="46">
        <v>2</v>
      </c>
      <c r="E415" s="1" t="s">
        <v>100</v>
      </c>
      <c r="F415" s="59" t="s">
        <v>25</v>
      </c>
      <c r="G415" s="60" t="s">
        <v>50</v>
      </c>
      <c r="H415" s="61" t="s">
        <v>49</v>
      </c>
      <c r="I415" s="61" t="s">
        <v>45</v>
      </c>
      <c r="J415" s="62" t="s">
        <v>30</v>
      </c>
      <c r="K415" s="62" t="s">
        <v>20</v>
      </c>
      <c r="L415" s="63" t="s">
        <v>40</v>
      </c>
      <c r="M415" s="64" t="s">
        <v>58</v>
      </c>
      <c r="N415" s="65" t="s">
        <v>53</v>
      </c>
      <c r="O415" s="65" t="s">
        <v>55</v>
      </c>
      <c r="P415" s="65" t="s">
        <v>35</v>
      </c>
      <c r="Q415" s="65" t="s">
        <v>46</v>
      </c>
      <c r="R415" s="66" t="s">
        <v>59</v>
      </c>
      <c r="S415" s="66" t="s">
        <v>66</v>
      </c>
      <c r="T415" s="43">
        <f ca="1">IFERROR(__xludf.DUMMYFUNCTION("COUNTUNIQUE(F415:S415)"),14)</f>
        <v>14</v>
      </c>
      <c r="U415" s="44" t="str">
        <f>IF(COUNTIF(Stats!$A$1:$A$33, F415) &gt; 0, "Found", "Not Found")</f>
        <v>Found</v>
      </c>
      <c r="V415" s="44" t="str">
        <f>IF(COUNTIF(Stats!$A$1:$A$33, G415) &gt; 0, "Found", "Not Found")</f>
        <v>Found</v>
      </c>
      <c r="W415" s="44" t="str">
        <f>IF(COUNTIF(Stats!$A$1:$A$33, H415) &gt; 0, "Found", "Not Found")</f>
        <v>Found</v>
      </c>
      <c r="X415" s="44" t="str">
        <f>IF(COUNTIF(Stats!$A$1:$A$33, I415) &gt; 0, "Found", "Not Found")</f>
        <v>Found</v>
      </c>
      <c r="Y415" s="44" t="str">
        <f>IF(COUNTIF(Stats!$A$1:$A$33, J415) &gt; 0, "Found", "Not Found")</f>
        <v>Found</v>
      </c>
      <c r="Z415" s="44" t="str">
        <f>IF(COUNTIF(Stats!$A$1:$A$33, K415) &gt; 0, "Found", "Not Found")</f>
        <v>Found</v>
      </c>
      <c r="AA415" s="44" t="str">
        <f>IF(COUNTIF(Stats!$A$1:$A$33, L415) &gt; 0, "Found", "Not Found")</f>
        <v>Found</v>
      </c>
      <c r="AB415" s="44" t="str">
        <f>IF(COUNTIF(Stats!$A$1:$A$33, M415) &gt; 0, "Found", "Not Found")</f>
        <v>Found</v>
      </c>
      <c r="AC415" s="44" t="str">
        <f>IF(COUNTIF(Stats!$A$1:$A$33, N415) &gt; 0, "Found", "Not Found")</f>
        <v>Found</v>
      </c>
      <c r="AD415" s="44" t="str">
        <f>IF(COUNTIF(Stats!$A$1:$A$33, O415) &gt; 0, "Found", "Not Found")</f>
        <v>Found</v>
      </c>
      <c r="AE415" s="44" t="str">
        <f>IF(COUNTIF(Stats!$A$1:$A$33, P415) &gt; 0, "Found", "Not Found")</f>
        <v>Found</v>
      </c>
      <c r="AF415" s="44" t="str">
        <f>IF(COUNTIF(Stats!$A$1:$A$33, Q415) &gt; 0, "Found", "Not Found")</f>
        <v>Found</v>
      </c>
      <c r="AG415" s="44" t="str">
        <f>IF(COUNTIF(Stats!$A$1:$A$33, R415) &gt; 0, "Found", "Not Found")</f>
        <v>Found</v>
      </c>
      <c r="AH415" s="44" t="str">
        <f>IF(COUNTIF(Stats!$A$1:$A$33, S415) &gt; 0, "Found", "Not Found")</f>
        <v>Found</v>
      </c>
    </row>
    <row r="416" spans="1:34" ht="12.75">
      <c r="A416" s="67" t="s">
        <v>252</v>
      </c>
      <c r="B416" s="1" t="s">
        <v>108</v>
      </c>
      <c r="C416" s="1" t="s">
        <v>364</v>
      </c>
      <c r="D416" s="46">
        <v>5</v>
      </c>
      <c r="E416" s="1" t="s">
        <v>100</v>
      </c>
      <c r="F416" s="59" t="s">
        <v>25</v>
      </c>
      <c r="G416" s="60" t="s">
        <v>51</v>
      </c>
      <c r="H416" s="61" t="s">
        <v>62</v>
      </c>
      <c r="I416" s="61" t="s">
        <v>40</v>
      </c>
      <c r="J416" s="62" t="s">
        <v>55</v>
      </c>
      <c r="K416" s="62" t="s">
        <v>60</v>
      </c>
      <c r="L416" s="63" t="s">
        <v>30</v>
      </c>
      <c r="M416" s="64" t="s">
        <v>70</v>
      </c>
      <c r="N416" s="65" t="s">
        <v>35</v>
      </c>
      <c r="O416" s="65" t="s">
        <v>46</v>
      </c>
      <c r="P416" s="65" t="s">
        <v>53</v>
      </c>
      <c r="Q416" s="65" t="s">
        <v>15</v>
      </c>
      <c r="R416" s="66" t="s">
        <v>54</v>
      </c>
      <c r="S416" s="66" t="s">
        <v>57</v>
      </c>
      <c r="T416" s="43">
        <f ca="1">IFERROR(__xludf.DUMMYFUNCTION("COUNTUNIQUE(F416:S416)"),14)</f>
        <v>14</v>
      </c>
      <c r="U416" s="44" t="str">
        <f>IF(COUNTIF(Stats!$A$1:$A$33, F416) &gt; 0, "Found", "Not Found")</f>
        <v>Found</v>
      </c>
      <c r="V416" s="44" t="str">
        <f>IF(COUNTIF(Stats!$A$1:$A$33, G416) &gt; 0, "Found", "Not Found")</f>
        <v>Found</v>
      </c>
      <c r="W416" s="44" t="str">
        <f>IF(COUNTIF(Stats!$A$1:$A$33, H416) &gt; 0, "Found", "Not Found")</f>
        <v>Found</v>
      </c>
      <c r="X416" s="44" t="str">
        <f>IF(COUNTIF(Stats!$A$1:$A$33, I416) &gt; 0, "Found", "Not Found")</f>
        <v>Found</v>
      </c>
      <c r="Y416" s="44" t="str">
        <f>IF(COUNTIF(Stats!$A$1:$A$33, J416) &gt; 0, "Found", "Not Found")</f>
        <v>Found</v>
      </c>
      <c r="Z416" s="44" t="str">
        <f>IF(COUNTIF(Stats!$A$1:$A$33, K416) &gt; 0, "Found", "Not Found")</f>
        <v>Found</v>
      </c>
      <c r="AA416" s="44" t="str">
        <f>IF(COUNTIF(Stats!$A$1:$A$33, L416) &gt; 0, "Found", "Not Found")</f>
        <v>Found</v>
      </c>
      <c r="AB416" s="44" t="str">
        <f>IF(COUNTIF(Stats!$A$1:$A$33, M416) &gt; 0, "Found", "Not Found")</f>
        <v>Found</v>
      </c>
      <c r="AC416" s="44" t="str">
        <f>IF(COUNTIF(Stats!$A$1:$A$33, N416) &gt; 0, "Found", "Not Found")</f>
        <v>Found</v>
      </c>
      <c r="AD416" s="44" t="str">
        <f>IF(COUNTIF(Stats!$A$1:$A$33, O416) &gt; 0, "Found", "Not Found")</f>
        <v>Found</v>
      </c>
      <c r="AE416" s="44" t="str">
        <f>IF(COUNTIF(Stats!$A$1:$A$33, P416) &gt; 0, "Found", "Not Found")</f>
        <v>Found</v>
      </c>
      <c r="AF416" s="44" t="str">
        <f>IF(COUNTIF(Stats!$A$1:$A$33, Q416) &gt; 0, "Found", "Not Found")</f>
        <v>Found</v>
      </c>
      <c r="AG416" s="44" t="str">
        <f>IF(COUNTIF(Stats!$A$1:$A$33, R416) &gt; 0, "Found", "Not Found")</f>
        <v>Found</v>
      </c>
      <c r="AH416" s="44" t="str">
        <f>IF(COUNTIF(Stats!$A$1:$A$33, S416) &gt; 0, "Found", "Not Found")</f>
        <v>Found</v>
      </c>
    </row>
    <row r="417" spans="1:34" ht="12.75">
      <c r="A417" s="53" t="s">
        <v>253</v>
      </c>
      <c r="B417" s="1" t="s">
        <v>163</v>
      </c>
      <c r="C417" s="1" t="s">
        <v>364</v>
      </c>
      <c r="D417" s="46">
        <v>8</v>
      </c>
      <c r="E417" s="1" t="s">
        <v>100</v>
      </c>
      <c r="F417" s="47" t="s">
        <v>49</v>
      </c>
      <c r="G417" s="48" t="s">
        <v>51</v>
      </c>
      <c r="H417" s="49" t="s">
        <v>65</v>
      </c>
      <c r="I417" s="49" t="s">
        <v>70</v>
      </c>
      <c r="J417" s="50" t="s">
        <v>53</v>
      </c>
      <c r="K417" s="50" t="s">
        <v>48</v>
      </c>
      <c r="L417" s="51" t="s">
        <v>25</v>
      </c>
      <c r="M417" s="52" t="s">
        <v>15</v>
      </c>
      <c r="N417" s="53" t="s">
        <v>60</v>
      </c>
      <c r="O417" s="53" t="s">
        <v>55</v>
      </c>
      <c r="P417" s="53" t="s">
        <v>46</v>
      </c>
      <c r="Q417" s="53" t="s">
        <v>35</v>
      </c>
      <c r="R417" s="54" t="s">
        <v>54</v>
      </c>
      <c r="S417" s="54" t="s">
        <v>64</v>
      </c>
      <c r="T417" s="43">
        <f ca="1">IFERROR(__xludf.DUMMYFUNCTION("COUNTUNIQUE(F417:S417)"),14)</f>
        <v>14</v>
      </c>
      <c r="U417" s="44" t="str">
        <f>IF(COUNTIF(Stats!$A$1:$A$33, F417) &gt; 0, "Found", "Not Found")</f>
        <v>Found</v>
      </c>
      <c r="V417" s="44" t="str">
        <f>IF(COUNTIF(Stats!$A$1:$A$33, G417) &gt; 0, "Found", "Not Found")</f>
        <v>Found</v>
      </c>
      <c r="W417" s="44" t="str">
        <f>IF(COUNTIF(Stats!$A$1:$A$33, H417) &gt; 0, "Found", "Not Found")</f>
        <v>Found</v>
      </c>
      <c r="X417" s="44" t="str">
        <f>IF(COUNTIF(Stats!$A$1:$A$33, I417) &gt; 0, "Found", "Not Found")</f>
        <v>Found</v>
      </c>
      <c r="Y417" s="44" t="str">
        <f>IF(COUNTIF(Stats!$A$1:$A$33, J417) &gt; 0, "Found", "Not Found")</f>
        <v>Found</v>
      </c>
      <c r="Z417" s="44" t="str">
        <f>IF(COUNTIF(Stats!$A$1:$A$33, K417) &gt; 0, "Found", "Not Found")</f>
        <v>Found</v>
      </c>
      <c r="AA417" s="44" t="str">
        <f>IF(COUNTIF(Stats!$A$1:$A$33, L417) &gt; 0, "Found", "Not Found")</f>
        <v>Found</v>
      </c>
      <c r="AB417" s="44" t="str">
        <f>IF(COUNTIF(Stats!$A$1:$A$33, M417) &gt; 0, "Found", "Not Found")</f>
        <v>Found</v>
      </c>
      <c r="AC417" s="44" t="str">
        <f>IF(COUNTIF(Stats!$A$1:$A$33, N417) &gt; 0, "Found", "Not Found")</f>
        <v>Found</v>
      </c>
      <c r="AD417" s="44" t="str">
        <f>IF(COUNTIF(Stats!$A$1:$A$33, O417) &gt; 0, "Found", "Not Found")</f>
        <v>Found</v>
      </c>
      <c r="AE417" s="44" t="str">
        <f>IF(COUNTIF(Stats!$A$1:$A$33, P417) &gt; 0, "Found", "Not Found")</f>
        <v>Found</v>
      </c>
      <c r="AF417" s="44" t="str">
        <f>IF(COUNTIF(Stats!$A$1:$A$33, Q417) &gt; 0, "Found", "Not Found")</f>
        <v>Found</v>
      </c>
      <c r="AG417" s="44" t="str">
        <f>IF(COUNTIF(Stats!$A$1:$A$33, R417) &gt; 0, "Found", "Not Found")</f>
        <v>Found</v>
      </c>
      <c r="AH417" s="44" t="str">
        <f>IF(COUNTIF(Stats!$A$1:$A$33, S417) &gt; 0, "Found", "Not Found")</f>
        <v>Found</v>
      </c>
    </row>
    <row r="418" spans="1:34" ht="12.75">
      <c r="A418" s="67" t="s">
        <v>253</v>
      </c>
      <c r="B418" s="1" t="s">
        <v>163</v>
      </c>
      <c r="C418" s="1" t="s">
        <v>365</v>
      </c>
      <c r="D418" s="46">
        <v>8</v>
      </c>
      <c r="E418" s="1" t="s">
        <v>100</v>
      </c>
      <c r="F418" s="47" t="s">
        <v>35</v>
      </c>
      <c r="G418" s="48" t="s">
        <v>51</v>
      </c>
      <c r="H418" s="49" t="s">
        <v>46</v>
      </c>
      <c r="I418" s="49" t="s">
        <v>64</v>
      </c>
      <c r="J418" s="50" t="s">
        <v>55</v>
      </c>
      <c r="K418" s="50" t="s">
        <v>49</v>
      </c>
      <c r="L418" s="51" t="s">
        <v>54</v>
      </c>
      <c r="M418" s="52" t="s">
        <v>20</v>
      </c>
      <c r="N418" s="53" t="s">
        <v>60</v>
      </c>
      <c r="O418" s="53" t="s">
        <v>65</v>
      </c>
      <c r="P418" s="53" t="s">
        <v>70</v>
      </c>
      <c r="Q418" s="53" t="s">
        <v>53</v>
      </c>
      <c r="R418" s="54" t="s">
        <v>25</v>
      </c>
      <c r="S418" s="54" t="s">
        <v>48</v>
      </c>
      <c r="T418" s="43">
        <f ca="1">IFERROR(__xludf.DUMMYFUNCTION("COUNTUNIQUE(F418:S418)"),14)</f>
        <v>14</v>
      </c>
      <c r="U418" s="44" t="str">
        <f>IF(COUNTIF(Stats!$A$1:$A$33, F418) &gt; 0, "Found", "Not Found")</f>
        <v>Found</v>
      </c>
      <c r="V418" s="44" t="str">
        <f>IF(COUNTIF(Stats!$A$1:$A$33, G418) &gt; 0, "Found", "Not Found")</f>
        <v>Found</v>
      </c>
      <c r="W418" s="44" t="str">
        <f>IF(COUNTIF(Stats!$A$1:$A$33, H418) &gt; 0, "Found", "Not Found")</f>
        <v>Found</v>
      </c>
      <c r="X418" s="44" t="str">
        <f>IF(COUNTIF(Stats!$A$1:$A$33, I418) &gt; 0, "Found", "Not Found")</f>
        <v>Found</v>
      </c>
      <c r="Y418" s="44" t="str">
        <f>IF(COUNTIF(Stats!$A$1:$A$33, J418) &gt; 0, "Found", "Not Found")</f>
        <v>Found</v>
      </c>
      <c r="Z418" s="44" t="str">
        <f>IF(COUNTIF(Stats!$A$1:$A$33, K418) &gt; 0, "Found", "Not Found")</f>
        <v>Found</v>
      </c>
      <c r="AA418" s="44" t="str">
        <f>IF(COUNTIF(Stats!$A$1:$A$33, L418) &gt; 0, "Found", "Not Found")</f>
        <v>Found</v>
      </c>
      <c r="AB418" s="44" t="str">
        <f>IF(COUNTIF(Stats!$A$1:$A$33, M418) &gt; 0, "Found", "Not Found")</f>
        <v>Found</v>
      </c>
      <c r="AC418" s="44" t="str">
        <f>IF(COUNTIF(Stats!$A$1:$A$33, N418) &gt; 0, "Found", "Not Found")</f>
        <v>Found</v>
      </c>
      <c r="AD418" s="44" t="str">
        <f>IF(COUNTIF(Stats!$A$1:$A$33, O418) &gt; 0, "Found", "Not Found")</f>
        <v>Found</v>
      </c>
      <c r="AE418" s="44" t="str">
        <f>IF(COUNTIF(Stats!$A$1:$A$33, P418) &gt; 0, "Found", "Not Found")</f>
        <v>Found</v>
      </c>
      <c r="AF418" s="44" t="str">
        <f>IF(COUNTIF(Stats!$A$1:$A$33, Q418) &gt; 0, "Found", "Not Found")</f>
        <v>Found</v>
      </c>
      <c r="AG418" s="44" t="str">
        <f>IF(COUNTIF(Stats!$A$1:$A$33, R418) &gt; 0, "Found", "Not Found")</f>
        <v>Found</v>
      </c>
      <c r="AH418" s="44" t="str">
        <f>IF(COUNTIF(Stats!$A$1:$A$33, S418) &gt; 0, "Found", "Not Found")</f>
        <v>Found</v>
      </c>
    </row>
    <row r="419" spans="1:34" ht="12.75">
      <c r="A419" s="56" t="s">
        <v>254</v>
      </c>
      <c r="B419" s="1" t="s">
        <v>97</v>
      </c>
      <c r="C419" s="1" t="s">
        <v>365</v>
      </c>
      <c r="D419" s="46">
        <v>10</v>
      </c>
      <c r="E419" s="1" t="s">
        <v>100</v>
      </c>
      <c r="F419" s="47" t="s">
        <v>30</v>
      </c>
      <c r="G419" s="48" t="s">
        <v>62</v>
      </c>
      <c r="H419" s="49" t="s">
        <v>67</v>
      </c>
      <c r="I419" s="49" t="s">
        <v>58</v>
      </c>
      <c r="J419" s="50" t="s">
        <v>46</v>
      </c>
      <c r="K419" s="50" t="s">
        <v>50</v>
      </c>
      <c r="L419" s="51" t="s">
        <v>68</v>
      </c>
      <c r="M419" s="52" t="s">
        <v>56</v>
      </c>
      <c r="N419" s="53" t="s">
        <v>25</v>
      </c>
      <c r="O419" s="53" t="s">
        <v>55</v>
      </c>
      <c r="P419" s="53" t="s">
        <v>61</v>
      </c>
      <c r="Q419" s="53" t="s">
        <v>35</v>
      </c>
      <c r="R419" s="54" t="s">
        <v>40</v>
      </c>
      <c r="S419" s="54" t="s">
        <v>63</v>
      </c>
      <c r="T419" s="43">
        <f ca="1">IFERROR(__xludf.DUMMYFUNCTION("COUNTUNIQUE(F419:S419)"),14)</f>
        <v>14</v>
      </c>
      <c r="U419" s="44" t="str">
        <f>IF(COUNTIF(Stats!$A$1:$A$33, F419) &gt; 0, "Found", "Not Found")</f>
        <v>Found</v>
      </c>
      <c r="V419" s="44" t="str">
        <f>IF(COUNTIF(Stats!$A$1:$A$33, G419) &gt; 0, "Found", "Not Found")</f>
        <v>Found</v>
      </c>
      <c r="W419" s="44" t="str">
        <f>IF(COUNTIF(Stats!$A$1:$A$33, H419) &gt; 0, "Found", "Not Found")</f>
        <v>Found</v>
      </c>
      <c r="X419" s="44" t="str">
        <f>IF(COUNTIF(Stats!$A$1:$A$33, I419) &gt; 0, "Found", "Not Found")</f>
        <v>Found</v>
      </c>
      <c r="Y419" s="44" t="str">
        <f>IF(COUNTIF(Stats!$A$1:$A$33, J419) &gt; 0, "Found", "Not Found")</f>
        <v>Found</v>
      </c>
      <c r="Z419" s="44" t="str">
        <f>IF(COUNTIF(Stats!$A$1:$A$33, K419) &gt; 0, "Found", "Not Found")</f>
        <v>Found</v>
      </c>
      <c r="AA419" s="44" t="str">
        <f>IF(COUNTIF(Stats!$A$1:$A$33, L419) &gt; 0, "Found", "Not Found")</f>
        <v>Found</v>
      </c>
      <c r="AB419" s="44" t="str">
        <f>IF(COUNTIF(Stats!$A$1:$A$33, M419) &gt; 0, "Found", "Not Found")</f>
        <v>Found</v>
      </c>
      <c r="AC419" s="44" t="str">
        <f>IF(COUNTIF(Stats!$A$1:$A$33, N419) &gt; 0, "Found", "Not Found")</f>
        <v>Found</v>
      </c>
      <c r="AD419" s="44" t="str">
        <f>IF(COUNTIF(Stats!$A$1:$A$33, O419) &gt; 0, "Found", "Not Found")</f>
        <v>Found</v>
      </c>
      <c r="AE419" s="44" t="str">
        <f>IF(COUNTIF(Stats!$A$1:$A$33, P419) &gt; 0, "Found", "Not Found")</f>
        <v>Found</v>
      </c>
      <c r="AF419" s="44" t="str">
        <f>IF(COUNTIF(Stats!$A$1:$A$33, Q419) &gt; 0, "Found", "Not Found")</f>
        <v>Found</v>
      </c>
      <c r="AG419" s="44" t="str">
        <f>IF(COUNTIF(Stats!$A$1:$A$33, R419) &gt; 0, "Found", "Not Found")</f>
        <v>Found</v>
      </c>
      <c r="AH419" s="44" t="str">
        <f>IF(COUNTIF(Stats!$A$1:$A$33, S419) &gt; 0, "Found", "Not Found")</f>
        <v>Found</v>
      </c>
    </row>
    <row r="420" spans="1:34" ht="12.75">
      <c r="A420" s="50" t="s">
        <v>254</v>
      </c>
      <c r="B420" s="1" t="s">
        <v>97</v>
      </c>
      <c r="C420" s="1" t="s">
        <v>365</v>
      </c>
      <c r="D420" s="46">
        <v>3</v>
      </c>
      <c r="E420" s="1" t="s">
        <v>100</v>
      </c>
      <c r="F420" s="47" t="s">
        <v>48</v>
      </c>
      <c r="G420" s="48" t="s">
        <v>53</v>
      </c>
      <c r="H420" s="49" t="s">
        <v>62</v>
      </c>
      <c r="I420" s="49" t="s">
        <v>67</v>
      </c>
      <c r="J420" s="50" t="s">
        <v>50</v>
      </c>
      <c r="K420" s="50" t="s">
        <v>45</v>
      </c>
      <c r="L420" s="51" t="s">
        <v>51</v>
      </c>
      <c r="M420" s="52" t="s">
        <v>52</v>
      </c>
      <c r="N420" s="53" t="s">
        <v>30</v>
      </c>
      <c r="O420" s="53" t="s">
        <v>55</v>
      </c>
      <c r="P420" s="53" t="s">
        <v>54</v>
      </c>
      <c r="Q420" s="53" t="s">
        <v>35</v>
      </c>
      <c r="R420" s="54" t="s">
        <v>57</v>
      </c>
      <c r="S420" s="54" t="s">
        <v>25</v>
      </c>
      <c r="T420" s="43">
        <f ca="1">IFERROR(__xludf.DUMMYFUNCTION("COUNTUNIQUE(F420:S420)"),14)</f>
        <v>14</v>
      </c>
      <c r="U420" s="44" t="str">
        <f>IF(COUNTIF(Stats!$A$1:$A$33, F420) &gt; 0, "Found", "Not Found")</f>
        <v>Found</v>
      </c>
      <c r="V420" s="44" t="str">
        <f>IF(COUNTIF(Stats!$A$1:$A$33, G420) &gt; 0, "Found", "Not Found")</f>
        <v>Found</v>
      </c>
      <c r="W420" s="44" t="str">
        <f>IF(COUNTIF(Stats!$A$1:$A$33, H420) &gt; 0, "Found", "Not Found")</f>
        <v>Found</v>
      </c>
      <c r="X420" s="44" t="str">
        <f>IF(COUNTIF(Stats!$A$1:$A$33, I420) &gt; 0, "Found", "Not Found")</f>
        <v>Found</v>
      </c>
      <c r="Y420" s="44" t="str">
        <f>IF(COUNTIF(Stats!$A$1:$A$33, J420) &gt; 0, "Found", "Not Found")</f>
        <v>Found</v>
      </c>
      <c r="Z420" s="44" t="str">
        <f>IF(COUNTIF(Stats!$A$1:$A$33, K420) &gt; 0, "Found", "Not Found")</f>
        <v>Found</v>
      </c>
      <c r="AA420" s="44" t="str">
        <f>IF(COUNTIF(Stats!$A$1:$A$33, L420) &gt; 0, "Found", "Not Found")</f>
        <v>Found</v>
      </c>
      <c r="AB420" s="44" t="str">
        <f>IF(COUNTIF(Stats!$A$1:$A$33, M420) &gt; 0, "Found", "Not Found")</f>
        <v>Found</v>
      </c>
      <c r="AC420" s="44" t="str">
        <f>IF(COUNTIF(Stats!$A$1:$A$33, N420) &gt; 0, "Found", "Not Found")</f>
        <v>Found</v>
      </c>
      <c r="AD420" s="44" t="str">
        <f>IF(COUNTIF(Stats!$A$1:$A$33, O420) &gt; 0, "Found", "Not Found")</f>
        <v>Found</v>
      </c>
      <c r="AE420" s="44" t="str">
        <f>IF(COUNTIF(Stats!$A$1:$A$33, P420) &gt; 0, "Found", "Not Found")</f>
        <v>Found</v>
      </c>
      <c r="AF420" s="44" t="str">
        <f>IF(COUNTIF(Stats!$A$1:$A$33, Q420) &gt; 0, "Found", "Not Found")</f>
        <v>Found</v>
      </c>
      <c r="AG420" s="44" t="str">
        <f>IF(COUNTIF(Stats!$A$1:$A$33, R420) &gt; 0, "Found", "Not Found")</f>
        <v>Found</v>
      </c>
      <c r="AH420" s="44" t="str">
        <f>IF(COUNTIF(Stats!$A$1:$A$33, S420) &gt; 0, "Found", "Not Found")</f>
        <v>Found</v>
      </c>
    </row>
    <row r="421" spans="1:34" ht="12.75">
      <c r="A421" s="50" t="s">
        <v>254</v>
      </c>
      <c r="B421" s="1" t="s">
        <v>97</v>
      </c>
      <c r="C421" s="1" t="s">
        <v>365</v>
      </c>
      <c r="D421" s="46">
        <v>2</v>
      </c>
      <c r="E421" s="1" t="s">
        <v>100</v>
      </c>
      <c r="F421" s="47" t="s">
        <v>48</v>
      </c>
      <c r="G421" s="48" t="s">
        <v>65</v>
      </c>
      <c r="H421" s="49" t="s">
        <v>47</v>
      </c>
      <c r="I421" s="49" t="s">
        <v>53</v>
      </c>
      <c r="J421" s="50" t="s">
        <v>50</v>
      </c>
      <c r="K421" s="50" t="s">
        <v>25</v>
      </c>
      <c r="L421" s="51" t="s">
        <v>35</v>
      </c>
      <c r="M421" s="52" t="s">
        <v>54</v>
      </c>
      <c r="N421" s="53" t="s">
        <v>45</v>
      </c>
      <c r="O421" s="53" t="s">
        <v>55</v>
      </c>
      <c r="P421" s="53" t="s">
        <v>52</v>
      </c>
      <c r="Q421" s="53" t="s">
        <v>30</v>
      </c>
      <c r="R421" s="54" t="s">
        <v>62</v>
      </c>
      <c r="S421" s="54" t="s">
        <v>56</v>
      </c>
      <c r="T421" s="43">
        <f ca="1">IFERROR(__xludf.DUMMYFUNCTION("COUNTUNIQUE(F421:S421)"),14)</f>
        <v>14</v>
      </c>
      <c r="U421" s="44" t="str">
        <f>IF(COUNTIF(Stats!$A$1:$A$33, F421) &gt; 0, "Found", "Not Found")</f>
        <v>Found</v>
      </c>
      <c r="V421" s="44" t="str">
        <f>IF(COUNTIF(Stats!$A$1:$A$33, G421) &gt; 0, "Found", "Not Found")</f>
        <v>Found</v>
      </c>
      <c r="W421" s="44" t="str">
        <f>IF(COUNTIF(Stats!$A$1:$A$33, H421) &gt; 0, "Found", "Not Found")</f>
        <v>Found</v>
      </c>
      <c r="X421" s="44" t="str">
        <f>IF(COUNTIF(Stats!$A$1:$A$33, I421) &gt; 0, "Found", "Not Found")</f>
        <v>Found</v>
      </c>
      <c r="Y421" s="44" t="str">
        <f>IF(COUNTIF(Stats!$A$1:$A$33, J421) &gt; 0, "Found", "Not Found")</f>
        <v>Found</v>
      </c>
      <c r="Z421" s="44" t="str">
        <f>IF(COUNTIF(Stats!$A$1:$A$33, K421) &gt; 0, "Found", "Not Found")</f>
        <v>Found</v>
      </c>
      <c r="AA421" s="44" t="str">
        <f>IF(COUNTIF(Stats!$A$1:$A$33, L421) &gt; 0, "Found", "Not Found")</f>
        <v>Found</v>
      </c>
      <c r="AB421" s="44" t="str">
        <f>IF(COUNTIF(Stats!$A$1:$A$33, M421) &gt; 0, "Found", "Not Found")</f>
        <v>Found</v>
      </c>
      <c r="AC421" s="44" t="str">
        <f>IF(COUNTIF(Stats!$A$1:$A$33, N421) &gt; 0, "Found", "Not Found")</f>
        <v>Found</v>
      </c>
      <c r="AD421" s="44" t="str">
        <f>IF(COUNTIF(Stats!$A$1:$A$33, O421) &gt; 0, "Found", "Not Found")</f>
        <v>Found</v>
      </c>
      <c r="AE421" s="44" t="str">
        <f>IF(COUNTIF(Stats!$A$1:$A$33, P421) &gt; 0, "Found", "Not Found")</f>
        <v>Found</v>
      </c>
      <c r="AF421" s="44" t="str">
        <f>IF(COUNTIF(Stats!$A$1:$A$33, Q421) &gt; 0, "Found", "Not Found")</f>
        <v>Found</v>
      </c>
      <c r="AG421" s="44" t="str">
        <f>IF(COUNTIF(Stats!$A$1:$A$33, R421) &gt; 0, "Found", "Not Found")</f>
        <v>Found</v>
      </c>
      <c r="AH421" s="44" t="str">
        <f>IF(COUNTIF(Stats!$A$1:$A$33, S421) &gt; 0, "Found", "Not Found")</f>
        <v>Found</v>
      </c>
    </row>
    <row r="422" spans="1:34" ht="12.75">
      <c r="A422" s="45" t="s">
        <v>255</v>
      </c>
      <c r="B422" s="1" t="s">
        <v>115</v>
      </c>
      <c r="C422" s="1" t="s">
        <v>364</v>
      </c>
      <c r="D422" s="46">
        <v>7</v>
      </c>
      <c r="E422" s="1" t="s">
        <v>100</v>
      </c>
      <c r="F422" s="47" t="s">
        <v>50</v>
      </c>
      <c r="G422" s="48" t="s">
        <v>46</v>
      </c>
      <c r="H422" s="49" t="s">
        <v>54</v>
      </c>
      <c r="I422" s="49" t="s">
        <v>67</v>
      </c>
      <c r="J422" s="50" t="s">
        <v>55</v>
      </c>
      <c r="K422" s="50" t="s">
        <v>60</v>
      </c>
      <c r="L422" s="51" t="s">
        <v>48</v>
      </c>
      <c r="M422" s="52" t="s">
        <v>15</v>
      </c>
      <c r="N422" s="53" t="s">
        <v>53</v>
      </c>
      <c r="O422" s="53" t="s">
        <v>49</v>
      </c>
      <c r="P422" s="53" t="s">
        <v>25</v>
      </c>
      <c r="Q422" s="53" t="s">
        <v>35</v>
      </c>
      <c r="R422" s="54" t="s">
        <v>30</v>
      </c>
      <c r="S422" s="54" t="s">
        <v>62</v>
      </c>
      <c r="T422" s="43">
        <f ca="1">IFERROR(__xludf.DUMMYFUNCTION("COUNTUNIQUE(F422:S422)"),14)</f>
        <v>14</v>
      </c>
      <c r="U422" s="44" t="str">
        <f>IF(COUNTIF(Stats!$A$1:$A$33, F422) &gt; 0, "Found", "Not Found")</f>
        <v>Found</v>
      </c>
      <c r="V422" s="44" t="str">
        <f>IF(COUNTIF(Stats!$A$1:$A$33, G422) &gt; 0, "Found", "Not Found")</f>
        <v>Found</v>
      </c>
      <c r="W422" s="44" t="str">
        <f>IF(COUNTIF(Stats!$A$1:$A$33, H422) &gt; 0, "Found", "Not Found")</f>
        <v>Found</v>
      </c>
      <c r="X422" s="44" t="str">
        <f>IF(COUNTIF(Stats!$A$1:$A$33, I422) &gt; 0, "Found", "Not Found")</f>
        <v>Found</v>
      </c>
      <c r="Y422" s="44" t="str">
        <f>IF(COUNTIF(Stats!$A$1:$A$33, J422) &gt; 0, "Found", "Not Found")</f>
        <v>Found</v>
      </c>
      <c r="Z422" s="44" t="str">
        <f>IF(COUNTIF(Stats!$A$1:$A$33, K422) &gt; 0, "Found", "Not Found")</f>
        <v>Found</v>
      </c>
      <c r="AA422" s="44" t="str">
        <f>IF(COUNTIF(Stats!$A$1:$A$33, L422) &gt; 0, "Found", "Not Found")</f>
        <v>Found</v>
      </c>
      <c r="AB422" s="44" t="str">
        <f>IF(COUNTIF(Stats!$A$1:$A$33, M422) &gt; 0, "Found", "Not Found")</f>
        <v>Found</v>
      </c>
      <c r="AC422" s="44" t="str">
        <f>IF(COUNTIF(Stats!$A$1:$A$33, N422) &gt; 0, "Found", "Not Found")</f>
        <v>Found</v>
      </c>
      <c r="AD422" s="44" t="str">
        <f>IF(COUNTIF(Stats!$A$1:$A$33, O422) &gt; 0, "Found", "Not Found")</f>
        <v>Found</v>
      </c>
      <c r="AE422" s="44" t="str">
        <f>IF(COUNTIF(Stats!$A$1:$A$33, P422) &gt; 0, "Found", "Not Found")</f>
        <v>Found</v>
      </c>
      <c r="AF422" s="44" t="str">
        <f>IF(COUNTIF(Stats!$A$1:$A$33, Q422) &gt; 0, "Found", "Not Found")</f>
        <v>Found</v>
      </c>
      <c r="AG422" s="44" t="str">
        <f>IF(COUNTIF(Stats!$A$1:$A$33, R422) &gt; 0, "Found", "Not Found")</f>
        <v>Found</v>
      </c>
      <c r="AH422" s="44" t="str">
        <f>IF(COUNTIF(Stats!$A$1:$A$33, S422) &gt; 0, "Found", "Not Found")</f>
        <v>Found</v>
      </c>
    </row>
    <row r="423" spans="1:34" ht="12.75">
      <c r="A423" s="45" t="s">
        <v>255</v>
      </c>
      <c r="B423" s="1" t="s">
        <v>115</v>
      </c>
      <c r="C423" s="1" t="s">
        <v>365</v>
      </c>
      <c r="D423" s="46">
        <v>7</v>
      </c>
      <c r="E423" s="1" t="s">
        <v>100</v>
      </c>
      <c r="F423" s="47" t="s">
        <v>52</v>
      </c>
      <c r="G423" s="48" t="s">
        <v>46</v>
      </c>
      <c r="H423" s="49" t="s">
        <v>51</v>
      </c>
      <c r="I423" s="49" t="s">
        <v>67</v>
      </c>
      <c r="J423" s="50" t="s">
        <v>47</v>
      </c>
      <c r="K423" s="50" t="s">
        <v>35</v>
      </c>
      <c r="L423" s="51" t="s">
        <v>55</v>
      </c>
      <c r="M423" s="52" t="s">
        <v>64</v>
      </c>
      <c r="N423" s="53" t="s">
        <v>25</v>
      </c>
      <c r="O423" s="53" t="s">
        <v>53</v>
      </c>
      <c r="P423" s="53" t="s">
        <v>57</v>
      </c>
      <c r="Q423" s="53" t="s">
        <v>58</v>
      </c>
      <c r="R423" s="54" t="s">
        <v>45</v>
      </c>
      <c r="S423" s="54" t="s">
        <v>69</v>
      </c>
      <c r="T423" s="43">
        <f ca="1">IFERROR(__xludf.DUMMYFUNCTION("COUNTUNIQUE(F423:S423)"),14)</f>
        <v>14</v>
      </c>
      <c r="U423" s="44" t="str">
        <f>IF(COUNTIF(Stats!$A$1:$A$33, F423) &gt; 0, "Found", "Not Found")</f>
        <v>Found</v>
      </c>
      <c r="V423" s="44" t="str">
        <f>IF(COUNTIF(Stats!$A$1:$A$33, G423) &gt; 0, "Found", "Not Found")</f>
        <v>Found</v>
      </c>
      <c r="W423" s="44" t="str">
        <f>IF(COUNTIF(Stats!$A$1:$A$33, H423) &gt; 0, "Found", "Not Found")</f>
        <v>Found</v>
      </c>
      <c r="X423" s="44" t="str">
        <f>IF(COUNTIF(Stats!$A$1:$A$33, I423) &gt; 0, "Found", "Not Found")</f>
        <v>Found</v>
      </c>
      <c r="Y423" s="44" t="str">
        <f>IF(COUNTIF(Stats!$A$1:$A$33, J423) &gt; 0, "Found", "Not Found")</f>
        <v>Found</v>
      </c>
      <c r="Z423" s="44" t="str">
        <f>IF(COUNTIF(Stats!$A$1:$A$33, K423) &gt; 0, "Found", "Not Found")</f>
        <v>Found</v>
      </c>
      <c r="AA423" s="44" t="str">
        <f>IF(COUNTIF(Stats!$A$1:$A$33, L423) &gt; 0, "Found", "Not Found")</f>
        <v>Found</v>
      </c>
      <c r="AB423" s="44" t="str">
        <f>IF(COUNTIF(Stats!$A$1:$A$33, M423) &gt; 0, "Found", "Not Found")</f>
        <v>Found</v>
      </c>
      <c r="AC423" s="44" t="str">
        <f>IF(COUNTIF(Stats!$A$1:$A$33, N423) &gt; 0, "Found", "Not Found")</f>
        <v>Found</v>
      </c>
      <c r="AD423" s="44" t="str">
        <f>IF(COUNTIF(Stats!$A$1:$A$33, O423) &gt; 0, "Found", "Not Found")</f>
        <v>Found</v>
      </c>
      <c r="AE423" s="44" t="str">
        <f>IF(COUNTIF(Stats!$A$1:$A$33, P423) &gt; 0, "Found", "Not Found")</f>
        <v>Found</v>
      </c>
      <c r="AF423" s="44" t="str">
        <f>IF(COUNTIF(Stats!$A$1:$A$33, Q423) &gt; 0, "Found", "Not Found")</f>
        <v>Found</v>
      </c>
      <c r="AG423" s="44" t="str">
        <f>IF(COUNTIF(Stats!$A$1:$A$33, R423) &gt; 0, "Found", "Not Found")</f>
        <v>Found</v>
      </c>
      <c r="AH423" s="44" t="str">
        <f>IF(COUNTIF(Stats!$A$1:$A$33, S423) &gt; 0, "Found", "Not Found")</f>
        <v>Found</v>
      </c>
    </row>
    <row r="424" spans="1:34" ht="12.75">
      <c r="A424" s="50" t="s">
        <v>256</v>
      </c>
      <c r="B424" s="1" t="s">
        <v>97</v>
      </c>
      <c r="C424" s="1" t="s">
        <v>364</v>
      </c>
      <c r="D424" s="46">
        <v>3</v>
      </c>
      <c r="E424" s="1" t="s">
        <v>100</v>
      </c>
      <c r="F424" s="47" t="s">
        <v>62</v>
      </c>
      <c r="G424" s="48" t="s">
        <v>66</v>
      </c>
      <c r="H424" s="49" t="s">
        <v>68</v>
      </c>
      <c r="I424" s="49" t="s">
        <v>58</v>
      </c>
      <c r="J424" s="50" t="s">
        <v>65</v>
      </c>
      <c r="K424" s="50" t="s">
        <v>52</v>
      </c>
      <c r="L424" s="51" t="s">
        <v>64</v>
      </c>
      <c r="M424" s="52" t="s">
        <v>40</v>
      </c>
      <c r="N424" s="53" t="s">
        <v>25</v>
      </c>
      <c r="O424" s="53" t="s">
        <v>30</v>
      </c>
      <c r="P424" s="53" t="s">
        <v>35</v>
      </c>
      <c r="Q424" s="53" t="s">
        <v>55</v>
      </c>
      <c r="R424" s="54" t="s">
        <v>46</v>
      </c>
      <c r="S424" s="54" t="s">
        <v>69</v>
      </c>
      <c r="T424" s="43">
        <f ca="1">IFERROR(__xludf.DUMMYFUNCTION("COUNTUNIQUE(F424:S424)"),14)</f>
        <v>14</v>
      </c>
      <c r="U424" s="44" t="str">
        <f>IF(COUNTIF(Stats!$A$1:$A$33, F424) &gt; 0, "Found", "Not Found")</f>
        <v>Found</v>
      </c>
      <c r="V424" s="44" t="str">
        <f>IF(COUNTIF(Stats!$A$1:$A$33, G424) &gt; 0, "Found", "Not Found")</f>
        <v>Found</v>
      </c>
      <c r="W424" s="44" t="str">
        <f>IF(COUNTIF(Stats!$A$1:$A$33, H424) &gt; 0, "Found", "Not Found")</f>
        <v>Found</v>
      </c>
      <c r="X424" s="44" t="str">
        <f>IF(COUNTIF(Stats!$A$1:$A$33, I424) &gt; 0, "Found", "Not Found")</f>
        <v>Found</v>
      </c>
      <c r="Y424" s="44" t="str">
        <f>IF(COUNTIF(Stats!$A$1:$A$33, J424) &gt; 0, "Found", "Not Found")</f>
        <v>Found</v>
      </c>
      <c r="Z424" s="44" t="str">
        <f>IF(COUNTIF(Stats!$A$1:$A$33, K424) &gt; 0, "Found", "Not Found")</f>
        <v>Found</v>
      </c>
      <c r="AA424" s="44" t="str">
        <f>IF(COUNTIF(Stats!$A$1:$A$33, L424) &gt; 0, "Found", "Not Found")</f>
        <v>Found</v>
      </c>
      <c r="AB424" s="44" t="str">
        <f>IF(COUNTIF(Stats!$A$1:$A$33, M424) &gt; 0, "Found", "Not Found")</f>
        <v>Found</v>
      </c>
      <c r="AC424" s="44" t="str">
        <f>IF(COUNTIF(Stats!$A$1:$A$33, N424) &gt; 0, "Found", "Not Found")</f>
        <v>Found</v>
      </c>
      <c r="AD424" s="44" t="str">
        <f>IF(COUNTIF(Stats!$A$1:$A$33, O424) &gt; 0, "Found", "Not Found")</f>
        <v>Found</v>
      </c>
      <c r="AE424" s="44" t="str">
        <f>IF(COUNTIF(Stats!$A$1:$A$33, P424) &gt; 0, "Found", "Not Found")</f>
        <v>Found</v>
      </c>
      <c r="AF424" s="44" t="str">
        <f>IF(COUNTIF(Stats!$A$1:$A$33, Q424) &gt; 0, "Found", "Not Found")</f>
        <v>Found</v>
      </c>
      <c r="AG424" s="44" t="str">
        <f>IF(COUNTIF(Stats!$A$1:$A$33, R424) &gt; 0, "Found", "Not Found")</f>
        <v>Found</v>
      </c>
      <c r="AH424" s="44" t="str">
        <f>IF(COUNTIF(Stats!$A$1:$A$33, S424) &gt; 0, "Found", "Not Found")</f>
        <v>Found</v>
      </c>
    </row>
    <row r="425" spans="1:34" ht="12.75">
      <c r="A425" s="53" t="s">
        <v>256</v>
      </c>
      <c r="B425" s="1" t="s">
        <v>97</v>
      </c>
      <c r="C425" s="1" t="s">
        <v>364</v>
      </c>
      <c r="D425" s="46">
        <v>10</v>
      </c>
      <c r="E425" s="1" t="s">
        <v>100</v>
      </c>
      <c r="F425" s="47" t="s">
        <v>48</v>
      </c>
      <c r="G425" s="48" t="s">
        <v>62</v>
      </c>
      <c r="H425" s="49" t="s">
        <v>67</v>
      </c>
      <c r="I425" s="49" t="s">
        <v>47</v>
      </c>
      <c r="J425" s="50" t="s">
        <v>40</v>
      </c>
      <c r="K425" s="50" t="s">
        <v>51</v>
      </c>
      <c r="L425" s="51" t="s">
        <v>64</v>
      </c>
      <c r="M425" s="52" t="s">
        <v>61</v>
      </c>
      <c r="N425" s="53" t="s">
        <v>25</v>
      </c>
      <c r="O425" s="53" t="s">
        <v>30</v>
      </c>
      <c r="P425" s="53" t="s">
        <v>35</v>
      </c>
      <c r="Q425" s="53" t="s">
        <v>55</v>
      </c>
      <c r="R425" s="54" t="s">
        <v>46</v>
      </c>
      <c r="S425" s="54" t="s">
        <v>49</v>
      </c>
      <c r="T425" s="43">
        <f ca="1">IFERROR(__xludf.DUMMYFUNCTION("COUNTUNIQUE(F425:S425)"),14)</f>
        <v>14</v>
      </c>
      <c r="U425" s="44" t="str">
        <f>IF(COUNTIF(Stats!$A$1:$A$33, F425) &gt; 0, "Found", "Not Found")</f>
        <v>Found</v>
      </c>
      <c r="V425" s="44" t="str">
        <f>IF(COUNTIF(Stats!$A$1:$A$33, G425) &gt; 0, "Found", "Not Found")</f>
        <v>Found</v>
      </c>
      <c r="W425" s="44" t="str">
        <f>IF(COUNTIF(Stats!$A$1:$A$33, H425) &gt; 0, "Found", "Not Found")</f>
        <v>Found</v>
      </c>
      <c r="X425" s="44" t="str">
        <f>IF(COUNTIF(Stats!$A$1:$A$33, I425) &gt; 0, "Found", "Not Found")</f>
        <v>Found</v>
      </c>
      <c r="Y425" s="44" t="str">
        <f>IF(COUNTIF(Stats!$A$1:$A$33, J425) &gt; 0, "Found", "Not Found")</f>
        <v>Found</v>
      </c>
      <c r="Z425" s="44" t="str">
        <f>IF(COUNTIF(Stats!$A$1:$A$33, K425) &gt; 0, "Found", "Not Found")</f>
        <v>Found</v>
      </c>
      <c r="AA425" s="44" t="str">
        <f>IF(COUNTIF(Stats!$A$1:$A$33, L425) &gt; 0, "Found", "Not Found")</f>
        <v>Found</v>
      </c>
      <c r="AB425" s="44" t="str">
        <f>IF(COUNTIF(Stats!$A$1:$A$33, M425) &gt; 0, "Found", "Not Found")</f>
        <v>Found</v>
      </c>
      <c r="AC425" s="44" t="str">
        <f>IF(COUNTIF(Stats!$A$1:$A$33, N425) &gt; 0, "Found", "Not Found")</f>
        <v>Found</v>
      </c>
      <c r="AD425" s="44" t="str">
        <f>IF(COUNTIF(Stats!$A$1:$A$33, O425) &gt; 0, "Found", "Not Found")</f>
        <v>Found</v>
      </c>
      <c r="AE425" s="44" t="str">
        <f>IF(COUNTIF(Stats!$A$1:$A$33, P425) &gt; 0, "Found", "Not Found")</f>
        <v>Found</v>
      </c>
      <c r="AF425" s="44" t="str">
        <f>IF(COUNTIF(Stats!$A$1:$A$33, Q425) &gt; 0, "Found", "Not Found")</f>
        <v>Found</v>
      </c>
      <c r="AG425" s="44" t="str">
        <f>IF(COUNTIF(Stats!$A$1:$A$33, R425) &gt; 0, "Found", "Not Found")</f>
        <v>Found</v>
      </c>
      <c r="AH425" s="44" t="str">
        <f>IF(COUNTIF(Stats!$A$1:$A$33, S425) &gt; 0, "Found", "Not Found")</f>
        <v>Found</v>
      </c>
    </row>
    <row r="426" spans="1:34" ht="12.75">
      <c r="A426" s="56" t="s">
        <v>257</v>
      </c>
      <c r="B426" s="1" t="s">
        <v>115</v>
      </c>
      <c r="C426" s="1" t="s">
        <v>364</v>
      </c>
      <c r="D426" s="46">
        <v>2</v>
      </c>
      <c r="E426" s="1" t="s">
        <v>100</v>
      </c>
      <c r="F426" s="47" t="s">
        <v>59</v>
      </c>
      <c r="G426" s="48" t="s">
        <v>46</v>
      </c>
      <c r="H426" s="49" t="s">
        <v>67</v>
      </c>
      <c r="I426" s="49" t="s">
        <v>51</v>
      </c>
      <c r="J426" s="50" t="s">
        <v>53</v>
      </c>
      <c r="K426" s="50" t="s">
        <v>35</v>
      </c>
      <c r="L426" s="51" t="s">
        <v>62</v>
      </c>
      <c r="M426" s="52" t="s">
        <v>50</v>
      </c>
      <c r="N426" s="53" t="s">
        <v>47</v>
      </c>
      <c r="O426" s="53" t="s">
        <v>49</v>
      </c>
      <c r="P426" s="53" t="s">
        <v>55</v>
      </c>
      <c r="Q426" s="53" t="s">
        <v>30</v>
      </c>
      <c r="R426" s="54" t="s">
        <v>70</v>
      </c>
      <c r="S426" s="54" t="s">
        <v>52</v>
      </c>
      <c r="T426" s="43">
        <f ca="1">IFERROR(__xludf.DUMMYFUNCTION("COUNTUNIQUE(F426:S426)"),14)</f>
        <v>14</v>
      </c>
      <c r="U426" s="44" t="str">
        <f>IF(COUNTIF(Stats!$A$1:$A$33, F426) &gt; 0, "Found", "Not Found")</f>
        <v>Found</v>
      </c>
      <c r="V426" s="44" t="str">
        <f>IF(COUNTIF(Stats!$A$1:$A$33, G426) &gt; 0, "Found", "Not Found")</f>
        <v>Found</v>
      </c>
      <c r="W426" s="44" t="str">
        <f>IF(COUNTIF(Stats!$A$1:$A$33, H426) &gt; 0, "Found", "Not Found")</f>
        <v>Found</v>
      </c>
      <c r="X426" s="44" t="str">
        <f>IF(COUNTIF(Stats!$A$1:$A$33, I426) &gt; 0, "Found", "Not Found")</f>
        <v>Found</v>
      </c>
      <c r="Y426" s="44" t="str">
        <f>IF(COUNTIF(Stats!$A$1:$A$33, J426) &gt; 0, "Found", "Not Found")</f>
        <v>Found</v>
      </c>
      <c r="Z426" s="44" t="str">
        <f>IF(COUNTIF(Stats!$A$1:$A$33, K426) &gt; 0, "Found", "Not Found")</f>
        <v>Found</v>
      </c>
      <c r="AA426" s="44" t="str">
        <f>IF(COUNTIF(Stats!$A$1:$A$33, L426) &gt; 0, "Found", "Not Found")</f>
        <v>Found</v>
      </c>
      <c r="AB426" s="44" t="str">
        <f>IF(COUNTIF(Stats!$A$1:$A$33, M426) &gt; 0, "Found", "Not Found")</f>
        <v>Found</v>
      </c>
      <c r="AC426" s="44" t="str">
        <f>IF(COUNTIF(Stats!$A$1:$A$33, N426) &gt; 0, "Found", "Not Found")</f>
        <v>Found</v>
      </c>
      <c r="AD426" s="44" t="str">
        <f>IF(COUNTIF(Stats!$A$1:$A$33, O426) &gt; 0, "Found", "Not Found")</f>
        <v>Found</v>
      </c>
      <c r="AE426" s="44" t="str">
        <f>IF(COUNTIF(Stats!$A$1:$A$33, P426) &gt; 0, "Found", "Not Found")</f>
        <v>Found</v>
      </c>
      <c r="AF426" s="44" t="str">
        <f>IF(COUNTIF(Stats!$A$1:$A$33, Q426) &gt; 0, "Found", "Not Found")</f>
        <v>Found</v>
      </c>
      <c r="AG426" s="44" t="str">
        <f>IF(COUNTIF(Stats!$A$1:$A$33, R426) &gt; 0, "Found", "Not Found")</f>
        <v>Found</v>
      </c>
      <c r="AH426" s="44" t="str">
        <f>IF(COUNTIF(Stats!$A$1:$A$33, S426) &gt; 0, "Found", "Not Found")</f>
        <v>Found</v>
      </c>
    </row>
    <row r="427" spans="1:34" ht="12.75">
      <c r="A427" s="56" t="s">
        <v>257</v>
      </c>
      <c r="B427" s="1" t="s">
        <v>115</v>
      </c>
      <c r="C427" s="1" t="s">
        <v>364</v>
      </c>
      <c r="D427" s="46">
        <v>1</v>
      </c>
      <c r="E427" s="1" t="s">
        <v>100</v>
      </c>
      <c r="F427" s="47" t="s">
        <v>59</v>
      </c>
      <c r="G427" s="48" t="s">
        <v>35</v>
      </c>
      <c r="H427" s="49" t="s">
        <v>52</v>
      </c>
      <c r="I427" s="49" t="s">
        <v>53</v>
      </c>
      <c r="J427" s="50" t="s">
        <v>58</v>
      </c>
      <c r="K427" s="50" t="s">
        <v>68</v>
      </c>
      <c r="L427" s="51" t="s">
        <v>70</v>
      </c>
      <c r="M427" s="52" t="s">
        <v>67</v>
      </c>
      <c r="N427" s="53" t="s">
        <v>62</v>
      </c>
      <c r="O427" s="53" t="s">
        <v>49</v>
      </c>
      <c r="P427" s="53" t="s">
        <v>57</v>
      </c>
      <c r="Q427" s="53" t="s">
        <v>30</v>
      </c>
      <c r="R427" s="54" t="s">
        <v>46</v>
      </c>
      <c r="S427" s="54" t="s">
        <v>55</v>
      </c>
      <c r="T427" s="43">
        <f ca="1">IFERROR(__xludf.DUMMYFUNCTION("COUNTUNIQUE(F427:S427)"),14)</f>
        <v>14</v>
      </c>
      <c r="U427" s="44" t="str">
        <f>IF(COUNTIF(Stats!$A$1:$A$33, F427) &gt; 0, "Found", "Not Found")</f>
        <v>Found</v>
      </c>
      <c r="V427" s="44" t="str">
        <f>IF(COUNTIF(Stats!$A$1:$A$33, G427) &gt; 0, "Found", "Not Found")</f>
        <v>Found</v>
      </c>
      <c r="W427" s="44" t="str">
        <f>IF(COUNTIF(Stats!$A$1:$A$33, H427) &gt; 0, "Found", "Not Found")</f>
        <v>Found</v>
      </c>
      <c r="X427" s="44" t="str">
        <f>IF(COUNTIF(Stats!$A$1:$A$33, I427) &gt; 0, "Found", "Not Found")</f>
        <v>Found</v>
      </c>
      <c r="Y427" s="44" t="str">
        <f>IF(COUNTIF(Stats!$A$1:$A$33, J427) &gt; 0, "Found", "Not Found")</f>
        <v>Found</v>
      </c>
      <c r="Z427" s="44" t="str">
        <f>IF(COUNTIF(Stats!$A$1:$A$33, K427) &gt; 0, "Found", "Not Found")</f>
        <v>Found</v>
      </c>
      <c r="AA427" s="44" t="str">
        <f>IF(COUNTIF(Stats!$A$1:$A$33, L427) &gt; 0, "Found", "Not Found")</f>
        <v>Found</v>
      </c>
      <c r="AB427" s="44" t="str">
        <f>IF(COUNTIF(Stats!$A$1:$A$33, M427) &gt; 0, "Found", "Not Found")</f>
        <v>Found</v>
      </c>
      <c r="AC427" s="44" t="str">
        <f>IF(COUNTIF(Stats!$A$1:$A$33, N427) &gt; 0, "Found", "Not Found")</f>
        <v>Found</v>
      </c>
      <c r="AD427" s="44" t="str">
        <f>IF(COUNTIF(Stats!$A$1:$A$33, O427) &gt; 0, "Found", "Not Found")</f>
        <v>Found</v>
      </c>
      <c r="AE427" s="44" t="str">
        <f>IF(COUNTIF(Stats!$A$1:$A$33, P427) &gt; 0, "Found", "Not Found")</f>
        <v>Found</v>
      </c>
      <c r="AF427" s="44" t="str">
        <f>IF(COUNTIF(Stats!$A$1:$A$33, Q427) &gt; 0, "Found", "Not Found")</f>
        <v>Found</v>
      </c>
      <c r="AG427" s="44" t="str">
        <f>IF(COUNTIF(Stats!$A$1:$A$33, R427) &gt; 0, "Found", "Not Found")</f>
        <v>Found</v>
      </c>
      <c r="AH427" s="44" t="str">
        <f>IF(COUNTIF(Stats!$A$1:$A$33, S427) &gt; 0, "Found", "Not Found")</f>
        <v>Found</v>
      </c>
    </row>
    <row r="428" spans="1:34" ht="12.75">
      <c r="A428" s="50" t="s">
        <v>258</v>
      </c>
      <c r="B428" s="1" t="s">
        <v>115</v>
      </c>
      <c r="C428" s="1" t="s">
        <v>365</v>
      </c>
      <c r="D428" s="46">
        <v>1</v>
      </c>
      <c r="E428" s="1" t="s">
        <v>100</v>
      </c>
      <c r="F428" s="47" t="s">
        <v>35</v>
      </c>
      <c r="G428" s="48" t="s">
        <v>52</v>
      </c>
      <c r="H428" s="49" t="s">
        <v>15</v>
      </c>
      <c r="I428" s="49" t="s">
        <v>20</v>
      </c>
      <c r="J428" s="50" t="s">
        <v>50</v>
      </c>
      <c r="K428" s="50" t="s">
        <v>30</v>
      </c>
      <c r="L428" s="51" t="s">
        <v>25</v>
      </c>
      <c r="M428" s="52" t="s">
        <v>47</v>
      </c>
      <c r="N428" s="53" t="s">
        <v>49</v>
      </c>
      <c r="O428" s="53" t="s">
        <v>55</v>
      </c>
      <c r="P428" s="53" t="s">
        <v>66</v>
      </c>
      <c r="Q428" s="53" t="s">
        <v>46</v>
      </c>
      <c r="R428" s="54" t="s">
        <v>51</v>
      </c>
      <c r="S428" s="54" t="s">
        <v>53</v>
      </c>
      <c r="T428" s="43">
        <f ca="1">IFERROR(__xludf.DUMMYFUNCTION("COUNTUNIQUE(F428:S428)"),14)</f>
        <v>14</v>
      </c>
      <c r="U428" s="44" t="str">
        <f>IF(COUNTIF(Stats!$A$1:$A$33, F428) &gt; 0, "Found", "Not Found")</f>
        <v>Found</v>
      </c>
      <c r="V428" s="44" t="str">
        <f>IF(COUNTIF(Stats!$A$1:$A$33, G428) &gt; 0, "Found", "Not Found")</f>
        <v>Found</v>
      </c>
      <c r="W428" s="44" t="str">
        <f>IF(COUNTIF(Stats!$A$1:$A$33, H428) &gt; 0, "Found", "Not Found")</f>
        <v>Found</v>
      </c>
      <c r="X428" s="44" t="str">
        <f>IF(COUNTIF(Stats!$A$1:$A$33, I428) &gt; 0, "Found", "Not Found")</f>
        <v>Found</v>
      </c>
      <c r="Y428" s="44" t="str">
        <f>IF(COUNTIF(Stats!$A$1:$A$33, J428) &gt; 0, "Found", "Not Found")</f>
        <v>Found</v>
      </c>
      <c r="Z428" s="44" t="str">
        <f>IF(COUNTIF(Stats!$A$1:$A$33, K428) &gt; 0, "Found", "Not Found")</f>
        <v>Found</v>
      </c>
      <c r="AA428" s="44" t="str">
        <f>IF(COUNTIF(Stats!$A$1:$A$33, L428) &gt; 0, "Found", "Not Found")</f>
        <v>Found</v>
      </c>
      <c r="AB428" s="44" t="str">
        <f>IF(COUNTIF(Stats!$A$1:$A$33, M428) &gt; 0, "Found", "Not Found")</f>
        <v>Found</v>
      </c>
      <c r="AC428" s="44" t="str">
        <f>IF(COUNTIF(Stats!$A$1:$A$33, N428) &gt; 0, "Found", "Not Found")</f>
        <v>Found</v>
      </c>
      <c r="AD428" s="44" t="str">
        <f>IF(COUNTIF(Stats!$A$1:$A$33, O428) &gt; 0, "Found", "Not Found")</f>
        <v>Found</v>
      </c>
      <c r="AE428" s="44" t="str">
        <f>IF(COUNTIF(Stats!$A$1:$A$33, P428) &gt; 0, "Found", "Not Found")</f>
        <v>Found</v>
      </c>
      <c r="AF428" s="44" t="str">
        <f>IF(COUNTIF(Stats!$A$1:$A$33, Q428) &gt; 0, "Found", "Not Found")</f>
        <v>Found</v>
      </c>
      <c r="AG428" s="44" t="str">
        <f>IF(COUNTIF(Stats!$A$1:$A$33, R428) &gt; 0, "Found", "Not Found")</f>
        <v>Found</v>
      </c>
      <c r="AH428" s="44" t="str">
        <f>IF(COUNTIF(Stats!$A$1:$A$33, S428) &gt; 0, "Found", "Not Found")</f>
        <v>Found</v>
      </c>
    </row>
    <row r="429" spans="1:34" ht="12.75">
      <c r="A429" s="50" t="s">
        <v>258</v>
      </c>
      <c r="B429" s="1" t="s">
        <v>115</v>
      </c>
      <c r="C429" s="1" t="s">
        <v>365</v>
      </c>
      <c r="D429" s="46">
        <v>1</v>
      </c>
      <c r="E429" s="1" t="s">
        <v>100</v>
      </c>
      <c r="F429" s="47" t="s">
        <v>35</v>
      </c>
      <c r="G429" s="48" t="s">
        <v>52</v>
      </c>
      <c r="H429" s="49" t="s">
        <v>54</v>
      </c>
      <c r="I429" s="49" t="s">
        <v>66</v>
      </c>
      <c r="J429" s="50" t="s">
        <v>50</v>
      </c>
      <c r="K429" s="50" t="s">
        <v>30</v>
      </c>
      <c r="L429" s="51" t="s">
        <v>53</v>
      </c>
      <c r="M429" s="52" t="s">
        <v>62</v>
      </c>
      <c r="N429" s="53" t="s">
        <v>57</v>
      </c>
      <c r="O429" s="53" t="s">
        <v>55</v>
      </c>
      <c r="P429" s="53" t="s">
        <v>47</v>
      </c>
      <c r="Q429" s="53" t="s">
        <v>46</v>
      </c>
      <c r="R429" s="54" t="s">
        <v>51</v>
      </c>
      <c r="S429" s="54" t="s">
        <v>49</v>
      </c>
      <c r="T429" s="43">
        <f ca="1">IFERROR(__xludf.DUMMYFUNCTION("COUNTUNIQUE(F429:S429)"),14)</f>
        <v>14</v>
      </c>
      <c r="U429" s="44" t="str">
        <f>IF(COUNTIF(Stats!$A$1:$A$33, F429) &gt; 0, "Found", "Not Found")</f>
        <v>Found</v>
      </c>
      <c r="V429" s="44" t="str">
        <f>IF(COUNTIF(Stats!$A$1:$A$33, G429) &gt; 0, "Found", "Not Found")</f>
        <v>Found</v>
      </c>
      <c r="W429" s="44" t="str">
        <f>IF(COUNTIF(Stats!$A$1:$A$33, H429) &gt; 0, "Found", "Not Found")</f>
        <v>Found</v>
      </c>
      <c r="X429" s="44" t="str">
        <f>IF(COUNTIF(Stats!$A$1:$A$33, I429) &gt; 0, "Found", "Not Found")</f>
        <v>Found</v>
      </c>
      <c r="Y429" s="44" t="str">
        <f>IF(COUNTIF(Stats!$A$1:$A$33, J429) &gt; 0, "Found", "Not Found")</f>
        <v>Found</v>
      </c>
      <c r="Z429" s="44" t="str">
        <f>IF(COUNTIF(Stats!$A$1:$A$33, K429) &gt; 0, "Found", "Not Found")</f>
        <v>Found</v>
      </c>
      <c r="AA429" s="44" t="str">
        <f>IF(COUNTIF(Stats!$A$1:$A$33, L429) &gt; 0, "Found", "Not Found")</f>
        <v>Found</v>
      </c>
      <c r="AB429" s="44" t="str">
        <f>IF(COUNTIF(Stats!$A$1:$A$33, M429) &gt; 0, "Found", "Not Found")</f>
        <v>Found</v>
      </c>
      <c r="AC429" s="44" t="str">
        <f>IF(COUNTIF(Stats!$A$1:$A$33, N429) &gt; 0, "Found", "Not Found")</f>
        <v>Found</v>
      </c>
      <c r="AD429" s="44" t="str">
        <f>IF(COUNTIF(Stats!$A$1:$A$33, O429) &gt; 0, "Found", "Not Found")</f>
        <v>Found</v>
      </c>
      <c r="AE429" s="44" t="str">
        <f>IF(COUNTIF(Stats!$A$1:$A$33, P429) &gt; 0, "Found", "Not Found")</f>
        <v>Found</v>
      </c>
      <c r="AF429" s="44" t="str">
        <f>IF(COUNTIF(Stats!$A$1:$A$33, Q429) &gt; 0, "Found", "Not Found")</f>
        <v>Found</v>
      </c>
      <c r="AG429" s="44" t="str">
        <f>IF(COUNTIF(Stats!$A$1:$A$33, R429) &gt; 0, "Found", "Not Found")</f>
        <v>Found</v>
      </c>
      <c r="AH429" s="44" t="str">
        <f>IF(COUNTIF(Stats!$A$1:$A$33, S429) &gt; 0, "Found", "Not Found")</f>
        <v>Found</v>
      </c>
    </row>
    <row r="430" spans="1:34" ht="12.75">
      <c r="A430" s="67" t="s">
        <v>259</v>
      </c>
      <c r="B430" s="1" t="s">
        <v>97</v>
      </c>
      <c r="C430" s="1" t="s">
        <v>365</v>
      </c>
      <c r="D430" s="46">
        <v>9</v>
      </c>
      <c r="E430" s="1" t="s">
        <v>100</v>
      </c>
      <c r="F430" s="47" t="s">
        <v>57</v>
      </c>
      <c r="G430" s="48" t="s">
        <v>60</v>
      </c>
      <c r="H430" s="49" t="s">
        <v>47</v>
      </c>
      <c r="I430" s="49" t="s">
        <v>64</v>
      </c>
      <c r="J430" s="50" t="s">
        <v>35</v>
      </c>
      <c r="K430" s="50" t="s">
        <v>51</v>
      </c>
      <c r="L430" s="51" t="s">
        <v>52</v>
      </c>
      <c r="M430" s="52" t="s">
        <v>40</v>
      </c>
      <c r="N430" s="53" t="s">
        <v>25</v>
      </c>
      <c r="O430" s="53" t="s">
        <v>45</v>
      </c>
      <c r="P430" s="53" t="s">
        <v>49</v>
      </c>
      <c r="Q430" s="53" t="s">
        <v>55</v>
      </c>
      <c r="R430" s="54" t="s">
        <v>46</v>
      </c>
      <c r="S430" s="54" t="s">
        <v>30</v>
      </c>
      <c r="T430" s="43">
        <f ca="1">IFERROR(__xludf.DUMMYFUNCTION("COUNTUNIQUE(F430:S430)"),14)</f>
        <v>14</v>
      </c>
      <c r="U430" s="44" t="str">
        <f>IF(COUNTIF(Stats!$A$1:$A$33, F430) &gt; 0, "Found", "Not Found")</f>
        <v>Found</v>
      </c>
      <c r="V430" s="44" t="str">
        <f>IF(COUNTIF(Stats!$A$1:$A$33, G430) &gt; 0, "Found", "Not Found")</f>
        <v>Found</v>
      </c>
      <c r="W430" s="44" t="str">
        <f>IF(COUNTIF(Stats!$A$1:$A$33, H430) &gt; 0, "Found", "Not Found")</f>
        <v>Found</v>
      </c>
      <c r="X430" s="44" t="str">
        <f>IF(COUNTIF(Stats!$A$1:$A$33, I430) &gt; 0, "Found", "Not Found")</f>
        <v>Found</v>
      </c>
      <c r="Y430" s="44" t="str">
        <f>IF(COUNTIF(Stats!$A$1:$A$33, J430) &gt; 0, "Found", "Not Found")</f>
        <v>Found</v>
      </c>
      <c r="Z430" s="44" t="str">
        <f>IF(COUNTIF(Stats!$A$1:$A$33, K430) &gt; 0, "Found", "Not Found")</f>
        <v>Found</v>
      </c>
      <c r="AA430" s="44" t="str">
        <f>IF(COUNTIF(Stats!$A$1:$A$33, L430) &gt; 0, "Found", "Not Found")</f>
        <v>Found</v>
      </c>
      <c r="AB430" s="44" t="str">
        <f>IF(COUNTIF(Stats!$A$1:$A$33, M430) &gt; 0, "Found", "Not Found")</f>
        <v>Found</v>
      </c>
      <c r="AC430" s="44" t="str">
        <f>IF(COUNTIF(Stats!$A$1:$A$33, N430) &gt; 0, "Found", "Not Found")</f>
        <v>Found</v>
      </c>
      <c r="AD430" s="44" t="str">
        <f>IF(COUNTIF(Stats!$A$1:$A$33, O430) &gt; 0, "Found", "Not Found")</f>
        <v>Found</v>
      </c>
      <c r="AE430" s="44" t="str">
        <f>IF(COUNTIF(Stats!$A$1:$A$33, P430) &gt; 0, "Found", "Not Found")</f>
        <v>Found</v>
      </c>
      <c r="AF430" s="44" t="str">
        <f>IF(COUNTIF(Stats!$A$1:$A$33, Q430) &gt; 0, "Found", "Not Found")</f>
        <v>Found</v>
      </c>
      <c r="AG430" s="44" t="str">
        <f>IF(COUNTIF(Stats!$A$1:$A$33, R430) &gt; 0, "Found", "Not Found")</f>
        <v>Found</v>
      </c>
      <c r="AH430" s="44" t="str">
        <f>IF(COUNTIF(Stats!$A$1:$A$33, S430) &gt; 0, "Found", "Not Found")</f>
        <v>Found</v>
      </c>
    </row>
    <row r="431" spans="1:34" ht="12.75">
      <c r="A431" s="45" t="s">
        <v>259</v>
      </c>
      <c r="B431" s="1" t="s">
        <v>97</v>
      </c>
      <c r="C431" s="1" t="s">
        <v>365</v>
      </c>
      <c r="D431" s="46">
        <v>3</v>
      </c>
      <c r="E431" s="1" t="s">
        <v>100</v>
      </c>
      <c r="F431" s="47" t="s">
        <v>40</v>
      </c>
      <c r="G431" s="48" t="s">
        <v>46</v>
      </c>
      <c r="H431" s="49" t="s">
        <v>53</v>
      </c>
      <c r="I431" s="49" t="s">
        <v>47</v>
      </c>
      <c r="J431" s="50" t="s">
        <v>35</v>
      </c>
      <c r="K431" s="50" t="s">
        <v>51</v>
      </c>
      <c r="L431" s="51" t="s">
        <v>70</v>
      </c>
      <c r="M431" s="52" t="s">
        <v>65</v>
      </c>
      <c r="N431" s="53" t="s">
        <v>55</v>
      </c>
      <c r="O431" s="53" t="s">
        <v>25</v>
      </c>
      <c r="P431" s="53" t="s">
        <v>52</v>
      </c>
      <c r="Q431" s="53" t="s">
        <v>64</v>
      </c>
      <c r="R431" s="54" t="s">
        <v>60</v>
      </c>
      <c r="S431" s="54" t="s">
        <v>59</v>
      </c>
      <c r="T431" s="43">
        <f ca="1">IFERROR(__xludf.DUMMYFUNCTION("COUNTUNIQUE(F431:S431)"),14)</f>
        <v>14</v>
      </c>
      <c r="U431" s="44" t="str">
        <f>IF(COUNTIF(Stats!$A$1:$A$33, F431) &gt; 0, "Found", "Not Found")</f>
        <v>Found</v>
      </c>
      <c r="V431" s="44" t="str">
        <f>IF(COUNTIF(Stats!$A$1:$A$33, G431) &gt; 0, "Found", "Not Found")</f>
        <v>Found</v>
      </c>
      <c r="W431" s="44" t="str">
        <f>IF(COUNTIF(Stats!$A$1:$A$33, H431) &gt; 0, "Found", "Not Found")</f>
        <v>Found</v>
      </c>
      <c r="X431" s="44" t="str">
        <f>IF(COUNTIF(Stats!$A$1:$A$33, I431) &gt; 0, "Found", "Not Found")</f>
        <v>Found</v>
      </c>
      <c r="Y431" s="44" t="str">
        <f>IF(COUNTIF(Stats!$A$1:$A$33, J431) &gt; 0, "Found", "Not Found")</f>
        <v>Found</v>
      </c>
      <c r="Z431" s="44" t="str">
        <f>IF(COUNTIF(Stats!$A$1:$A$33, K431) &gt; 0, "Found", "Not Found")</f>
        <v>Found</v>
      </c>
      <c r="AA431" s="44" t="str">
        <f>IF(COUNTIF(Stats!$A$1:$A$33, L431) &gt; 0, "Found", "Not Found")</f>
        <v>Found</v>
      </c>
      <c r="AB431" s="44" t="str">
        <f>IF(COUNTIF(Stats!$A$1:$A$33, M431) &gt; 0, "Found", "Not Found")</f>
        <v>Found</v>
      </c>
      <c r="AC431" s="44" t="str">
        <f>IF(COUNTIF(Stats!$A$1:$A$33, N431) &gt; 0, "Found", "Not Found")</f>
        <v>Found</v>
      </c>
      <c r="AD431" s="44" t="str">
        <f>IF(COUNTIF(Stats!$A$1:$A$33, O431) &gt; 0, "Found", "Not Found")</f>
        <v>Found</v>
      </c>
      <c r="AE431" s="44" t="str">
        <f>IF(COUNTIF(Stats!$A$1:$A$33, P431) &gt; 0, "Found", "Not Found")</f>
        <v>Found</v>
      </c>
      <c r="AF431" s="44" t="str">
        <f>IF(COUNTIF(Stats!$A$1:$A$33, Q431) &gt; 0, "Found", "Not Found")</f>
        <v>Found</v>
      </c>
      <c r="AG431" s="44" t="str">
        <f>IF(COUNTIF(Stats!$A$1:$A$33, R431) &gt; 0, "Found", "Not Found")</f>
        <v>Found</v>
      </c>
      <c r="AH431" s="44" t="str">
        <f>IF(COUNTIF(Stats!$A$1:$A$33, S431) &gt; 0, "Found", "Not Found")</f>
        <v>Found</v>
      </c>
    </row>
    <row r="432" spans="1:34" ht="12.75">
      <c r="A432" s="50" t="s">
        <v>260</v>
      </c>
      <c r="B432" s="1" t="s">
        <v>115</v>
      </c>
      <c r="C432" s="1" t="s">
        <v>365</v>
      </c>
      <c r="D432" s="46">
        <v>1</v>
      </c>
      <c r="E432" s="14" t="s">
        <v>100</v>
      </c>
      <c r="F432" s="47" t="s">
        <v>62</v>
      </c>
      <c r="G432" s="48" t="s">
        <v>47</v>
      </c>
      <c r="H432" s="49" t="s">
        <v>66</v>
      </c>
      <c r="I432" s="49" t="s">
        <v>64</v>
      </c>
      <c r="J432" s="50" t="s">
        <v>25</v>
      </c>
      <c r="K432" s="50" t="s">
        <v>53</v>
      </c>
      <c r="L432" s="51" t="s">
        <v>58</v>
      </c>
      <c r="M432" s="52" t="s">
        <v>55</v>
      </c>
      <c r="N432" s="53" t="s">
        <v>30</v>
      </c>
      <c r="O432" s="53" t="s">
        <v>35</v>
      </c>
      <c r="P432" s="53" t="s">
        <v>65</v>
      </c>
      <c r="Q432" s="53" t="s">
        <v>50</v>
      </c>
      <c r="R432" s="54" t="s">
        <v>52</v>
      </c>
      <c r="S432" s="54" t="s">
        <v>40</v>
      </c>
      <c r="T432" s="43">
        <f ca="1">IFERROR(__xludf.DUMMYFUNCTION("COUNTUNIQUE(F432:S432)"),14)</f>
        <v>14</v>
      </c>
      <c r="U432" s="44" t="str">
        <f>IF(COUNTIF(Stats!$A$1:$A$33, F432) &gt; 0, "Found", "Not Found")</f>
        <v>Found</v>
      </c>
      <c r="V432" s="44" t="str">
        <f>IF(COUNTIF(Stats!$A$1:$A$33, G432) &gt; 0, "Found", "Not Found")</f>
        <v>Found</v>
      </c>
      <c r="W432" s="44" t="str">
        <f>IF(COUNTIF(Stats!$A$1:$A$33, H432) &gt; 0, "Found", "Not Found")</f>
        <v>Found</v>
      </c>
      <c r="X432" s="44" t="str">
        <f>IF(COUNTIF(Stats!$A$1:$A$33, I432) &gt; 0, "Found", "Not Found")</f>
        <v>Found</v>
      </c>
      <c r="Y432" s="44" t="str">
        <f>IF(COUNTIF(Stats!$A$1:$A$33, J432) &gt; 0, "Found", "Not Found")</f>
        <v>Found</v>
      </c>
      <c r="Z432" s="44" t="str">
        <f>IF(COUNTIF(Stats!$A$1:$A$33, K432) &gt; 0, "Found", "Not Found")</f>
        <v>Found</v>
      </c>
      <c r="AA432" s="44" t="str">
        <f>IF(COUNTIF(Stats!$A$1:$A$33, L432) &gt; 0, "Found", "Not Found")</f>
        <v>Found</v>
      </c>
      <c r="AB432" s="44" t="str">
        <f>IF(COUNTIF(Stats!$A$1:$A$33, M432) &gt; 0, "Found", "Not Found")</f>
        <v>Found</v>
      </c>
      <c r="AC432" s="44" t="str">
        <f>IF(COUNTIF(Stats!$A$1:$A$33, N432) &gt; 0, "Found", "Not Found")</f>
        <v>Found</v>
      </c>
      <c r="AD432" s="44" t="str">
        <f>IF(COUNTIF(Stats!$A$1:$A$33, O432) &gt; 0, "Found", "Not Found")</f>
        <v>Found</v>
      </c>
      <c r="AE432" s="44" t="str">
        <f>IF(COUNTIF(Stats!$A$1:$A$33, P432) &gt; 0, "Found", "Not Found")</f>
        <v>Found</v>
      </c>
      <c r="AF432" s="44" t="str">
        <f>IF(COUNTIF(Stats!$A$1:$A$33, Q432) &gt; 0, "Found", "Not Found")</f>
        <v>Found</v>
      </c>
      <c r="AG432" s="44" t="str">
        <f>IF(COUNTIF(Stats!$A$1:$A$33, R432) &gt; 0, "Found", "Not Found")</f>
        <v>Found</v>
      </c>
      <c r="AH432" s="44" t="str">
        <f>IF(COUNTIF(Stats!$A$1:$A$33, S432) &gt; 0, "Found", "Not Found")</f>
        <v>Found</v>
      </c>
    </row>
    <row r="433" spans="1:34" ht="12.75">
      <c r="A433" s="67" t="s">
        <v>261</v>
      </c>
      <c r="B433" s="1" t="s">
        <v>115</v>
      </c>
      <c r="C433" s="1" t="s">
        <v>365</v>
      </c>
      <c r="D433" s="46">
        <v>3</v>
      </c>
      <c r="E433" s="1" t="s">
        <v>100</v>
      </c>
      <c r="F433" s="47" t="s">
        <v>60</v>
      </c>
      <c r="G433" s="48" t="s">
        <v>58</v>
      </c>
      <c r="H433" s="49" t="s">
        <v>35</v>
      </c>
      <c r="I433" s="49" t="s">
        <v>52</v>
      </c>
      <c r="J433" s="50" t="s">
        <v>46</v>
      </c>
      <c r="K433" s="50" t="s">
        <v>55</v>
      </c>
      <c r="L433" s="51" t="s">
        <v>57</v>
      </c>
      <c r="M433" s="52" t="s">
        <v>64</v>
      </c>
      <c r="N433" s="53" t="s">
        <v>53</v>
      </c>
      <c r="O433" s="53" t="s">
        <v>49</v>
      </c>
      <c r="P433" s="53" t="s">
        <v>30</v>
      </c>
      <c r="Q433" s="53" t="s">
        <v>48</v>
      </c>
      <c r="R433" s="54" t="s">
        <v>51</v>
      </c>
      <c r="S433" s="54" t="s">
        <v>40</v>
      </c>
      <c r="T433" s="43">
        <f ca="1">IFERROR(__xludf.DUMMYFUNCTION("COUNTUNIQUE(F433:S433)"),14)</f>
        <v>14</v>
      </c>
      <c r="U433" s="44" t="str">
        <f>IF(COUNTIF(Stats!$A$1:$A$33, F433) &gt; 0, "Found", "Not Found")</f>
        <v>Found</v>
      </c>
      <c r="V433" s="44" t="str">
        <f>IF(COUNTIF(Stats!$A$1:$A$33, G433) &gt; 0, "Found", "Not Found")</f>
        <v>Found</v>
      </c>
      <c r="W433" s="44" t="str">
        <f>IF(COUNTIF(Stats!$A$1:$A$33, H433) &gt; 0, "Found", "Not Found")</f>
        <v>Found</v>
      </c>
      <c r="X433" s="44" t="str">
        <f>IF(COUNTIF(Stats!$A$1:$A$33, I433) &gt; 0, "Found", "Not Found")</f>
        <v>Found</v>
      </c>
      <c r="Y433" s="44" t="str">
        <f>IF(COUNTIF(Stats!$A$1:$A$33, J433) &gt; 0, "Found", "Not Found")</f>
        <v>Found</v>
      </c>
      <c r="Z433" s="44" t="str">
        <f>IF(COUNTIF(Stats!$A$1:$A$33, K433) &gt; 0, "Found", "Not Found")</f>
        <v>Found</v>
      </c>
      <c r="AA433" s="44" t="str">
        <f>IF(COUNTIF(Stats!$A$1:$A$33, L433) &gt; 0, "Found", "Not Found")</f>
        <v>Found</v>
      </c>
      <c r="AB433" s="44" t="str">
        <f>IF(COUNTIF(Stats!$A$1:$A$33, M433) &gt; 0, "Found", "Not Found")</f>
        <v>Found</v>
      </c>
      <c r="AC433" s="44" t="str">
        <f>IF(COUNTIF(Stats!$A$1:$A$33, N433) &gt; 0, "Found", "Not Found")</f>
        <v>Found</v>
      </c>
      <c r="AD433" s="44" t="str">
        <f>IF(COUNTIF(Stats!$A$1:$A$33, O433) &gt; 0, "Found", "Not Found")</f>
        <v>Found</v>
      </c>
      <c r="AE433" s="44" t="str">
        <f>IF(COUNTIF(Stats!$A$1:$A$33, P433) &gt; 0, "Found", "Not Found")</f>
        <v>Found</v>
      </c>
      <c r="AF433" s="44" t="str">
        <f>IF(COUNTIF(Stats!$A$1:$A$33, Q433) &gt; 0, "Found", "Not Found")</f>
        <v>Found</v>
      </c>
      <c r="AG433" s="44" t="str">
        <f>IF(COUNTIF(Stats!$A$1:$A$33, R433) &gt; 0, "Found", "Not Found")</f>
        <v>Found</v>
      </c>
      <c r="AH433" s="44" t="str">
        <f>IF(COUNTIF(Stats!$A$1:$A$33, S433) &gt; 0, "Found", "Not Found")</f>
        <v>Found</v>
      </c>
    </row>
    <row r="434" spans="1:34" ht="12.75">
      <c r="A434" s="33" t="s">
        <v>262</v>
      </c>
      <c r="B434" s="1" t="s">
        <v>97</v>
      </c>
      <c r="C434" s="1" t="s">
        <v>364</v>
      </c>
      <c r="D434" s="46">
        <v>3</v>
      </c>
      <c r="E434" s="1" t="s">
        <v>100</v>
      </c>
      <c r="F434" s="47" t="s">
        <v>64</v>
      </c>
      <c r="G434" s="48" t="s">
        <v>25</v>
      </c>
      <c r="H434" s="49" t="s">
        <v>50</v>
      </c>
      <c r="I434" s="49" t="s">
        <v>47</v>
      </c>
      <c r="J434" s="50" t="s">
        <v>62</v>
      </c>
      <c r="K434" s="50" t="s">
        <v>60</v>
      </c>
      <c r="L434" s="51" t="s">
        <v>59</v>
      </c>
      <c r="M434" s="52" t="s">
        <v>67</v>
      </c>
      <c r="N434" s="53" t="s">
        <v>52</v>
      </c>
      <c r="O434" s="53" t="s">
        <v>46</v>
      </c>
      <c r="P434" s="53" t="s">
        <v>35</v>
      </c>
      <c r="Q434" s="53" t="s">
        <v>55</v>
      </c>
      <c r="R434" s="54" t="s">
        <v>30</v>
      </c>
      <c r="S434" s="54" t="s">
        <v>40</v>
      </c>
      <c r="T434" s="43">
        <f ca="1">IFERROR(__xludf.DUMMYFUNCTION("COUNTUNIQUE(F434:S434)"),14)</f>
        <v>14</v>
      </c>
      <c r="U434" s="44" t="str">
        <f>IF(COUNTIF(Stats!$A$1:$A$33, F434) &gt; 0, "Found", "Not Found")</f>
        <v>Found</v>
      </c>
      <c r="V434" s="44" t="str">
        <f>IF(COUNTIF(Stats!$A$1:$A$33, G434) &gt; 0, "Found", "Not Found")</f>
        <v>Found</v>
      </c>
      <c r="W434" s="44" t="str">
        <f>IF(COUNTIF(Stats!$A$1:$A$33, H434) &gt; 0, "Found", "Not Found")</f>
        <v>Found</v>
      </c>
      <c r="X434" s="44" t="str">
        <f>IF(COUNTIF(Stats!$A$1:$A$33, I434) &gt; 0, "Found", "Not Found")</f>
        <v>Found</v>
      </c>
      <c r="Y434" s="44" t="str">
        <f>IF(COUNTIF(Stats!$A$1:$A$33, J434) &gt; 0, "Found", "Not Found")</f>
        <v>Found</v>
      </c>
      <c r="Z434" s="44" t="str">
        <f>IF(COUNTIF(Stats!$A$1:$A$33, K434) &gt; 0, "Found", "Not Found")</f>
        <v>Found</v>
      </c>
      <c r="AA434" s="44" t="str">
        <f>IF(COUNTIF(Stats!$A$1:$A$33, L434) &gt; 0, "Found", "Not Found")</f>
        <v>Found</v>
      </c>
      <c r="AB434" s="44" t="str">
        <f>IF(COUNTIF(Stats!$A$1:$A$33, M434) &gt; 0, "Found", "Not Found")</f>
        <v>Found</v>
      </c>
      <c r="AC434" s="44" t="str">
        <f>IF(COUNTIF(Stats!$A$1:$A$33, N434) &gt; 0, "Found", "Not Found")</f>
        <v>Found</v>
      </c>
      <c r="AD434" s="44" t="str">
        <f>IF(COUNTIF(Stats!$A$1:$A$33, O434) &gt; 0, "Found", "Not Found")</f>
        <v>Found</v>
      </c>
      <c r="AE434" s="44" t="str">
        <f>IF(COUNTIF(Stats!$A$1:$A$33, P434) &gt; 0, "Found", "Not Found")</f>
        <v>Found</v>
      </c>
      <c r="AF434" s="44" t="str">
        <f>IF(COUNTIF(Stats!$A$1:$A$33, Q434) &gt; 0, "Found", "Not Found")</f>
        <v>Found</v>
      </c>
      <c r="AG434" s="44" t="str">
        <f>IF(COUNTIF(Stats!$A$1:$A$33, R434) &gt; 0, "Found", "Not Found")</f>
        <v>Found</v>
      </c>
      <c r="AH434" s="44" t="str">
        <f>IF(COUNTIF(Stats!$A$1:$A$33, S434) &gt; 0, "Found", "Not Found")</f>
        <v>Found</v>
      </c>
    </row>
    <row r="435" spans="1:34" ht="12.75">
      <c r="A435" s="47" t="s">
        <v>263</v>
      </c>
      <c r="B435" s="1" t="s">
        <v>99</v>
      </c>
      <c r="C435" s="1" t="s">
        <v>365</v>
      </c>
      <c r="D435" s="46">
        <v>13</v>
      </c>
      <c r="E435" s="1" t="s">
        <v>100</v>
      </c>
      <c r="F435" s="47" t="s">
        <v>48</v>
      </c>
      <c r="G435" s="48" t="s">
        <v>57</v>
      </c>
      <c r="H435" s="49" t="s">
        <v>62</v>
      </c>
      <c r="I435" s="49" t="s">
        <v>68</v>
      </c>
      <c r="J435" s="50" t="s">
        <v>49</v>
      </c>
      <c r="K435" s="50" t="s">
        <v>70</v>
      </c>
      <c r="L435" s="51" t="s">
        <v>50</v>
      </c>
      <c r="M435" s="52" t="s">
        <v>47</v>
      </c>
      <c r="N435" s="53" t="s">
        <v>64</v>
      </c>
      <c r="O435" s="53" t="s">
        <v>53</v>
      </c>
      <c r="P435" s="53" t="s">
        <v>60</v>
      </c>
      <c r="Q435" s="53" t="s">
        <v>55</v>
      </c>
      <c r="R435" s="54" t="s">
        <v>66</v>
      </c>
      <c r="S435" s="54" t="s">
        <v>67</v>
      </c>
      <c r="T435" s="43">
        <f ca="1">IFERROR(__xludf.DUMMYFUNCTION("COUNTUNIQUE(F435:S435)"),14)</f>
        <v>14</v>
      </c>
      <c r="U435" s="44" t="str">
        <f>IF(COUNTIF(Stats!$A$1:$A$33, F435) &gt; 0, "Found", "Not Found")</f>
        <v>Found</v>
      </c>
      <c r="V435" s="44" t="str">
        <f>IF(COUNTIF(Stats!$A$1:$A$33, G435) &gt; 0, "Found", "Not Found")</f>
        <v>Found</v>
      </c>
      <c r="W435" s="44" t="str">
        <f>IF(COUNTIF(Stats!$A$1:$A$33, H435) &gt; 0, "Found", "Not Found")</f>
        <v>Found</v>
      </c>
      <c r="X435" s="44" t="str">
        <f>IF(COUNTIF(Stats!$A$1:$A$33, I435) &gt; 0, "Found", "Not Found")</f>
        <v>Found</v>
      </c>
      <c r="Y435" s="44" t="str">
        <f>IF(COUNTIF(Stats!$A$1:$A$33, J435) &gt; 0, "Found", "Not Found")</f>
        <v>Found</v>
      </c>
      <c r="Z435" s="44" t="str">
        <f>IF(COUNTIF(Stats!$A$1:$A$33, K435) &gt; 0, "Found", "Not Found")</f>
        <v>Found</v>
      </c>
      <c r="AA435" s="44" t="str">
        <f>IF(COUNTIF(Stats!$A$1:$A$33, L435) &gt; 0, "Found", "Not Found")</f>
        <v>Found</v>
      </c>
      <c r="AB435" s="44" t="str">
        <f>IF(COUNTIF(Stats!$A$1:$A$33, M435) &gt; 0, "Found", "Not Found")</f>
        <v>Found</v>
      </c>
      <c r="AC435" s="44" t="str">
        <f>IF(COUNTIF(Stats!$A$1:$A$33, N435) &gt; 0, "Found", "Not Found")</f>
        <v>Found</v>
      </c>
      <c r="AD435" s="44" t="str">
        <f>IF(COUNTIF(Stats!$A$1:$A$33, O435) &gt; 0, "Found", "Not Found")</f>
        <v>Found</v>
      </c>
      <c r="AE435" s="44" t="str">
        <f>IF(COUNTIF(Stats!$A$1:$A$33, P435) &gt; 0, "Found", "Not Found")</f>
        <v>Found</v>
      </c>
      <c r="AF435" s="44" t="str">
        <f>IF(COUNTIF(Stats!$A$1:$A$33, Q435) &gt; 0, "Found", "Not Found")</f>
        <v>Found</v>
      </c>
      <c r="AG435" s="44" t="str">
        <f>IF(COUNTIF(Stats!$A$1:$A$33, R435) &gt; 0, "Found", "Not Found")</f>
        <v>Found</v>
      </c>
      <c r="AH435" s="44" t="str">
        <f>IF(COUNTIF(Stats!$A$1:$A$33, S435) &gt; 0, "Found", "Not Found")</f>
        <v>Found</v>
      </c>
    </row>
    <row r="436" spans="1:34" ht="12.75">
      <c r="A436" s="57" t="s">
        <v>263</v>
      </c>
      <c r="B436" s="1" t="s">
        <v>99</v>
      </c>
      <c r="C436" s="1" t="s">
        <v>364</v>
      </c>
      <c r="D436" s="46">
        <v>3</v>
      </c>
      <c r="E436" s="1" t="s">
        <v>100</v>
      </c>
      <c r="F436" s="47" t="s">
        <v>50</v>
      </c>
      <c r="G436" s="48" t="s">
        <v>30</v>
      </c>
      <c r="H436" s="49" t="s">
        <v>54</v>
      </c>
      <c r="I436" s="49" t="s">
        <v>47</v>
      </c>
      <c r="J436" s="50" t="s">
        <v>49</v>
      </c>
      <c r="K436" s="50" t="s">
        <v>70</v>
      </c>
      <c r="L436" s="51" t="s">
        <v>52</v>
      </c>
      <c r="M436" s="52" t="s">
        <v>65</v>
      </c>
      <c r="N436" s="53" t="s">
        <v>35</v>
      </c>
      <c r="O436" s="53" t="s">
        <v>53</v>
      </c>
      <c r="P436" s="53" t="s">
        <v>60</v>
      </c>
      <c r="Q436" s="53" t="s">
        <v>55</v>
      </c>
      <c r="R436" s="54" t="s">
        <v>45</v>
      </c>
      <c r="S436" s="54" t="s">
        <v>46</v>
      </c>
      <c r="T436" s="43">
        <f ca="1">IFERROR(__xludf.DUMMYFUNCTION("COUNTUNIQUE(F436:S436)"),14)</f>
        <v>14</v>
      </c>
      <c r="U436" s="44" t="str">
        <f>IF(COUNTIF(Stats!$A$1:$A$33, F436) &gt; 0, "Found", "Not Found")</f>
        <v>Found</v>
      </c>
      <c r="V436" s="44" t="str">
        <f>IF(COUNTIF(Stats!$A$1:$A$33, G436) &gt; 0, "Found", "Not Found")</f>
        <v>Found</v>
      </c>
      <c r="W436" s="44" t="str">
        <f>IF(COUNTIF(Stats!$A$1:$A$33, H436) &gt; 0, "Found", "Not Found")</f>
        <v>Found</v>
      </c>
      <c r="X436" s="44" t="str">
        <f>IF(COUNTIF(Stats!$A$1:$A$33, I436) &gt; 0, "Found", "Not Found")</f>
        <v>Found</v>
      </c>
      <c r="Y436" s="44" t="str">
        <f>IF(COUNTIF(Stats!$A$1:$A$33, J436) &gt; 0, "Found", "Not Found")</f>
        <v>Found</v>
      </c>
      <c r="Z436" s="44" t="str">
        <f>IF(COUNTIF(Stats!$A$1:$A$33, K436) &gt; 0, "Found", "Not Found")</f>
        <v>Found</v>
      </c>
      <c r="AA436" s="44" t="str">
        <f>IF(COUNTIF(Stats!$A$1:$A$33, L436) &gt; 0, "Found", "Not Found")</f>
        <v>Found</v>
      </c>
      <c r="AB436" s="44" t="str">
        <f>IF(COUNTIF(Stats!$A$1:$A$33, M436) &gt; 0, "Found", "Not Found")</f>
        <v>Found</v>
      </c>
      <c r="AC436" s="44" t="str">
        <f>IF(COUNTIF(Stats!$A$1:$A$33, N436) &gt; 0, "Found", "Not Found")</f>
        <v>Found</v>
      </c>
      <c r="AD436" s="44" t="str">
        <f>IF(COUNTIF(Stats!$A$1:$A$33, O436) &gt; 0, "Found", "Not Found")</f>
        <v>Found</v>
      </c>
      <c r="AE436" s="44" t="str">
        <f>IF(COUNTIF(Stats!$A$1:$A$33, P436) &gt; 0, "Found", "Not Found")</f>
        <v>Found</v>
      </c>
      <c r="AF436" s="44" t="str">
        <f>IF(COUNTIF(Stats!$A$1:$A$33, Q436) &gt; 0, "Found", "Not Found")</f>
        <v>Found</v>
      </c>
      <c r="AG436" s="44" t="str">
        <f>IF(COUNTIF(Stats!$A$1:$A$33, R436) &gt; 0, "Found", "Not Found")</f>
        <v>Found</v>
      </c>
      <c r="AH436" s="44" t="str">
        <f>IF(COUNTIF(Stats!$A$1:$A$33, S436) &gt; 0, "Found", "Not Found")</f>
        <v>Found</v>
      </c>
    </row>
    <row r="437" spans="1:34" ht="12.75">
      <c r="A437" s="75" t="s">
        <v>264</v>
      </c>
      <c r="B437" s="68" t="s">
        <v>121</v>
      </c>
      <c r="C437" s="68" t="s">
        <v>365</v>
      </c>
      <c r="D437" s="69">
        <v>1</v>
      </c>
      <c r="E437" s="68" t="s">
        <v>100</v>
      </c>
      <c r="F437" s="59" t="s">
        <v>53</v>
      </c>
      <c r="G437" s="60" t="s">
        <v>58</v>
      </c>
      <c r="H437" s="61" t="s">
        <v>70</v>
      </c>
      <c r="I437" s="61" t="s">
        <v>67</v>
      </c>
      <c r="J437" s="62" t="s">
        <v>47</v>
      </c>
      <c r="K437" s="62" t="s">
        <v>59</v>
      </c>
      <c r="L437" s="63" t="s">
        <v>25</v>
      </c>
      <c r="M437" s="64" t="s">
        <v>51</v>
      </c>
      <c r="N437" s="65" t="s">
        <v>46</v>
      </c>
      <c r="O437" s="65" t="s">
        <v>35</v>
      </c>
      <c r="P437" s="65" t="s">
        <v>55</v>
      </c>
      <c r="Q437" s="65" t="s">
        <v>40</v>
      </c>
      <c r="R437" s="66" t="s">
        <v>48</v>
      </c>
      <c r="S437" s="66" t="s">
        <v>50</v>
      </c>
      <c r="T437" s="43">
        <f ca="1">IFERROR(__xludf.DUMMYFUNCTION("COUNTUNIQUE(F437:S437)"),14)</f>
        <v>14</v>
      </c>
      <c r="U437" s="44" t="str">
        <f>IF(COUNTIF(Stats!$A$1:$A$33, F437) &gt; 0, "Found", "Not Found")</f>
        <v>Found</v>
      </c>
      <c r="V437" s="44" t="str">
        <f>IF(COUNTIF(Stats!$A$1:$A$33, G437) &gt; 0, "Found", "Not Found")</f>
        <v>Found</v>
      </c>
      <c r="W437" s="44" t="str">
        <f>IF(COUNTIF(Stats!$A$1:$A$33, H437) &gt; 0, "Found", "Not Found")</f>
        <v>Found</v>
      </c>
      <c r="X437" s="44" t="str">
        <f>IF(COUNTIF(Stats!$A$1:$A$33, I437) &gt; 0, "Found", "Not Found")</f>
        <v>Found</v>
      </c>
      <c r="Y437" s="44" t="str">
        <f>IF(COUNTIF(Stats!$A$1:$A$33, J437) &gt; 0, "Found", "Not Found")</f>
        <v>Found</v>
      </c>
      <c r="Z437" s="44" t="str">
        <f>IF(COUNTIF(Stats!$A$1:$A$33, K437) &gt; 0, "Found", "Not Found")</f>
        <v>Found</v>
      </c>
      <c r="AA437" s="44" t="str">
        <f>IF(COUNTIF(Stats!$A$1:$A$33, L437) &gt; 0, "Found", "Not Found")</f>
        <v>Found</v>
      </c>
      <c r="AB437" s="44" t="str">
        <f>IF(COUNTIF(Stats!$A$1:$A$33, M437) &gt; 0, "Found", "Not Found")</f>
        <v>Found</v>
      </c>
      <c r="AC437" s="44" t="str">
        <f>IF(COUNTIF(Stats!$A$1:$A$33, N437) &gt; 0, "Found", "Not Found")</f>
        <v>Found</v>
      </c>
      <c r="AD437" s="44" t="str">
        <f>IF(COUNTIF(Stats!$A$1:$A$33, O437) &gt; 0, "Found", "Not Found")</f>
        <v>Found</v>
      </c>
      <c r="AE437" s="44" t="str">
        <f>IF(COUNTIF(Stats!$A$1:$A$33, P437) &gt; 0, "Found", "Not Found")</f>
        <v>Found</v>
      </c>
      <c r="AF437" s="44" t="str">
        <f>IF(COUNTIF(Stats!$A$1:$A$33, Q437) &gt; 0, "Found", "Not Found")</f>
        <v>Found</v>
      </c>
      <c r="AG437" s="44" t="str">
        <f>IF(COUNTIF(Stats!$A$1:$A$33, R437) &gt; 0, "Found", "Not Found")</f>
        <v>Found</v>
      </c>
      <c r="AH437" s="44" t="str">
        <f>IF(COUNTIF(Stats!$A$1:$A$33, S437) &gt; 0, "Found", "Not Found")</f>
        <v>Found</v>
      </c>
    </row>
    <row r="438" spans="1:34" ht="12.75">
      <c r="A438" s="75" t="s">
        <v>264</v>
      </c>
      <c r="B438" s="68" t="s">
        <v>121</v>
      </c>
      <c r="C438" s="68" t="s">
        <v>365</v>
      </c>
      <c r="D438" s="69">
        <v>1</v>
      </c>
      <c r="E438" s="68" t="s">
        <v>100</v>
      </c>
      <c r="F438" s="59" t="s">
        <v>58</v>
      </c>
      <c r="G438" s="60" t="s">
        <v>30</v>
      </c>
      <c r="H438" s="61" t="s">
        <v>70</v>
      </c>
      <c r="I438" s="61" t="s">
        <v>51</v>
      </c>
      <c r="J438" s="62" t="s">
        <v>48</v>
      </c>
      <c r="K438" s="62" t="s">
        <v>59</v>
      </c>
      <c r="L438" s="63" t="s">
        <v>40</v>
      </c>
      <c r="M438" s="64" t="s">
        <v>25</v>
      </c>
      <c r="N438" s="65" t="s">
        <v>47</v>
      </c>
      <c r="O438" s="65" t="s">
        <v>35</v>
      </c>
      <c r="P438" s="65" t="s">
        <v>55</v>
      </c>
      <c r="Q438" s="65" t="s">
        <v>53</v>
      </c>
      <c r="R438" s="66" t="s">
        <v>62</v>
      </c>
      <c r="S438" s="66" t="s">
        <v>61</v>
      </c>
      <c r="T438" s="43">
        <f ca="1">IFERROR(__xludf.DUMMYFUNCTION("COUNTUNIQUE(F438:S438)"),14)</f>
        <v>14</v>
      </c>
      <c r="U438" s="44" t="str">
        <f>IF(COUNTIF(Stats!$A$1:$A$33, F438) &gt; 0, "Found", "Not Found")</f>
        <v>Found</v>
      </c>
      <c r="V438" s="44" t="str">
        <f>IF(COUNTIF(Stats!$A$1:$A$33, G438) &gt; 0, "Found", "Not Found")</f>
        <v>Found</v>
      </c>
      <c r="W438" s="44" t="str">
        <f>IF(COUNTIF(Stats!$A$1:$A$33, H438) &gt; 0, "Found", "Not Found")</f>
        <v>Found</v>
      </c>
      <c r="X438" s="44" t="str">
        <f>IF(COUNTIF(Stats!$A$1:$A$33, I438) &gt; 0, "Found", "Not Found")</f>
        <v>Found</v>
      </c>
      <c r="Y438" s="44" t="str">
        <f>IF(COUNTIF(Stats!$A$1:$A$33, J438) &gt; 0, "Found", "Not Found")</f>
        <v>Found</v>
      </c>
      <c r="Z438" s="44" t="str">
        <f>IF(COUNTIF(Stats!$A$1:$A$33, K438) &gt; 0, "Found", "Not Found")</f>
        <v>Found</v>
      </c>
      <c r="AA438" s="44" t="str">
        <f>IF(COUNTIF(Stats!$A$1:$A$33, L438) &gt; 0, "Found", "Not Found")</f>
        <v>Found</v>
      </c>
      <c r="AB438" s="44" t="str">
        <f>IF(COUNTIF(Stats!$A$1:$A$33, M438) &gt; 0, "Found", "Not Found")</f>
        <v>Found</v>
      </c>
      <c r="AC438" s="44" t="str">
        <f>IF(COUNTIF(Stats!$A$1:$A$33, N438) &gt; 0, "Found", "Not Found")</f>
        <v>Found</v>
      </c>
      <c r="AD438" s="44" t="str">
        <f>IF(COUNTIF(Stats!$A$1:$A$33, O438) &gt; 0, "Found", "Not Found")</f>
        <v>Found</v>
      </c>
      <c r="AE438" s="44" t="str">
        <f>IF(COUNTIF(Stats!$A$1:$A$33, P438) &gt; 0, "Found", "Not Found")</f>
        <v>Found</v>
      </c>
      <c r="AF438" s="44" t="str">
        <f>IF(COUNTIF(Stats!$A$1:$A$33, Q438) &gt; 0, "Found", "Not Found")</f>
        <v>Found</v>
      </c>
      <c r="AG438" s="44" t="str">
        <f>IF(COUNTIF(Stats!$A$1:$A$33, R438) &gt; 0, "Found", "Not Found")</f>
        <v>Found</v>
      </c>
      <c r="AH438" s="44" t="str">
        <f>IF(COUNTIF(Stats!$A$1:$A$33, S438) &gt; 0, "Found", "Not Found")</f>
        <v>Found</v>
      </c>
    </row>
    <row r="439" spans="1:34" ht="12.75">
      <c r="A439" s="58" t="s">
        <v>264</v>
      </c>
      <c r="B439" s="1" t="s">
        <v>109</v>
      </c>
      <c r="C439" s="1" t="s">
        <v>365</v>
      </c>
      <c r="D439" s="46">
        <v>7</v>
      </c>
      <c r="E439" s="1" t="s">
        <v>100</v>
      </c>
      <c r="F439" s="59" t="s">
        <v>15</v>
      </c>
      <c r="G439" s="60" t="s">
        <v>70</v>
      </c>
      <c r="H439" s="61" t="s">
        <v>64</v>
      </c>
      <c r="I439" s="61" t="s">
        <v>62</v>
      </c>
      <c r="J439" s="62" t="s">
        <v>47</v>
      </c>
      <c r="K439" s="62" t="s">
        <v>50</v>
      </c>
      <c r="L439" s="63" t="s">
        <v>61</v>
      </c>
      <c r="M439" s="64" t="s">
        <v>57</v>
      </c>
      <c r="N439" s="65" t="s">
        <v>52</v>
      </c>
      <c r="O439" s="65" t="s">
        <v>55</v>
      </c>
      <c r="P439" s="65" t="s">
        <v>53</v>
      </c>
      <c r="Q439" s="65" t="s">
        <v>58</v>
      </c>
      <c r="R439" s="66" t="s">
        <v>45</v>
      </c>
      <c r="S439" s="66" t="s">
        <v>60</v>
      </c>
      <c r="T439" s="43">
        <f ca="1">IFERROR(__xludf.DUMMYFUNCTION("COUNTUNIQUE(F439:S439)"),14)</f>
        <v>14</v>
      </c>
      <c r="U439" s="44" t="str">
        <f>IF(COUNTIF(Stats!$A$1:$A$33, F439) &gt; 0, "Found", "Not Found")</f>
        <v>Found</v>
      </c>
      <c r="V439" s="44" t="str">
        <f>IF(COUNTIF(Stats!$A$1:$A$33, G439) &gt; 0, "Found", "Not Found")</f>
        <v>Found</v>
      </c>
      <c r="W439" s="44" t="str">
        <f>IF(COUNTIF(Stats!$A$1:$A$33, H439) &gt; 0, "Found", "Not Found")</f>
        <v>Found</v>
      </c>
      <c r="X439" s="44" t="str">
        <f>IF(COUNTIF(Stats!$A$1:$A$33, I439) &gt; 0, "Found", "Not Found")</f>
        <v>Found</v>
      </c>
      <c r="Y439" s="44" t="str">
        <f>IF(COUNTIF(Stats!$A$1:$A$33, J439) &gt; 0, "Found", "Not Found")</f>
        <v>Found</v>
      </c>
      <c r="Z439" s="44" t="str">
        <f>IF(COUNTIF(Stats!$A$1:$A$33, K439) &gt; 0, "Found", "Not Found")</f>
        <v>Found</v>
      </c>
      <c r="AA439" s="44" t="str">
        <f>IF(COUNTIF(Stats!$A$1:$A$33, L439) &gt; 0, "Found", "Not Found")</f>
        <v>Found</v>
      </c>
      <c r="AB439" s="44" t="str">
        <f>IF(COUNTIF(Stats!$A$1:$A$33, M439) &gt; 0, "Found", "Not Found")</f>
        <v>Found</v>
      </c>
      <c r="AC439" s="44" t="str">
        <f>IF(COUNTIF(Stats!$A$1:$A$33, N439) &gt; 0, "Found", "Not Found")</f>
        <v>Found</v>
      </c>
      <c r="AD439" s="44" t="str">
        <f>IF(COUNTIF(Stats!$A$1:$A$33, O439) &gt; 0, "Found", "Not Found")</f>
        <v>Found</v>
      </c>
      <c r="AE439" s="44" t="str">
        <f>IF(COUNTIF(Stats!$A$1:$A$33, P439) &gt; 0, "Found", "Not Found")</f>
        <v>Found</v>
      </c>
      <c r="AF439" s="44" t="str">
        <f>IF(COUNTIF(Stats!$A$1:$A$33, Q439) &gt; 0, "Found", "Not Found")</f>
        <v>Found</v>
      </c>
      <c r="AG439" s="44" t="str">
        <f>IF(COUNTIF(Stats!$A$1:$A$33, R439) &gt; 0, "Found", "Not Found")</f>
        <v>Found</v>
      </c>
      <c r="AH439" s="44" t="str">
        <f>IF(COUNTIF(Stats!$A$1:$A$33, S439) &gt; 0, "Found", "Not Found")</f>
        <v>Found</v>
      </c>
    </row>
    <row r="440" spans="1:34" ht="12.75">
      <c r="A440" s="58" t="s">
        <v>264</v>
      </c>
      <c r="B440" s="1" t="s">
        <v>109</v>
      </c>
      <c r="C440" s="1" t="s">
        <v>365</v>
      </c>
      <c r="D440" s="46">
        <v>4</v>
      </c>
      <c r="E440" s="1" t="s">
        <v>100</v>
      </c>
      <c r="F440" s="59" t="s">
        <v>70</v>
      </c>
      <c r="G440" s="60" t="s">
        <v>60</v>
      </c>
      <c r="H440" s="61" t="s">
        <v>58</v>
      </c>
      <c r="I440" s="61" t="s">
        <v>68</v>
      </c>
      <c r="J440" s="62" t="s">
        <v>35</v>
      </c>
      <c r="K440" s="62" t="s">
        <v>30</v>
      </c>
      <c r="L440" s="63" t="s">
        <v>47</v>
      </c>
      <c r="M440" s="64" t="s">
        <v>51</v>
      </c>
      <c r="N440" s="65" t="s">
        <v>46</v>
      </c>
      <c r="O440" s="65" t="s">
        <v>55</v>
      </c>
      <c r="P440" s="65" t="s">
        <v>50</v>
      </c>
      <c r="Q440" s="65" t="s">
        <v>53</v>
      </c>
      <c r="R440" s="66" t="s">
        <v>45</v>
      </c>
      <c r="S440" s="66" t="s">
        <v>52</v>
      </c>
      <c r="T440" s="43">
        <f ca="1">IFERROR(__xludf.DUMMYFUNCTION("COUNTUNIQUE(F440:S440)"),14)</f>
        <v>14</v>
      </c>
      <c r="U440" s="44" t="str">
        <f>IF(COUNTIF(Stats!$A$1:$A$33, F440) &gt; 0, "Found", "Not Found")</f>
        <v>Found</v>
      </c>
      <c r="V440" s="44" t="str">
        <f>IF(COUNTIF(Stats!$A$1:$A$33, G440) &gt; 0, "Found", "Not Found")</f>
        <v>Found</v>
      </c>
      <c r="W440" s="44" t="str">
        <f>IF(COUNTIF(Stats!$A$1:$A$33, H440) &gt; 0, "Found", "Not Found")</f>
        <v>Found</v>
      </c>
      <c r="X440" s="44" t="str">
        <f>IF(COUNTIF(Stats!$A$1:$A$33, I440) &gt; 0, "Found", "Not Found")</f>
        <v>Found</v>
      </c>
      <c r="Y440" s="44" t="str">
        <f>IF(COUNTIF(Stats!$A$1:$A$33, J440) &gt; 0, "Found", "Not Found")</f>
        <v>Found</v>
      </c>
      <c r="Z440" s="44" t="str">
        <f>IF(COUNTIF(Stats!$A$1:$A$33, K440) &gt; 0, "Found", "Not Found")</f>
        <v>Found</v>
      </c>
      <c r="AA440" s="44" t="str">
        <f>IF(COUNTIF(Stats!$A$1:$A$33, L440) &gt; 0, "Found", "Not Found")</f>
        <v>Found</v>
      </c>
      <c r="AB440" s="44" t="str">
        <f>IF(COUNTIF(Stats!$A$1:$A$33, M440) &gt; 0, "Found", "Not Found")</f>
        <v>Found</v>
      </c>
      <c r="AC440" s="44" t="str">
        <f>IF(COUNTIF(Stats!$A$1:$A$33, N440) &gt; 0, "Found", "Not Found")</f>
        <v>Found</v>
      </c>
      <c r="AD440" s="44" t="str">
        <f>IF(COUNTIF(Stats!$A$1:$A$33, O440) &gt; 0, "Found", "Not Found")</f>
        <v>Found</v>
      </c>
      <c r="AE440" s="44" t="str">
        <f>IF(COUNTIF(Stats!$A$1:$A$33, P440) &gt; 0, "Found", "Not Found")</f>
        <v>Found</v>
      </c>
      <c r="AF440" s="44" t="str">
        <f>IF(COUNTIF(Stats!$A$1:$A$33, Q440) &gt; 0, "Found", "Not Found")</f>
        <v>Found</v>
      </c>
      <c r="AG440" s="44" t="str">
        <f>IF(COUNTIF(Stats!$A$1:$A$33, R440) &gt; 0, "Found", "Not Found")</f>
        <v>Found</v>
      </c>
      <c r="AH440" s="44" t="str">
        <f>IF(COUNTIF(Stats!$A$1:$A$33, S440) &gt; 0, "Found", "Not Found")</f>
        <v>Found</v>
      </c>
    </row>
    <row r="441" spans="1:34" ht="12.75">
      <c r="A441" s="67" t="s">
        <v>265</v>
      </c>
      <c r="B441" s="1" t="s">
        <v>138</v>
      </c>
      <c r="C441" s="1" t="s">
        <v>364</v>
      </c>
      <c r="D441" s="46">
        <v>6</v>
      </c>
      <c r="E441" s="1" t="s">
        <v>100</v>
      </c>
      <c r="F441" s="59" t="s">
        <v>53</v>
      </c>
      <c r="G441" s="60" t="s">
        <v>40</v>
      </c>
      <c r="H441" s="61" t="s">
        <v>58</v>
      </c>
      <c r="I441" s="61" t="s">
        <v>61</v>
      </c>
      <c r="J441" s="62" t="s">
        <v>35</v>
      </c>
      <c r="K441" s="62" t="s">
        <v>30</v>
      </c>
      <c r="L441" s="63" t="s">
        <v>47</v>
      </c>
      <c r="M441" s="64" t="s">
        <v>56</v>
      </c>
      <c r="N441" s="65" t="s">
        <v>46</v>
      </c>
      <c r="O441" s="65" t="s">
        <v>57</v>
      </c>
      <c r="P441" s="65" t="s">
        <v>50</v>
      </c>
      <c r="Q441" s="65" t="s">
        <v>55</v>
      </c>
      <c r="R441" s="66" t="s">
        <v>65</v>
      </c>
      <c r="S441" s="66" t="s">
        <v>52</v>
      </c>
      <c r="T441" s="43">
        <f ca="1">IFERROR(__xludf.DUMMYFUNCTION("COUNTUNIQUE(F441:S441)"),14)</f>
        <v>14</v>
      </c>
      <c r="U441" s="44" t="str">
        <f>IF(COUNTIF(Stats!$A$1:$A$33, F441) &gt; 0, "Found", "Not Found")</f>
        <v>Found</v>
      </c>
      <c r="V441" s="44" t="str">
        <f>IF(COUNTIF(Stats!$A$1:$A$33, G441) &gt; 0, "Found", "Not Found")</f>
        <v>Found</v>
      </c>
      <c r="W441" s="44" t="str">
        <f>IF(COUNTIF(Stats!$A$1:$A$33, H441) &gt; 0, "Found", "Not Found")</f>
        <v>Found</v>
      </c>
      <c r="X441" s="44" t="str">
        <f>IF(COUNTIF(Stats!$A$1:$A$33, I441) &gt; 0, "Found", "Not Found")</f>
        <v>Found</v>
      </c>
      <c r="Y441" s="44" t="str">
        <f>IF(COUNTIF(Stats!$A$1:$A$33, J441) &gt; 0, "Found", "Not Found")</f>
        <v>Found</v>
      </c>
      <c r="Z441" s="44" t="str">
        <f>IF(COUNTIF(Stats!$A$1:$A$33, K441) &gt; 0, "Found", "Not Found")</f>
        <v>Found</v>
      </c>
      <c r="AA441" s="44" t="str">
        <f>IF(COUNTIF(Stats!$A$1:$A$33, L441) &gt; 0, "Found", "Not Found")</f>
        <v>Found</v>
      </c>
      <c r="AB441" s="44" t="str">
        <f>IF(COUNTIF(Stats!$A$1:$A$33, M441) &gt; 0, "Found", "Not Found")</f>
        <v>Found</v>
      </c>
      <c r="AC441" s="44" t="str">
        <f>IF(COUNTIF(Stats!$A$1:$A$33, N441) &gt; 0, "Found", "Not Found")</f>
        <v>Found</v>
      </c>
      <c r="AD441" s="44" t="str">
        <f>IF(COUNTIF(Stats!$A$1:$A$33, O441) &gt; 0, "Found", "Not Found")</f>
        <v>Found</v>
      </c>
      <c r="AE441" s="44" t="str">
        <f>IF(COUNTIF(Stats!$A$1:$A$33, P441) &gt; 0, "Found", "Not Found")</f>
        <v>Found</v>
      </c>
      <c r="AF441" s="44" t="str">
        <f>IF(COUNTIF(Stats!$A$1:$A$33, Q441) &gt; 0, "Found", "Not Found")</f>
        <v>Found</v>
      </c>
      <c r="AG441" s="44" t="str">
        <f>IF(COUNTIF(Stats!$A$1:$A$33, R441) &gt; 0, "Found", "Not Found")</f>
        <v>Found</v>
      </c>
      <c r="AH441" s="44" t="str">
        <f>IF(COUNTIF(Stats!$A$1:$A$33, S441) &gt; 0, "Found", "Not Found")</f>
        <v>Found</v>
      </c>
    </row>
    <row r="442" spans="1:34" ht="12.75">
      <c r="A442" s="67" t="s">
        <v>265</v>
      </c>
      <c r="B442" s="1" t="s">
        <v>138</v>
      </c>
      <c r="C442" s="1" t="s">
        <v>364</v>
      </c>
      <c r="D442" s="46">
        <v>1</v>
      </c>
      <c r="E442" s="1" t="s">
        <v>100</v>
      </c>
      <c r="F442" s="59" t="s">
        <v>58</v>
      </c>
      <c r="G442" s="60" t="s">
        <v>40</v>
      </c>
      <c r="H442" s="61" t="s">
        <v>51</v>
      </c>
      <c r="I442" s="61" t="s">
        <v>61</v>
      </c>
      <c r="J442" s="62" t="s">
        <v>53</v>
      </c>
      <c r="K442" s="62" t="s">
        <v>46</v>
      </c>
      <c r="L442" s="63" t="s">
        <v>35</v>
      </c>
      <c r="M442" s="64" t="s">
        <v>49</v>
      </c>
      <c r="N442" s="65" t="s">
        <v>50</v>
      </c>
      <c r="O442" s="65" t="s">
        <v>57</v>
      </c>
      <c r="P442" s="65" t="s">
        <v>30</v>
      </c>
      <c r="Q442" s="65" t="s">
        <v>55</v>
      </c>
      <c r="R442" s="66" t="s">
        <v>48</v>
      </c>
      <c r="S442" s="66" t="s">
        <v>47</v>
      </c>
      <c r="T442" s="43">
        <f ca="1">IFERROR(__xludf.DUMMYFUNCTION("COUNTUNIQUE(F442:S442)"),14)</f>
        <v>14</v>
      </c>
      <c r="U442" s="44" t="str">
        <f>IF(COUNTIF(Stats!$A$1:$A$33, F442) &gt; 0, "Found", "Not Found")</f>
        <v>Found</v>
      </c>
      <c r="V442" s="44" t="str">
        <f>IF(COUNTIF(Stats!$A$1:$A$33, G442) &gt; 0, "Found", "Not Found")</f>
        <v>Found</v>
      </c>
      <c r="W442" s="44" t="str">
        <f>IF(COUNTIF(Stats!$A$1:$A$33, H442) &gt; 0, "Found", "Not Found")</f>
        <v>Found</v>
      </c>
      <c r="X442" s="44" t="str">
        <f>IF(COUNTIF(Stats!$A$1:$A$33, I442) &gt; 0, "Found", "Not Found")</f>
        <v>Found</v>
      </c>
      <c r="Y442" s="44" t="str">
        <f>IF(COUNTIF(Stats!$A$1:$A$33, J442) &gt; 0, "Found", "Not Found")</f>
        <v>Found</v>
      </c>
      <c r="Z442" s="44" t="str">
        <f>IF(COUNTIF(Stats!$A$1:$A$33, K442) &gt; 0, "Found", "Not Found")</f>
        <v>Found</v>
      </c>
      <c r="AA442" s="44" t="str">
        <f>IF(COUNTIF(Stats!$A$1:$A$33, L442) &gt; 0, "Found", "Not Found")</f>
        <v>Found</v>
      </c>
      <c r="AB442" s="44" t="str">
        <f>IF(COUNTIF(Stats!$A$1:$A$33, M442) &gt; 0, "Found", "Not Found")</f>
        <v>Found</v>
      </c>
      <c r="AC442" s="44" t="str">
        <f>IF(COUNTIF(Stats!$A$1:$A$33, N442) &gt; 0, "Found", "Not Found")</f>
        <v>Found</v>
      </c>
      <c r="AD442" s="44" t="str">
        <f>IF(COUNTIF(Stats!$A$1:$A$33, O442) &gt; 0, "Found", "Not Found")</f>
        <v>Found</v>
      </c>
      <c r="AE442" s="44" t="str">
        <f>IF(COUNTIF(Stats!$A$1:$A$33, P442) &gt; 0, "Found", "Not Found")</f>
        <v>Found</v>
      </c>
      <c r="AF442" s="44" t="str">
        <f>IF(COUNTIF(Stats!$A$1:$A$33, Q442) &gt; 0, "Found", "Not Found")</f>
        <v>Found</v>
      </c>
      <c r="AG442" s="44" t="str">
        <f>IF(COUNTIF(Stats!$A$1:$A$33, R442) &gt; 0, "Found", "Not Found")</f>
        <v>Found</v>
      </c>
      <c r="AH442" s="44" t="str">
        <f>IF(COUNTIF(Stats!$A$1:$A$33, S442) &gt; 0, "Found", "Not Found")</f>
        <v>Found</v>
      </c>
    </row>
    <row r="443" spans="1:34" ht="12.75">
      <c r="A443" s="47" t="s">
        <v>266</v>
      </c>
      <c r="B443" s="1" t="s">
        <v>138</v>
      </c>
      <c r="C443" s="1" t="s">
        <v>364</v>
      </c>
      <c r="D443" s="46">
        <v>13</v>
      </c>
      <c r="E443" s="1" t="s">
        <v>100</v>
      </c>
      <c r="F443" s="59" t="s">
        <v>53</v>
      </c>
      <c r="G443" s="60" t="s">
        <v>52</v>
      </c>
      <c r="H443" s="61" t="s">
        <v>63</v>
      </c>
      <c r="I443" s="61" t="s">
        <v>47</v>
      </c>
      <c r="J443" s="62" t="s">
        <v>49</v>
      </c>
      <c r="K443" s="62" t="s">
        <v>25</v>
      </c>
      <c r="L443" s="63" t="s">
        <v>45</v>
      </c>
      <c r="M443" s="64" t="s">
        <v>66</v>
      </c>
      <c r="N443" s="65" t="s">
        <v>46</v>
      </c>
      <c r="O443" s="65" t="s">
        <v>30</v>
      </c>
      <c r="P443" s="65" t="s">
        <v>55</v>
      </c>
      <c r="Q443" s="65" t="s">
        <v>35</v>
      </c>
      <c r="R443" s="66" t="s">
        <v>15</v>
      </c>
      <c r="S443" s="66" t="s">
        <v>50</v>
      </c>
      <c r="T443" s="43">
        <f ca="1">IFERROR(__xludf.DUMMYFUNCTION("COUNTUNIQUE(F443:S443)"),14)</f>
        <v>14</v>
      </c>
      <c r="U443" s="44" t="str">
        <f>IF(COUNTIF(Stats!$A$1:$A$33, F443) &gt; 0, "Found", "Not Found")</f>
        <v>Found</v>
      </c>
      <c r="V443" s="44" t="str">
        <f>IF(COUNTIF(Stats!$A$1:$A$33, G443) &gt; 0, "Found", "Not Found")</f>
        <v>Found</v>
      </c>
      <c r="W443" s="44" t="str">
        <f>IF(COUNTIF(Stats!$A$1:$A$33, H443) &gt; 0, "Found", "Not Found")</f>
        <v>Found</v>
      </c>
      <c r="X443" s="44" t="str">
        <f>IF(COUNTIF(Stats!$A$1:$A$33, I443) &gt; 0, "Found", "Not Found")</f>
        <v>Found</v>
      </c>
      <c r="Y443" s="44" t="str">
        <f>IF(COUNTIF(Stats!$A$1:$A$33, J443) &gt; 0, "Found", "Not Found")</f>
        <v>Found</v>
      </c>
      <c r="Z443" s="44" t="str">
        <f>IF(COUNTIF(Stats!$A$1:$A$33, K443) &gt; 0, "Found", "Not Found")</f>
        <v>Found</v>
      </c>
      <c r="AA443" s="44" t="str">
        <f>IF(COUNTIF(Stats!$A$1:$A$33, L443) &gt; 0, "Found", "Not Found")</f>
        <v>Found</v>
      </c>
      <c r="AB443" s="44" t="str">
        <f>IF(COUNTIF(Stats!$A$1:$A$33, M443) &gt; 0, "Found", "Not Found")</f>
        <v>Found</v>
      </c>
      <c r="AC443" s="44" t="str">
        <f>IF(COUNTIF(Stats!$A$1:$A$33, N443) &gt; 0, "Found", "Not Found")</f>
        <v>Found</v>
      </c>
      <c r="AD443" s="44" t="str">
        <f>IF(COUNTIF(Stats!$A$1:$A$33, O443) &gt; 0, "Found", "Not Found")</f>
        <v>Found</v>
      </c>
      <c r="AE443" s="44" t="str">
        <f>IF(COUNTIF(Stats!$A$1:$A$33, P443) &gt; 0, "Found", "Not Found")</f>
        <v>Found</v>
      </c>
      <c r="AF443" s="44" t="str">
        <f>IF(COUNTIF(Stats!$A$1:$A$33, Q443) &gt; 0, "Found", "Not Found")</f>
        <v>Found</v>
      </c>
      <c r="AG443" s="44" t="str">
        <f>IF(COUNTIF(Stats!$A$1:$A$33, R443) &gt; 0, "Found", "Not Found")</f>
        <v>Found</v>
      </c>
      <c r="AH443" s="44" t="str">
        <f>IF(COUNTIF(Stats!$A$1:$A$33, S443) &gt; 0, "Found", "Not Found")</f>
        <v>Found</v>
      </c>
    </row>
    <row r="444" spans="1:34" ht="12.75">
      <c r="A444" s="47" t="s">
        <v>266</v>
      </c>
      <c r="B444" s="1" t="s">
        <v>138</v>
      </c>
      <c r="C444" s="1" t="s">
        <v>364</v>
      </c>
      <c r="D444" s="46">
        <v>3</v>
      </c>
      <c r="E444" s="1" t="s">
        <v>100</v>
      </c>
      <c r="F444" s="59" t="s">
        <v>53</v>
      </c>
      <c r="G444" s="60" t="s">
        <v>15</v>
      </c>
      <c r="H444" s="61" t="s">
        <v>63</v>
      </c>
      <c r="I444" s="61" t="s">
        <v>58</v>
      </c>
      <c r="J444" s="62" t="s">
        <v>49</v>
      </c>
      <c r="K444" s="62" t="s">
        <v>25</v>
      </c>
      <c r="L444" s="63" t="s">
        <v>47</v>
      </c>
      <c r="M444" s="64" t="s">
        <v>52</v>
      </c>
      <c r="N444" s="65" t="s">
        <v>46</v>
      </c>
      <c r="O444" s="65" t="s">
        <v>35</v>
      </c>
      <c r="P444" s="65" t="s">
        <v>55</v>
      </c>
      <c r="Q444" s="65" t="s">
        <v>30</v>
      </c>
      <c r="R444" s="66" t="s">
        <v>66</v>
      </c>
      <c r="S444" s="66" t="s">
        <v>50</v>
      </c>
      <c r="T444" s="43">
        <f ca="1">IFERROR(__xludf.DUMMYFUNCTION("COUNTUNIQUE(F444:S444)"),14)</f>
        <v>14</v>
      </c>
      <c r="U444" s="44" t="str">
        <f>IF(COUNTIF(Stats!$A$1:$A$33, F444) &gt; 0, "Found", "Not Found")</f>
        <v>Found</v>
      </c>
      <c r="V444" s="44" t="str">
        <f>IF(COUNTIF(Stats!$A$1:$A$33, G444) &gt; 0, "Found", "Not Found")</f>
        <v>Found</v>
      </c>
      <c r="W444" s="44" t="str">
        <f>IF(COUNTIF(Stats!$A$1:$A$33, H444) &gt; 0, "Found", "Not Found")</f>
        <v>Found</v>
      </c>
      <c r="X444" s="44" t="str">
        <f>IF(COUNTIF(Stats!$A$1:$A$33, I444) &gt; 0, "Found", "Not Found")</f>
        <v>Found</v>
      </c>
      <c r="Y444" s="44" t="str">
        <f>IF(COUNTIF(Stats!$A$1:$A$33, J444) &gt; 0, "Found", "Not Found")</f>
        <v>Found</v>
      </c>
      <c r="Z444" s="44" t="str">
        <f>IF(COUNTIF(Stats!$A$1:$A$33, K444) &gt; 0, "Found", "Not Found")</f>
        <v>Found</v>
      </c>
      <c r="AA444" s="44" t="str">
        <f>IF(COUNTIF(Stats!$A$1:$A$33, L444) &gt; 0, "Found", "Not Found")</f>
        <v>Found</v>
      </c>
      <c r="AB444" s="44" t="str">
        <f>IF(COUNTIF(Stats!$A$1:$A$33, M444) &gt; 0, "Found", "Not Found")</f>
        <v>Found</v>
      </c>
      <c r="AC444" s="44" t="str">
        <f>IF(COUNTIF(Stats!$A$1:$A$33, N444) &gt; 0, "Found", "Not Found")</f>
        <v>Found</v>
      </c>
      <c r="AD444" s="44" t="str">
        <f>IF(COUNTIF(Stats!$A$1:$A$33, O444) &gt; 0, "Found", "Not Found")</f>
        <v>Found</v>
      </c>
      <c r="AE444" s="44" t="str">
        <f>IF(COUNTIF(Stats!$A$1:$A$33, P444) &gt; 0, "Found", "Not Found")</f>
        <v>Found</v>
      </c>
      <c r="AF444" s="44" t="str">
        <f>IF(COUNTIF(Stats!$A$1:$A$33, Q444) &gt; 0, "Found", "Not Found")</f>
        <v>Found</v>
      </c>
      <c r="AG444" s="44" t="str">
        <f>IF(COUNTIF(Stats!$A$1:$A$33, R444) &gt; 0, "Found", "Not Found")</f>
        <v>Found</v>
      </c>
      <c r="AH444" s="44" t="str">
        <f>IF(COUNTIF(Stats!$A$1:$A$33, S444) &gt; 0, "Found", "Not Found")</f>
        <v>Found</v>
      </c>
    </row>
    <row r="445" spans="1:34" ht="12.75">
      <c r="A445" s="90" t="s">
        <v>267</v>
      </c>
      <c r="B445" s="68" t="s">
        <v>111</v>
      </c>
      <c r="C445" s="68" t="s">
        <v>365</v>
      </c>
      <c r="D445" s="69">
        <v>3</v>
      </c>
      <c r="E445" s="68" t="s">
        <v>100</v>
      </c>
      <c r="F445" s="59" t="s">
        <v>53</v>
      </c>
      <c r="G445" s="60" t="s">
        <v>67</v>
      </c>
      <c r="H445" s="61" t="s">
        <v>70</v>
      </c>
      <c r="I445" s="61" t="s">
        <v>45</v>
      </c>
      <c r="J445" s="62" t="s">
        <v>35</v>
      </c>
      <c r="K445" s="62" t="s">
        <v>62</v>
      </c>
      <c r="L445" s="63" t="s">
        <v>40</v>
      </c>
      <c r="M445" s="64" t="s">
        <v>15</v>
      </c>
      <c r="N445" s="65" t="s">
        <v>46</v>
      </c>
      <c r="O445" s="65" t="s">
        <v>55</v>
      </c>
      <c r="P445" s="65" t="s">
        <v>50</v>
      </c>
      <c r="Q445" s="65" t="s">
        <v>52</v>
      </c>
      <c r="R445" s="66" t="s">
        <v>59</v>
      </c>
      <c r="S445" s="66" t="s">
        <v>66</v>
      </c>
      <c r="T445" s="43">
        <f ca="1">IFERROR(__xludf.DUMMYFUNCTION("COUNTUNIQUE(F445:S445)"),14)</f>
        <v>14</v>
      </c>
      <c r="U445" s="44" t="str">
        <f>IF(COUNTIF(Stats!$A$1:$A$33, F445) &gt; 0, "Found", "Not Found")</f>
        <v>Found</v>
      </c>
      <c r="V445" s="44" t="str">
        <f>IF(COUNTIF(Stats!$A$1:$A$33, G445) &gt; 0, "Found", "Not Found")</f>
        <v>Found</v>
      </c>
      <c r="W445" s="44" t="str">
        <f>IF(COUNTIF(Stats!$A$1:$A$33, H445) &gt; 0, "Found", "Not Found")</f>
        <v>Found</v>
      </c>
      <c r="X445" s="44" t="str">
        <f>IF(COUNTIF(Stats!$A$1:$A$33, I445) &gt; 0, "Found", "Not Found")</f>
        <v>Found</v>
      </c>
      <c r="Y445" s="44" t="str">
        <f>IF(COUNTIF(Stats!$A$1:$A$33, J445) &gt; 0, "Found", "Not Found")</f>
        <v>Found</v>
      </c>
      <c r="Z445" s="44" t="str">
        <f>IF(COUNTIF(Stats!$A$1:$A$33, K445) &gt; 0, "Found", "Not Found")</f>
        <v>Found</v>
      </c>
      <c r="AA445" s="44" t="str">
        <f>IF(COUNTIF(Stats!$A$1:$A$33, L445) &gt; 0, "Found", "Not Found")</f>
        <v>Found</v>
      </c>
      <c r="AB445" s="44" t="str">
        <f>IF(COUNTIF(Stats!$A$1:$A$33, M445) &gt; 0, "Found", "Not Found")</f>
        <v>Found</v>
      </c>
      <c r="AC445" s="44" t="str">
        <f>IF(COUNTIF(Stats!$A$1:$A$33, N445) &gt; 0, "Found", "Not Found")</f>
        <v>Found</v>
      </c>
      <c r="AD445" s="44" t="str">
        <f>IF(COUNTIF(Stats!$A$1:$A$33, O445) &gt; 0, "Found", "Not Found")</f>
        <v>Found</v>
      </c>
      <c r="AE445" s="44" t="str">
        <f>IF(COUNTIF(Stats!$A$1:$A$33, P445) &gt; 0, "Found", "Not Found")</f>
        <v>Found</v>
      </c>
      <c r="AF445" s="44" t="str">
        <f>IF(COUNTIF(Stats!$A$1:$A$33, Q445) &gt; 0, "Found", "Not Found")</f>
        <v>Found</v>
      </c>
      <c r="AG445" s="44" t="str">
        <f>IF(COUNTIF(Stats!$A$1:$A$33, R445) &gt; 0, "Found", "Not Found")</f>
        <v>Found</v>
      </c>
      <c r="AH445" s="44" t="str">
        <f>IF(COUNTIF(Stats!$A$1:$A$33, S445) &gt; 0, "Found", "Not Found")</f>
        <v>Found</v>
      </c>
    </row>
    <row r="446" spans="1:34" ht="12.75">
      <c r="A446" s="90" t="s">
        <v>267</v>
      </c>
      <c r="B446" s="68" t="s">
        <v>111</v>
      </c>
      <c r="C446" s="68" t="s">
        <v>365</v>
      </c>
      <c r="D446" s="69">
        <v>1</v>
      </c>
      <c r="E446" s="68" t="s">
        <v>100</v>
      </c>
      <c r="F446" s="59" t="s">
        <v>62</v>
      </c>
      <c r="G446" s="60" t="s">
        <v>40</v>
      </c>
      <c r="H446" s="61" t="s">
        <v>68</v>
      </c>
      <c r="I446" s="61" t="s">
        <v>59</v>
      </c>
      <c r="J446" s="62" t="s">
        <v>35</v>
      </c>
      <c r="K446" s="62" t="s">
        <v>53</v>
      </c>
      <c r="L446" s="63" t="s">
        <v>65</v>
      </c>
      <c r="M446" s="64" t="s">
        <v>54</v>
      </c>
      <c r="N446" s="65" t="s">
        <v>46</v>
      </c>
      <c r="O446" s="65" t="s">
        <v>52</v>
      </c>
      <c r="P446" s="65" t="s">
        <v>50</v>
      </c>
      <c r="Q446" s="65" t="s">
        <v>55</v>
      </c>
      <c r="R446" s="66" t="s">
        <v>58</v>
      </c>
      <c r="S446" s="66" t="s">
        <v>48</v>
      </c>
      <c r="T446" s="43">
        <f ca="1">IFERROR(__xludf.DUMMYFUNCTION("COUNTUNIQUE(F446:S446)"),14)</f>
        <v>14</v>
      </c>
      <c r="U446" s="44" t="str">
        <f>IF(COUNTIF(Stats!$A$1:$A$33, F446) &gt; 0, "Found", "Not Found")</f>
        <v>Found</v>
      </c>
      <c r="V446" s="44" t="str">
        <f>IF(COUNTIF(Stats!$A$1:$A$33, G446) &gt; 0, "Found", "Not Found")</f>
        <v>Found</v>
      </c>
      <c r="W446" s="44" t="str">
        <f>IF(COUNTIF(Stats!$A$1:$A$33, H446) &gt; 0, "Found", "Not Found")</f>
        <v>Found</v>
      </c>
      <c r="X446" s="44" t="str">
        <f>IF(COUNTIF(Stats!$A$1:$A$33, I446) &gt; 0, "Found", "Not Found")</f>
        <v>Found</v>
      </c>
      <c r="Y446" s="44" t="str">
        <f>IF(COUNTIF(Stats!$A$1:$A$33, J446) &gt; 0, "Found", "Not Found")</f>
        <v>Found</v>
      </c>
      <c r="Z446" s="44" t="str">
        <f>IF(COUNTIF(Stats!$A$1:$A$33, K446) &gt; 0, "Found", "Not Found")</f>
        <v>Found</v>
      </c>
      <c r="AA446" s="44" t="str">
        <f>IF(COUNTIF(Stats!$A$1:$A$33, L446) &gt; 0, "Found", "Not Found")</f>
        <v>Found</v>
      </c>
      <c r="AB446" s="44" t="str">
        <f>IF(COUNTIF(Stats!$A$1:$A$33, M446) &gt; 0, "Found", "Not Found")</f>
        <v>Found</v>
      </c>
      <c r="AC446" s="44" t="str">
        <f>IF(COUNTIF(Stats!$A$1:$A$33, N446) &gt; 0, "Found", "Not Found")</f>
        <v>Found</v>
      </c>
      <c r="AD446" s="44" t="str">
        <f>IF(COUNTIF(Stats!$A$1:$A$33, O446) &gt; 0, "Found", "Not Found")</f>
        <v>Found</v>
      </c>
      <c r="AE446" s="44" t="str">
        <f>IF(COUNTIF(Stats!$A$1:$A$33, P446) &gt; 0, "Found", "Not Found")</f>
        <v>Found</v>
      </c>
      <c r="AF446" s="44" t="str">
        <f>IF(COUNTIF(Stats!$A$1:$A$33, Q446) &gt; 0, "Found", "Not Found")</f>
        <v>Found</v>
      </c>
      <c r="AG446" s="44" t="str">
        <f>IF(COUNTIF(Stats!$A$1:$A$33, R446) &gt; 0, "Found", "Not Found")</f>
        <v>Found</v>
      </c>
      <c r="AH446" s="44" t="str">
        <f>IF(COUNTIF(Stats!$A$1:$A$33, S446) &gt; 0, "Found", "Not Found")</f>
        <v>Found</v>
      </c>
    </row>
    <row r="447" spans="1:34" ht="12.75">
      <c r="A447" s="67" t="s">
        <v>268</v>
      </c>
      <c r="B447" s="1" t="s">
        <v>108</v>
      </c>
      <c r="C447" s="1" t="s">
        <v>365</v>
      </c>
      <c r="D447" s="46">
        <v>1</v>
      </c>
      <c r="E447" s="1" t="s">
        <v>100</v>
      </c>
      <c r="F447" s="59" t="s">
        <v>62</v>
      </c>
      <c r="G447" s="60" t="s">
        <v>46</v>
      </c>
      <c r="H447" s="61" t="s">
        <v>59</v>
      </c>
      <c r="I447" s="61" t="s">
        <v>67</v>
      </c>
      <c r="J447" s="62" t="s">
        <v>53</v>
      </c>
      <c r="K447" s="62" t="s">
        <v>35</v>
      </c>
      <c r="L447" s="63" t="s">
        <v>70</v>
      </c>
      <c r="M447" s="64" t="s">
        <v>65</v>
      </c>
      <c r="N447" s="65" t="s">
        <v>60</v>
      </c>
      <c r="O447" s="65" t="s">
        <v>55</v>
      </c>
      <c r="P447" s="65" t="s">
        <v>48</v>
      </c>
      <c r="Q447" s="65" t="s">
        <v>49</v>
      </c>
      <c r="R447" s="66" t="s">
        <v>64</v>
      </c>
      <c r="S447" s="66" t="s">
        <v>47</v>
      </c>
      <c r="T447" s="43">
        <f ca="1">IFERROR(__xludf.DUMMYFUNCTION("COUNTUNIQUE(F447:S447)"),14)</f>
        <v>14</v>
      </c>
      <c r="U447" s="44" t="str">
        <f>IF(COUNTIF(Stats!$A$1:$A$33, F447) &gt; 0, "Found", "Not Found")</f>
        <v>Found</v>
      </c>
      <c r="V447" s="44" t="str">
        <f>IF(COUNTIF(Stats!$A$1:$A$33, G447) &gt; 0, "Found", "Not Found")</f>
        <v>Found</v>
      </c>
      <c r="W447" s="44" t="str">
        <f>IF(COUNTIF(Stats!$A$1:$A$33, H447) &gt; 0, "Found", "Not Found")</f>
        <v>Found</v>
      </c>
      <c r="X447" s="44" t="str">
        <f>IF(COUNTIF(Stats!$A$1:$A$33, I447) &gt; 0, "Found", "Not Found")</f>
        <v>Found</v>
      </c>
      <c r="Y447" s="44" t="str">
        <f>IF(COUNTIF(Stats!$A$1:$A$33, J447) &gt; 0, "Found", "Not Found")</f>
        <v>Found</v>
      </c>
      <c r="Z447" s="44" t="str">
        <f>IF(COUNTIF(Stats!$A$1:$A$33, K447) &gt; 0, "Found", "Not Found")</f>
        <v>Found</v>
      </c>
      <c r="AA447" s="44" t="str">
        <f>IF(COUNTIF(Stats!$A$1:$A$33, L447) &gt; 0, "Found", "Not Found")</f>
        <v>Found</v>
      </c>
      <c r="AB447" s="44" t="str">
        <f>IF(COUNTIF(Stats!$A$1:$A$33, M447) &gt; 0, "Found", "Not Found")</f>
        <v>Found</v>
      </c>
      <c r="AC447" s="44" t="str">
        <f>IF(COUNTIF(Stats!$A$1:$A$33, N447) &gt; 0, "Found", "Not Found")</f>
        <v>Found</v>
      </c>
      <c r="AD447" s="44" t="str">
        <f>IF(COUNTIF(Stats!$A$1:$A$33, O447) &gt; 0, "Found", "Not Found")</f>
        <v>Found</v>
      </c>
      <c r="AE447" s="44" t="str">
        <f>IF(COUNTIF(Stats!$A$1:$A$33, P447) &gt; 0, "Found", "Not Found")</f>
        <v>Found</v>
      </c>
      <c r="AF447" s="44" t="str">
        <f>IF(COUNTIF(Stats!$A$1:$A$33, Q447) &gt; 0, "Found", "Not Found")</f>
        <v>Found</v>
      </c>
      <c r="AG447" s="44" t="str">
        <f>IF(COUNTIF(Stats!$A$1:$A$33, R447) &gt; 0, "Found", "Not Found")</f>
        <v>Found</v>
      </c>
      <c r="AH447" s="44" t="str">
        <f>IF(COUNTIF(Stats!$A$1:$A$33, S447) &gt; 0, "Found", "Not Found")</f>
        <v>Found</v>
      </c>
    </row>
    <row r="448" spans="1:34" ht="12.75">
      <c r="A448" s="67" t="s">
        <v>268</v>
      </c>
      <c r="B448" s="1" t="s">
        <v>108</v>
      </c>
      <c r="C448" s="1" t="s">
        <v>365</v>
      </c>
      <c r="D448" s="46">
        <v>1</v>
      </c>
      <c r="E448" s="1" t="s">
        <v>100</v>
      </c>
      <c r="F448" s="59" t="s">
        <v>62</v>
      </c>
      <c r="G448" s="60" t="s">
        <v>46</v>
      </c>
      <c r="H448" s="61" t="s">
        <v>47</v>
      </c>
      <c r="I448" s="61" t="s">
        <v>69</v>
      </c>
      <c r="J448" s="62" t="s">
        <v>70</v>
      </c>
      <c r="K448" s="62" t="s">
        <v>35</v>
      </c>
      <c r="L448" s="63" t="s">
        <v>15</v>
      </c>
      <c r="M448" s="64" t="s">
        <v>54</v>
      </c>
      <c r="N448" s="65" t="s">
        <v>53</v>
      </c>
      <c r="O448" s="65" t="s">
        <v>55</v>
      </c>
      <c r="P448" s="65" t="s">
        <v>48</v>
      </c>
      <c r="Q448" s="65" t="s">
        <v>60</v>
      </c>
      <c r="R448" s="66" t="s">
        <v>50</v>
      </c>
      <c r="S448" s="66" t="s">
        <v>52</v>
      </c>
      <c r="T448" s="43">
        <f ca="1">IFERROR(__xludf.DUMMYFUNCTION("COUNTUNIQUE(F448:S448)"),14)</f>
        <v>14</v>
      </c>
      <c r="U448" s="44" t="str">
        <f>IF(COUNTIF(Stats!$A$1:$A$33, F448) &gt; 0, "Found", "Not Found")</f>
        <v>Found</v>
      </c>
      <c r="V448" s="44" t="str">
        <f>IF(COUNTIF(Stats!$A$1:$A$33, G448) &gt; 0, "Found", "Not Found")</f>
        <v>Found</v>
      </c>
      <c r="W448" s="44" t="str">
        <f>IF(COUNTIF(Stats!$A$1:$A$33, H448) &gt; 0, "Found", "Not Found")</f>
        <v>Found</v>
      </c>
      <c r="X448" s="44" t="str">
        <f>IF(COUNTIF(Stats!$A$1:$A$33, I448) &gt; 0, "Found", "Not Found")</f>
        <v>Found</v>
      </c>
      <c r="Y448" s="44" t="str">
        <f>IF(COUNTIF(Stats!$A$1:$A$33, J448) &gt; 0, "Found", "Not Found")</f>
        <v>Found</v>
      </c>
      <c r="Z448" s="44" t="str">
        <f>IF(COUNTIF(Stats!$A$1:$A$33, K448) &gt; 0, "Found", "Not Found")</f>
        <v>Found</v>
      </c>
      <c r="AA448" s="44" t="str">
        <f>IF(COUNTIF(Stats!$A$1:$A$33, L448) &gt; 0, "Found", "Not Found")</f>
        <v>Found</v>
      </c>
      <c r="AB448" s="44" t="str">
        <f>IF(COUNTIF(Stats!$A$1:$A$33, M448) &gt; 0, "Found", "Not Found")</f>
        <v>Found</v>
      </c>
      <c r="AC448" s="44" t="str">
        <f>IF(COUNTIF(Stats!$A$1:$A$33, N448) &gt; 0, "Found", "Not Found")</f>
        <v>Found</v>
      </c>
      <c r="AD448" s="44" t="str">
        <f>IF(COUNTIF(Stats!$A$1:$A$33, O448) &gt; 0, "Found", "Not Found")</f>
        <v>Found</v>
      </c>
      <c r="AE448" s="44" t="str">
        <f>IF(COUNTIF(Stats!$A$1:$A$33, P448) &gt; 0, "Found", "Not Found")</f>
        <v>Found</v>
      </c>
      <c r="AF448" s="44" t="str">
        <f>IF(COUNTIF(Stats!$A$1:$A$33, Q448) &gt; 0, "Found", "Not Found")</f>
        <v>Found</v>
      </c>
      <c r="AG448" s="44" t="str">
        <f>IF(COUNTIF(Stats!$A$1:$A$33, R448) &gt; 0, "Found", "Not Found")</f>
        <v>Found</v>
      </c>
      <c r="AH448" s="44" t="str">
        <f>IF(COUNTIF(Stats!$A$1:$A$33, S448) &gt; 0, "Found", "Not Found")</f>
        <v>Found</v>
      </c>
    </row>
    <row r="449" spans="1:34" ht="12.75">
      <c r="A449" s="67" t="s">
        <v>269</v>
      </c>
      <c r="B449" s="1" t="s">
        <v>99</v>
      </c>
      <c r="C449" s="1" t="s">
        <v>365</v>
      </c>
      <c r="D449" s="46">
        <v>9</v>
      </c>
      <c r="E449" s="1" t="s">
        <v>100</v>
      </c>
      <c r="F449" s="47" t="s">
        <v>55</v>
      </c>
      <c r="G449" s="48" t="s">
        <v>66</v>
      </c>
      <c r="H449" s="49" t="s">
        <v>25</v>
      </c>
      <c r="I449" s="49" t="s">
        <v>70</v>
      </c>
      <c r="J449" s="50" t="s">
        <v>35</v>
      </c>
      <c r="K449" s="50" t="s">
        <v>57</v>
      </c>
      <c r="L449" s="51" t="s">
        <v>52</v>
      </c>
      <c r="M449" s="52" t="s">
        <v>40</v>
      </c>
      <c r="N449" s="53" t="s">
        <v>53</v>
      </c>
      <c r="O449" s="53" t="s">
        <v>30</v>
      </c>
      <c r="P449" s="53" t="s">
        <v>60</v>
      </c>
      <c r="Q449" s="53" t="s">
        <v>49</v>
      </c>
      <c r="R449" s="54" t="s">
        <v>46</v>
      </c>
      <c r="S449" s="54" t="s">
        <v>47</v>
      </c>
      <c r="T449" s="43">
        <f ca="1">IFERROR(__xludf.DUMMYFUNCTION("COUNTUNIQUE(F449:S449)"),14)</f>
        <v>14</v>
      </c>
      <c r="U449" s="44" t="str">
        <f>IF(COUNTIF(Stats!$A$1:$A$33, F449) &gt; 0, "Found", "Not Found")</f>
        <v>Found</v>
      </c>
      <c r="V449" s="44" t="str">
        <f>IF(COUNTIF(Stats!$A$1:$A$33, G449) &gt; 0, "Found", "Not Found")</f>
        <v>Found</v>
      </c>
      <c r="W449" s="44" t="str">
        <f>IF(COUNTIF(Stats!$A$1:$A$33, H449) &gt; 0, "Found", "Not Found")</f>
        <v>Found</v>
      </c>
      <c r="X449" s="44" t="str">
        <f>IF(COUNTIF(Stats!$A$1:$A$33, I449) &gt; 0, "Found", "Not Found")</f>
        <v>Found</v>
      </c>
      <c r="Y449" s="44" t="str">
        <f>IF(COUNTIF(Stats!$A$1:$A$33, J449) &gt; 0, "Found", "Not Found")</f>
        <v>Found</v>
      </c>
      <c r="Z449" s="44" t="str">
        <f>IF(COUNTIF(Stats!$A$1:$A$33, K449) &gt; 0, "Found", "Not Found")</f>
        <v>Found</v>
      </c>
      <c r="AA449" s="44" t="str">
        <f>IF(COUNTIF(Stats!$A$1:$A$33, L449) &gt; 0, "Found", "Not Found")</f>
        <v>Found</v>
      </c>
      <c r="AB449" s="44" t="str">
        <f>IF(COUNTIF(Stats!$A$1:$A$33, M449) &gt; 0, "Found", "Not Found")</f>
        <v>Found</v>
      </c>
      <c r="AC449" s="44" t="str">
        <f>IF(COUNTIF(Stats!$A$1:$A$33, N449) &gt; 0, "Found", "Not Found")</f>
        <v>Found</v>
      </c>
      <c r="AD449" s="44" t="str">
        <f>IF(COUNTIF(Stats!$A$1:$A$33, O449) &gt; 0, "Found", "Not Found")</f>
        <v>Found</v>
      </c>
      <c r="AE449" s="44" t="str">
        <f>IF(COUNTIF(Stats!$A$1:$A$33, P449) &gt; 0, "Found", "Not Found")</f>
        <v>Found</v>
      </c>
      <c r="AF449" s="44" t="str">
        <f>IF(COUNTIF(Stats!$A$1:$A$33, Q449) &gt; 0, "Found", "Not Found")</f>
        <v>Found</v>
      </c>
      <c r="AG449" s="44" t="str">
        <f>IF(COUNTIF(Stats!$A$1:$A$33, R449) &gt; 0, "Found", "Not Found")</f>
        <v>Found</v>
      </c>
      <c r="AH449" s="44" t="str">
        <f>IF(COUNTIF(Stats!$A$1:$A$33, S449) &gt; 0, "Found", "Not Found")</f>
        <v>Found</v>
      </c>
    </row>
    <row r="450" spans="1:34" ht="12.75">
      <c r="A450" s="67" t="s">
        <v>269</v>
      </c>
      <c r="B450" s="1" t="s">
        <v>99</v>
      </c>
      <c r="C450" s="1" t="s">
        <v>364</v>
      </c>
      <c r="D450" s="46">
        <v>2</v>
      </c>
      <c r="E450" s="1" t="s">
        <v>100</v>
      </c>
      <c r="F450" s="47" t="s">
        <v>35</v>
      </c>
      <c r="G450" s="48" t="s">
        <v>51</v>
      </c>
      <c r="H450" s="49" t="s">
        <v>54</v>
      </c>
      <c r="I450" s="49" t="s">
        <v>47</v>
      </c>
      <c r="J450" s="50" t="s">
        <v>55</v>
      </c>
      <c r="K450" s="50" t="s">
        <v>57</v>
      </c>
      <c r="L450" s="51" t="s">
        <v>15</v>
      </c>
      <c r="M450" s="52" t="s">
        <v>61</v>
      </c>
      <c r="N450" s="53" t="s">
        <v>53</v>
      </c>
      <c r="O450" s="53" t="s">
        <v>30</v>
      </c>
      <c r="P450" s="53" t="s">
        <v>46</v>
      </c>
      <c r="Q450" s="53" t="s">
        <v>49</v>
      </c>
      <c r="R450" s="54" t="s">
        <v>52</v>
      </c>
      <c r="S450" s="54" t="s">
        <v>40</v>
      </c>
      <c r="T450" s="43">
        <f ca="1">IFERROR(__xludf.DUMMYFUNCTION("COUNTUNIQUE(F450:S450)"),14)</f>
        <v>14</v>
      </c>
      <c r="U450" s="44" t="str">
        <f>IF(COUNTIF(Stats!$A$1:$A$33, F450) &gt; 0, "Found", "Not Found")</f>
        <v>Found</v>
      </c>
      <c r="V450" s="44" t="str">
        <f>IF(COUNTIF(Stats!$A$1:$A$33, G450) &gt; 0, "Found", "Not Found")</f>
        <v>Found</v>
      </c>
      <c r="W450" s="44" t="str">
        <f>IF(COUNTIF(Stats!$A$1:$A$33, H450) &gt; 0, "Found", "Not Found")</f>
        <v>Found</v>
      </c>
      <c r="X450" s="44" t="str">
        <f>IF(COUNTIF(Stats!$A$1:$A$33, I450) &gt; 0, "Found", "Not Found")</f>
        <v>Found</v>
      </c>
      <c r="Y450" s="44" t="str">
        <f>IF(COUNTIF(Stats!$A$1:$A$33, J450) &gt; 0, "Found", "Not Found")</f>
        <v>Found</v>
      </c>
      <c r="Z450" s="44" t="str">
        <f>IF(COUNTIF(Stats!$A$1:$A$33, K450) &gt; 0, "Found", "Not Found")</f>
        <v>Found</v>
      </c>
      <c r="AA450" s="44" t="str">
        <f>IF(COUNTIF(Stats!$A$1:$A$33, L450) &gt; 0, "Found", "Not Found")</f>
        <v>Found</v>
      </c>
      <c r="AB450" s="44" t="str">
        <f>IF(COUNTIF(Stats!$A$1:$A$33, M450) &gt; 0, "Found", "Not Found")</f>
        <v>Found</v>
      </c>
      <c r="AC450" s="44" t="str">
        <f>IF(COUNTIF(Stats!$A$1:$A$33, N450) &gt; 0, "Found", "Not Found")</f>
        <v>Found</v>
      </c>
      <c r="AD450" s="44" t="str">
        <f>IF(COUNTIF(Stats!$A$1:$A$33, O450) &gt; 0, "Found", "Not Found")</f>
        <v>Found</v>
      </c>
      <c r="AE450" s="44" t="str">
        <f>IF(COUNTIF(Stats!$A$1:$A$33, P450) &gt; 0, "Found", "Not Found")</f>
        <v>Found</v>
      </c>
      <c r="AF450" s="44" t="str">
        <f>IF(COUNTIF(Stats!$A$1:$A$33, Q450) &gt; 0, "Found", "Not Found")</f>
        <v>Found</v>
      </c>
      <c r="AG450" s="44" t="str">
        <f>IF(COUNTIF(Stats!$A$1:$A$33, R450) &gt; 0, "Found", "Not Found")</f>
        <v>Found</v>
      </c>
      <c r="AH450" s="44" t="str">
        <f>IF(COUNTIF(Stats!$A$1:$A$33, S450) &gt; 0, "Found", "Not Found")</f>
        <v>Found</v>
      </c>
    </row>
    <row r="451" spans="1:34" ht="12.75">
      <c r="A451" s="45" t="s">
        <v>269</v>
      </c>
      <c r="B451" s="1" t="s">
        <v>99</v>
      </c>
      <c r="C451" s="1" t="s">
        <v>364</v>
      </c>
      <c r="D451" s="46">
        <v>1</v>
      </c>
      <c r="E451" s="1" t="s">
        <v>100</v>
      </c>
      <c r="F451" s="47" t="s">
        <v>30</v>
      </c>
      <c r="G451" s="48" t="s">
        <v>51</v>
      </c>
      <c r="H451" s="49" t="s">
        <v>25</v>
      </c>
      <c r="I451" s="49" t="s">
        <v>54</v>
      </c>
      <c r="J451" s="50" t="s">
        <v>55</v>
      </c>
      <c r="K451" s="50" t="s">
        <v>40</v>
      </c>
      <c r="L451" s="51" t="s">
        <v>61</v>
      </c>
      <c r="M451" s="52" t="s">
        <v>62</v>
      </c>
      <c r="N451" s="53" t="s">
        <v>46</v>
      </c>
      <c r="O451" s="53" t="s">
        <v>35</v>
      </c>
      <c r="P451" s="53" t="s">
        <v>53</v>
      </c>
      <c r="Q451" s="53" t="s">
        <v>49</v>
      </c>
      <c r="R451" s="54" t="s">
        <v>50</v>
      </c>
      <c r="S451" s="54" t="s">
        <v>20</v>
      </c>
      <c r="T451" s="43">
        <f ca="1">IFERROR(__xludf.DUMMYFUNCTION("COUNTUNIQUE(F451:S451)"),14)</f>
        <v>14</v>
      </c>
      <c r="U451" s="44" t="str">
        <f>IF(COUNTIF(Stats!$A$1:$A$33, F451) &gt; 0, "Found", "Not Found")</f>
        <v>Found</v>
      </c>
      <c r="V451" s="44" t="str">
        <f>IF(COUNTIF(Stats!$A$1:$A$33, G451) &gt; 0, "Found", "Not Found")</f>
        <v>Found</v>
      </c>
      <c r="W451" s="44" t="str">
        <f>IF(COUNTIF(Stats!$A$1:$A$33, H451) &gt; 0, "Found", "Not Found")</f>
        <v>Found</v>
      </c>
      <c r="X451" s="44" t="str">
        <f>IF(COUNTIF(Stats!$A$1:$A$33, I451) &gt; 0, "Found", "Not Found")</f>
        <v>Found</v>
      </c>
      <c r="Y451" s="44" t="str">
        <f>IF(COUNTIF(Stats!$A$1:$A$33, J451) &gt; 0, "Found", "Not Found")</f>
        <v>Found</v>
      </c>
      <c r="Z451" s="44" t="str">
        <f>IF(COUNTIF(Stats!$A$1:$A$33, K451) &gt; 0, "Found", "Not Found")</f>
        <v>Found</v>
      </c>
      <c r="AA451" s="44" t="str">
        <f>IF(COUNTIF(Stats!$A$1:$A$33, L451) &gt; 0, "Found", "Not Found")</f>
        <v>Found</v>
      </c>
      <c r="AB451" s="44" t="str">
        <f>IF(COUNTIF(Stats!$A$1:$A$33, M451) &gt; 0, "Found", "Not Found")</f>
        <v>Found</v>
      </c>
      <c r="AC451" s="44" t="str">
        <f>IF(COUNTIF(Stats!$A$1:$A$33, N451) &gt; 0, "Found", "Not Found")</f>
        <v>Found</v>
      </c>
      <c r="AD451" s="44" t="str">
        <f>IF(COUNTIF(Stats!$A$1:$A$33, O451) &gt; 0, "Found", "Not Found")</f>
        <v>Found</v>
      </c>
      <c r="AE451" s="44" t="str">
        <f>IF(COUNTIF(Stats!$A$1:$A$33, P451) &gt; 0, "Found", "Not Found")</f>
        <v>Found</v>
      </c>
      <c r="AF451" s="44" t="str">
        <f>IF(COUNTIF(Stats!$A$1:$A$33, Q451) &gt; 0, "Found", "Not Found")</f>
        <v>Found</v>
      </c>
      <c r="AG451" s="44" t="str">
        <f>IF(COUNTIF(Stats!$A$1:$A$33, R451) &gt; 0, "Found", "Not Found")</f>
        <v>Found</v>
      </c>
      <c r="AH451" s="44" t="str">
        <f>IF(COUNTIF(Stats!$A$1:$A$33, S451) &gt; 0, "Found", "Not Found")</f>
        <v>Found</v>
      </c>
    </row>
    <row r="452" spans="1:34" ht="12.75">
      <c r="A452" s="33" t="s">
        <v>270</v>
      </c>
      <c r="B452" s="1" t="s">
        <v>115</v>
      </c>
      <c r="C452" s="1" t="s">
        <v>364</v>
      </c>
      <c r="D452" s="46">
        <v>1</v>
      </c>
      <c r="E452" s="1" t="s">
        <v>100</v>
      </c>
      <c r="F452" s="47" t="s">
        <v>60</v>
      </c>
      <c r="G452" s="48" t="s">
        <v>62</v>
      </c>
      <c r="H452" s="49" t="s">
        <v>70</v>
      </c>
      <c r="I452" s="49" t="s">
        <v>25</v>
      </c>
      <c r="J452" s="50" t="s">
        <v>55</v>
      </c>
      <c r="K452" s="50" t="s">
        <v>51</v>
      </c>
      <c r="L452" s="51" t="s">
        <v>48</v>
      </c>
      <c r="M452" s="52" t="s">
        <v>58</v>
      </c>
      <c r="N452" s="53" t="s">
        <v>46</v>
      </c>
      <c r="O452" s="53" t="s">
        <v>35</v>
      </c>
      <c r="P452" s="53" t="s">
        <v>30</v>
      </c>
      <c r="Q452" s="53" t="s">
        <v>52</v>
      </c>
      <c r="R452" s="54" t="s">
        <v>66</v>
      </c>
      <c r="S452" s="54" t="s">
        <v>53</v>
      </c>
      <c r="T452" s="43">
        <f ca="1">IFERROR(__xludf.DUMMYFUNCTION("COUNTUNIQUE(F452:S452)"),14)</f>
        <v>14</v>
      </c>
      <c r="U452" s="44" t="str">
        <f>IF(COUNTIF(Stats!$A$1:$A$33, F452) &gt; 0, "Found", "Not Found")</f>
        <v>Found</v>
      </c>
      <c r="V452" s="44" t="str">
        <f>IF(COUNTIF(Stats!$A$1:$A$33, G452) &gt; 0, "Found", "Not Found")</f>
        <v>Found</v>
      </c>
      <c r="W452" s="44" t="str">
        <f>IF(COUNTIF(Stats!$A$1:$A$33, H452) &gt; 0, "Found", "Not Found")</f>
        <v>Found</v>
      </c>
      <c r="X452" s="44" t="str">
        <f>IF(COUNTIF(Stats!$A$1:$A$33, I452) &gt; 0, "Found", "Not Found")</f>
        <v>Found</v>
      </c>
      <c r="Y452" s="44" t="str">
        <f>IF(COUNTIF(Stats!$A$1:$A$33, J452) &gt; 0, "Found", "Not Found")</f>
        <v>Found</v>
      </c>
      <c r="Z452" s="44" t="str">
        <f>IF(COUNTIF(Stats!$A$1:$A$33, K452) &gt; 0, "Found", "Not Found")</f>
        <v>Found</v>
      </c>
      <c r="AA452" s="44" t="str">
        <f>IF(COUNTIF(Stats!$A$1:$A$33, L452) &gt; 0, "Found", "Not Found")</f>
        <v>Found</v>
      </c>
      <c r="AB452" s="44" t="str">
        <f>IF(COUNTIF(Stats!$A$1:$A$33, M452) &gt; 0, "Found", "Not Found")</f>
        <v>Found</v>
      </c>
      <c r="AC452" s="44" t="str">
        <f>IF(COUNTIF(Stats!$A$1:$A$33, N452) &gt; 0, "Found", "Not Found")</f>
        <v>Found</v>
      </c>
      <c r="AD452" s="44" t="str">
        <f>IF(COUNTIF(Stats!$A$1:$A$33, O452) &gt; 0, "Found", "Not Found")</f>
        <v>Found</v>
      </c>
      <c r="AE452" s="44" t="str">
        <f>IF(COUNTIF(Stats!$A$1:$A$33, P452) &gt; 0, "Found", "Not Found")</f>
        <v>Found</v>
      </c>
      <c r="AF452" s="44" t="str">
        <f>IF(COUNTIF(Stats!$A$1:$A$33, Q452) &gt; 0, "Found", "Not Found")</f>
        <v>Found</v>
      </c>
      <c r="AG452" s="44" t="str">
        <f>IF(COUNTIF(Stats!$A$1:$A$33, R452) &gt; 0, "Found", "Not Found")</f>
        <v>Found</v>
      </c>
      <c r="AH452" s="44" t="str">
        <f>IF(COUNTIF(Stats!$A$1:$A$33, S452) &gt; 0, "Found", "Not Found")</f>
        <v>Found</v>
      </c>
    </row>
    <row r="453" spans="1:34" ht="12.75">
      <c r="A453" s="33" t="s">
        <v>270</v>
      </c>
      <c r="B453" s="1" t="s">
        <v>115</v>
      </c>
      <c r="C453" s="1" t="s">
        <v>364</v>
      </c>
      <c r="D453" s="46">
        <v>1</v>
      </c>
      <c r="E453" s="1" t="s">
        <v>100</v>
      </c>
      <c r="F453" s="47" t="s">
        <v>35</v>
      </c>
      <c r="G453" s="48" t="s">
        <v>51</v>
      </c>
      <c r="H453" s="49" t="s">
        <v>47</v>
      </c>
      <c r="I453" s="49" t="s">
        <v>57</v>
      </c>
      <c r="J453" s="50" t="s">
        <v>55</v>
      </c>
      <c r="K453" s="50" t="s">
        <v>60</v>
      </c>
      <c r="L453" s="51" t="s">
        <v>54</v>
      </c>
      <c r="M453" s="52" t="s">
        <v>59</v>
      </c>
      <c r="N453" s="53" t="s">
        <v>46</v>
      </c>
      <c r="O453" s="53" t="s">
        <v>30</v>
      </c>
      <c r="P453" s="53" t="s">
        <v>53</v>
      </c>
      <c r="Q453" s="53" t="s">
        <v>50</v>
      </c>
      <c r="R453" s="54" t="s">
        <v>25</v>
      </c>
      <c r="S453" s="54" t="s">
        <v>15</v>
      </c>
      <c r="T453" s="43">
        <f ca="1">IFERROR(__xludf.DUMMYFUNCTION("COUNTUNIQUE(F453:S453)"),14)</f>
        <v>14</v>
      </c>
      <c r="U453" s="44" t="str">
        <f>IF(COUNTIF(Stats!$A$1:$A$33, F453) &gt; 0, "Found", "Not Found")</f>
        <v>Found</v>
      </c>
      <c r="V453" s="44" t="str">
        <f>IF(COUNTIF(Stats!$A$1:$A$33, G453) &gt; 0, "Found", "Not Found")</f>
        <v>Found</v>
      </c>
      <c r="W453" s="44" t="str">
        <f>IF(COUNTIF(Stats!$A$1:$A$33, H453) &gt; 0, "Found", "Not Found")</f>
        <v>Found</v>
      </c>
      <c r="X453" s="44" t="str">
        <f>IF(COUNTIF(Stats!$A$1:$A$33, I453) &gt; 0, "Found", "Not Found")</f>
        <v>Found</v>
      </c>
      <c r="Y453" s="44" t="str">
        <f>IF(COUNTIF(Stats!$A$1:$A$33, J453) &gt; 0, "Found", "Not Found")</f>
        <v>Found</v>
      </c>
      <c r="Z453" s="44" t="str">
        <f>IF(COUNTIF(Stats!$A$1:$A$33, K453) &gt; 0, "Found", "Not Found")</f>
        <v>Found</v>
      </c>
      <c r="AA453" s="44" t="str">
        <f>IF(COUNTIF(Stats!$A$1:$A$33, L453) &gt; 0, "Found", "Not Found")</f>
        <v>Found</v>
      </c>
      <c r="AB453" s="44" t="str">
        <f>IF(COUNTIF(Stats!$A$1:$A$33, M453) &gt; 0, "Found", "Not Found")</f>
        <v>Found</v>
      </c>
      <c r="AC453" s="44" t="str">
        <f>IF(COUNTIF(Stats!$A$1:$A$33, N453) &gt; 0, "Found", "Not Found")</f>
        <v>Found</v>
      </c>
      <c r="AD453" s="44" t="str">
        <f>IF(COUNTIF(Stats!$A$1:$A$33, O453) &gt; 0, "Found", "Not Found")</f>
        <v>Found</v>
      </c>
      <c r="AE453" s="44" t="str">
        <f>IF(COUNTIF(Stats!$A$1:$A$33, P453) &gt; 0, "Found", "Not Found")</f>
        <v>Found</v>
      </c>
      <c r="AF453" s="44" t="str">
        <f>IF(COUNTIF(Stats!$A$1:$A$33, Q453) &gt; 0, "Found", "Not Found")</f>
        <v>Found</v>
      </c>
      <c r="AG453" s="44" t="str">
        <f>IF(COUNTIF(Stats!$A$1:$A$33, R453) &gt; 0, "Found", "Not Found")</f>
        <v>Found</v>
      </c>
      <c r="AH453" s="44" t="str">
        <f>IF(COUNTIF(Stats!$A$1:$A$33, S453) &gt; 0, "Found", "Not Found")</f>
        <v>Found</v>
      </c>
    </row>
    <row r="454" spans="1:34" ht="12.75">
      <c r="A454" s="57" t="s">
        <v>271</v>
      </c>
      <c r="B454" s="1" t="s">
        <v>138</v>
      </c>
      <c r="C454" s="1" t="s">
        <v>365</v>
      </c>
      <c r="D454" s="46">
        <v>1</v>
      </c>
      <c r="E454" s="1" t="s">
        <v>100</v>
      </c>
      <c r="F454" s="59" t="s">
        <v>53</v>
      </c>
      <c r="G454" s="60" t="s">
        <v>67</v>
      </c>
      <c r="H454" s="61" t="s">
        <v>40</v>
      </c>
      <c r="I454" s="61" t="s">
        <v>49</v>
      </c>
      <c r="J454" s="62" t="s">
        <v>35</v>
      </c>
      <c r="K454" s="62" t="s">
        <v>51</v>
      </c>
      <c r="L454" s="63" t="s">
        <v>62</v>
      </c>
      <c r="M454" s="64" t="s">
        <v>68</v>
      </c>
      <c r="N454" s="65" t="s">
        <v>46</v>
      </c>
      <c r="O454" s="65" t="s">
        <v>30</v>
      </c>
      <c r="P454" s="65" t="s">
        <v>50</v>
      </c>
      <c r="Q454" s="65" t="s">
        <v>55</v>
      </c>
      <c r="R454" s="66" t="s">
        <v>20</v>
      </c>
      <c r="S454" s="66" t="s">
        <v>66</v>
      </c>
      <c r="T454" s="43">
        <f ca="1">IFERROR(__xludf.DUMMYFUNCTION("COUNTUNIQUE(F454:S454)"),14)</f>
        <v>14</v>
      </c>
      <c r="U454" s="44" t="str">
        <f>IF(COUNTIF(Stats!$A$1:$A$33, F454) &gt; 0, "Found", "Not Found")</f>
        <v>Found</v>
      </c>
      <c r="V454" s="44" t="str">
        <f>IF(COUNTIF(Stats!$A$1:$A$33, G454) &gt; 0, "Found", "Not Found")</f>
        <v>Found</v>
      </c>
      <c r="W454" s="44" t="str">
        <f>IF(COUNTIF(Stats!$A$1:$A$33, H454) &gt; 0, "Found", "Not Found")</f>
        <v>Found</v>
      </c>
      <c r="X454" s="44" t="str">
        <f>IF(COUNTIF(Stats!$A$1:$A$33, I454) &gt; 0, "Found", "Not Found")</f>
        <v>Found</v>
      </c>
      <c r="Y454" s="44" t="str">
        <f>IF(COUNTIF(Stats!$A$1:$A$33, J454) &gt; 0, "Found", "Not Found")</f>
        <v>Found</v>
      </c>
      <c r="Z454" s="44" t="str">
        <f>IF(COUNTIF(Stats!$A$1:$A$33, K454) &gt; 0, "Found", "Not Found")</f>
        <v>Found</v>
      </c>
      <c r="AA454" s="44" t="str">
        <f>IF(COUNTIF(Stats!$A$1:$A$33, L454) &gt; 0, "Found", "Not Found")</f>
        <v>Found</v>
      </c>
      <c r="AB454" s="44" t="str">
        <f>IF(COUNTIF(Stats!$A$1:$A$33, M454) &gt; 0, "Found", "Not Found")</f>
        <v>Found</v>
      </c>
      <c r="AC454" s="44" t="str">
        <f>IF(COUNTIF(Stats!$A$1:$A$33, N454) &gt; 0, "Found", "Not Found")</f>
        <v>Found</v>
      </c>
      <c r="AD454" s="44" t="str">
        <f>IF(COUNTIF(Stats!$A$1:$A$33, O454) &gt; 0, "Found", "Not Found")</f>
        <v>Found</v>
      </c>
      <c r="AE454" s="44" t="str">
        <f>IF(COUNTIF(Stats!$A$1:$A$33, P454) &gt; 0, "Found", "Not Found")</f>
        <v>Found</v>
      </c>
      <c r="AF454" s="44" t="str">
        <f>IF(COUNTIF(Stats!$A$1:$A$33, Q454) &gt; 0, "Found", "Not Found")</f>
        <v>Found</v>
      </c>
      <c r="AG454" s="44" t="str">
        <f>IF(COUNTIF(Stats!$A$1:$A$33, R454) &gt; 0, "Found", "Not Found")</f>
        <v>Found</v>
      </c>
      <c r="AH454" s="44" t="str">
        <f>IF(COUNTIF(Stats!$A$1:$A$33, S454) &gt; 0, "Found", "Not Found")</f>
        <v>Found</v>
      </c>
    </row>
    <row r="455" spans="1:34" ht="12.75">
      <c r="A455" s="57" t="s">
        <v>271</v>
      </c>
      <c r="B455" s="1" t="s">
        <v>138</v>
      </c>
      <c r="C455" s="1" t="s">
        <v>364</v>
      </c>
      <c r="D455" s="46">
        <v>1</v>
      </c>
      <c r="E455" s="1" t="s">
        <v>100</v>
      </c>
      <c r="F455" s="59" t="s">
        <v>53</v>
      </c>
      <c r="G455" s="60" t="s">
        <v>47</v>
      </c>
      <c r="H455" s="61" t="s">
        <v>40</v>
      </c>
      <c r="I455" s="61" t="s">
        <v>67</v>
      </c>
      <c r="J455" s="62" t="s">
        <v>50</v>
      </c>
      <c r="K455" s="62" t="s">
        <v>48</v>
      </c>
      <c r="L455" s="63" t="s">
        <v>62</v>
      </c>
      <c r="M455" s="64" t="s">
        <v>54</v>
      </c>
      <c r="N455" s="65" t="s">
        <v>46</v>
      </c>
      <c r="O455" s="65" t="s">
        <v>55</v>
      </c>
      <c r="P455" s="65" t="s">
        <v>30</v>
      </c>
      <c r="Q455" s="65" t="s">
        <v>20</v>
      </c>
      <c r="R455" s="66" t="s">
        <v>63</v>
      </c>
      <c r="S455" s="66" t="s">
        <v>58</v>
      </c>
      <c r="T455" s="43">
        <f ca="1">IFERROR(__xludf.DUMMYFUNCTION("COUNTUNIQUE(F455:S455)"),14)</f>
        <v>14</v>
      </c>
      <c r="U455" s="44" t="str">
        <f>IF(COUNTIF(Stats!$A$1:$A$33, F455) &gt; 0, "Found", "Not Found")</f>
        <v>Found</v>
      </c>
      <c r="V455" s="44" t="str">
        <f>IF(COUNTIF(Stats!$A$1:$A$33, G455) &gt; 0, "Found", "Not Found")</f>
        <v>Found</v>
      </c>
      <c r="W455" s="44" t="str">
        <f>IF(COUNTIF(Stats!$A$1:$A$33, H455) &gt; 0, "Found", "Not Found")</f>
        <v>Found</v>
      </c>
      <c r="X455" s="44" t="str">
        <f>IF(COUNTIF(Stats!$A$1:$A$33, I455) &gt; 0, "Found", "Not Found")</f>
        <v>Found</v>
      </c>
      <c r="Y455" s="44" t="str">
        <f>IF(COUNTIF(Stats!$A$1:$A$33, J455) &gt; 0, "Found", "Not Found")</f>
        <v>Found</v>
      </c>
      <c r="Z455" s="44" t="str">
        <f>IF(COUNTIF(Stats!$A$1:$A$33, K455) &gt; 0, "Found", "Not Found")</f>
        <v>Found</v>
      </c>
      <c r="AA455" s="44" t="str">
        <f>IF(COUNTIF(Stats!$A$1:$A$33, L455) &gt; 0, "Found", "Not Found")</f>
        <v>Found</v>
      </c>
      <c r="AB455" s="44" t="str">
        <f>IF(COUNTIF(Stats!$A$1:$A$33, M455) &gt; 0, "Found", "Not Found")</f>
        <v>Found</v>
      </c>
      <c r="AC455" s="44" t="str">
        <f>IF(COUNTIF(Stats!$A$1:$A$33, N455) &gt; 0, "Found", "Not Found")</f>
        <v>Found</v>
      </c>
      <c r="AD455" s="44" t="str">
        <f>IF(COUNTIF(Stats!$A$1:$A$33, O455) &gt; 0, "Found", "Not Found")</f>
        <v>Found</v>
      </c>
      <c r="AE455" s="44" t="str">
        <f>IF(COUNTIF(Stats!$A$1:$A$33, P455) &gt; 0, "Found", "Not Found")</f>
        <v>Found</v>
      </c>
      <c r="AF455" s="44" t="str">
        <f>IF(COUNTIF(Stats!$A$1:$A$33, Q455) &gt; 0, "Found", "Not Found")</f>
        <v>Found</v>
      </c>
      <c r="AG455" s="44" t="str">
        <f>IF(COUNTIF(Stats!$A$1:$A$33, R455) &gt; 0, "Found", "Not Found")</f>
        <v>Found</v>
      </c>
      <c r="AH455" s="44" t="str">
        <f>IF(COUNTIF(Stats!$A$1:$A$33, S455) &gt; 0, "Found", "Not Found")</f>
        <v>Found</v>
      </c>
    </row>
    <row r="456" spans="1:34" ht="12.75">
      <c r="A456" s="33" t="s">
        <v>271</v>
      </c>
      <c r="B456" s="1" t="s">
        <v>130</v>
      </c>
      <c r="C456" s="1" t="s">
        <v>365</v>
      </c>
      <c r="D456" s="46">
        <v>8</v>
      </c>
      <c r="E456" s="1" t="s">
        <v>100</v>
      </c>
      <c r="F456" s="59" t="s">
        <v>53</v>
      </c>
      <c r="G456" s="60" t="s">
        <v>62</v>
      </c>
      <c r="H456" s="61" t="s">
        <v>40</v>
      </c>
      <c r="I456" s="61" t="s">
        <v>67</v>
      </c>
      <c r="J456" s="62" t="s">
        <v>59</v>
      </c>
      <c r="K456" s="62" t="s">
        <v>51</v>
      </c>
      <c r="L456" s="63" t="s">
        <v>30</v>
      </c>
      <c r="M456" s="64" t="s">
        <v>68</v>
      </c>
      <c r="N456" s="65" t="s">
        <v>50</v>
      </c>
      <c r="O456" s="65" t="s">
        <v>35</v>
      </c>
      <c r="P456" s="65" t="s">
        <v>52</v>
      </c>
      <c r="Q456" s="65" t="s">
        <v>55</v>
      </c>
      <c r="R456" s="66" t="s">
        <v>63</v>
      </c>
      <c r="S456" s="66" t="s">
        <v>57</v>
      </c>
      <c r="T456" s="43">
        <f ca="1">IFERROR(__xludf.DUMMYFUNCTION("COUNTUNIQUE(F456:S456)"),14)</f>
        <v>14</v>
      </c>
      <c r="U456" s="44" t="str">
        <f>IF(COUNTIF(Stats!$A$1:$A$33, F456) &gt; 0, "Found", "Not Found")</f>
        <v>Found</v>
      </c>
      <c r="V456" s="44" t="str">
        <f>IF(COUNTIF(Stats!$A$1:$A$33, G456) &gt; 0, "Found", "Not Found")</f>
        <v>Found</v>
      </c>
      <c r="W456" s="44" t="str">
        <f>IF(COUNTIF(Stats!$A$1:$A$33, H456) &gt; 0, "Found", "Not Found")</f>
        <v>Found</v>
      </c>
      <c r="X456" s="44" t="str">
        <f>IF(COUNTIF(Stats!$A$1:$A$33, I456) &gt; 0, "Found", "Not Found")</f>
        <v>Found</v>
      </c>
      <c r="Y456" s="44" t="str">
        <f>IF(COUNTIF(Stats!$A$1:$A$33, J456) &gt; 0, "Found", "Not Found")</f>
        <v>Found</v>
      </c>
      <c r="Z456" s="44" t="str">
        <f>IF(COUNTIF(Stats!$A$1:$A$33, K456) &gt; 0, "Found", "Not Found")</f>
        <v>Found</v>
      </c>
      <c r="AA456" s="44" t="str">
        <f>IF(COUNTIF(Stats!$A$1:$A$33, L456) &gt; 0, "Found", "Not Found")</f>
        <v>Found</v>
      </c>
      <c r="AB456" s="44" t="str">
        <f>IF(COUNTIF(Stats!$A$1:$A$33, M456) &gt; 0, "Found", "Not Found")</f>
        <v>Found</v>
      </c>
      <c r="AC456" s="44" t="str">
        <f>IF(COUNTIF(Stats!$A$1:$A$33, N456) &gt; 0, "Found", "Not Found")</f>
        <v>Found</v>
      </c>
      <c r="AD456" s="44" t="str">
        <f>IF(COUNTIF(Stats!$A$1:$A$33, O456) &gt; 0, "Found", "Not Found")</f>
        <v>Found</v>
      </c>
      <c r="AE456" s="44" t="str">
        <f>IF(COUNTIF(Stats!$A$1:$A$33, P456) &gt; 0, "Found", "Not Found")</f>
        <v>Found</v>
      </c>
      <c r="AF456" s="44" t="str">
        <f>IF(COUNTIF(Stats!$A$1:$A$33, Q456) &gt; 0, "Found", "Not Found")</f>
        <v>Found</v>
      </c>
      <c r="AG456" s="44" t="str">
        <f>IF(COUNTIF(Stats!$A$1:$A$33, R456) &gt; 0, "Found", "Not Found")</f>
        <v>Found</v>
      </c>
      <c r="AH456" s="44" t="str">
        <f>IF(COUNTIF(Stats!$A$1:$A$33, S456) &gt; 0, "Found", "Not Found")</f>
        <v>Found</v>
      </c>
    </row>
    <row r="457" spans="1:34" ht="12.75">
      <c r="A457" s="33" t="s">
        <v>271</v>
      </c>
      <c r="B457" s="1" t="s">
        <v>130</v>
      </c>
      <c r="C457" s="1" t="s">
        <v>364</v>
      </c>
      <c r="D457" s="46">
        <v>2</v>
      </c>
      <c r="E457" s="1" t="s">
        <v>100</v>
      </c>
      <c r="F457" s="59" t="s">
        <v>62</v>
      </c>
      <c r="G457" s="60" t="s">
        <v>46</v>
      </c>
      <c r="H457" s="61" t="s">
        <v>52</v>
      </c>
      <c r="I457" s="61" t="s">
        <v>25</v>
      </c>
      <c r="J457" s="62" t="s">
        <v>51</v>
      </c>
      <c r="K457" s="62" t="s">
        <v>35</v>
      </c>
      <c r="L457" s="63" t="s">
        <v>20</v>
      </c>
      <c r="M457" s="64" t="s">
        <v>64</v>
      </c>
      <c r="N457" s="65" t="s">
        <v>50</v>
      </c>
      <c r="O457" s="65" t="s">
        <v>55</v>
      </c>
      <c r="P457" s="65" t="s">
        <v>30</v>
      </c>
      <c r="Q457" s="65" t="s">
        <v>53</v>
      </c>
      <c r="R457" s="66" t="s">
        <v>40</v>
      </c>
      <c r="S457" s="66" t="s">
        <v>61</v>
      </c>
      <c r="T457" s="43">
        <f ca="1">IFERROR(__xludf.DUMMYFUNCTION("COUNTUNIQUE(F457:S457)"),14)</f>
        <v>14</v>
      </c>
      <c r="U457" s="44" t="str">
        <f>IF(COUNTIF(Stats!$A$1:$A$33, F457) &gt; 0, "Found", "Not Found")</f>
        <v>Found</v>
      </c>
      <c r="V457" s="44" t="str">
        <f>IF(COUNTIF(Stats!$A$1:$A$33, G457) &gt; 0, "Found", "Not Found")</f>
        <v>Found</v>
      </c>
      <c r="W457" s="44" t="str">
        <f>IF(COUNTIF(Stats!$A$1:$A$33, H457) &gt; 0, "Found", "Not Found")</f>
        <v>Found</v>
      </c>
      <c r="X457" s="44" t="str">
        <f>IF(COUNTIF(Stats!$A$1:$A$33, I457) &gt; 0, "Found", "Not Found")</f>
        <v>Found</v>
      </c>
      <c r="Y457" s="44" t="str">
        <f>IF(COUNTIF(Stats!$A$1:$A$33, J457) &gt; 0, "Found", "Not Found")</f>
        <v>Found</v>
      </c>
      <c r="Z457" s="44" t="str">
        <f>IF(COUNTIF(Stats!$A$1:$A$33, K457) &gt; 0, "Found", "Not Found")</f>
        <v>Found</v>
      </c>
      <c r="AA457" s="44" t="str">
        <f>IF(COUNTIF(Stats!$A$1:$A$33, L457) &gt; 0, "Found", "Not Found")</f>
        <v>Found</v>
      </c>
      <c r="AB457" s="44" t="str">
        <f>IF(COUNTIF(Stats!$A$1:$A$33, M457) &gt; 0, "Found", "Not Found")</f>
        <v>Found</v>
      </c>
      <c r="AC457" s="44" t="str">
        <f>IF(COUNTIF(Stats!$A$1:$A$33, N457) &gt; 0, "Found", "Not Found")</f>
        <v>Found</v>
      </c>
      <c r="AD457" s="44" t="str">
        <f>IF(COUNTIF(Stats!$A$1:$A$33, O457) &gt; 0, "Found", "Not Found")</f>
        <v>Found</v>
      </c>
      <c r="AE457" s="44" t="str">
        <f>IF(COUNTIF(Stats!$A$1:$A$33, P457) &gt; 0, "Found", "Not Found")</f>
        <v>Found</v>
      </c>
      <c r="AF457" s="44" t="str">
        <f>IF(COUNTIF(Stats!$A$1:$A$33, Q457) &gt; 0, "Found", "Not Found")</f>
        <v>Found</v>
      </c>
      <c r="AG457" s="44" t="str">
        <f>IF(COUNTIF(Stats!$A$1:$A$33, R457) &gt; 0, "Found", "Not Found")</f>
        <v>Found</v>
      </c>
      <c r="AH457" s="44" t="str">
        <f>IF(COUNTIF(Stats!$A$1:$A$33, S457) &gt; 0, "Found", "Not Found")</f>
        <v>Found</v>
      </c>
    </row>
    <row r="458" spans="1:34" ht="12.75">
      <c r="A458" s="67" t="s">
        <v>272</v>
      </c>
      <c r="B458" s="1" t="s">
        <v>115</v>
      </c>
      <c r="C458" s="1" t="s">
        <v>365</v>
      </c>
      <c r="D458" s="46">
        <v>1</v>
      </c>
      <c r="E458" s="1" t="s">
        <v>100</v>
      </c>
      <c r="F458" s="47" t="s">
        <v>55</v>
      </c>
      <c r="G458" s="48" t="s">
        <v>54</v>
      </c>
      <c r="H458" s="49" t="s">
        <v>57</v>
      </c>
      <c r="I458" s="49" t="s">
        <v>47</v>
      </c>
      <c r="J458" s="50" t="s">
        <v>25</v>
      </c>
      <c r="K458" s="50" t="s">
        <v>30</v>
      </c>
      <c r="L458" s="51" t="s">
        <v>51</v>
      </c>
      <c r="M458" s="52" t="s">
        <v>52</v>
      </c>
      <c r="N458" s="53" t="s">
        <v>35</v>
      </c>
      <c r="O458" s="53" t="s">
        <v>46</v>
      </c>
      <c r="P458" s="53" t="s">
        <v>53</v>
      </c>
      <c r="Q458" s="53" t="s">
        <v>59</v>
      </c>
      <c r="R458" s="54" t="s">
        <v>50</v>
      </c>
      <c r="S458" s="54" t="s">
        <v>62</v>
      </c>
      <c r="T458" s="43">
        <f ca="1">IFERROR(__xludf.DUMMYFUNCTION("COUNTUNIQUE(F458:S458)"),14)</f>
        <v>14</v>
      </c>
      <c r="U458" s="44" t="str">
        <f>IF(COUNTIF(Stats!$A$1:$A$33, F458) &gt; 0, "Found", "Not Found")</f>
        <v>Found</v>
      </c>
      <c r="V458" s="44" t="str">
        <f>IF(COUNTIF(Stats!$A$1:$A$33, G458) &gt; 0, "Found", "Not Found")</f>
        <v>Found</v>
      </c>
      <c r="W458" s="44" t="str">
        <f>IF(COUNTIF(Stats!$A$1:$A$33, H458) &gt; 0, "Found", "Not Found")</f>
        <v>Found</v>
      </c>
      <c r="X458" s="44" t="str">
        <f>IF(COUNTIF(Stats!$A$1:$A$33, I458) &gt; 0, "Found", "Not Found")</f>
        <v>Found</v>
      </c>
      <c r="Y458" s="44" t="str">
        <f>IF(COUNTIF(Stats!$A$1:$A$33, J458) &gt; 0, "Found", "Not Found")</f>
        <v>Found</v>
      </c>
      <c r="Z458" s="44" t="str">
        <f>IF(COUNTIF(Stats!$A$1:$A$33, K458) &gt; 0, "Found", "Not Found")</f>
        <v>Found</v>
      </c>
      <c r="AA458" s="44" t="str">
        <f>IF(COUNTIF(Stats!$A$1:$A$33, L458) &gt; 0, "Found", "Not Found")</f>
        <v>Found</v>
      </c>
      <c r="AB458" s="44" t="str">
        <f>IF(COUNTIF(Stats!$A$1:$A$33, M458) &gt; 0, "Found", "Not Found")</f>
        <v>Found</v>
      </c>
      <c r="AC458" s="44" t="str">
        <f>IF(COUNTIF(Stats!$A$1:$A$33, N458) &gt; 0, "Found", "Not Found")</f>
        <v>Found</v>
      </c>
      <c r="AD458" s="44" t="str">
        <f>IF(COUNTIF(Stats!$A$1:$A$33, O458) &gt; 0, "Found", "Not Found")</f>
        <v>Found</v>
      </c>
      <c r="AE458" s="44" t="str">
        <f>IF(COUNTIF(Stats!$A$1:$A$33, P458) &gt; 0, "Found", "Not Found")</f>
        <v>Found</v>
      </c>
      <c r="AF458" s="44" t="str">
        <f>IF(COUNTIF(Stats!$A$1:$A$33, Q458) &gt; 0, "Found", "Not Found")</f>
        <v>Found</v>
      </c>
      <c r="AG458" s="44" t="str">
        <f>IF(COUNTIF(Stats!$A$1:$A$33, R458) &gt; 0, "Found", "Not Found")</f>
        <v>Found</v>
      </c>
      <c r="AH458" s="44" t="str">
        <f>IF(COUNTIF(Stats!$A$1:$A$33, S458) &gt; 0, "Found", "Not Found")</f>
        <v>Found</v>
      </c>
    </row>
    <row r="459" spans="1:34" ht="12.75">
      <c r="A459" s="53" t="s">
        <v>273</v>
      </c>
      <c r="B459" s="1" t="s">
        <v>115</v>
      </c>
      <c r="C459" s="1" t="s">
        <v>365</v>
      </c>
      <c r="D459" s="46">
        <v>3</v>
      </c>
      <c r="E459" s="1" t="s">
        <v>100</v>
      </c>
      <c r="F459" s="47" t="s">
        <v>35</v>
      </c>
      <c r="G459" s="48" t="s">
        <v>70</v>
      </c>
      <c r="H459" s="49" t="s">
        <v>58</v>
      </c>
      <c r="I459" s="49" t="s">
        <v>45</v>
      </c>
      <c r="J459" s="50" t="s">
        <v>25</v>
      </c>
      <c r="K459" s="50" t="s">
        <v>53</v>
      </c>
      <c r="L459" s="51" t="s">
        <v>64</v>
      </c>
      <c r="M459" s="52" t="s">
        <v>67</v>
      </c>
      <c r="N459" s="53" t="s">
        <v>50</v>
      </c>
      <c r="O459" s="53" t="s">
        <v>55</v>
      </c>
      <c r="P459" s="53" t="s">
        <v>30</v>
      </c>
      <c r="Q459" s="53" t="s">
        <v>46</v>
      </c>
      <c r="R459" s="54" t="s">
        <v>57</v>
      </c>
      <c r="S459" s="54" t="s">
        <v>51</v>
      </c>
      <c r="T459" s="43">
        <f ca="1">IFERROR(__xludf.DUMMYFUNCTION("COUNTUNIQUE(F459:S459)"),14)</f>
        <v>14</v>
      </c>
      <c r="U459" s="44" t="str">
        <f>IF(COUNTIF(Stats!$A$1:$A$33, F459) &gt; 0, "Found", "Not Found")</f>
        <v>Found</v>
      </c>
      <c r="V459" s="44" t="str">
        <f>IF(COUNTIF(Stats!$A$1:$A$33, G459) &gt; 0, "Found", "Not Found")</f>
        <v>Found</v>
      </c>
      <c r="W459" s="44" t="str">
        <f>IF(COUNTIF(Stats!$A$1:$A$33, H459) &gt; 0, "Found", "Not Found")</f>
        <v>Found</v>
      </c>
      <c r="X459" s="44" t="str">
        <f>IF(COUNTIF(Stats!$A$1:$A$33, I459) &gt; 0, "Found", "Not Found")</f>
        <v>Found</v>
      </c>
      <c r="Y459" s="44" t="str">
        <f>IF(COUNTIF(Stats!$A$1:$A$33, J459) &gt; 0, "Found", "Not Found")</f>
        <v>Found</v>
      </c>
      <c r="Z459" s="44" t="str">
        <f>IF(COUNTIF(Stats!$A$1:$A$33, K459) &gt; 0, "Found", "Not Found")</f>
        <v>Found</v>
      </c>
      <c r="AA459" s="44" t="str">
        <f>IF(COUNTIF(Stats!$A$1:$A$33, L459) &gt; 0, "Found", "Not Found")</f>
        <v>Found</v>
      </c>
      <c r="AB459" s="44" t="str">
        <f>IF(COUNTIF(Stats!$A$1:$A$33, M459) &gt; 0, "Found", "Not Found")</f>
        <v>Found</v>
      </c>
      <c r="AC459" s="44" t="str">
        <f>IF(COUNTIF(Stats!$A$1:$A$33, N459) &gt; 0, "Found", "Not Found")</f>
        <v>Found</v>
      </c>
      <c r="AD459" s="44" t="str">
        <f>IF(COUNTIF(Stats!$A$1:$A$33, O459) &gt; 0, "Found", "Not Found")</f>
        <v>Found</v>
      </c>
      <c r="AE459" s="44" t="str">
        <f>IF(COUNTIF(Stats!$A$1:$A$33, P459) &gt; 0, "Found", "Not Found")</f>
        <v>Found</v>
      </c>
      <c r="AF459" s="44" t="str">
        <f>IF(COUNTIF(Stats!$A$1:$A$33, Q459) &gt; 0, "Found", "Not Found")</f>
        <v>Found</v>
      </c>
      <c r="AG459" s="44" t="str">
        <f>IF(COUNTIF(Stats!$A$1:$A$33, R459) &gt; 0, "Found", "Not Found")</f>
        <v>Found</v>
      </c>
      <c r="AH459" s="44" t="str">
        <f>IF(COUNTIF(Stats!$A$1:$A$33, S459) &gt; 0, "Found", "Not Found")</f>
        <v>Found</v>
      </c>
    </row>
    <row r="460" spans="1:34" ht="12.75">
      <c r="A460" s="47" t="s">
        <v>274</v>
      </c>
      <c r="B460" s="1" t="s">
        <v>130</v>
      </c>
      <c r="C460" s="1" t="s">
        <v>364</v>
      </c>
      <c r="D460" s="46">
        <v>1</v>
      </c>
      <c r="E460" s="1" t="s">
        <v>100</v>
      </c>
      <c r="F460" s="59" t="s">
        <v>55</v>
      </c>
      <c r="G460" s="60" t="s">
        <v>57</v>
      </c>
      <c r="H460" s="61" t="s">
        <v>70</v>
      </c>
      <c r="I460" s="61" t="s">
        <v>62</v>
      </c>
      <c r="J460" s="62" t="s">
        <v>46</v>
      </c>
      <c r="K460" s="62" t="s">
        <v>60</v>
      </c>
      <c r="L460" s="63" t="s">
        <v>51</v>
      </c>
      <c r="M460" s="64" t="s">
        <v>58</v>
      </c>
      <c r="N460" s="65" t="s">
        <v>30</v>
      </c>
      <c r="O460" s="65" t="s">
        <v>25</v>
      </c>
      <c r="P460" s="65" t="s">
        <v>53</v>
      </c>
      <c r="Q460" s="65" t="s">
        <v>49</v>
      </c>
      <c r="R460" s="66" t="s">
        <v>66</v>
      </c>
      <c r="S460" s="66" t="s">
        <v>47</v>
      </c>
      <c r="T460" s="43">
        <f ca="1">IFERROR(__xludf.DUMMYFUNCTION("COUNTUNIQUE(F460:S460)"),14)</f>
        <v>14</v>
      </c>
      <c r="U460" s="44" t="str">
        <f>IF(COUNTIF(Stats!$A$1:$A$33, F460) &gt; 0, "Found", "Not Found")</f>
        <v>Found</v>
      </c>
      <c r="V460" s="44" t="str">
        <f>IF(COUNTIF(Stats!$A$1:$A$33, G460) &gt; 0, "Found", "Not Found")</f>
        <v>Found</v>
      </c>
      <c r="W460" s="44" t="str">
        <f>IF(COUNTIF(Stats!$A$1:$A$33, H460) &gt; 0, "Found", "Not Found")</f>
        <v>Found</v>
      </c>
      <c r="X460" s="44" t="str">
        <f>IF(COUNTIF(Stats!$A$1:$A$33, I460) &gt; 0, "Found", "Not Found")</f>
        <v>Found</v>
      </c>
      <c r="Y460" s="44" t="str">
        <f>IF(COUNTIF(Stats!$A$1:$A$33, J460) &gt; 0, "Found", "Not Found")</f>
        <v>Found</v>
      </c>
      <c r="Z460" s="44" t="str">
        <f>IF(COUNTIF(Stats!$A$1:$A$33, K460) &gt; 0, "Found", "Not Found")</f>
        <v>Found</v>
      </c>
      <c r="AA460" s="44" t="str">
        <f>IF(COUNTIF(Stats!$A$1:$A$33, L460) &gt; 0, "Found", "Not Found")</f>
        <v>Found</v>
      </c>
      <c r="AB460" s="44" t="str">
        <f>IF(COUNTIF(Stats!$A$1:$A$33, M460) &gt; 0, "Found", "Not Found")</f>
        <v>Found</v>
      </c>
      <c r="AC460" s="44" t="str">
        <f>IF(COUNTIF(Stats!$A$1:$A$33, N460) &gt; 0, "Found", "Not Found")</f>
        <v>Found</v>
      </c>
      <c r="AD460" s="44" t="str">
        <f>IF(COUNTIF(Stats!$A$1:$A$33, O460) &gt; 0, "Found", "Not Found")</f>
        <v>Found</v>
      </c>
      <c r="AE460" s="44" t="str">
        <f>IF(COUNTIF(Stats!$A$1:$A$33, P460) &gt; 0, "Found", "Not Found")</f>
        <v>Found</v>
      </c>
      <c r="AF460" s="44" t="str">
        <f>IF(COUNTIF(Stats!$A$1:$A$33, Q460) &gt; 0, "Found", "Not Found")</f>
        <v>Found</v>
      </c>
      <c r="AG460" s="44" t="str">
        <f>IF(COUNTIF(Stats!$A$1:$A$33, R460) &gt; 0, "Found", "Not Found")</f>
        <v>Found</v>
      </c>
      <c r="AH460" s="44" t="str">
        <f>IF(COUNTIF(Stats!$A$1:$A$33, S460) &gt; 0, "Found", "Not Found")</f>
        <v>Found</v>
      </c>
    </row>
    <row r="461" spans="1:34" ht="12.75">
      <c r="A461" s="47" t="s">
        <v>274</v>
      </c>
      <c r="B461" s="1" t="s">
        <v>130</v>
      </c>
      <c r="C461" s="1" t="s">
        <v>364</v>
      </c>
      <c r="D461" s="46">
        <v>1</v>
      </c>
      <c r="E461" s="1" t="s">
        <v>100</v>
      </c>
      <c r="F461" s="59" t="s">
        <v>55</v>
      </c>
      <c r="G461" s="60" t="s">
        <v>53</v>
      </c>
      <c r="H461" s="61" t="s">
        <v>62</v>
      </c>
      <c r="I461" s="61" t="s">
        <v>57</v>
      </c>
      <c r="J461" s="62" t="s">
        <v>60</v>
      </c>
      <c r="K461" s="62" t="s">
        <v>51</v>
      </c>
      <c r="L461" s="63" t="s">
        <v>47</v>
      </c>
      <c r="M461" s="64" t="s">
        <v>54</v>
      </c>
      <c r="N461" s="65" t="s">
        <v>46</v>
      </c>
      <c r="O461" s="65" t="s">
        <v>25</v>
      </c>
      <c r="P461" s="65" t="s">
        <v>35</v>
      </c>
      <c r="Q461" s="65" t="s">
        <v>30</v>
      </c>
      <c r="R461" s="66" t="s">
        <v>70</v>
      </c>
      <c r="S461" s="66" t="s">
        <v>59</v>
      </c>
      <c r="T461" s="43">
        <f ca="1">IFERROR(__xludf.DUMMYFUNCTION("COUNTUNIQUE(F461:S461)"),14)</f>
        <v>14</v>
      </c>
      <c r="U461" s="44" t="str">
        <f>IF(COUNTIF(Stats!$A$1:$A$33, F461) &gt; 0, "Found", "Not Found")</f>
        <v>Found</v>
      </c>
      <c r="V461" s="44" t="str">
        <f>IF(COUNTIF(Stats!$A$1:$A$33, G461) &gt; 0, "Found", "Not Found")</f>
        <v>Found</v>
      </c>
      <c r="W461" s="44" t="str">
        <f>IF(COUNTIF(Stats!$A$1:$A$33, H461) &gt; 0, "Found", "Not Found")</f>
        <v>Found</v>
      </c>
      <c r="X461" s="44" t="str">
        <f>IF(COUNTIF(Stats!$A$1:$A$33, I461) &gt; 0, "Found", "Not Found")</f>
        <v>Found</v>
      </c>
      <c r="Y461" s="44" t="str">
        <f>IF(COUNTIF(Stats!$A$1:$A$33, J461) &gt; 0, "Found", "Not Found")</f>
        <v>Found</v>
      </c>
      <c r="Z461" s="44" t="str">
        <f>IF(COUNTIF(Stats!$A$1:$A$33, K461) &gt; 0, "Found", "Not Found")</f>
        <v>Found</v>
      </c>
      <c r="AA461" s="44" t="str">
        <f>IF(COUNTIF(Stats!$A$1:$A$33, L461) &gt; 0, "Found", "Not Found")</f>
        <v>Found</v>
      </c>
      <c r="AB461" s="44" t="str">
        <f>IF(COUNTIF(Stats!$A$1:$A$33, M461) &gt; 0, "Found", "Not Found")</f>
        <v>Found</v>
      </c>
      <c r="AC461" s="44" t="str">
        <f>IF(COUNTIF(Stats!$A$1:$A$33, N461) &gt; 0, "Found", "Not Found")</f>
        <v>Found</v>
      </c>
      <c r="AD461" s="44" t="str">
        <f>IF(COUNTIF(Stats!$A$1:$A$33, O461) &gt; 0, "Found", "Not Found")</f>
        <v>Found</v>
      </c>
      <c r="AE461" s="44" t="str">
        <f>IF(COUNTIF(Stats!$A$1:$A$33, P461) &gt; 0, "Found", "Not Found")</f>
        <v>Found</v>
      </c>
      <c r="AF461" s="44" t="str">
        <f>IF(COUNTIF(Stats!$A$1:$A$33, Q461) &gt; 0, "Found", "Not Found")</f>
        <v>Found</v>
      </c>
      <c r="AG461" s="44" t="str">
        <f>IF(COUNTIF(Stats!$A$1:$A$33, R461) &gt; 0, "Found", "Not Found")</f>
        <v>Found</v>
      </c>
      <c r="AH461" s="44" t="str">
        <f>IF(COUNTIF(Stats!$A$1:$A$33, S461) &gt; 0, "Found", "Not Found")</f>
        <v>Found</v>
      </c>
    </row>
    <row r="462" spans="1:34" ht="12.75">
      <c r="A462" s="91" t="s">
        <v>275</v>
      </c>
      <c r="B462" s="68" t="s">
        <v>111</v>
      </c>
      <c r="C462" s="68" t="s">
        <v>364</v>
      </c>
      <c r="D462" s="69"/>
      <c r="E462" s="68" t="s">
        <v>100</v>
      </c>
      <c r="F462" s="59" t="s">
        <v>55</v>
      </c>
      <c r="G462" s="60" t="s">
        <v>15</v>
      </c>
      <c r="H462" s="61" t="s">
        <v>57</v>
      </c>
      <c r="I462" s="61" t="s">
        <v>47</v>
      </c>
      <c r="J462" s="62" t="s">
        <v>50</v>
      </c>
      <c r="K462" s="62" t="s">
        <v>64</v>
      </c>
      <c r="L462" s="63" t="s">
        <v>52</v>
      </c>
      <c r="M462" s="64" t="s">
        <v>68</v>
      </c>
      <c r="N462" s="65" t="s">
        <v>53</v>
      </c>
      <c r="O462" s="65" t="s">
        <v>45</v>
      </c>
      <c r="P462" s="65" t="s">
        <v>51</v>
      </c>
      <c r="Q462" s="65" t="s">
        <v>58</v>
      </c>
      <c r="R462" s="66" t="s">
        <v>46</v>
      </c>
      <c r="S462" s="66" t="s">
        <v>60</v>
      </c>
      <c r="T462" s="43">
        <f ca="1">IFERROR(__xludf.DUMMYFUNCTION("COUNTUNIQUE(F462:S462)"),14)</f>
        <v>14</v>
      </c>
      <c r="U462" s="44" t="str">
        <f>IF(COUNTIF(Stats!$A$1:$A$33, F462) &gt; 0, "Found", "Not Found")</f>
        <v>Found</v>
      </c>
      <c r="V462" s="44" t="str">
        <f>IF(COUNTIF(Stats!$A$1:$A$33, G462) &gt; 0, "Found", "Not Found")</f>
        <v>Found</v>
      </c>
      <c r="W462" s="44" t="str">
        <f>IF(COUNTIF(Stats!$A$1:$A$33, H462) &gt; 0, "Found", "Not Found")</f>
        <v>Found</v>
      </c>
      <c r="X462" s="44" t="str">
        <f>IF(COUNTIF(Stats!$A$1:$A$33, I462) &gt; 0, "Found", "Not Found")</f>
        <v>Found</v>
      </c>
      <c r="Y462" s="44" t="str">
        <f>IF(COUNTIF(Stats!$A$1:$A$33, J462) &gt; 0, "Found", "Not Found")</f>
        <v>Found</v>
      </c>
      <c r="Z462" s="44" t="str">
        <f>IF(COUNTIF(Stats!$A$1:$A$33, K462) &gt; 0, "Found", "Not Found")</f>
        <v>Found</v>
      </c>
      <c r="AA462" s="44" t="str">
        <f>IF(COUNTIF(Stats!$A$1:$A$33, L462) &gt; 0, "Found", "Not Found")</f>
        <v>Found</v>
      </c>
      <c r="AB462" s="44" t="str">
        <f>IF(COUNTIF(Stats!$A$1:$A$33, M462) &gt; 0, "Found", "Not Found")</f>
        <v>Found</v>
      </c>
      <c r="AC462" s="44" t="str">
        <f>IF(COUNTIF(Stats!$A$1:$A$33, N462) &gt; 0, "Found", "Not Found")</f>
        <v>Found</v>
      </c>
      <c r="AD462" s="44" t="str">
        <f>IF(COUNTIF(Stats!$A$1:$A$33, O462) &gt; 0, "Found", "Not Found")</f>
        <v>Found</v>
      </c>
      <c r="AE462" s="44" t="str">
        <f>IF(COUNTIF(Stats!$A$1:$A$33, P462) &gt; 0, "Found", "Not Found")</f>
        <v>Found</v>
      </c>
      <c r="AF462" s="44" t="str">
        <f>IF(COUNTIF(Stats!$A$1:$A$33, Q462) &gt; 0, "Found", "Not Found")</f>
        <v>Found</v>
      </c>
      <c r="AG462" s="44" t="str">
        <f>IF(COUNTIF(Stats!$A$1:$A$33, R462) &gt; 0, "Found", "Not Found")</f>
        <v>Found</v>
      </c>
      <c r="AH462" s="44" t="str">
        <f>IF(COUNTIF(Stats!$A$1:$A$33, S462) &gt; 0, "Found", "Not Found")</f>
        <v>Found</v>
      </c>
    </row>
    <row r="463" spans="1:34" ht="12.75">
      <c r="A463" s="91" t="s">
        <v>275</v>
      </c>
      <c r="B463" s="68" t="s">
        <v>111</v>
      </c>
      <c r="C463" s="68" t="s">
        <v>365</v>
      </c>
      <c r="D463" s="69"/>
      <c r="E463" s="68" t="s">
        <v>100</v>
      </c>
      <c r="F463" s="59" t="s">
        <v>49</v>
      </c>
      <c r="G463" s="60" t="s">
        <v>45</v>
      </c>
      <c r="H463" s="61" t="s">
        <v>40</v>
      </c>
      <c r="I463" s="61" t="s">
        <v>51</v>
      </c>
      <c r="J463" s="62" t="s">
        <v>50</v>
      </c>
      <c r="K463" s="62" t="s">
        <v>58</v>
      </c>
      <c r="L463" s="63" t="s">
        <v>47</v>
      </c>
      <c r="M463" s="64" t="s">
        <v>62</v>
      </c>
      <c r="N463" s="65" t="s">
        <v>52</v>
      </c>
      <c r="O463" s="65" t="s">
        <v>55</v>
      </c>
      <c r="P463" s="65" t="s">
        <v>46</v>
      </c>
      <c r="Q463" s="65" t="s">
        <v>53</v>
      </c>
      <c r="R463" s="66" t="s">
        <v>68</v>
      </c>
      <c r="S463" s="66" t="s">
        <v>70</v>
      </c>
      <c r="T463" s="43">
        <f ca="1">IFERROR(__xludf.DUMMYFUNCTION("COUNTUNIQUE(F463:S463)"),14)</f>
        <v>14</v>
      </c>
      <c r="U463" s="44" t="str">
        <f>IF(COUNTIF(Stats!$A$1:$A$33, F463) &gt; 0, "Found", "Not Found")</f>
        <v>Found</v>
      </c>
      <c r="V463" s="44" t="str">
        <f>IF(COUNTIF(Stats!$A$1:$A$33, G463) &gt; 0, "Found", "Not Found")</f>
        <v>Found</v>
      </c>
      <c r="W463" s="44" t="str">
        <f>IF(COUNTIF(Stats!$A$1:$A$33, H463) &gt; 0, "Found", "Not Found")</f>
        <v>Found</v>
      </c>
      <c r="X463" s="44" t="str">
        <f>IF(COUNTIF(Stats!$A$1:$A$33, I463) &gt; 0, "Found", "Not Found")</f>
        <v>Found</v>
      </c>
      <c r="Y463" s="44" t="str">
        <f>IF(COUNTIF(Stats!$A$1:$A$33, J463) &gt; 0, "Found", "Not Found")</f>
        <v>Found</v>
      </c>
      <c r="Z463" s="44" t="str">
        <f>IF(COUNTIF(Stats!$A$1:$A$33, K463) &gt; 0, "Found", "Not Found")</f>
        <v>Found</v>
      </c>
      <c r="AA463" s="44" t="str">
        <f>IF(COUNTIF(Stats!$A$1:$A$33, L463) &gt; 0, "Found", "Not Found")</f>
        <v>Found</v>
      </c>
      <c r="AB463" s="44" t="str">
        <f>IF(COUNTIF(Stats!$A$1:$A$33, M463) &gt; 0, "Found", "Not Found")</f>
        <v>Found</v>
      </c>
      <c r="AC463" s="44" t="str">
        <f>IF(COUNTIF(Stats!$A$1:$A$33, N463) &gt; 0, "Found", "Not Found")</f>
        <v>Found</v>
      </c>
      <c r="AD463" s="44" t="str">
        <f>IF(COUNTIF(Stats!$A$1:$A$33, O463) &gt; 0, "Found", "Not Found")</f>
        <v>Found</v>
      </c>
      <c r="AE463" s="44" t="str">
        <f>IF(COUNTIF(Stats!$A$1:$A$33, P463) &gt; 0, "Found", "Not Found")</f>
        <v>Found</v>
      </c>
      <c r="AF463" s="44" t="str">
        <f>IF(COUNTIF(Stats!$A$1:$A$33, Q463) &gt; 0, "Found", "Not Found")</f>
        <v>Found</v>
      </c>
      <c r="AG463" s="44" t="str">
        <f>IF(COUNTIF(Stats!$A$1:$A$33, R463) &gt; 0, "Found", "Not Found")</f>
        <v>Found</v>
      </c>
      <c r="AH463" s="44" t="str">
        <f>IF(COUNTIF(Stats!$A$1:$A$33, S463) &gt; 0, "Found", "Not Found")</f>
        <v>Found</v>
      </c>
    </row>
    <row r="464" spans="1:34" ht="12.75">
      <c r="A464" s="53" t="s">
        <v>276</v>
      </c>
      <c r="B464" s="1" t="s">
        <v>99</v>
      </c>
      <c r="C464" s="1" t="s">
        <v>365</v>
      </c>
      <c r="D464" s="46">
        <v>1</v>
      </c>
      <c r="E464" s="1" t="s">
        <v>100</v>
      </c>
      <c r="F464" s="47" t="s">
        <v>53</v>
      </c>
      <c r="G464" s="48" t="s">
        <v>51</v>
      </c>
      <c r="H464" s="49" t="s">
        <v>67</v>
      </c>
      <c r="I464" s="49" t="s">
        <v>58</v>
      </c>
      <c r="J464" s="50" t="s">
        <v>64</v>
      </c>
      <c r="K464" s="50" t="s">
        <v>40</v>
      </c>
      <c r="L464" s="51" t="s">
        <v>30</v>
      </c>
      <c r="M464" s="52" t="s">
        <v>59</v>
      </c>
      <c r="N464" s="53" t="s">
        <v>60</v>
      </c>
      <c r="O464" s="53" t="s">
        <v>55</v>
      </c>
      <c r="P464" s="53" t="s">
        <v>35</v>
      </c>
      <c r="Q464" s="53" t="s">
        <v>46</v>
      </c>
      <c r="R464" s="54" t="s">
        <v>15</v>
      </c>
      <c r="S464" s="54" t="s">
        <v>49</v>
      </c>
      <c r="T464" s="43">
        <f ca="1">IFERROR(__xludf.DUMMYFUNCTION("COUNTUNIQUE(F464:S464)"),14)</f>
        <v>14</v>
      </c>
      <c r="U464" s="44" t="str">
        <f>IF(COUNTIF(Stats!$A$1:$A$33, F464) &gt; 0, "Found", "Not Found")</f>
        <v>Found</v>
      </c>
      <c r="V464" s="44" t="str">
        <f>IF(COUNTIF(Stats!$A$1:$A$33, G464) &gt; 0, "Found", "Not Found")</f>
        <v>Found</v>
      </c>
      <c r="W464" s="44" t="str">
        <f>IF(COUNTIF(Stats!$A$1:$A$33, H464) &gt; 0, "Found", "Not Found")</f>
        <v>Found</v>
      </c>
      <c r="X464" s="44" t="str">
        <f>IF(COUNTIF(Stats!$A$1:$A$33, I464) &gt; 0, "Found", "Not Found")</f>
        <v>Found</v>
      </c>
      <c r="Y464" s="44" t="str">
        <f>IF(COUNTIF(Stats!$A$1:$A$33, J464) &gt; 0, "Found", "Not Found")</f>
        <v>Found</v>
      </c>
      <c r="Z464" s="44" t="str">
        <f>IF(COUNTIF(Stats!$A$1:$A$33, K464) &gt; 0, "Found", "Not Found")</f>
        <v>Found</v>
      </c>
      <c r="AA464" s="44" t="str">
        <f>IF(COUNTIF(Stats!$A$1:$A$33, L464) &gt; 0, "Found", "Not Found")</f>
        <v>Found</v>
      </c>
      <c r="AB464" s="44" t="str">
        <f>IF(COUNTIF(Stats!$A$1:$A$33, M464) &gt; 0, "Found", "Not Found")</f>
        <v>Found</v>
      </c>
      <c r="AC464" s="44" t="str">
        <f>IF(COUNTIF(Stats!$A$1:$A$33, N464) &gt; 0, "Found", "Not Found")</f>
        <v>Found</v>
      </c>
      <c r="AD464" s="44" t="str">
        <f>IF(COUNTIF(Stats!$A$1:$A$33, O464) &gt; 0, "Found", "Not Found")</f>
        <v>Found</v>
      </c>
      <c r="AE464" s="44" t="str">
        <f>IF(COUNTIF(Stats!$A$1:$A$33, P464) &gt; 0, "Found", "Not Found")</f>
        <v>Found</v>
      </c>
      <c r="AF464" s="44" t="str">
        <f>IF(COUNTIF(Stats!$A$1:$A$33, Q464) &gt; 0, "Found", "Not Found")</f>
        <v>Found</v>
      </c>
      <c r="AG464" s="44" t="str">
        <f>IF(COUNTIF(Stats!$A$1:$A$33, R464) &gt; 0, "Found", "Not Found")</f>
        <v>Found</v>
      </c>
      <c r="AH464" s="44" t="str">
        <f>IF(COUNTIF(Stats!$A$1:$A$33, S464) &gt; 0, "Found", "Not Found")</f>
        <v>Found</v>
      </c>
    </row>
    <row r="465" spans="1:34" ht="12.75">
      <c r="A465" s="58" t="s">
        <v>276</v>
      </c>
      <c r="B465" s="1" t="s">
        <v>99</v>
      </c>
      <c r="C465" s="1" t="s">
        <v>364</v>
      </c>
      <c r="D465" s="46">
        <v>2</v>
      </c>
      <c r="E465" s="1" t="s">
        <v>100</v>
      </c>
      <c r="F465" s="47" t="s">
        <v>30</v>
      </c>
      <c r="G465" s="48" t="s">
        <v>25</v>
      </c>
      <c r="H465" s="49" t="s">
        <v>51</v>
      </c>
      <c r="I465" s="49" t="s">
        <v>54</v>
      </c>
      <c r="J465" s="50" t="s">
        <v>50</v>
      </c>
      <c r="K465" s="50" t="s">
        <v>58</v>
      </c>
      <c r="L465" s="51" t="s">
        <v>52</v>
      </c>
      <c r="M465" s="52" t="s">
        <v>65</v>
      </c>
      <c r="N465" s="53" t="s">
        <v>64</v>
      </c>
      <c r="O465" s="53" t="s">
        <v>49</v>
      </c>
      <c r="P465" s="53" t="s">
        <v>35</v>
      </c>
      <c r="Q465" s="53" t="s">
        <v>55</v>
      </c>
      <c r="R465" s="54" t="s">
        <v>48</v>
      </c>
      <c r="S465" s="54" t="s">
        <v>68</v>
      </c>
      <c r="T465" s="43">
        <f ca="1">IFERROR(__xludf.DUMMYFUNCTION("COUNTUNIQUE(F465:S465)"),14)</f>
        <v>14</v>
      </c>
      <c r="U465" s="44" t="str">
        <f>IF(COUNTIF(Stats!$A$1:$A$33, F465) &gt; 0, "Found", "Not Found")</f>
        <v>Found</v>
      </c>
      <c r="V465" s="44" t="str">
        <f>IF(COUNTIF(Stats!$A$1:$A$33, G465) &gt; 0, "Found", "Not Found")</f>
        <v>Found</v>
      </c>
      <c r="W465" s="44" t="str">
        <f>IF(COUNTIF(Stats!$A$1:$A$33, H465) &gt; 0, "Found", "Not Found")</f>
        <v>Found</v>
      </c>
      <c r="X465" s="44" t="str">
        <f>IF(COUNTIF(Stats!$A$1:$A$33, I465) &gt; 0, "Found", "Not Found")</f>
        <v>Found</v>
      </c>
      <c r="Y465" s="44" t="str">
        <f>IF(COUNTIF(Stats!$A$1:$A$33, J465) &gt; 0, "Found", "Not Found")</f>
        <v>Found</v>
      </c>
      <c r="Z465" s="44" t="str">
        <f>IF(COUNTIF(Stats!$A$1:$A$33, K465) &gt; 0, "Found", "Not Found")</f>
        <v>Found</v>
      </c>
      <c r="AA465" s="44" t="str">
        <f>IF(COUNTIF(Stats!$A$1:$A$33, L465) &gt; 0, "Found", "Not Found")</f>
        <v>Found</v>
      </c>
      <c r="AB465" s="44" t="str">
        <f>IF(COUNTIF(Stats!$A$1:$A$33, M465) &gt; 0, "Found", "Not Found")</f>
        <v>Found</v>
      </c>
      <c r="AC465" s="44" t="str">
        <f>IF(COUNTIF(Stats!$A$1:$A$33, N465) &gt; 0, "Found", "Not Found")</f>
        <v>Found</v>
      </c>
      <c r="AD465" s="44" t="str">
        <f>IF(COUNTIF(Stats!$A$1:$A$33, O465) &gt; 0, "Found", "Not Found")</f>
        <v>Found</v>
      </c>
      <c r="AE465" s="44" t="str">
        <f>IF(COUNTIF(Stats!$A$1:$A$33, P465) &gt; 0, "Found", "Not Found")</f>
        <v>Found</v>
      </c>
      <c r="AF465" s="44" t="str">
        <f>IF(COUNTIF(Stats!$A$1:$A$33, Q465) &gt; 0, "Found", "Not Found")</f>
        <v>Found</v>
      </c>
      <c r="AG465" s="44" t="str">
        <f>IF(COUNTIF(Stats!$A$1:$A$33, R465) &gt; 0, "Found", "Not Found")</f>
        <v>Found</v>
      </c>
      <c r="AH465" s="44" t="str">
        <f>IF(COUNTIF(Stats!$A$1:$A$33, S465) &gt; 0, "Found", "Not Found")</f>
        <v>Found</v>
      </c>
    </row>
    <row r="466" spans="1:34" ht="12.75">
      <c r="A466" s="75" t="s">
        <v>277</v>
      </c>
      <c r="B466" s="68" t="s">
        <v>111</v>
      </c>
      <c r="C466" s="68" t="s">
        <v>364</v>
      </c>
      <c r="D466" s="69">
        <v>3</v>
      </c>
      <c r="E466" s="68" t="s">
        <v>100</v>
      </c>
      <c r="F466" s="59" t="s">
        <v>53</v>
      </c>
      <c r="G466" s="60" t="s">
        <v>70</v>
      </c>
      <c r="H466" s="61" t="s">
        <v>67</v>
      </c>
      <c r="I466" s="61" t="s">
        <v>69</v>
      </c>
      <c r="J466" s="62" t="s">
        <v>47</v>
      </c>
      <c r="K466" s="62" t="s">
        <v>35</v>
      </c>
      <c r="L466" s="63" t="s">
        <v>54</v>
      </c>
      <c r="M466" s="64" t="s">
        <v>25</v>
      </c>
      <c r="N466" s="65" t="s">
        <v>46</v>
      </c>
      <c r="O466" s="65" t="s">
        <v>55</v>
      </c>
      <c r="P466" s="65" t="s">
        <v>50</v>
      </c>
      <c r="Q466" s="65" t="s">
        <v>45</v>
      </c>
      <c r="R466" s="66" t="s">
        <v>60</v>
      </c>
      <c r="S466" s="66" t="s">
        <v>30</v>
      </c>
      <c r="T466" s="43">
        <f ca="1">IFERROR(__xludf.DUMMYFUNCTION("COUNTUNIQUE(F466:S466)"),14)</f>
        <v>14</v>
      </c>
      <c r="U466" s="44" t="str">
        <f>IF(COUNTIF(Stats!$A$1:$A$33, F466) &gt; 0, "Found", "Not Found")</f>
        <v>Found</v>
      </c>
      <c r="V466" s="44" t="str">
        <f>IF(COUNTIF(Stats!$A$1:$A$33, G466) &gt; 0, "Found", "Not Found")</f>
        <v>Found</v>
      </c>
      <c r="W466" s="44" t="str">
        <f>IF(COUNTIF(Stats!$A$1:$A$33, H466) &gt; 0, "Found", "Not Found")</f>
        <v>Found</v>
      </c>
      <c r="X466" s="44" t="str">
        <f>IF(COUNTIF(Stats!$A$1:$A$33, I466) &gt; 0, "Found", "Not Found")</f>
        <v>Found</v>
      </c>
      <c r="Y466" s="44" t="str">
        <f>IF(COUNTIF(Stats!$A$1:$A$33, J466) &gt; 0, "Found", "Not Found")</f>
        <v>Found</v>
      </c>
      <c r="Z466" s="44" t="str">
        <f>IF(COUNTIF(Stats!$A$1:$A$33, K466) &gt; 0, "Found", "Not Found")</f>
        <v>Found</v>
      </c>
      <c r="AA466" s="44" t="str">
        <f>IF(COUNTIF(Stats!$A$1:$A$33, L466) &gt; 0, "Found", "Not Found")</f>
        <v>Found</v>
      </c>
      <c r="AB466" s="44" t="str">
        <f>IF(COUNTIF(Stats!$A$1:$A$33, M466) &gt; 0, "Found", "Not Found")</f>
        <v>Found</v>
      </c>
      <c r="AC466" s="44" t="str">
        <f>IF(COUNTIF(Stats!$A$1:$A$33, N466) &gt; 0, "Found", "Not Found")</f>
        <v>Found</v>
      </c>
      <c r="AD466" s="44" t="str">
        <f>IF(COUNTIF(Stats!$A$1:$A$33, O466) &gt; 0, "Found", "Not Found")</f>
        <v>Found</v>
      </c>
      <c r="AE466" s="44" t="str">
        <f>IF(COUNTIF(Stats!$A$1:$A$33, P466) &gt; 0, "Found", "Not Found")</f>
        <v>Found</v>
      </c>
      <c r="AF466" s="44" t="str">
        <f>IF(COUNTIF(Stats!$A$1:$A$33, Q466) &gt; 0, "Found", "Not Found")</f>
        <v>Found</v>
      </c>
      <c r="AG466" s="44" t="str">
        <f>IF(COUNTIF(Stats!$A$1:$A$33, R466) &gt; 0, "Found", "Not Found")</f>
        <v>Found</v>
      </c>
      <c r="AH466" s="44" t="str">
        <f>IF(COUNTIF(Stats!$A$1:$A$33, S466) &gt; 0, "Found", "Not Found")</f>
        <v>Found</v>
      </c>
    </row>
    <row r="467" spans="1:34" ht="12.75">
      <c r="A467" s="75" t="s">
        <v>277</v>
      </c>
      <c r="B467" s="68" t="s">
        <v>111</v>
      </c>
      <c r="C467" s="68" t="s">
        <v>364</v>
      </c>
      <c r="D467" s="69">
        <v>6</v>
      </c>
      <c r="E467" s="68" t="s">
        <v>100</v>
      </c>
      <c r="F467" s="59" t="s">
        <v>49</v>
      </c>
      <c r="G467" s="60" t="s">
        <v>66</v>
      </c>
      <c r="H467" s="61" t="s">
        <v>25</v>
      </c>
      <c r="I467" s="61" t="s">
        <v>40</v>
      </c>
      <c r="J467" s="62" t="s">
        <v>45</v>
      </c>
      <c r="K467" s="62" t="s">
        <v>64</v>
      </c>
      <c r="L467" s="63" t="s">
        <v>70</v>
      </c>
      <c r="M467" s="64" t="s">
        <v>56</v>
      </c>
      <c r="N467" s="65" t="s">
        <v>46</v>
      </c>
      <c r="O467" s="65" t="s">
        <v>52</v>
      </c>
      <c r="P467" s="65" t="s">
        <v>53</v>
      </c>
      <c r="Q467" s="65" t="s">
        <v>55</v>
      </c>
      <c r="R467" s="66" t="s">
        <v>60</v>
      </c>
      <c r="S467" s="66" t="s">
        <v>50</v>
      </c>
      <c r="T467" s="43">
        <f ca="1">IFERROR(__xludf.DUMMYFUNCTION("COUNTUNIQUE(F467:S467)"),14)</f>
        <v>14</v>
      </c>
      <c r="U467" s="44" t="str">
        <f>IF(COUNTIF(Stats!$A$1:$A$33, F467) &gt; 0, "Found", "Not Found")</f>
        <v>Found</v>
      </c>
      <c r="V467" s="44" t="str">
        <f>IF(COUNTIF(Stats!$A$1:$A$33, G467) &gt; 0, "Found", "Not Found")</f>
        <v>Found</v>
      </c>
      <c r="W467" s="44" t="str">
        <f>IF(COUNTIF(Stats!$A$1:$A$33, H467) &gt; 0, "Found", "Not Found")</f>
        <v>Found</v>
      </c>
      <c r="X467" s="44" t="str">
        <f>IF(COUNTIF(Stats!$A$1:$A$33, I467) &gt; 0, "Found", "Not Found")</f>
        <v>Found</v>
      </c>
      <c r="Y467" s="44" t="str">
        <f>IF(COUNTIF(Stats!$A$1:$A$33, J467) &gt; 0, "Found", "Not Found")</f>
        <v>Found</v>
      </c>
      <c r="Z467" s="44" t="str">
        <f>IF(COUNTIF(Stats!$A$1:$A$33, K467) &gt; 0, "Found", "Not Found")</f>
        <v>Found</v>
      </c>
      <c r="AA467" s="44" t="str">
        <f>IF(COUNTIF(Stats!$A$1:$A$33, L467) &gt; 0, "Found", "Not Found")</f>
        <v>Found</v>
      </c>
      <c r="AB467" s="44" t="str">
        <f>IF(COUNTIF(Stats!$A$1:$A$33, M467) &gt; 0, "Found", "Not Found")</f>
        <v>Found</v>
      </c>
      <c r="AC467" s="44" t="str">
        <f>IF(COUNTIF(Stats!$A$1:$A$33, N467) &gt; 0, "Found", "Not Found")</f>
        <v>Found</v>
      </c>
      <c r="AD467" s="44" t="str">
        <f>IF(COUNTIF(Stats!$A$1:$A$33, O467) &gt; 0, "Found", "Not Found")</f>
        <v>Found</v>
      </c>
      <c r="AE467" s="44" t="str">
        <f>IF(COUNTIF(Stats!$A$1:$A$33, P467) &gt; 0, "Found", "Not Found")</f>
        <v>Found</v>
      </c>
      <c r="AF467" s="44" t="str">
        <f>IF(COUNTIF(Stats!$A$1:$A$33, Q467) &gt; 0, "Found", "Not Found")</f>
        <v>Found</v>
      </c>
      <c r="AG467" s="44" t="str">
        <f>IF(COUNTIF(Stats!$A$1:$A$33, R467) &gt; 0, "Found", "Not Found")</f>
        <v>Found</v>
      </c>
      <c r="AH467" s="44" t="str">
        <f>IF(COUNTIF(Stats!$A$1:$A$33, S467) &gt; 0, "Found", "Not Found")</f>
        <v>Found</v>
      </c>
    </row>
    <row r="468" spans="1:34" ht="12.75">
      <c r="A468" s="92" t="s">
        <v>277</v>
      </c>
      <c r="B468" s="5" t="s">
        <v>130</v>
      </c>
      <c r="C468" s="5" t="s">
        <v>365</v>
      </c>
      <c r="D468" s="93">
        <v>5</v>
      </c>
      <c r="E468" s="5" t="s">
        <v>100</v>
      </c>
      <c r="F468" s="102" t="s">
        <v>55</v>
      </c>
      <c r="G468" s="95" t="s">
        <v>56</v>
      </c>
      <c r="H468" s="96" t="s">
        <v>25</v>
      </c>
      <c r="I468" s="96" t="s">
        <v>70</v>
      </c>
      <c r="J468" s="103" t="s">
        <v>60</v>
      </c>
      <c r="K468" s="103" t="s">
        <v>51</v>
      </c>
      <c r="L468" s="98" t="s">
        <v>59</v>
      </c>
      <c r="M468" s="99" t="s">
        <v>62</v>
      </c>
      <c r="N468" s="100" t="s">
        <v>35</v>
      </c>
      <c r="O468" s="100" t="s">
        <v>53</v>
      </c>
      <c r="P468" s="100" t="s">
        <v>50</v>
      </c>
      <c r="Q468" s="100" t="s">
        <v>46</v>
      </c>
      <c r="R468" s="101" t="s">
        <v>15</v>
      </c>
      <c r="S468" s="101" t="s">
        <v>47</v>
      </c>
      <c r="T468" s="43">
        <f ca="1">IFERROR(__xludf.DUMMYFUNCTION("COUNTUNIQUE(F468:S468)"),14)</f>
        <v>14</v>
      </c>
      <c r="U468" s="44" t="str">
        <f>IF(COUNTIF(Stats!$A$1:$A$33, F468) &gt; 0, "Found", "Not Found")</f>
        <v>Found</v>
      </c>
      <c r="V468" s="44" t="str">
        <f>IF(COUNTIF(Stats!$A$1:$A$33, G468) &gt; 0, "Found", "Not Found")</f>
        <v>Found</v>
      </c>
      <c r="W468" s="44" t="str">
        <f>IF(COUNTIF(Stats!$A$1:$A$33, H468) &gt; 0, "Found", "Not Found")</f>
        <v>Found</v>
      </c>
      <c r="X468" s="44" t="str">
        <f>IF(COUNTIF(Stats!$A$1:$A$33, I468) &gt; 0, "Found", "Not Found")</f>
        <v>Found</v>
      </c>
      <c r="Y468" s="44" t="str">
        <f>IF(COUNTIF(Stats!$A$1:$A$33, J468) &gt; 0, "Found", "Not Found")</f>
        <v>Found</v>
      </c>
      <c r="Z468" s="44" t="str">
        <f>IF(COUNTIF(Stats!$A$1:$A$33, K468) &gt; 0, "Found", "Not Found")</f>
        <v>Found</v>
      </c>
      <c r="AA468" s="44" t="str">
        <f>IF(COUNTIF(Stats!$A$1:$A$33, L468) &gt; 0, "Found", "Not Found")</f>
        <v>Found</v>
      </c>
      <c r="AB468" s="44" t="str">
        <f>IF(COUNTIF(Stats!$A$1:$A$33, M468) &gt; 0, "Found", "Not Found")</f>
        <v>Found</v>
      </c>
      <c r="AC468" s="44" t="str">
        <f>IF(COUNTIF(Stats!$A$1:$A$33, N468) &gt; 0, "Found", "Not Found")</f>
        <v>Found</v>
      </c>
      <c r="AD468" s="44" t="str">
        <f>IF(COUNTIF(Stats!$A$1:$A$33, O468) &gt; 0, "Found", "Not Found")</f>
        <v>Found</v>
      </c>
      <c r="AE468" s="44" t="str">
        <f>IF(COUNTIF(Stats!$A$1:$A$33, P468) &gt; 0, "Found", "Not Found")</f>
        <v>Found</v>
      </c>
      <c r="AF468" s="44" t="str">
        <f>IF(COUNTIF(Stats!$A$1:$A$33, Q468) &gt; 0, "Found", "Not Found")</f>
        <v>Found</v>
      </c>
      <c r="AG468" s="44" t="str">
        <f>IF(COUNTIF(Stats!$A$1:$A$33, R468) &gt; 0, "Found", "Not Found")</f>
        <v>Found</v>
      </c>
      <c r="AH468" s="44" t="str">
        <f>IF(COUNTIF(Stats!$A$1:$A$33, S468) &gt; 0, "Found", "Not Found")</f>
        <v>Found</v>
      </c>
    </row>
    <row r="469" spans="1:34" ht="12.75">
      <c r="A469" s="104" t="s">
        <v>277</v>
      </c>
      <c r="B469" s="14" t="s">
        <v>130</v>
      </c>
      <c r="C469" s="14" t="s">
        <v>365</v>
      </c>
      <c r="D469" s="93">
        <v>2</v>
      </c>
      <c r="E469" s="14" t="s">
        <v>100</v>
      </c>
      <c r="F469" s="105" t="s">
        <v>25</v>
      </c>
      <c r="G469" s="106" t="s">
        <v>50</v>
      </c>
      <c r="H469" s="107" t="s">
        <v>67</v>
      </c>
      <c r="I469" s="107" t="s">
        <v>54</v>
      </c>
      <c r="J469" s="108" t="s">
        <v>40</v>
      </c>
      <c r="K469" s="108" t="s">
        <v>30</v>
      </c>
      <c r="L469" s="109" t="s">
        <v>62</v>
      </c>
      <c r="M469" s="110" t="s">
        <v>66</v>
      </c>
      <c r="N469" s="111" t="s">
        <v>60</v>
      </c>
      <c r="O469" s="112" t="s">
        <v>35</v>
      </c>
      <c r="P469" s="111" t="s">
        <v>53</v>
      </c>
      <c r="Q469" s="111" t="s">
        <v>55</v>
      </c>
      <c r="R469" s="113" t="s">
        <v>48</v>
      </c>
      <c r="S469" s="113" t="s">
        <v>58</v>
      </c>
      <c r="T469" s="43">
        <f ca="1">IFERROR(__xludf.DUMMYFUNCTION("COUNTUNIQUE(F469:S469)"),14)</f>
        <v>14</v>
      </c>
      <c r="U469" s="44" t="str">
        <f>IF(COUNTIF(Stats!$A$1:$A$33, F469) &gt; 0, "Found", "Not Found")</f>
        <v>Found</v>
      </c>
      <c r="V469" s="44" t="str">
        <f>IF(COUNTIF(Stats!$A$1:$A$33, G469) &gt; 0, "Found", "Not Found")</f>
        <v>Found</v>
      </c>
      <c r="W469" s="44" t="str">
        <f>IF(COUNTIF(Stats!$A$1:$A$33, H469) &gt; 0, "Found", "Not Found")</f>
        <v>Found</v>
      </c>
      <c r="X469" s="44" t="str">
        <f>IF(COUNTIF(Stats!$A$1:$A$33, I469) &gt; 0, "Found", "Not Found")</f>
        <v>Found</v>
      </c>
      <c r="Y469" s="44" t="str">
        <f>IF(COUNTIF(Stats!$A$1:$A$33, J469) &gt; 0, "Found", "Not Found")</f>
        <v>Found</v>
      </c>
      <c r="Z469" s="44" t="str">
        <f>IF(COUNTIF(Stats!$A$1:$A$33, K469) &gt; 0, "Found", "Not Found")</f>
        <v>Found</v>
      </c>
      <c r="AA469" s="44" t="str">
        <f>IF(COUNTIF(Stats!$A$1:$A$33, L469) &gt; 0, "Found", "Not Found")</f>
        <v>Found</v>
      </c>
      <c r="AB469" s="44" t="str">
        <f>IF(COUNTIF(Stats!$A$1:$A$33, M469) &gt; 0, "Found", "Not Found")</f>
        <v>Found</v>
      </c>
      <c r="AC469" s="44" t="str">
        <f>IF(COUNTIF(Stats!$A$1:$A$33, N469) &gt; 0, "Found", "Not Found")</f>
        <v>Found</v>
      </c>
      <c r="AD469" s="44" t="str">
        <f>IF(COUNTIF(Stats!$A$1:$A$33, O469) &gt; 0, "Found", "Not Found")</f>
        <v>Found</v>
      </c>
      <c r="AE469" s="44" t="str">
        <f>IF(COUNTIF(Stats!$A$1:$A$33, P469) &gt; 0, "Found", "Not Found")</f>
        <v>Found</v>
      </c>
      <c r="AF469" s="44" t="str">
        <f>IF(COUNTIF(Stats!$A$1:$A$33, Q469) &gt; 0, "Found", "Not Found")</f>
        <v>Found</v>
      </c>
      <c r="AG469" s="44" t="str">
        <f>IF(COUNTIF(Stats!$A$1:$A$33, R469) &gt; 0, "Found", "Not Found")</f>
        <v>Found</v>
      </c>
      <c r="AH469" s="44" t="str">
        <f>IF(COUNTIF(Stats!$A$1:$A$33, S469) &gt; 0, "Found", "Not Found")</f>
        <v>Found</v>
      </c>
    </row>
    <row r="470" spans="1:34" ht="12.75">
      <c r="A470" s="92" t="s">
        <v>277</v>
      </c>
      <c r="B470" s="1" t="s">
        <v>115</v>
      </c>
      <c r="C470" s="1" t="s">
        <v>365</v>
      </c>
      <c r="D470" s="46">
        <v>1</v>
      </c>
      <c r="E470" s="1" t="s">
        <v>100</v>
      </c>
      <c r="F470" s="47" t="s">
        <v>55</v>
      </c>
      <c r="G470" s="48" t="s">
        <v>54</v>
      </c>
      <c r="H470" s="49" t="s">
        <v>52</v>
      </c>
      <c r="I470" s="49" t="s">
        <v>62</v>
      </c>
      <c r="J470" s="50" t="s">
        <v>60</v>
      </c>
      <c r="K470" s="50" t="s">
        <v>53</v>
      </c>
      <c r="L470" s="51" t="s">
        <v>25</v>
      </c>
      <c r="M470" s="52" t="s">
        <v>59</v>
      </c>
      <c r="N470" s="53" t="s">
        <v>46</v>
      </c>
      <c r="O470" s="53" t="s">
        <v>35</v>
      </c>
      <c r="P470" s="53" t="s">
        <v>30</v>
      </c>
      <c r="Q470" s="53" t="s">
        <v>47</v>
      </c>
      <c r="R470" s="54" t="s">
        <v>66</v>
      </c>
      <c r="S470" s="54" t="s">
        <v>67</v>
      </c>
      <c r="T470" s="43">
        <f ca="1">IFERROR(__xludf.DUMMYFUNCTION("COUNTUNIQUE(F470:S470)"),14)</f>
        <v>14</v>
      </c>
      <c r="U470" s="44" t="str">
        <f>IF(COUNTIF(Stats!$A$1:$A$33, F470) &gt; 0, "Found", "Not Found")</f>
        <v>Found</v>
      </c>
      <c r="V470" s="44" t="str">
        <f>IF(COUNTIF(Stats!$A$1:$A$33, G470) &gt; 0, "Found", "Not Found")</f>
        <v>Found</v>
      </c>
      <c r="W470" s="44" t="str">
        <f>IF(COUNTIF(Stats!$A$1:$A$33, H470) &gt; 0, "Found", "Not Found")</f>
        <v>Found</v>
      </c>
      <c r="X470" s="44" t="str">
        <f>IF(COUNTIF(Stats!$A$1:$A$33, I470) &gt; 0, "Found", "Not Found")</f>
        <v>Found</v>
      </c>
      <c r="Y470" s="44" t="str">
        <f>IF(COUNTIF(Stats!$A$1:$A$33, J470) &gt; 0, "Found", "Not Found")</f>
        <v>Found</v>
      </c>
      <c r="Z470" s="44" t="str">
        <f>IF(COUNTIF(Stats!$A$1:$A$33, K470) &gt; 0, "Found", "Not Found")</f>
        <v>Found</v>
      </c>
      <c r="AA470" s="44" t="str">
        <f>IF(COUNTIF(Stats!$A$1:$A$33, L470) &gt; 0, "Found", "Not Found")</f>
        <v>Found</v>
      </c>
      <c r="AB470" s="44" t="str">
        <f>IF(COUNTIF(Stats!$A$1:$A$33, M470) &gt; 0, "Found", "Not Found")</f>
        <v>Found</v>
      </c>
      <c r="AC470" s="44" t="str">
        <f>IF(COUNTIF(Stats!$A$1:$A$33, N470) &gt; 0, "Found", "Not Found")</f>
        <v>Found</v>
      </c>
      <c r="AD470" s="44" t="str">
        <f>IF(COUNTIF(Stats!$A$1:$A$33, O470) &gt; 0, "Found", "Not Found")</f>
        <v>Found</v>
      </c>
      <c r="AE470" s="44" t="str">
        <f>IF(COUNTIF(Stats!$A$1:$A$33, P470) &gt; 0, "Found", "Not Found")</f>
        <v>Found</v>
      </c>
      <c r="AF470" s="44" t="str">
        <f>IF(COUNTIF(Stats!$A$1:$A$33, Q470) &gt; 0, "Found", "Not Found")</f>
        <v>Found</v>
      </c>
      <c r="AG470" s="44" t="str">
        <f>IF(COUNTIF(Stats!$A$1:$A$33, R470) &gt; 0, "Found", "Not Found")</f>
        <v>Found</v>
      </c>
      <c r="AH470" s="44" t="str">
        <f>IF(COUNTIF(Stats!$A$1:$A$33, S470) &gt; 0, "Found", "Not Found")</f>
        <v>Found</v>
      </c>
    </row>
    <row r="471" spans="1:34" ht="12.75">
      <c r="A471" s="104" t="s">
        <v>277</v>
      </c>
      <c r="B471" s="1" t="s">
        <v>115</v>
      </c>
      <c r="C471" s="1" t="s">
        <v>364</v>
      </c>
      <c r="D471" s="46">
        <v>2</v>
      </c>
      <c r="E471" s="1" t="s">
        <v>100</v>
      </c>
      <c r="F471" s="47" t="s">
        <v>25</v>
      </c>
      <c r="G471" s="48" t="s">
        <v>30</v>
      </c>
      <c r="H471" s="49" t="s">
        <v>70</v>
      </c>
      <c r="I471" s="49" t="s">
        <v>58</v>
      </c>
      <c r="J471" s="50" t="s">
        <v>53</v>
      </c>
      <c r="K471" s="50" t="s">
        <v>47</v>
      </c>
      <c r="L471" s="51" t="s">
        <v>51</v>
      </c>
      <c r="M471" s="52" t="s">
        <v>57</v>
      </c>
      <c r="N471" s="53" t="s">
        <v>46</v>
      </c>
      <c r="O471" s="53" t="s">
        <v>35</v>
      </c>
      <c r="P471" s="53" t="s">
        <v>60</v>
      </c>
      <c r="Q471" s="53" t="s">
        <v>55</v>
      </c>
      <c r="R471" s="54" t="s">
        <v>50</v>
      </c>
      <c r="S471" s="54" t="s">
        <v>66</v>
      </c>
      <c r="T471" s="43">
        <f ca="1">IFERROR(__xludf.DUMMYFUNCTION("COUNTUNIQUE(F471:S471)"),14)</f>
        <v>14</v>
      </c>
      <c r="U471" s="44" t="str">
        <f>IF(COUNTIF(Stats!$A$1:$A$33, F471) &gt; 0, "Found", "Not Found")</f>
        <v>Found</v>
      </c>
      <c r="V471" s="44" t="str">
        <f>IF(COUNTIF(Stats!$A$1:$A$33, G471) &gt; 0, "Found", "Not Found")</f>
        <v>Found</v>
      </c>
      <c r="W471" s="44" t="str">
        <f>IF(COUNTIF(Stats!$A$1:$A$33, H471) &gt; 0, "Found", "Not Found")</f>
        <v>Found</v>
      </c>
      <c r="X471" s="44" t="str">
        <f>IF(COUNTIF(Stats!$A$1:$A$33, I471) &gt; 0, "Found", "Not Found")</f>
        <v>Found</v>
      </c>
      <c r="Y471" s="44" t="str">
        <f>IF(COUNTIF(Stats!$A$1:$A$33, J471) &gt; 0, "Found", "Not Found")</f>
        <v>Found</v>
      </c>
      <c r="Z471" s="44" t="str">
        <f>IF(COUNTIF(Stats!$A$1:$A$33, K471) &gt; 0, "Found", "Not Found")</f>
        <v>Found</v>
      </c>
      <c r="AA471" s="44" t="str">
        <f>IF(COUNTIF(Stats!$A$1:$A$33, L471) &gt; 0, "Found", "Not Found")</f>
        <v>Found</v>
      </c>
      <c r="AB471" s="44" t="str">
        <f>IF(COUNTIF(Stats!$A$1:$A$33, M471) &gt; 0, "Found", "Not Found")</f>
        <v>Found</v>
      </c>
      <c r="AC471" s="44" t="str">
        <f>IF(COUNTIF(Stats!$A$1:$A$33, N471) &gt; 0, "Found", "Not Found")</f>
        <v>Found</v>
      </c>
      <c r="AD471" s="44" t="str">
        <f>IF(COUNTIF(Stats!$A$1:$A$33, O471) &gt; 0, "Found", "Not Found")</f>
        <v>Found</v>
      </c>
      <c r="AE471" s="44" t="str">
        <f>IF(COUNTIF(Stats!$A$1:$A$33, P471) &gt; 0, "Found", "Not Found")</f>
        <v>Found</v>
      </c>
      <c r="AF471" s="44" t="str">
        <f>IF(COUNTIF(Stats!$A$1:$A$33, Q471) &gt; 0, "Found", "Not Found")</f>
        <v>Found</v>
      </c>
      <c r="AG471" s="44" t="str">
        <f>IF(COUNTIF(Stats!$A$1:$A$33, R471) &gt; 0, "Found", "Not Found")</f>
        <v>Found</v>
      </c>
      <c r="AH471" s="44" t="str">
        <f>IF(COUNTIF(Stats!$A$1:$A$33, S471) &gt; 0, "Found", "Not Found")</f>
        <v>Found</v>
      </c>
    </row>
    <row r="472" spans="1:34" ht="12.75">
      <c r="A472" s="50" t="s">
        <v>278</v>
      </c>
      <c r="B472" s="1" t="s">
        <v>115</v>
      </c>
      <c r="C472" s="1" t="s">
        <v>364</v>
      </c>
      <c r="D472" s="46">
        <v>1</v>
      </c>
      <c r="E472" s="1" t="s">
        <v>100</v>
      </c>
      <c r="F472" s="47" t="s">
        <v>55</v>
      </c>
      <c r="G472" s="48" t="s">
        <v>62</v>
      </c>
      <c r="H472" s="49" t="s">
        <v>50</v>
      </c>
      <c r="I472" s="49" t="s">
        <v>59</v>
      </c>
      <c r="J472" s="50" t="s">
        <v>51</v>
      </c>
      <c r="K472" s="50" t="s">
        <v>53</v>
      </c>
      <c r="L472" s="51" t="s">
        <v>66</v>
      </c>
      <c r="M472" s="52" t="s">
        <v>65</v>
      </c>
      <c r="N472" s="53" t="s">
        <v>46</v>
      </c>
      <c r="O472" s="53" t="s">
        <v>57</v>
      </c>
      <c r="P472" s="53" t="s">
        <v>30</v>
      </c>
      <c r="Q472" s="53" t="s">
        <v>35</v>
      </c>
      <c r="R472" s="54" t="s">
        <v>49</v>
      </c>
      <c r="S472" s="54" t="s">
        <v>67</v>
      </c>
      <c r="T472" s="43">
        <f ca="1">IFERROR(__xludf.DUMMYFUNCTION("COUNTUNIQUE(F472:S472)"),14)</f>
        <v>14</v>
      </c>
      <c r="U472" s="44" t="str">
        <f>IF(COUNTIF(Stats!$A$1:$A$33, F472) &gt; 0, "Found", "Not Found")</f>
        <v>Found</v>
      </c>
      <c r="V472" s="44" t="str">
        <f>IF(COUNTIF(Stats!$A$1:$A$33, G472) &gt; 0, "Found", "Not Found")</f>
        <v>Found</v>
      </c>
      <c r="W472" s="44" t="str">
        <f>IF(COUNTIF(Stats!$A$1:$A$33, H472) &gt; 0, "Found", "Not Found")</f>
        <v>Found</v>
      </c>
      <c r="X472" s="44" t="str">
        <f>IF(COUNTIF(Stats!$A$1:$A$33, I472) &gt; 0, "Found", "Not Found")</f>
        <v>Found</v>
      </c>
      <c r="Y472" s="44" t="str">
        <f>IF(COUNTIF(Stats!$A$1:$A$33, J472) &gt; 0, "Found", "Not Found")</f>
        <v>Found</v>
      </c>
      <c r="Z472" s="44" t="str">
        <f>IF(COUNTIF(Stats!$A$1:$A$33, K472) &gt; 0, "Found", "Not Found")</f>
        <v>Found</v>
      </c>
      <c r="AA472" s="44" t="str">
        <f>IF(COUNTIF(Stats!$A$1:$A$33, L472) &gt; 0, "Found", "Not Found")</f>
        <v>Found</v>
      </c>
      <c r="AB472" s="44" t="str">
        <f>IF(COUNTIF(Stats!$A$1:$A$33, M472) &gt; 0, "Found", "Not Found")</f>
        <v>Found</v>
      </c>
      <c r="AC472" s="44" t="str">
        <f>IF(COUNTIF(Stats!$A$1:$A$33, N472) &gt; 0, "Found", "Not Found")</f>
        <v>Found</v>
      </c>
      <c r="AD472" s="44" t="str">
        <f>IF(COUNTIF(Stats!$A$1:$A$33, O472) &gt; 0, "Found", "Not Found")</f>
        <v>Found</v>
      </c>
      <c r="AE472" s="44" t="str">
        <f>IF(COUNTIF(Stats!$A$1:$A$33, P472) &gt; 0, "Found", "Not Found")</f>
        <v>Found</v>
      </c>
      <c r="AF472" s="44" t="str">
        <f>IF(COUNTIF(Stats!$A$1:$A$33, Q472) &gt; 0, "Found", "Not Found")</f>
        <v>Found</v>
      </c>
      <c r="AG472" s="44" t="str">
        <f>IF(COUNTIF(Stats!$A$1:$A$33, R472) &gt; 0, "Found", "Not Found")</f>
        <v>Found</v>
      </c>
      <c r="AH472" s="44" t="str">
        <f>IF(COUNTIF(Stats!$A$1:$A$33, S472) &gt; 0, "Found", "Not Found")</f>
        <v>Found</v>
      </c>
    </row>
    <row r="473" spans="1:34" ht="12.75">
      <c r="A473" s="6"/>
      <c r="B473" s="6"/>
      <c r="C473" s="6"/>
      <c r="D473" s="34"/>
      <c r="E473" s="6"/>
      <c r="F473" s="35"/>
      <c r="G473" s="36"/>
      <c r="H473" s="37"/>
      <c r="I473" s="37"/>
      <c r="J473" s="38"/>
      <c r="K473" s="38"/>
      <c r="L473" s="39"/>
      <c r="M473" s="40"/>
      <c r="N473" s="41"/>
      <c r="O473" s="41"/>
      <c r="P473" s="41"/>
      <c r="Q473" s="41"/>
      <c r="R473" s="42"/>
      <c r="S473" s="42"/>
      <c r="T473" s="43">
        <f ca="1">IFERROR(__xludf.DUMMYFUNCTION("COUNTUNIQUE(F473:S473)"),0)</f>
        <v>0</v>
      </c>
      <c r="U473" s="44" t="str">
        <f>IF(COUNTIF(Stats!$A$1:$A$33, F473) &gt; 0, "Found", "Not Found")</f>
        <v>Not Found</v>
      </c>
      <c r="V473" s="44" t="str">
        <f>IF(COUNTIF(Stats!$A$1:$A$33, G473) &gt; 0, "Found", "Not Found")</f>
        <v>Not Found</v>
      </c>
      <c r="W473" s="44" t="str">
        <f>IF(COUNTIF(Stats!$A$1:$A$33, H473) &gt; 0, "Found", "Not Found")</f>
        <v>Not Found</v>
      </c>
      <c r="X473" s="44" t="str">
        <f>IF(COUNTIF(Stats!$A$1:$A$33, I473) &gt; 0, "Found", "Not Found")</f>
        <v>Not Found</v>
      </c>
      <c r="Y473" s="44" t="str">
        <f>IF(COUNTIF(Stats!$A$1:$A$33, J473) &gt; 0, "Found", "Not Found")</f>
        <v>Not Found</v>
      </c>
      <c r="Z473" s="44" t="str">
        <f>IF(COUNTIF(Stats!$A$1:$A$33, K473) &gt; 0, "Found", "Not Found")</f>
        <v>Not Found</v>
      </c>
      <c r="AA473" s="44" t="str">
        <f>IF(COUNTIF(Stats!$A$1:$A$33, L473) &gt; 0, "Found", "Not Found")</f>
        <v>Not Found</v>
      </c>
      <c r="AB473" s="44" t="str">
        <f>IF(COUNTIF(Stats!$A$1:$A$33, M473) &gt; 0, "Found", "Not Found")</f>
        <v>Not Found</v>
      </c>
      <c r="AC473" s="44" t="str">
        <f>IF(COUNTIF(Stats!$A$1:$A$33, N473) &gt; 0, "Found", "Not Found")</f>
        <v>Not Found</v>
      </c>
      <c r="AD473" s="44" t="str">
        <f>IF(COUNTIF(Stats!$A$1:$A$33, O473) &gt; 0, "Found", "Not Found")</f>
        <v>Not Found</v>
      </c>
      <c r="AE473" s="44" t="str">
        <f>IF(COUNTIF(Stats!$A$1:$A$33, P473) &gt; 0, "Found", "Not Found")</f>
        <v>Not Found</v>
      </c>
      <c r="AF473" s="44" t="str">
        <f>IF(COUNTIF(Stats!$A$1:$A$33, Q473) &gt; 0, "Found", "Not Found")</f>
        <v>Not Found</v>
      </c>
      <c r="AG473" s="44" t="str">
        <f>IF(COUNTIF(Stats!$A$1:$A$33, R473) &gt; 0, "Found", "Not Found")</f>
        <v>Not Found</v>
      </c>
      <c r="AH473" s="44" t="str">
        <f>IF(COUNTIF(Stats!$A$1:$A$33, S473) &gt; 0, "Found", "Not Found")</f>
        <v>Not Found</v>
      </c>
    </row>
    <row r="474" spans="1:34" ht="12.75">
      <c r="A474" s="6"/>
      <c r="B474" s="6"/>
      <c r="C474" s="6"/>
      <c r="D474" s="34"/>
      <c r="E474" s="6"/>
      <c r="F474" s="35"/>
      <c r="G474" s="36"/>
      <c r="H474" s="37"/>
      <c r="I474" s="37"/>
      <c r="J474" s="38"/>
      <c r="K474" s="38"/>
      <c r="L474" s="39"/>
      <c r="M474" s="40"/>
      <c r="N474" s="41"/>
      <c r="O474" s="41"/>
      <c r="P474" s="41"/>
      <c r="Q474" s="41"/>
      <c r="R474" s="42"/>
      <c r="S474" s="42"/>
      <c r="T474" s="43">
        <f ca="1">IFERROR(__xludf.DUMMYFUNCTION("COUNTUNIQUE(F474:S474)"),0)</f>
        <v>0</v>
      </c>
      <c r="U474" s="44" t="str">
        <f>IF(COUNTIF(Stats!$A$1:$A$33, F474) &gt; 0, "Found", "Not Found")</f>
        <v>Not Found</v>
      </c>
      <c r="V474" s="44" t="str">
        <f>IF(COUNTIF(Stats!$A$1:$A$33, G474) &gt; 0, "Found", "Not Found")</f>
        <v>Not Found</v>
      </c>
      <c r="W474" s="44" t="str">
        <f>IF(COUNTIF(Stats!$A$1:$A$33, H474) &gt; 0, "Found", "Not Found")</f>
        <v>Not Found</v>
      </c>
      <c r="X474" s="44" t="str">
        <f>IF(COUNTIF(Stats!$A$1:$A$33, I474) &gt; 0, "Found", "Not Found")</f>
        <v>Not Found</v>
      </c>
      <c r="Y474" s="44" t="str">
        <f>IF(COUNTIF(Stats!$A$1:$A$33, J474) &gt; 0, "Found", "Not Found")</f>
        <v>Not Found</v>
      </c>
      <c r="Z474" s="44" t="str">
        <f>IF(COUNTIF(Stats!$A$1:$A$33, K474) &gt; 0, "Found", "Not Found")</f>
        <v>Not Found</v>
      </c>
      <c r="AA474" s="44" t="str">
        <f>IF(COUNTIF(Stats!$A$1:$A$33, L474) &gt; 0, "Found", "Not Found")</f>
        <v>Not Found</v>
      </c>
      <c r="AB474" s="44" t="str">
        <f>IF(COUNTIF(Stats!$A$1:$A$33, M474) &gt; 0, "Found", "Not Found")</f>
        <v>Not Found</v>
      </c>
      <c r="AC474" s="44" t="str">
        <f>IF(COUNTIF(Stats!$A$1:$A$33, N474) &gt; 0, "Found", "Not Found")</f>
        <v>Not Found</v>
      </c>
      <c r="AD474" s="44" t="str">
        <f>IF(COUNTIF(Stats!$A$1:$A$33, O474) &gt; 0, "Found", "Not Found")</f>
        <v>Not Found</v>
      </c>
      <c r="AE474" s="44" t="str">
        <f>IF(COUNTIF(Stats!$A$1:$A$33, P474) &gt; 0, "Found", "Not Found")</f>
        <v>Not Found</v>
      </c>
      <c r="AF474" s="44" t="str">
        <f>IF(COUNTIF(Stats!$A$1:$A$33, Q474) &gt; 0, "Found", "Not Found")</f>
        <v>Not Found</v>
      </c>
      <c r="AG474" s="44" t="str">
        <f>IF(COUNTIF(Stats!$A$1:$A$33, R474) &gt; 0, "Found", "Not Found")</f>
        <v>Not Found</v>
      </c>
      <c r="AH474" s="44" t="str">
        <f>IF(COUNTIF(Stats!$A$1:$A$33, S474) &gt; 0, "Found", "Not Found")</f>
        <v>Not Found</v>
      </c>
    </row>
    <row r="475" spans="1:34" ht="12.75">
      <c r="A475" s="6"/>
      <c r="B475" s="6"/>
      <c r="C475" s="6"/>
      <c r="D475" s="34"/>
      <c r="E475" s="6"/>
      <c r="F475" s="35"/>
      <c r="G475" s="36"/>
      <c r="H475" s="37"/>
      <c r="I475" s="37"/>
      <c r="J475" s="38"/>
      <c r="K475" s="38"/>
      <c r="L475" s="39"/>
      <c r="M475" s="40"/>
      <c r="N475" s="41"/>
      <c r="O475" s="41"/>
      <c r="P475" s="41"/>
      <c r="Q475" s="41"/>
      <c r="R475" s="42"/>
      <c r="S475" s="42"/>
      <c r="T475" s="43">
        <f ca="1">IFERROR(__xludf.DUMMYFUNCTION("COUNTUNIQUE(F475:S475)"),0)</f>
        <v>0</v>
      </c>
      <c r="U475" s="44" t="str">
        <f>IF(COUNTIF(Stats!$A$1:$A$33, F475) &gt; 0, "Found", "Not Found")</f>
        <v>Not Found</v>
      </c>
      <c r="V475" s="44" t="str">
        <f>IF(COUNTIF(Stats!$A$1:$A$33, G475) &gt; 0, "Found", "Not Found")</f>
        <v>Not Found</v>
      </c>
      <c r="W475" s="44" t="str">
        <f>IF(COUNTIF(Stats!$A$1:$A$33, H475) &gt; 0, "Found", "Not Found")</f>
        <v>Not Found</v>
      </c>
      <c r="X475" s="44" t="str">
        <f>IF(COUNTIF(Stats!$A$1:$A$33, I475) &gt; 0, "Found", "Not Found")</f>
        <v>Not Found</v>
      </c>
      <c r="Y475" s="44" t="str">
        <f>IF(COUNTIF(Stats!$A$1:$A$33, J475) &gt; 0, "Found", "Not Found")</f>
        <v>Not Found</v>
      </c>
      <c r="Z475" s="44" t="str">
        <f>IF(COUNTIF(Stats!$A$1:$A$33, K475) &gt; 0, "Found", "Not Found")</f>
        <v>Not Found</v>
      </c>
      <c r="AA475" s="44" t="str">
        <f>IF(COUNTIF(Stats!$A$1:$A$33, L475) &gt; 0, "Found", "Not Found")</f>
        <v>Not Found</v>
      </c>
      <c r="AB475" s="44" t="str">
        <f>IF(COUNTIF(Stats!$A$1:$A$33, M475) &gt; 0, "Found", "Not Found")</f>
        <v>Not Found</v>
      </c>
      <c r="AC475" s="44" t="str">
        <f>IF(COUNTIF(Stats!$A$1:$A$33, N475) &gt; 0, "Found", "Not Found")</f>
        <v>Not Found</v>
      </c>
      <c r="AD475" s="44" t="str">
        <f>IF(COUNTIF(Stats!$A$1:$A$33, O475) &gt; 0, "Found", "Not Found")</f>
        <v>Not Found</v>
      </c>
      <c r="AE475" s="44" t="str">
        <f>IF(COUNTIF(Stats!$A$1:$A$33, P475) &gt; 0, "Found", "Not Found")</f>
        <v>Not Found</v>
      </c>
      <c r="AF475" s="44" t="str">
        <f>IF(COUNTIF(Stats!$A$1:$A$33, Q475) &gt; 0, "Found", "Not Found")</f>
        <v>Not Found</v>
      </c>
      <c r="AG475" s="44" t="str">
        <f>IF(COUNTIF(Stats!$A$1:$A$33, R475) &gt; 0, "Found", "Not Found")</f>
        <v>Not Found</v>
      </c>
      <c r="AH475" s="44" t="str">
        <f>IF(COUNTIF(Stats!$A$1:$A$33, S475) &gt; 0, "Found", "Not Found")</f>
        <v>Not Found</v>
      </c>
    </row>
    <row r="476" spans="1:34" ht="12.75">
      <c r="A476" s="6"/>
      <c r="B476" s="6"/>
      <c r="C476" s="6"/>
      <c r="D476" s="34"/>
      <c r="E476" s="6"/>
      <c r="F476" s="35"/>
      <c r="G476" s="36"/>
      <c r="H476" s="37"/>
      <c r="I476" s="37"/>
      <c r="J476" s="38"/>
      <c r="K476" s="38"/>
      <c r="L476" s="39"/>
      <c r="M476" s="40"/>
      <c r="N476" s="41"/>
      <c r="O476" s="41"/>
      <c r="P476" s="41"/>
      <c r="Q476" s="41"/>
      <c r="R476" s="42"/>
      <c r="S476" s="42"/>
      <c r="T476" s="43">
        <f ca="1">IFERROR(__xludf.DUMMYFUNCTION("COUNTUNIQUE(F476:S476)"),0)</f>
        <v>0</v>
      </c>
      <c r="U476" s="44" t="str">
        <f>IF(COUNTIF(Stats!$A$1:$A$33, F476) &gt; 0, "Found", "Not Found")</f>
        <v>Not Found</v>
      </c>
      <c r="V476" s="44" t="str">
        <f>IF(COUNTIF(Stats!$A$1:$A$33, G476) &gt; 0, "Found", "Not Found")</f>
        <v>Not Found</v>
      </c>
      <c r="W476" s="44" t="str">
        <f>IF(COUNTIF(Stats!$A$1:$A$33, H476) &gt; 0, "Found", "Not Found")</f>
        <v>Not Found</v>
      </c>
      <c r="X476" s="44" t="str">
        <f>IF(COUNTIF(Stats!$A$1:$A$33, I476) &gt; 0, "Found", "Not Found")</f>
        <v>Not Found</v>
      </c>
      <c r="Y476" s="44" t="str">
        <f>IF(COUNTIF(Stats!$A$1:$A$33, J476) &gt; 0, "Found", "Not Found")</f>
        <v>Not Found</v>
      </c>
      <c r="Z476" s="44" t="str">
        <f>IF(COUNTIF(Stats!$A$1:$A$33, K476) &gt; 0, "Found", "Not Found")</f>
        <v>Not Found</v>
      </c>
      <c r="AA476" s="44" t="str">
        <f>IF(COUNTIF(Stats!$A$1:$A$33, L476) &gt; 0, "Found", "Not Found")</f>
        <v>Not Found</v>
      </c>
      <c r="AB476" s="44" t="str">
        <f>IF(COUNTIF(Stats!$A$1:$A$33, M476) &gt; 0, "Found", "Not Found")</f>
        <v>Not Found</v>
      </c>
      <c r="AC476" s="44" t="str">
        <f>IF(COUNTIF(Stats!$A$1:$A$33, N476) &gt; 0, "Found", "Not Found")</f>
        <v>Not Found</v>
      </c>
      <c r="AD476" s="44" t="str">
        <f>IF(COUNTIF(Stats!$A$1:$A$33, O476) &gt; 0, "Found", "Not Found")</f>
        <v>Not Found</v>
      </c>
      <c r="AE476" s="44" t="str">
        <f>IF(COUNTIF(Stats!$A$1:$A$33, P476) &gt; 0, "Found", "Not Found")</f>
        <v>Not Found</v>
      </c>
      <c r="AF476" s="44" t="str">
        <f>IF(COUNTIF(Stats!$A$1:$A$33, Q476) &gt; 0, "Found", "Not Found")</f>
        <v>Not Found</v>
      </c>
      <c r="AG476" s="44" t="str">
        <f>IF(COUNTIF(Stats!$A$1:$A$33, R476) &gt; 0, "Found", "Not Found")</f>
        <v>Not Found</v>
      </c>
      <c r="AH476" s="44" t="str">
        <f>IF(COUNTIF(Stats!$A$1:$A$33, S476) &gt; 0, "Found", "Not Found")</f>
        <v>Not Found</v>
      </c>
    </row>
    <row r="477" spans="1:34" ht="12.75">
      <c r="A477" s="6"/>
      <c r="B477" s="6"/>
      <c r="C477" s="6"/>
      <c r="D477" s="34"/>
      <c r="E477" s="6"/>
      <c r="F477" s="35"/>
      <c r="G477" s="36"/>
      <c r="H477" s="37"/>
      <c r="I477" s="37"/>
      <c r="J477" s="38"/>
      <c r="K477" s="38"/>
      <c r="L477" s="39"/>
      <c r="M477" s="40"/>
      <c r="N477" s="41"/>
      <c r="O477" s="41"/>
      <c r="P477" s="41"/>
      <c r="Q477" s="41"/>
      <c r="R477" s="42"/>
      <c r="S477" s="42"/>
      <c r="T477" s="43">
        <f ca="1">IFERROR(__xludf.DUMMYFUNCTION("COUNTUNIQUE(F477:S477)"),0)</f>
        <v>0</v>
      </c>
      <c r="U477" s="44" t="str">
        <f>IF(COUNTIF(Stats!$A$1:$A$33, F477) &gt; 0, "Found", "Not Found")</f>
        <v>Not Found</v>
      </c>
      <c r="V477" s="44" t="str">
        <f>IF(COUNTIF(Stats!$A$1:$A$33, G477) &gt; 0, "Found", "Not Found")</f>
        <v>Not Found</v>
      </c>
      <c r="W477" s="44" t="str">
        <f>IF(COUNTIF(Stats!$A$1:$A$33, H477) &gt; 0, "Found", "Not Found")</f>
        <v>Not Found</v>
      </c>
      <c r="X477" s="44" t="str">
        <f>IF(COUNTIF(Stats!$A$1:$A$33, I477) &gt; 0, "Found", "Not Found")</f>
        <v>Not Found</v>
      </c>
      <c r="Y477" s="44" t="str">
        <f>IF(COUNTIF(Stats!$A$1:$A$33, J477) &gt; 0, "Found", "Not Found")</f>
        <v>Not Found</v>
      </c>
      <c r="Z477" s="44" t="str">
        <f>IF(COUNTIF(Stats!$A$1:$A$33, K477) &gt; 0, "Found", "Not Found")</f>
        <v>Not Found</v>
      </c>
      <c r="AA477" s="44" t="str">
        <f>IF(COUNTIF(Stats!$A$1:$A$33, L477) &gt; 0, "Found", "Not Found")</f>
        <v>Not Found</v>
      </c>
      <c r="AB477" s="44" t="str">
        <f>IF(COUNTIF(Stats!$A$1:$A$33, M477) &gt; 0, "Found", "Not Found")</f>
        <v>Not Found</v>
      </c>
      <c r="AC477" s="44" t="str">
        <f>IF(COUNTIF(Stats!$A$1:$A$33, N477) &gt; 0, "Found", "Not Found")</f>
        <v>Not Found</v>
      </c>
      <c r="AD477" s="44" t="str">
        <f>IF(COUNTIF(Stats!$A$1:$A$33, O477) &gt; 0, "Found", "Not Found")</f>
        <v>Not Found</v>
      </c>
      <c r="AE477" s="44" t="str">
        <f>IF(COUNTIF(Stats!$A$1:$A$33, P477) &gt; 0, "Found", "Not Found")</f>
        <v>Not Found</v>
      </c>
      <c r="AF477" s="44" t="str">
        <f>IF(COUNTIF(Stats!$A$1:$A$33, Q477) &gt; 0, "Found", "Not Found")</f>
        <v>Not Found</v>
      </c>
      <c r="AG477" s="44" t="str">
        <f>IF(COUNTIF(Stats!$A$1:$A$33, R477) &gt; 0, "Found", "Not Found")</f>
        <v>Not Found</v>
      </c>
      <c r="AH477" s="44" t="str">
        <f>IF(COUNTIF(Stats!$A$1:$A$33, S477) &gt; 0, "Found", "Not Found")</f>
        <v>Not Found</v>
      </c>
    </row>
    <row r="478" spans="1:34" ht="12.75">
      <c r="A478" s="6"/>
      <c r="B478" s="6"/>
      <c r="C478" s="6"/>
      <c r="D478" s="34"/>
      <c r="E478" s="6"/>
      <c r="F478" s="35"/>
      <c r="G478" s="36"/>
      <c r="H478" s="37"/>
      <c r="I478" s="37"/>
      <c r="J478" s="38"/>
      <c r="K478" s="38"/>
      <c r="L478" s="39"/>
      <c r="M478" s="40"/>
      <c r="N478" s="41"/>
      <c r="O478" s="41"/>
      <c r="P478" s="41"/>
      <c r="Q478" s="41"/>
      <c r="R478" s="42"/>
      <c r="S478" s="42"/>
      <c r="T478" s="43">
        <f ca="1">IFERROR(__xludf.DUMMYFUNCTION("COUNTUNIQUE(F478:S478)"),0)</f>
        <v>0</v>
      </c>
      <c r="U478" s="44" t="str">
        <f>IF(COUNTIF(Stats!$A$1:$A$33, F478) &gt; 0, "Found", "Not Found")</f>
        <v>Not Found</v>
      </c>
      <c r="V478" s="44" t="str">
        <f>IF(COUNTIF(Stats!$A$1:$A$33, G478) &gt; 0, "Found", "Not Found")</f>
        <v>Not Found</v>
      </c>
      <c r="W478" s="44" t="str">
        <f>IF(COUNTIF(Stats!$A$1:$A$33, H478) &gt; 0, "Found", "Not Found")</f>
        <v>Not Found</v>
      </c>
      <c r="X478" s="44" t="str">
        <f>IF(COUNTIF(Stats!$A$1:$A$33, I478) &gt; 0, "Found", "Not Found")</f>
        <v>Not Found</v>
      </c>
      <c r="Y478" s="44" t="str">
        <f>IF(COUNTIF(Stats!$A$1:$A$33, J478) &gt; 0, "Found", "Not Found")</f>
        <v>Not Found</v>
      </c>
      <c r="Z478" s="44" t="str">
        <f>IF(COUNTIF(Stats!$A$1:$A$33, K478) &gt; 0, "Found", "Not Found")</f>
        <v>Not Found</v>
      </c>
      <c r="AA478" s="44" t="str">
        <f>IF(COUNTIF(Stats!$A$1:$A$33, L478) &gt; 0, "Found", "Not Found")</f>
        <v>Not Found</v>
      </c>
      <c r="AB478" s="44" t="str">
        <f>IF(COUNTIF(Stats!$A$1:$A$33, M478) &gt; 0, "Found", "Not Found")</f>
        <v>Not Found</v>
      </c>
      <c r="AC478" s="44" t="str">
        <f>IF(COUNTIF(Stats!$A$1:$A$33, N478) &gt; 0, "Found", "Not Found")</f>
        <v>Not Found</v>
      </c>
      <c r="AD478" s="44" t="str">
        <f>IF(COUNTIF(Stats!$A$1:$A$33, O478) &gt; 0, "Found", "Not Found")</f>
        <v>Not Found</v>
      </c>
      <c r="AE478" s="44" t="str">
        <f>IF(COUNTIF(Stats!$A$1:$A$33, P478) &gt; 0, "Found", "Not Found")</f>
        <v>Not Found</v>
      </c>
      <c r="AF478" s="44" t="str">
        <f>IF(COUNTIF(Stats!$A$1:$A$33, Q478) &gt; 0, "Found", "Not Found")</f>
        <v>Not Found</v>
      </c>
      <c r="AG478" s="44" t="str">
        <f>IF(COUNTIF(Stats!$A$1:$A$33, R478) &gt; 0, "Found", "Not Found")</f>
        <v>Not Found</v>
      </c>
      <c r="AH478" s="44" t="str">
        <f>IF(COUNTIF(Stats!$A$1:$A$33, S478) &gt; 0, "Found", "Not Found")</f>
        <v>Not Found</v>
      </c>
    </row>
    <row r="479" spans="1:34" ht="12.75">
      <c r="A479" s="6"/>
      <c r="B479" s="6"/>
      <c r="C479" s="6"/>
      <c r="D479" s="34"/>
      <c r="E479" s="6"/>
      <c r="F479" s="35"/>
      <c r="G479" s="36"/>
      <c r="H479" s="37"/>
      <c r="I479" s="37"/>
      <c r="J479" s="38"/>
      <c r="K479" s="38"/>
      <c r="L479" s="39"/>
      <c r="M479" s="40"/>
      <c r="N479" s="41"/>
      <c r="O479" s="41"/>
      <c r="P479" s="41"/>
      <c r="Q479" s="41"/>
      <c r="R479" s="42"/>
      <c r="S479" s="42"/>
      <c r="T479" s="43">
        <f ca="1">IFERROR(__xludf.DUMMYFUNCTION("COUNTUNIQUE(F479:S479)"),0)</f>
        <v>0</v>
      </c>
      <c r="U479" s="44" t="str">
        <f>IF(COUNTIF(Stats!$A$1:$A$33, F479) &gt; 0, "Found", "Not Found")</f>
        <v>Not Found</v>
      </c>
      <c r="V479" s="44" t="str">
        <f>IF(COUNTIF(Stats!$A$1:$A$33, G479) &gt; 0, "Found", "Not Found")</f>
        <v>Not Found</v>
      </c>
      <c r="W479" s="44" t="str">
        <f>IF(COUNTIF(Stats!$A$1:$A$33, H479) &gt; 0, "Found", "Not Found")</f>
        <v>Not Found</v>
      </c>
      <c r="X479" s="44" t="str">
        <f>IF(COUNTIF(Stats!$A$1:$A$33, I479) &gt; 0, "Found", "Not Found")</f>
        <v>Not Found</v>
      </c>
      <c r="Y479" s="44" t="str">
        <f>IF(COUNTIF(Stats!$A$1:$A$33, J479) &gt; 0, "Found", "Not Found")</f>
        <v>Not Found</v>
      </c>
      <c r="Z479" s="44" t="str">
        <f>IF(COUNTIF(Stats!$A$1:$A$33, K479) &gt; 0, "Found", "Not Found")</f>
        <v>Not Found</v>
      </c>
      <c r="AA479" s="44" t="str">
        <f>IF(COUNTIF(Stats!$A$1:$A$33, L479) &gt; 0, "Found", "Not Found")</f>
        <v>Not Found</v>
      </c>
      <c r="AB479" s="44" t="str">
        <f>IF(COUNTIF(Stats!$A$1:$A$33, M479) &gt; 0, "Found", "Not Found")</f>
        <v>Not Found</v>
      </c>
      <c r="AC479" s="44" t="str">
        <f>IF(COUNTIF(Stats!$A$1:$A$33, N479) &gt; 0, "Found", "Not Found")</f>
        <v>Not Found</v>
      </c>
      <c r="AD479" s="44" t="str">
        <f>IF(COUNTIF(Stats!$A$1:$A$33, O479) &gt; 0, "Found", "Not Found")</f>
        <v>Not Found</v>
      </c>
      <c r="AE479" s="44" t="str">
        <f>IF(COUNTIF(Stats!$A$1:$A$33, P479) &gt; 0, "Found", "Not Found")</f>
        <v>Not Found</v>
      </c>
      <c r="AF479" s="44" t="str">
        <f>IF(COUNTIF(Stats!$A$1:$A$33, Q479) &gt; 0, "Found", "Not Found")</f>
        <v>Not Found</v>
      </c>
      <c r="AG479" s="44" t="str">
        <f>IF(COUNTIF(Stats!$A$1:$A$33, R479) &gt; 0, "Found", "Not Found")</f>
        <v>Not Found</v>
      </c>
      <c r="AH479" s="44" t="str">
        <f>IF(COUNTIF(Stats!$A$1:$A$33, S479) &gt; 0, "Found", "Not Found")</f>
        <v>Not Found</v>
      </c>
    </row>
    <row r="480" spans="1:34" ht="12.75">
      <c r="A480" s="6"/>
      <c r="B480" s="6"/>
      <c r="C480" s="6"/>
      <c r="D480" s="34"/>
      <c r="E480" s="6"/>
      <c r="F480" s="35"/>
      <c r="G480" s="36"/>
      <c r="H480" s="37"/>
      <c r="I480" s="37"/>
      <c r="J480" s="38"/>
      <c r="K480" s="38"/>
      <c r="L480" s="39"/>
      <c r="M480" s="40"/>
      <c r="N480" s="41"/>
      <c r="O480" s="41"/>
      <c r="P480" s="41"/>
      <c r="Q480" s="41"/>
      <c r="R480" s="42"/>
      <c r="S480" s="42"/>
      <c r="T480" s="43">
        <f ca="1">IFERROR(__xludf.DUMMYFUNCTION("COUNTUNIQUE(F480:S480)"),0)</f>
        <v>0</v>
      </c>
      <c r="U480" s="44" t="str">
        <f>IF(COUNTIF(Stats!$A$1:$A$33, F480) &gt; 0, "Found", "Not Found")</f>
        <v>Not Found</v>
      </c>
      <c r="V480" s="44" t="str">
        <f>IF(COUNTIF(Stats!$A$1:$A$33, G480) &gt; 0, "Found", "Not Found")</f>
        <v>Not Found</v>
      </c>
      <c r="W480" s="44" t="str">
        <f>IF(COUNTIF(Stats!$A$1:$A$33, H480) &gt; 0, "Found", "Not Found")</f>
        <v>Not Found</v>
      </c>
      <c r="X480" s="44" t="str">
        <f>IF(COUNTIF(Stats!$A$1:$A$33, I480) &gt; 0, "Found", "Not Found")</f>
        <v>Not Found</v>
      </c>
      <c r="Y480" s="44" t="str">
        <f>IF(COUNTIF(Stats!$A$1:$A$33, J480) &gt; 0, "Found", "Not Found")</f>
        <v>Not Found</v>
      </c>
      <c r="Z480" s="44" t="str">
        <f>IF(COUNTIF(Stats!$A$1:$A$33, K480) &gt; 0, "Found", "Not Found")</f>
        <v>Not Found</v>
      </c>
      <c r="AA480" s="44" t="str">
        <f>IF(COUNTIF(Stats!$A$1:$A$33, L480) &gt; 0, "Found", "Not Found")</f>
        <v>Not Found</v>
      </c>
      <c r="AB480" s="44" t="str">
        <f>IF(COUNTIF(Stats!$A$1:$A$33, M480) &gt; 0, "Found", "Not Found")</f>
        <v>Not Found</v>
      </c>
      <c r="AC480" s="44" t="str">
        <f>IF(COUNTIF(Stats!$A$1:$A$33, N480) &gt; 0, "Found", "Not Found")</f>
        <v>Not Found</v>
      </c>
      <c r="AD480" s="44" t="str">
        <f>IF(COUNTIF(Stats!$A$1:$A$33, O480) &gt; 0, "Found", "Not Found")</f>
        <v>Not Found</v>
      </c>
      <c r="AE480" s="44" t="str">
        <f>IF(COUNTIF(Stats!$A$1:$A$33, P480) &gt; 0, "Found", "Not Found")</f>
        <v>Not Found</v>
      </c>
      <c r="AF480" s="44" t="str">
        <f>IF(COUNTIF(Stats!$A$1:$A$33, Q480) &gt; 0, "Found", "Not Found")</f>
        <v>Not Found</v>
      </c>
      <c r="AG480" s="44" t="str">
        <f>IF(COUNTIF(Stats!$A$1:$A$33, R480) &gt; 0, "Found", "Not Found")</f>
        <v>Not Found</v>
      </c>
      <c r="AH480" s="44" t="str">
        <f>IF(COUNTIF(Stats!$A$1:$A$33, S480) &gt; 0, "Found", "Not Found")</f>
        <v>Not Found</v>
      </c>
    </row>
    <row r="481" spans="1:34" ht="12.75">
      <c r="A481" s="6"/>
      <c r="B481" s="6"/>
      <c r="C481" s="6"/>
      <c r="D481" s="34"/>
      <c r="E481" s="6"/>
      <c r="F481" s="35"/>
      <c r="G481" s="36"/>
      <c r="H481" s="37"/>
      <c r="I481" s="37"/>
      <c r="J481" s="38"/>
      <c r="K481" s="38"/>
      <c r="L481" s="39"/>
      <c r="M481" s="40"/>
      <c r="N481" s="41"/>
      <c r="O481" s="41"/>
      <c r="P481" s="41"/>
      <c r="Q481" s="41"/>
      <c r="R481" s="42"/>
      <c r="S481" s="42"/>
      <c r="T481" s="43">
        <f ca="1">IFERROR(__xludf.DUMMYFUNCTION("COUNTUNIQUE(F481:S481)"),0)</f>
        <v>0</v>
      </c>
      <c r="U481" s="44" t="str">
        <f>IF(COUNTIF(Stats!$A$1:$A$33, F481) &gt; 0, "Found", "Not Found")</f>
        <v>Not Found</v>
      </c>
      <c r="V481" s="44" t="str">
        <f>IF(COUNTIF(Stats!$A$1:$A$33, G481) &gt; 0, "Found", "Not Found")</f>
        <v>Not Found</v>
      </c>
      <c r="W481" s="44" t="str">
        <f>IF(COUNTIF(Stats!$A$1:$A$33, H481) &gt; 0, "Found", "Not Found")</f>
        <v>Not Found</v>
      </c>
      <c r="X481" s="44" t="str">
        <f>IF(COUNTIF(Stats!$A$1:$A$33, I481) &gt; 0, "Found", "Not Found")</f>
        <v>Not Found</v>
      </c>
      <c r="Y481" s="44" t="str">
        <f>IF(COUNTIF(Stats!$A$1:$A$33, J481) &gt; 0, "Found", "Not Found")</f>
        <v>Not Found</v>
      </c>
      <c r="Z481" s="44" t="str">
        <f>IF(COUNTIF(Stats!$A$1:$A$33, K481) &gt; 0, "Found", "Not Found")</f>
        <v>Not Found</v>
      </c>
      <c r="AA481" s="44" t="str">
        <f>IF(COUNTIF(Stats!$A$1:$A$33, L481) &gt; 0, "Found", "Not Found")</f>
        <v>Not Found</v>
      </c>
      <c r="AB481" s="44" t="str">
        <f>IF(COUNTIF(Stats!$A$1:$A$33, M481) &gt; 0, "Found", "Not Found")</f>
        <v>Not Found</v>
      </c>
      <c r="AC481" s="44" t="str">
        <f>IF(COUNTIF(Stats!$A$1:$A$33, N481) &gt; 0, "Found", "Not Found")</f>
        <v>Not Found</v>
      </c>
      <c r="AD481" s="44" t="str">
        <f>IF(COUNTIF(Stats!$A$1:$A$33, O481) &gt; 0, "Found", "Not Found")</f>
        <v>Not Found</v>
      </c>
      <c r="AE481" s="44" t="str">
        <f>IF(COUNTIF(Stats!$A$1:$A$33, P481) &gt; 0, "Found", "Not Found")</f>
        <v>Not Found</v>
      </c>
      <c r="AF481" s="44" t="str">
        <f>IF(COUNTIF(Stats!$A$1:$A$33, Q481) &gt; 0, "Found", "Not Found")</f>
        <v>Not Found</v>
      </c>
      <c r="AG481" s="44" t="str">
        <f>IF(COUNTIF(Stats!$A$1:$A$33, R481) &gt; 0, "Found", "Not Found")</f>
        <v>Not Found</v>
      </c>
      <c r="AH481" s="44" t="str">
        <f>IF(COUNTIF(Stats!$A$1:$A$33, S481) &gt; 0, "Found", "Not Found")</f>
        <v>Not Found</v>
      </c>
    </row>
    <row r="482" spans="1:34" ht="12.75">
      <c r="A482" s="6"/>
      <c r="B482" s="6"/>
      <c r="C482" s="6"/>
      <c r="D482" s="34"/>
      <c r="E482" s="6"/>
      <c r="F482" s="35"/>
      <c r="G482" s="36"/>
      <c r="H482" s="37"/>
      <c r="I482" s="37"/>
      <c r="J482" s="38"/>
      <c r="K482" s="38"/>
      <c r="L482" s="39"/>
      <c r="M482" s="40"/>
      <c r="N482" s="41"/>
      <c r="O482" s="41"/>
      <c r="P482" s="41"/>
      <c r="Q482" s="41"/>
      <c r="R482" s="42"/>
      <c r="S482" s="42"/>
      <c r="T482" s="43">
        <f ca="1">IFERROR(__xludf.DUMMYFUNCTION("COUNTUNIQUE(F482:S482)"),0)</f>
        <v>0</v>
      </c>
      <c r="U482" s="44" t="str">
        <f>IF(COUNTIF(Stats!$A$1:$A$33, F482) &gt; 0, "Found", "Not Found")</f>
        <v>Not Found</v>
      </c>
      <c r="V482" s="44" t="str">
        <f>IF(COUNTIF(Stats!$A$1:$A$33, G482) &gt; 0, "Found", "Not Found")</f>
        <v>Not Found</v>
      </c>
      <c r="W482" s="44" t="str">
        <f>IF(COUNTIF(Stats!$A$1:$A$33, H482) &gt; 0, "Found", "Not Found")</f>
        <v>Not Found</v>
      </c>
      <c r="X482" s="44" t="str">
        <f>IF(COUNTIF(Stats!$A$1:$A$33, I482) &gt; 0, "Found", "Not Found")</f>
        <v>Not Found</v>
      </c>
      <c r="Y482" s="44" t="str">
        <f>IF(COUNTIF(Stats!$A$1:$A$33, J482) &gt; 0, "Found", "Not Found")</f>
        <v>Not Found</v>
      </c>
      <c r="Z482" s="44" t="str">
        <f>IF(COUNTIF(Stats!$A$1:$A$33, K482) &gt; 0, "Found", "Not Found")</f>
        <v>Not Found</v>
      </c>
      <c r="AA482" s="44" t="str">
        <f>IF(COUNTIF(Stats!$A$1:$A$33, L482) &gt; 0, "Found", "Not Found")</f>
        <v>Not Found</v>
      </c>
      <c r="AB482" s="44" t="str">
        <f>IF(COUNTIF(Stats!$A$1:$A$33, M482) &gt; 0, "Found", "Not Found")</f>
        <v>Not Found</v>
      </c>
      <c r="AC482" s="44" t="str">
        <f>IF(COUNTIF(Stats!$A$1:$A$33, N482) &gt; 0, "Found", "Not Found")</f>
        <v>Not Found</v>
      </c>
      <c r="AD482" s="44" t="str">
        <f>IF(COUNTIF(Stats!$A$1:$A$33, O482) &gt; 0, "Found", "Not Found")</f>
        <v>Not Found</v>
      </c>
      <c r="AE482" s="44" t="str">
        <f>IF(COUNTIF(Stats!$A$1:$A$33, P482) &gt; 0, "Found", "Not Found")</f>
        <v>Not Found</v>
      </c>
      <c r="AF482" s="44" t="str">
        <f>IF(COUNTIF(Stats!$A$1:$A$33, Q482) &gt; 0, "Found", "Not Found")</f>
        <v>Not Found</v>
      </c>
      <c r="AG482" s="44" t="str">
        <f>IF(COUNTIF(Stats!$A$1:$A$33, R482) &gt; 0, "Found", "Not Found")</f>
        <v>Not Found</v>
      </c>
      <c r="AH482" s="44" t="str">
        <f>IF(COUNTIF(Stats!$A$1:$A$33, S482) &gt; 0, "Found", "Not Found")</f>
        <v>Not Found</v>
      </c>
    </row>
    <row r="483" spans="1:34" ht="12.75">
      <c r="A483" s="6"/>
      <c r="B483" s="6"/>
      <c r="C483" s="6"/>
      <c r="D483" s="34"/>
      <c r="E483" s="6"/>
      <c r="F483" s="35"/>
      <c r="G483" s="36"/>
      <c r="H483" s="37"/>
      <c r="I483" s="37"/>
      <c r="J483" s="38"/>
      <c r="K483" s="38"/>
      <c r="L483" s="39"/>
      <c r="M483" s="40"/>
      <c r="N483" s="41"/>
      <c r="O483" s="41"/>
      <c r="P483" s="41"/>
      <c r="Q483" s="41"/>
      <c r="R483" s="42"/>
      <c r="S483" s="42"/>
      <c r="T483" s="43">
        <f ca="1">IFERROR(__xludf.DUMMYFUNCTION("COUNTUNIQUE(F483:S483)"),0)</f>
        <v>0</v>
      </c>
      <c r="U483" s="44" t="str">
        <f>IF(COUNTIF(Stats!$A$1:$A$33, F483) &gt; 0, "Found", "Not Found")</f>
        <v>Not Found</v>
      </c>
      <c r="V483" s="44" t="str">
        <f>IF(COUNTIF(Stats!$A$1:$A$33, G483) &gt; 0, "Found", "Not Found")</f>
        <v>Not Found</v>
      </c>
      <c r="W483" s="44" t="str">
        <f>IF(COUNTIF(Stats!$A$1:$A$33, H483) &gt; 0, "Found", "Not Found")</f>
        <v>Not Found</v>
      </c>
      <c r="X483" s="44" t="str">
        <f>IF(COUNTIF(Stats!$A$1:$A$33, I483) &gt; 0, "Found", "Not Found")</f>
        <v>Not Found</v>
      </c>
      <c r="Y483" s="44" t="str">
        <f>IF(COUNTIF(Stats!$A$1:$A$33, J483) &gt; 0, "Found", "Not Found")</f>
        <v>Not Found</v>
      </c>
      <c r="Z483" s="44" t="str">
        <f>IF(COUNTIF(Stats!$A$1:$A$33, K483) &gt; 0, "Found", "Not Found")</f>
        <v>Not Found</v>
      </c>
      <c r="AA483" s="44" t="str">
        <f>IF(COUNTIF(Stats!$A$1:$A$33, L483) &gt; 0, "Found", "Not Found")</f>
        <v>Not Found</v>
      </c>
      <c r="AB483" s="44" t="str">
        <f>IF(COUNTIF(Stats!$A$1:$A$33, M483) &gt; 0, "Found", "Not Found")</f>
        <v>Not Found</v>
      </c>
      <c r="AC483" s="44" t="str">
        <f>IF(COUNTIF(Stats!$A$1:$A$33, N483) &gt; 0, "Found", "Not Found")</f>
        <v>Not Found</v>
      </c>
      <c r="AD483" s="44" t="str">
        <f>IF(COUNTIF(Stats!$A$1:$A$33, O483) &gt; 0, "Found", "Not Found")</f>
        <v>Not Found</v>
      </c>
      <c r="AE483" s="44" t="str">
        <f>IF(COUNTIF(Stats!$A$1:$A$33, P483) &gt; 0, "Found", "Not Found")</f>
        <v>Not Found</v>
      </c>
      <c r="AF483" s="44" t="str">
        <f>IF(COUNTIF(Stats!$A$1:$A$33, Q483) &gt; 0, "Found", "Not Found")</f>
        <v>Not Found</v>
      </c>
      <c r="AG483" s="44" t="str">
        <f>IF(COUNTIF(Stats!$A$1:$A$33, R483) &gt; 0, "Found", "Not Found")</f>
        <v>Not Found</v>
      </c>
      <c r="AH483" s="44" t="str">
        <f>IF(COUNTIF(Stats!$A$1:$A$33, S483) &gt; 0, "Found", "Not Found")</f>
        <v>Not Found</v>
      </c>
    </row>
    <row r="484" spans="1:34" ht="12.75">
      <c r="A484" s="6"/>
      <c r="B484" s="6"/>
      <c r="C484" s="6"/>
      <c r="D484" s="34"/>
      <c r="E484" s="6"/>
      <c r="F484" s="35"/>
      <c r="G484" s="36"/>
      <c r="H484" s="37"/>
      <c r="I484" s="37"/>
      <c r="J484" s="38"/>
      <c r="K484" s="38"/>
      <c r="L484" s="39"/>
      <c r="M484" s="40"/>
      <c r="N484" s="41"/>
      <c r="O484" s="41"/>
      <c r="P484" s="41"/>
      <c r="Q484" s="41"/>
      <c r="R484" s="42"/>
      <c r="S484" s="42"/>
      <c r="T484" s="43">
        <f ca="1">IFERROR(__xludf.DUMMYFUNCTION("COUNTUNIQUE(F484:S484)"),0)</f>
        <v>0</v>
      </c>
      <c r="U484" s="44" t="str">
        <f>IF(COUNTIF(Stats!$A$1:$A$33, F484) &gt; 0, "Found", "Not Found")</f>
        <v>Not Found</v>
      </c>
      <c r="V484" s="44" t="str">
        <f>IF(COUNTIF(Stats!$A$1:$A$33, G484) &gt; 0, "Found", "Not Found")</f>
        <v>Not Found</v>
      </c>
      <c r="W484" s="44" t="str">
        <f>IF(COUNTIF(Stats!$A$1:$A$33, H484) &gt; 0, "Found", "Not Found")</f>
        <v>Not Found</v>
      </c>
      <c r="X484" s="44" t="str">
        <f>IF(COUNTIF(Stats!$A$1:$A$33, I484) &gt; 0, "Found", "Not Found")</f>
        <v>Not Found</v>
      </c>
      <c r="Y484" s="44" t="str">
        <f>IF(COUNTIF(Stats!$A$1:$A$33, J484) &gt; 0, "Found", "Not Found")</f>
        <v>Not Found</v>
      </c>
      <c r="Z484" s="44" t="str">
        <f>IF(COUNTIF(Stats!$A$1:$A$33, K484) &gt; 0, "Found", "Not Found")</f>
        <v>Not Found</v>
      </c>
      <c r="AA484" s="44" t="str">
        <f>IF(COUNTIF(Stats!$A$1:$A$33, L484) &gt; 0, "Found", "Not Found")</f>
        <v>Not Found</v>
      </c>
      <c r="AB484" s="44" t="str">
        <f>IF(COUNTIF(Stats!$A$1:$A$33, M484) &gt; 0, "Found", "Not Found")</f>
        <v>Not Found</v>
      </c>
      <c r="AC484" s="44" t="str">
        <f>IF(COUNTIF(Stats!$A$1:$A$33, N484) &gt; 0, "Found", "Not Found")</f>
        <v>Not Found</v>
      </c>
      <c r="AD484" s="44" t="str">
        <f>IF(COUNTIF(Stats!$A$1:$A$33, O484) &gt; 0, "Found", "Not Found")</f>
        <v>Not Found</v>
      </c>
      <c r="AE484" s="44" t="str">
        <f>IF(COUNTIF(Stats!$A$1:$A$33, P484) &gt; 0, "Found", "Not Found")</f>
        <v>Not Found</v>
      </c>
      <c r="AF484" s="44" t="str">
        <f>IF(COUNTIF(Stats!$A$1:$A$33, Q484) &gt; 0, "Found", "Not Found")</f>
        <v>Not Found</v>
      </c>
      <c r="AG484" s="44" t="str">
        <f>IF(COUNTIF(Stats!$A$1:$A$33, R484) &gt; 0, "Found", "Not Found")</f>
        <v>Not Found</v>
      </c>
      <c r="AH484" s="44" t="str">
        <f>IF(COUNTIF(Stats!$A$1:$A$33, S484) &gt; 0, "Found", "Not Found")</f>
        <v>Not Found</v>
      </c>
    </row>
    <row r="485" spans="1:34" ht="12.75">
      <c r="A485" s="6"/>
      <c r="B485" s="6"/>
      <c r="C485" s="6"/>
      <c r="D485" s="34"/>
      <c r="E485" s="6"/>
      <c r="F485" s="35"/>
      <c r="G485" s="36"/>
      <c r="H485" s="37"/>
      <c r="I485" s="37"/>
      <c r="J485" s="38"/>
      <c r="K485" s="38"/>
      <c r="L485" s="39"/>
      <c r="M485" s="40"/>
      <c r="N485" s="41"/>
      <c r="O485" s="41"/>
      <c r="P485" s="41"/>
      <c r="Q485" s="41"/>
      <c r="R485" s="42"/>
      <c r="S485" s="42"/>
      <c r="T485" s="43">
        <f ca="1">IFERROR(__xludf.DUMMYFUNCTION("COUNTUNIQUE(F485:S485)"),0)</f>
        <v>0</v>
      </c>
      <c r="U485" s="44" t="str">
        <f>IF(COUNTIF(Stats!$A$1:$A$33, F485) &gt; 0, "Found", "Not Found")</f>
        <v>Not Found</v>
      </c>
      <c r="V485" s="44" t="str">
        <f>IF(COUNTIF(Stats!$A$1:$A$33, G485) &gt; 0, "Found", "Not Found")</f>
        <v>Not Found</v>
      </c>
      <c r="W485" s="44" t="str">
        <f>IF(COUNTIF(Stats!$A$1:$A$33, H485) &gt; 0, "Found", "Not Found")</f>
        <v>Not Found</v>
      </c>
      <c r="X485" s="44" t="str">
        <f>IF(COUNTIF(Stats!$A$1:$A$33, I485) &gt; 0, "Found", "Not Found")</f>
        <v>Not Found</v>
      </c>
      <c r="Y485" s="44" t="str">
        <f>IF(COUNTIF(Stats!$A$1:$A$33, J485) &gt; 0, "Found", "Not Found")</f>
        <v>Not Found</v>
      </c>
      <c r="Z485" s="44" t="str">
        <f>IF(COUNTIF(Stats!$A$1:$A$33, K485) &gt; 0, "Found", "Not Found")</f>
        <v>Not Found</v>
      </c>
      <c r="AA485" s="44" t="str">
        <f>IF(COUNTIF(Stats!$A$1:$A$33, L485) &gt; 0, "Found", "Not Found")</f>
        <v>Not Found</v>
      </c>
      <c r="AB485" s="44" t="str">
        <f>IF(COUNTIF(Stats!$A$1:$A$33, M485) &gt; 0, "Found", "Not Found")</f>
        <v>Not Found</v>
      </c>
      <c r="AC485" s="44" t="str">
        <f>IF(COUNTIF(Stats!$A$1:$A$33, N485) &gt; 0, "Found", "Not Found")</f>
        <v>Not Found</v>
      </c>
      <c r="AD485" s="44" t="str">
        <f>IF(COUNTIF(Stats!$A$1:$A$33, O485) &gt; 0, "Found", "Not Found")</f>
        <v>Not Found</v>
      </c>
      <c r="AE485" s="44" t="str">
        <f>IF(COUNTIF(Stats!$A$1:$A$33, P485) &gt; 0, "Found", "Not Found")</f>
        <v>Not Found</v>
      </c>
      <c r="AF485" s="44" t="str">
        <f>IF(COUNTIF(Stats!$A$1:$A$33, Q485) &gt; 0, "Found", "Not Found")</f>
        <v>Not Found</v>
      </c>
      <c r="AG485" s="44" t="str">
        <f>IF(COUNTIF(Stats!$A$1:$A$33, R485) &gt; 0, "Found", "Not Found")</f>
        <v>Not Found</v>
      </c>
      <c r="AH485" s="44" t="str">
        <f>IF(COUNTIF(Stats!$A$1:$A$33, S485) &gt; 0, "Found", "Not Found")</f>
        <v>Not Found</v>
      </c>
    </row>
    <row r="486" spans="1:34" ht="12.75">
      <c r="A486" s="6"/>
      <c r="B486" s="6"/>
      <c r="C486" s="6"/>
      <c r="D486" s="34"/>
      <c r="E486" s="6"/>
      <c r="F486" s="35"/>
      <c r="G486" s="36"/>
      <c r="H486" s="37"/>
      <c r="I486" s="37"/>
      <c r="J486" s="38"/>
      <c r="K486" s="38"/>
      <c r="L486" s="39"/>
      <c r="M486" s="40"/>
      <c r="N486" s="41"/>
      <c r="O486" s="41"/>
      <c r="P486" s="41"/>
      <c r="Q486" s="41"/>
      <c r="R486" s="42"/>
      <c r="S486" s="42"/>
      <c r="T486" s="43">
        <f ca="1">IFERROR(__xludf.DUMMYFUNCTION("COUNTUNIQUE(F486:S486)"),0)</f>
        <v>0</v>
      </c>
      <c r="U486" s="44" t="str">
        <f>IF(COUNTIF(Stats!$A$1:$A$33, F486) &gt; 0, "Found", "Not Found")</f>
        <v>Not Found</v>
      </c>
      <c r="V486" s="44" t="str">
        <f>IF(COUNTIF(Stats!$A$1:$A$33, G486) &gt; 0, "Found", "Not Found")</f>
        <v>Not Found</v>
      </c>
      <c r="W486" s="44" t="str">
        <f>IF(COUNTIF(Stats!$A$1:$A$33, H486) &gt; 0, "Found", "Not Found")</f>
        <v>Not Found</v>
      </c>
      <c r="X486" s="44" t="str">
        <f>IF(COUNTIF(Stats!$A$1:$A$33, I486) &gt; 0, "Found", "Not Found")</f>
        <v>Not Found</v>
      </c>
      <c r="Y486" s="44" t="str">
        <f>IF(COUNTIF(Stats!$A$1:$A$33, J486) &gt; 0, "Found", "Not Found")</f>
        <v>Not Found</v>
      </c>
      <c r="Z486" s="44" t="str">
        <f>IF(COUNTIF(Stats!$A$1:$A$33, K486) &gt; 0, "Found", "Not Found")</f>
        <v>Not Found</v>
      </c>
      <c r="AA486" s="44" t="str">
        <f>IF(COUNTIF(Stats!$A$1:$A$33, L486) &gt; 0, "Found", "Not Found")</f>
        <v>Not Found</v>
      </c>
      <c r="AB486" s="44" t="str">
        <f>IF(COUNTIF(Stats!$A$1:$A$33, M486) &gt; 0, "Found", "Not Found")</f>
        <v>Not Found</v>
      </c>
      <c r="AC486" s="44" t="str">
        <f>IF(COUNTIF(Stats!$A$1:$A$33, N486) &gt; 0, "Found", "Not Found")</f>
        <v>Not Found</v>
      </c>
      <c r="AD486" s="44" t="str">
        <f>IF(COUNTIF(Stats!$A$1:$A$33, O486) &gt; 0, "Found", "Not Found")</f>
        <v>Not Found</v>
      </c>
      <c r="AE486" s="44" t="str">
        <f>IF(COUNTIF(Stats!$A$1:$A$33, P486) &gt; 0, "Found", "Not Found")</f>
        <v>Not Found</v>
      </c>
      <c r="AF486" s="44" t="str">
        <f>IF(COUNTIF(Stats!$A$1:$A$33, Q486) &gt; 0, "Found", "Not Found")</f>
        <v>Not Found</v>
      </c>
      <c r="AG486" s="44" t="str">
        <f>IF(COUNTIF(Stats!$A$1:$A$33, R486) &gt; 0, "Found", "Not Found")</f>
        <v>Not Found</v>
      </c>
      <c r="AH486" s="44" t="str">
        <f>IF(COUNTIF(Stats!$A$1:$A$33, S486) &gt; 0, "Found", "Not Found")</f>
        <v>Not Found</v>
      </c>
    </row>
    <row r="487" spans="1:34" ht="12.75">
      <c r="A487" s="6"/>
      <c r="B487" s="6"/>
      <c r="C487" s="6"/>
      <c r="D487" s="34"/>
      <c r="E487" s="6"/>
      <c r="F487" s="35"/>
      <c r="G487" s="36"/>
      <c r="H487" s="37"/>
      <c r="I487" s="37"/>
      <c r="J487" s="38"/>
      <c r="K487" s="38"/>
      <c r="L487" s="39"/>
      <c r="M487" s="40"/>
      <c r="N487" s="41"/>
      <c r="O487" s="41"/>
      <c r="P487" s="41"/>
      <c r="Q487" s="41"/>
      <c r="R487" s="42"/>
      <c r="S487" s="42"/>
      <c r="T487" s="43">
        <f ca="1">IFERROR(__xludf.DUMMYFUNCTION("COUNTUNIQUE(F487:S487)"),0)</f>
        <v>0</v>
      </c>
      <c r="U487" s="44" t="str">
        <f>IF(COUNTIF(Stats!$A$1:$A$33, F487) &gt; 0, "Found", "Not Found")</f>
        <v>Not Found</v>
      </c>
      <c r="V487" s="44" t="str">
        <f>IF(COUNTIF(Stats!$A$1:$A$33, G487) &gt; 0, "Found", "Not Found")</f>
        <v>Not Found</v>
      </c>
      <c r="W487" s="44" t="str">
        <f>IF(COUNTIF(Stats!$A$1:$A$33, H487) &gt; 0, "Found", "Not Found")</f>
        <v>Not Found</v>
      </c>
      <c r="X487" s="44" t="str">
        <f>IF(COUNTIF(Stats!$A$1:$A$33, I487) &gt; 0, "Found", "Not Found")</f>
        <v>Not Found</v>
      </c>
      <c r="Y487" s="44" t="str">
        <f>IF(COUNTIF(Stats!$A$1:$A$33, J487) &gt; 0, "Found", "Not Found")</f>
        <v>Not Found</v>
      </c>
      <c r="Z487" s="44" t="str">
        <f>IF(COUNTIF(Stats!$A$1:$A$33, K487) &gt; 0, "Found", "Not Found")</f>
        <v>Not Found</v>
      </c>
      <c r="AA487" s="44" t="str">
        <f>IF(COUNTIF(Stats!$A$1:$A$33, L487) &gt; 0, "Found", "Not Found")</f>
        <v>Not Found</v>
      </c>
      <c r="AB487" s="44" t="str">
        <f>IF(COUNTIF(Stats!$A$1:$A$33, M487) &gt; 0, "Found", "Not Found")</f>
        <v>Not Found</v>
      </c>
      <c r="AC487" s="44" t="str">
        <f>IF(COUNTIF(Stats!$A$1:$A$33, N487) &gt; 0, "Found", "Not Found")</f>
        <v>Not Found</v>
      </c>
      <c r="AD487" s="44" t="str">
        <f>IF(COUNTIF(Stats!$A$1:$A$33, O487) &gt; 0, "Found", "Not Found")</f>
        <v>Not Found</v>
      </c>
      <c r="AE487" s="44" t="str">
        <f>IF(COUNTIF(Stats!$A$1:$A$33, P487) &gt; 0, "Found", "Not Found")</f>
        <v>Not Found</v>
      </c>
      <c r="AF487" s="44" t="str">
        <f>IF(COUNTIF(Stats!$A$1:$A$33, Q487) &gt; 0, "Found", "Not Found")</f>
        <v>Not Found</v>
      </c>
      <c r="AG487" s="44" t="str">
        <f>IF(COUNTIF(Stats!$A$1:$A$33, R487) &gt; 0, "Found", "Not Found")</f>
        <v>Not Found</v>
      </c>
      <c r="AH487" s="44" t="str">
        <f>IF(COUNTIF(Stats!$A$1:$A$33, S487) &gt; 0, "Found", "Not Found")</f>
        <v>Not Found</v>
      </c>
    </row>
    <row r="488" spans="1:34" ht="12.75">
      <c r="A488" s="6"/>
      <c r="B488" s="6"/>
      <c r="C488" s="6"/>
      <c r="D488" s="34"/>
      <c r="E488" s="6"/>
      <c r="F488" s="35"/>
      <c r="G488" s="36"/>
      <c r="H488" s="37"/>
      <c r="I488" s="37"/>
      <c r="J488" s="38"/>
      <c r="K488" s="38"/>
      <c r="L488" s="39"/>
      <c r="M488" s="40"/>
      <c r="N488" s="41"/>
      <c r="O488" s="41"/>
      <c r="P488" s="41"/>
      <c r="Q488" s="41"/>
      <c r="R488" s="42"/>
      <c r="S488" s="42"/>
      <c r="T488" s="43">
        <f ca="1">IFERROR(__xludf.DUMMYFUNCTION("COUNTUNIQUE(F488:S488)"),0)</f>
        <v>0</v>
      </c>
      <c r="U488" s="44" t="str">
        <f>IF(COUNTIF(Stats!$A$1:$A$33, F488) &gt; 0, "Found", "Not Found")</f>
        <v>Not Found</v>
      </c>
      <c r="V488" s="44" t="str">
        <f>IF(COUNTIF(Stats!$A$1:$A$33, G488) &gt; 0, "Found", "Not Found")</f>
        <v>Not Found</v>
      </c>
      <c r="W488" s="44" t="str">
        <f>IF(COUNTIF(Stats!$A$1:$A$33, H488) &gt; 0, "Found", "Not Found")</f>
        <v>Not Found</v>
      </c>
      <c r="X488" s="44" t="str">
        <f>IF(COUNTIF(Stats!$A$1:$A$33, I488) &gt; 0, "Found", "Not Found")</f>
        <v>Not Found</v>
      </c>
      <c r="Y488" s="44" t="str">
        <f>IF(COUNTIF(Stats!$A$1:$A$33, J488) &gt; 0, "Found", "Not Found")</f>
        <v>Not Found</v>
      </c>
      <c r="Z488" s="44" t="str">
        <f>IF(COUNTIF(Stats!$A$1:$A$33, K488) &gt; 0, "Found", "Not Found")</f>
        <v>Not Found</v>
      </c>
      <c r="AA488" s="44" t="str">
        <f>IF(COUNTIF(Stats!$A$1:$A$33, L488) &gt; 0, "Found", "Not Found")</f>
        <v>Not Found</v>
      </c>
      <c r="AB488" s="44" t="str">
        <f>IF(COUNTIF(Stats!$A$1:$A$33, M488) &gt; 0, "Found", "Not Found")</f>
        <v>Not Found</v>
      </c>
      <c r="AC488" s="44" t="str">
        <f>IF(COUNTIF(Stats!$A$1:$A$33, N488) &gt; 0, "Found", "Not Found")</f>
        <v>Not Found</v>
      </c>
      <c r="AD488" s="44" t="str">
        <f>IF(COUNTIF(Stats!$A$1:$A$33, O488) &gt; 0, "Found", "Not Found")</f>
        <v>Not Found</v>
      </c>
      <c r="AE488" s="44" t="str">
        <f>IF(COUNTIF(Stats!$A$1:$A$33, P488) &gt; 0, "Found", "Not Found")</f>
        <v>Not Found</v>
      </c>
      <c r="AF488" s="44" t="str">
        <f>IF(COUNTIF(Stats!$A$1:$A$33, Q488) &gt; 0, "Found", "Not Found")</f>
        <v>Not Found</v>
      </c>
      <c r="AG488" s="44" t="str">
        <f>IF(COUNTIF(Stats!$A$1:$A$33, R488) &gt; 0, "Found", "Not Found")</f>
        <v>Not Found</v>
      </c>
      <c r="AH488" s="44" t="str">
        <f>IF(COUNTIF(Stats!$A$1:$A$33, S488) &gt; 0, "Found", "Not Found")</f>
        <v>Not Found</v>
      </c>
    </row>
    <row r="489" spans="1:34" ht="12.75">
      <c r="A489" s="6"/>
      <c r="B489" s="6"/>
      <c r="C489" s="6"/>
      <c r="D489" s="34"/>
      <c r="E489" s="6"/>
      <c r="F489" s="35"/>
      <c r="G489" s="36"/>
      <c r="H489" s="37"/>
      <c r="I489" s="37"/>
      <c r="J489" s="38"/>
      <c r="K489" s="38"/>
      <c r="L489" s="39"/>
      <c r="M489" s="40"/>
      <c r="N489" s="41"/>
      <c r="O489" s="41"/>
      <c r="P489" s="41"/>
      <c r="Q489" s="41"/>
      <c r="R489" s="42"/>
      <c r="S489" s="42"/>
      <c r="T489" s="43">
        <f ca="1">IFERROR(__xludf.DUMMYFUNCTION("COUNTUNIQUE(F489:S489)"),0)</f>
        <v>0</v>
      </c>
      <c r="U489" s="44" t="str">
        <f>IF(COUNTIF(Stats!$A$1:$A$33, F489) &gt; 0, "Found", "Not Found")</f>
        <v>Not Found</v>
      </c>
      <c r="V489" s="44" t="str">
        <f>IF(COUNTIF(Stats!$A$1:$A$33, G489) &gt; 0, "Found", "Not Found")</f>
        <v>Not Found</v>
      </c>
      <c r="W489" s="44" t="str">
        <f>IF(COUNTIF(Stats!$A$1:$A$33, H489) &gt; 0, "Found", "Not Found")</f>
        <v>Not Found</v>
      </c>
      <c r="X489" s="44" t="str">
        <f>IF(COUNTIF(Stats!$A$1:$A$33, I489) &gt; 0, "Found", "Not Found")</f>
        <v>Not Found</v>
      </c>
      <c r="Y489" s="44" t="str">
        <f>IF(COUNTIF(Stats!$A$1:$A$33, J489) &gt; 0, "Found", "Not Found")</f>
        <v>Not Found</v>
      </c>
      <c r="Z489" s="44" t="str">
        <f>IF(COUNTIF(Stats!$A$1:$A$33, K489) &gt; 0, "Found", "Not Found")</f>
        <v>Not Found</v>
      </c>
      <c r="AA489" s="44" t="str">
        <f>IF(COUNTIF(Stats!$A$1:$A$33, L489) &gt; 0, "Found", "Not Found")</f>
        <v>Not Found</v>
      </c>
      <c r="AB489" s="44" t="str">
        <f>IF(COUNTIF(Stats!$A$1:$A$33, M489) &gt; 0, "Found", "Not Found")</f>
        <v>Not Found</v>
      </c>
      <c r="AC489" s="44" t="str">
        <f>IF(COUNTIF(Stats!$A$1:$A$33, N489) &gt; 0, "Found", "Not Found")</f>
        <v>Not Found</v>
      </c>
      <c r="AD489" s="44" t="str">
        <f>IF(COUNTIF(Stats!$A$1:$A$33, O489) &gt; 0, "Found", "Not Found")</f>
        <v>Not Found</v>
      </c>
      <c r="AE489" s="44" t="str">
        <f>IF(COUNTIF(Stats!$A$1:$A$33, P489) &gt; 0, "Found", "Not Found")</f>
        <v>Not Found</v>
      </c>
      <c r="AF489" s="44" t="str">
        <f>IF(COUNTIF(Stats!$A$1:$A$33, Q489) &gt; 0, "Found", "Not Found")</f>
        <v>Not Found</v>
      </c>
      <c r="AG489" s="44" t="str">
        <f>IF(COUNTIF(Stats!$A$1:$A$33, R489) &gt; 0, "Found", "Not Found")</f>
        <v>Not Found</v>
      </c>
      <c r="AH489" s="44" t="str">
        <f>IF(COUNTIF(Stats!$A$1:$A$33, S489) &gt; 0, "Found", "Not Found")</f>
        <v>Not Found</v>
      </c>
    </row>
    <row r="490" spans="1:34" ht="12.75">
      <c r="A490" s="6"/>
      <c r="B490" s="6"/>
      <c r="C490" s="6"/>
      <c r="D490" s="34"/>
      <c r="E490" s="6"/>
      <c r="F490" s="35"/>
      <c r="G490" s="36"/>
      <c r="H490" s="37"/>
      <c r="I490" s="37"/>
      <c r="J490" s="38"/>
      <c r="K490" s="38"/>
      <c r="L490" s="39"/>
      <c r="M490" s="40"/>
      <c r="N490" s="41"/>
      <c r="O490" s="41"/>
      <c r="P490" s="41"/>
      <c r="Q490" s="41"/>
      <c r="R490" s="42"/>
      <c r="S490" s="42"/>
      <c r="T490" s="43">
        <f ca="1">IFERROR(__xludf.DUMMYFUNCTION("COUNTUNIQUE(F490:S490)"),0)</f>
        <v>0</v>
      </c>
      <c r="U490" s="44" t="str">
        <f>IF(COUNTIF(Stats!$A$1:$A$33, F490) &gt; 0, "Found", "Not Found")</f>
        <v>Not Found</v>
      </c>
      <c r="V490" s="44" t="str">
        <f>IF(COUNTIF(Stats!$A$1:$A$33, G490) &gt; 0, "Found", "Not Found")</f>
        <v>Not Found</v>
      </c>
      <c r="W490" s="44" t="str">
        <f>IF(COUNTIF(Stats!$A$1:$A$33, H490) &gt; 0, "Found", "Not Found")</f>
        <v>Not Found</v>
      </c>
      <c r="X490" s="44" t="str">
        <f>IF(COUNTIF(Stats!$A$1:$A$33, I490) &gt; 0, "Found", "Not Found")</f>
        <v>Not Found</v>
      </c>
      <c r="Y490" s="44" t="str">
        <f>IF(COUNTIF(Stats!$A$1:$A$33, J490) &gt; 0, "Found", "Not Found")</f>
        <v>Not Found</v>
      </c>
      <c r="Z490" s="44" t="str">
        <f>IF(COUNTIF(Stats!$A$1:$A$33, K490) &gt; 0, "Found", "Not Found")</f>
        <v>Not Found</v>
      </c>
      <c r="AA490" s="44" t="str">
        <f>IF(COUNTIF(Stats!$A$1:$A$33, L490) &gt; 0, "Found", "Not Found")</f>
        <v>Not Found</v>
      </c>
      <c r="AB490" s="44" t="str">
        <f>IF(COUNTIF(Stats!$A$1:$A$33, M490) &gt; 0, "Found", "Not Found")</f>
        <v>Not Found</v>
      </c>
      <c r="AC490" s="44" t="str">
        <f>IF(COUNTIF(Stats!$A$1:$A$33, N490) &gt; 0, "Found", "Not Found")</f>
        <v>Not Found</v>
      </c>
      <c r="AD490" s="44" t="str">
        <f>IF(COUNTIF(Stats!$A$1:$A$33, O490) &gt; 0, "Found", "Not Found")</f>
        <v>Not Found</v>
      </c>
      <c r="AE490" s="44" t="str">
        <f>IF(COUNTIF(Stats!$A$1:$A$33, P490) &gt; 0, "Found", "Not Found")</f>
        <v>Not Found</v>
      </c>
      <c r="AF490" s="44" t="str">
        <f>IF(COUNTIF(Stats!$A$1:$A$33, Q490) &gt; 0, "Found", "Not Found")</f>
        <v>Not Found</v>
      </c>
      <c r="AG490" s="44" t="str">
        <f>IF(COUNTIF(Stats!$A$1:$A$33, R490) &gt; 0, "Found", "Not Found")</f>
        <v>Not Found</v>
      </c>
      <c r="AH490" s="44" t="str">
        <f>IF(COUNTIF(Stats!$A$1:$A$33, S490) &gt; 0, "Found", "Not Found")</f>
        <v>Not Found</v>
      </c>
    </row>
    <row r="491" spans="1:34" ht="12.75">
      <c r="A491" s="6"/>
      <c r="B491" s="6"/>
      <c r="C491" s="6"/>
      <c r="D491" s="34"/>
      <c r="E491" s="6"/>
      <c r="F491" s="35"/>
      <c r="G491" s="36"/>
      <c r="H491" s="37"/>
      <c r="I491" s="37"/>
      <c r="J491" s="38"/>
      <c r="K491" s="38"/>
      <c r="L491" s="39"/>
      <c r="M491" s="40"/>
      <c r="N491" s="41"/>
      <c r="O491" s="41"/>
      <c r="P491" s="41"/>
      <c r="Q491" s="41"/>
      <c r="R491" s="42"/>
      <c r="S491" s="42"/>
      <c r="T491" s="43">
        <f ca="1">IFERROR(__xludf.DUMMYFUNCTION("COUNTUNIQUE(F491:S491)"),0)</f>
        <v>0</v>
      </c>
      <c r="U491" s="44" t="str">
        <f>IF(COUNTIF(Stats!$A$1:$A$33, F491) &gt; 0, "Found", "Not Found")</f>
        <v>Not Found</v>
      </c>
      <c r="V491" s="44" t="str">
        <f>IF(COUNTIF(Stats!$A$1:$A$33, G491) &gt; 0, "Found", "Not Found")</f>
        <v>Not Found</v>
      </c>
      <c r="W491" s="44" t="str">
        <f>IF(COUNTIF(Stats!$A$1:$A$33, H491) &gt; 0, "Found", "Not Found")</f>
        <v>Not Found</v>
      </c>
      <c r="X491" s="44" t="str">
        <f>IF(COUNTIF(Stats!$A$1:$A$33, I491) &gt; 0, "Found", "Not Found")</f>
        <v>Not Found</v>
      </c>
      <c r="Y491" s="44" t="str">
        <f>IF(COUNTIF(Stats!$A$1:$A$33, J491) &gt; 0, "Found", "Not Found")</f>
        <v>Not Found</v>
      </c>
      <c r="Z491" s="44" t="str">
        <f>IF(COUNTIF(Stats!$A$1:$A$33, K491) &gt; 0, "Found", "Not Found")</f>
        <v>Not Found</v>
      </c>
      <c r="AA491" s="44" t="str">
        <f>IF(COUNTIF(Stats!$A$1:$A$33, L491) &gt; 0, "Found", "Not Found")</f>
        <v>Not Found</v>
      </c>
      <c r="AB491" s="44" t="str">
        <f>IF(COUNTIF(Stats!$A$1:$A$33, M491) &gt; 0, "Found", "Not Found")</f>
        <v>Not Found</v>
      </c>
      <c r="AC491" s="44" t="str">
        <f>IF(COUNTIF(Stats!$A$1:$A$33, N491) &gt; 0, "Found", "Not Found")</f>
        <v>Not Found</v>
      </c>
      <c r="AD491" s="44" t="str">
        <f>IF(COUNTIF(Stats!$A$1:$A$33, O491) &gt; 0, "Found", "Not Found")</f>
        <v>Not Found</v>
      </c>
      <c r="AE491" s="44" t="str">
        <f>IF(COUNTIF(Stats!$A$1:$A$33, P491) &gt; 0, "Found", "Not Found")</f>
        <v>Not Found</v>
      </c>
      <c r="AF491" s="44" t="str">
        <f>IF(COUNTIF(Stats!$A$1:$A$33, Q491) &gt; 0, "Found", "Not Found")</f>
        <v>Not Found</v>
      </c>
      <c r="AG491" s="44" t="str">
        <f>IF(COUNTIF(Stats!$A$1:$A$33, R491) &gt; 0, "Found", "Not Found")</f>
        <v>Not Found</v>
      </c>
      <c r="AH491" s="44" t="str">
        <f>IF(COUNTIF(Stats!$A$1:$A$33, S491) &gt; 0, "Found", "Not Found")</f>
        <v>Not Found</v>
      </c>
    </row>
    <row r="492" spans="1:34" ht="12.75">
      <c r="A492" s="6"/>
      <c r="B492" s="6"/>
      <c r="C492" s="6"/>
      <c r="D492" s="34"/>
      <c r="E492" s="6"/>
      <c r="F492" s="35"/>
      <c r="G492" s="36"/>
      <c r="H492" s="37"/>
      <c r="I492" s="37"/>
      <c r="J492" s="38"/>
      <c r="K492" s="38"/>
      <c r="L492" s="39"/>
      <c r="M492" s="40"/>
      <c r="N492" s="41"/>
      <c r="O492" s="41"/>
      <c r="P492" s="41"/>
      <c r="Q492" s="41"/>
      <c r="R492" s="42"/>
      <c r="S492" s="42"/>
      <c r="T492" s="43">
        <f ca="1">IFERROR(__xludf.DUMMYFUNCTION("COUNTUNIQUE(F492:S492)"),0)</f>
        <v>0</v>
      </c>
      <c r="U492" s="44" t="str">
        <f>IF(COUNTIF(Stats!$A$1:$A$33, F492) &gt; 0, "Found", "Not Found")</f>
        <v>Not Found</v>
      </c>
      <c r="V492" s="44" t="str">
        <f>IF(COUNTIF(Stats!$A$1:$A$33, G492) &gt; 0, "Found", "Not Found")</f>
        <v>Not Found</v>
      </c>
      <c r="W492" s="44" t="str">
        <f>IF(COUNTIF(Stats!$A$1:$A$33, H492) &gt; 0, "Found", "Not Found")</f>
        <v>Not Found</v>
      </c>
      <c r="X492" s="44" t="str">
        <f>IF(COUNTIF(Stats!$A$1:$A$33, I492) &gt; 0, "Found", "Not Found")</f>
        <v>Not Found</v>
      </c>
      <c r="Y492" s="44" t="str">
        <f>IF(COUNTIF(Stats!$A$1:$A$33, J492) &gt; 0, "Found", "Not Found")</f>
        <v>Not Found</v>
      </c>
      <c r="Z492" s="44" t="str">
        <f>IF(COUNTIF(Stats!$A$1:$A$33, K492) &gt; 0, "Found", "Not Found")</f>
        <v>Not Found</v>
      </c>
      <c r="AA492" s="44" t="str">
        <f>IF(COUNTIF(Stats!$A$1:$A$33, L492) &gt; 0, "Found", "Not Found")</f>
        <v>Not Found</v>
      </c>
      <c r="AB492" s="44" t="str">
        <f>IF(COUNTIF(Stats!$A$1:$A$33, M492) &gt; 0, "Found", "Not Found")</f>
        <v>Not Found</v>
      </c>
      <c r="AC492" s="44" t="str">
        <f>IF(COUNTIF(Stats!$A$1:$A$33, N492) &gt; 0, "Found", "Not Found")</f>
        <v>Not Found</v>
      </c>
      <c r="AD492" s="44" t="str">
        <f>IF(COUNTIF(Stats!$A$1:$A$33, O492) &gt; 0, "Found", "Not Found")</f>
        <v>Not Found</v>
      </c>
      <c r="AE492" s="44" t="str">
        <f>IF(COUNTIF(Stats!$A$1:$A$33, P492) &gt; 0, "Found", "Not Found")</f>
        <v>Not Found</v>
      </c>
      <c r="AF492" s="44" t="str">
        <f>IF(COUNTIF(Stats!$A$1:$A$33, Q492) &gt; 0, "Found", "Not Found")</f>
        <v>Not Found</v>
      </c>
      <c r="AG492" s="44" t="str">
        <f>IF(COUNTIF(Stats!$A$1:$A$33, R492) &gt; 0, "Found", "Not Found")</f>
        <v>Not Found</v>
      </c>
      <c r="AH492" s="44" t="str">
        <f>IF(COUNTIF(Stats!$A$1:$A$33, S492) &gt; 0, "Found", "Not Found")</f>
        <v>Not Found</v>
      </c>
    </row>
    <row r="493" spans="1:34" ht="12.75">
      <c r="A493" s="6"/>
      <c r="B493" s="6"/>
      <c r="C493" s="6"/>
      <c r="D493" s="34"/>
      <c r="E493" s="6"/>
      <c r="F493" s="35"/>
      <c r="G493" s="36"/>
      <c r="H493" s="37"/>
      <c r="I493" s="37"/>
      <c r="J493" s="38"/>
      <c r="K493" s="38"/>
      <c r="L493" s="39"/>
      <c r="M493" s="40"/>
      <c r="N493" s="41"/>
      <c r="O493" s="41"/>
      <c r="P493" s="41"/>
      <c r="Q493" s="41"/>
      <c r="R493" s="42"/>
      <c r="S493" s="42"/>
      <c r="T493" s="43">
        <f ca="1">IFERROR(__xludf.DUMMYFUNCTION("COUNTUNIQUE(F493:S493)"),0)</f>
        <v>0</v>
      </c>
      <c r="U493" s="44" t="str">
        <f>IF(COUNTIF(Stats!$A$1:$A$33, F493) &gt; 0, "Found", "Not Found")</f>
        <v>Not Found</v>
      </c>
      <c r="V493" s="44" t="str">
        <f>IF(COUNTIF(Stats!$A$1:$A$33, G493) &gt; 0, "Found", "Not Found")</f>
        <v>Not Found</v>
      </c>
      <c r="W493" s="44" t="str">
        <f>IF(COUNTIF(Stats!$A$1:$A$33, H493) &gt; 0, "Found", "Not Found")</f>
        <v>Not Found</v>
      </c>
      <c r="X493" s="44" t="str">
        <f>IF(COUNTIF(Stats!$A$1:$A$33, I493) &gt; 0, "Found", "Not Found")</f>
        <v>Not Found</v>
      </c>
      <c r="Y493" s="44" t="str">
        <f>IF(COUNTIF(Stats!$A$1:$A$33, J493) &gt; 0, "Found", "Not Found")</f>
        <v>Not Found</v>
      </c>
      <c r="Z493" s="44" t="str">
        <f>IF(COUNTIF(Stats!$A$1:$A$33, K493) &gt; 0, "Found", "Not Found")</f>
        <v>Not Found</v>
      </c>
      <c r="AA493" s="44" t="str">
        <f>IF(COUNTIF(Stats!$A$1:$A$33, L493) &gt; 0, "Found", "Not Found")</f>
        <v>Not Found</v>
      </c>
      <c r="AB493" s="44" t="str">
        <f>IF(COUNTIF(Stats!$A$1:$A$33, M493) &gt; 0, "Found", "Not Found")</f>
        <v>Not Found</v>
      </c>
      <c r="AC493" s="44" t="str">
        <f>IF(COUNTIF(Stats!$A$1:$A$33, N493) &gt; 0, "Found", "Not Found")</f>
        <v>Not Found</v>
      </c>
      <c r="AD493" s="44" t="str">
        <f>IF(COUNTIF(Stats!$A$1:$A$33, O493) &gt; 0, "Found", "Not Found")</f>
        <v>Not Found</v>
      </c>
      <c r="AE493" s="44" t="str">
        <f>IF(COUNTIF(Stats!$A$1:$A$33, P493) &gt; 0, "Found", "Not Found")</f>
        <v>Not Found</v>
      </c>
      <c r="AF493" s="44" t="str">
        <f>IF(COUNTIF(Stats!$A$1:$A$33, Q493) &gt; 0, "Found", "Not Found")</f>
        <v>Not Found</v>
      </c>
      <c r="AG493" s="44" t="str">
        <f>IF(COUNTIF(Stats!$A$1:$A$33, R493) &gt; 0, "Found", "Not Found")</f>
        <v>Not Found</v>
      </c>
      <c r="AH493" s="44" t="str">
        <f>IF(COUNTIF(Stats!$A$1:$A$33, S493) &gt; 0, "Found", "Not Found")</f>
        <v>Not Found</v>
      </c>
    </row>
    <row r="494" spans="1:34" ht="12.75">
      <c r="A494" s="6"/>
      <c r="B494" s="6"/>
      <c r="C494" s="6"/>
      <c r="D494" s="34"/>
      <c r="E494" s="6"/>
      <c r="F494" s="35"/>
      <c r="G494" s="36"/>
      <c r="H494" s="37"/>
      <c r="I494" s="37"/>
      <c r="J494" s="38"/>
      <c r="K494" s="38"/>
      <c r="L494" s="39"/>
      <c r="M494" s="40"/>
      <c r="N494" s="41"/>
      <c r="O494" s="41"/>
      <c r="P494" s="41"/>
      <c r="Q494" s="41"/>
      <c r="R494" s="42"/>
      <c r="S494" s="42"/>
      <c r="T494" s="43">
        <f ca="1">IFERROR(__xludf.DUMMYFUNCTION("COUNTUNIQUE(F494:S494)"),0)</f>
        <v>0</v>
      </c>
      <c r="U494" s="44" t="str">
        <f>IF(COUNTIF(Stats!$A$1:$A$33, F494) &gt; 0, "Found", "Not Found")</f>
        <v>Not Found</v>
      </c>
      <c r="V494" s="44" t="str">
        <f>IF(COUNTIF(Stats!$A$1:$A$33, G494) &gt; 0, "Found", "Not Found")</f>
        <v>Not Found</v>
      </c>
      <c r="W494" s="44" t="str">
        <f>IF(COUNTIF(Stats!$A$1:$A$33, H494) &gt; 0, "Found", "Not Found")</f>
        <v>Not Found</v>
      </c>
      <c r="X494" s="44" t="str">
        <f>IF(COUNTIF(Stats!$A$1:$A$33, I494) &gt; 0, "Found", "Not Found")</f>
        <v>Not Found</v>
      </c>
      <c r="Y494" s="44" t="str">
        <f>IF(COUNTIF(Stats!$A$1:$A$33, J494) &gt; 0, "Found", "Not Found")</f>
        <v>Not Found</v>
      </c>
      <c r="Z494" s="44" t="str">
        <f>IF(COUNTIF(Stats!$A$1:$A$33, K494) &gt; 0, "Found", "Not Found")</f>
        <v>Not Found</v>
      </c>
      <c r="AA494" s="44" t="str">
        <f>IF(COUNTIF(Stats!$A$1:$A$33, L494) &gt; 0, "Found", "Not Found")</f>
        <v>Not Found</v>
      </c>
      <c r="AB494" s="44" t="str">
        <f>IF(COUNTIF(Stats!$A$1:$A$33, M494) &gt; 0, "Found", "Not Found")</f>
        <v>Not Found</v>
      </c>
      <c r="AC494" s="44" t="str">
        <f>IF(COUNTIF(Stats!$A$1:$A$33, N494) &gt; 0, "Found", "Not Found")</f>
        <v>Not Found</v>
      </c>
      <c r="AD494" s="44" t="str">
        <f>IF(COUNTIF(Stats!$A$1:$A$33, O494) &gt; 0, "Found", "Not Found")</f>
        <v>Not Found</v>
      </c>
      <c r="AE494" s="44" t="str">
        <f>IF(COUNTIF(Stats!$A$1:$A$33, P494) &gt; 0, "Found", "Not Found")</f>
        <v>Not Found</v>
      </c>
      <c r="AF494" s="44" t="str">
        <f>IF(COUNTIF(Stats!$A$1:$A$33, Q494) &gt; 0, "Found", "Not Found")</f>
        <v>Not Found</v>
      </c>
      <c r="AG494" s="44" t="str">
        <f>IF(COUNTIF(Stats!$A$1:$A$33, R494) &gt; 0, "Found", "Not Found")</f>
        <v>Not Found</v>
      </c>
      <c r="AH494" s="44" t="str">
        <f>IF(COUNTIF(Stats!$A$1:$A$33, S494) &gt; 0, "Found", "Not Found")</f>
        <v>Not Found</v>
      </c>
    </row>
    <row r="495" spans="1:34" ht="12.75">
      <c r="A495" s="6"/>
      <c r="B495" s="6"/>
      <c r="C495" s="6"/>
      <c r="D495" s="34"/>
      <c r="E495" s="6"/>
      <c r="F495" s="35"/>
      <c r="G495" s="36"/>
      <c r="H495" s="37"/>
      <c r="I495" s="37"/>
      <c r="J495" s="38"/>
      <c r="K495" s="38"/>
      <c r="L495" s="39"/>
      <c r="M495" s="40"/>
      <c r="N495" s="41"/>
      <c r="O495" s="41"/>
      <c r="P495" s="41"/>
      <c r="Q495" s="41"/>
      <c r="R495" s="42"/>
      <c r="S495" s="42"/>
      <c r="T495" s="43">
        <f ca="1">IFERROR(__xludf.DUMMYFUNCTION("COUNTUNIQUE(F495:S495)"),0)</f>
        <v>0</v>
      </c>
      <c r="U495" s="44" t="str">
        <f>IF(COUNTIF(Stats!$A$1:$A$33, F495) &gt; 0, "Found", "Not Found")</f>
        <v>Not Found</v>
      </c>
      <c r="V495" s="44" t="str">
        <f>IF(COUNTIF(Stats!$A$1:$A$33, G495) &gt; 0, "Found", "Not Found")</f>
        <v>Not Found</v>
      </c>
      <c r="W495" s="44" t="str">
        <f>IF(COUNTIF(Stats!$A$1:$A$33, H495) &gt; 0, "Found", "Not Found")</f>
        <v>Not Found</v>
      </c>
      <c r="X495" s="44" t="str">
        <f>IF(COUNTIF(Stats!$A$1:$A$33, I495) &gt; 0, "Found", "Not Found")</f>
        <v>Not Found</v>
      </c>
      <c r="Y495" s="44" t="str">
        <f>IF(COUNTIF(Stats!$A$1:$A$33, J495) &gt; 0, "Found", "Not Found")</f>
        <v>Not Found</v>
      </c>
      <c r="Z495" s="44" t="str">
        <f>IF(COUNTIF(Stats!$A$1:$A$33, K495) &gt; 0, "Found", "Not Found")</f>
        <v>Not Found</v>
      </c>
      <c r="AA495" s="44" t="str">
        <f>IF(COUNTIF(Stats!$A$1:$A$33, L495) &gt; 0, "Found", "Not Found")</f>
        <v>Not Found</v>
      </c>
      <c r="AB495" s="44" t="str">
        <f>IF(COUNTIF(Stats!$A$1:$A$33, M495) &gt; 0, "Found", "Not Found")</f>
        <v>Not Found</v>
      </c>
      <c r="AC495" s="44" t="str">
        <f>IF(COUNTIF(Stats!$A$1:$A$33, N495) &gt; 0, "Found", "Not Found")</f>
        <v>Not Found</v>
      </c>
      <c r="AD495" s="44" t="str">
        <f>IF(COUNTIF(Stats!$A$1:$A$33, O495) &gt; 0, "Found", "Not Found")</f>
        <v>Not Found</v>
      </c>
      <c r="AE495" s="44" t="str">
        <f>IF(COUNTIF(Stats!$A$1:$A$33, P495) &gt; 0, "Found", "Not Found")</f>
        <v>Not Found</v>
      </c>
      <c r="AF495" s="44" t="str">
        <f>IF(COUNTIF(Stats!$A$1:$A$33, Q495) &gt; 0, "Found", "Not Found")</f>
        <v>Not Found</v>
      </c>
      <c r="AG495" s="44" t="str">
        <f>IF(COUNTIF(Stats!$A$1:$A$33, R495) &gt; 0, "Found", "Not Found")</f>
        <v>Not Found</v>
      </c>
      <c r="AH495" s="44" t="str">
        <f>IF(COUNTIF(Stats!$A$1:$A$33, S495) &gt; 0, "Found", "Not Found")</f>
        <v>Not Found</v>
      </c>
    </row>
    <row r="496" spans="1:34" ht="12.75">
      <c r="A496" s="6"/>
      <c r="B496" s="6"/>
      <c r="C496" s="6"/>
      <c r="D496" s="34"/>
      <c r="E496" s="6"/>
      <c r="F496" s="35"/>
      <c r="G496" s="36"/>
      <c r="H496" s="37"/>
      <c r="I496" s="37"/>
      <c r="J496" s="38"/>
      <c r="K496" s="38"/>
      <c r="L496" s="39"/>
      <c r="M496" s="40"/>
      <c r="N496" s="41"/>
      <c r="O496" s="41"/>
      <c r="P496" s="41"/>
      <c r="Q496" s="41"/>
      <c r="R496" s="42"/>
      <c r="S496" s="42"/>
      <c r="T496" s="43">
        <f ca="1">IFERROR(__xludf.DUMMYFUNCTION("COUNTUNIQUE(F496:S496)"),0)</f>
        <v>0</v>
      </c>
      <c r="U496" s="44" t="str">
        <f>IF(COUNTIF(Stats!$A$1:$A$33, F496) &gt; 0, "Found", "Not Found")</f>
        <v>Not Found</v>
      </c>
      <c r="V496" s="44" t="str">
        <f>IF(COUNTIF(Stats!$A$1:$A$33, G496) &gt; 0, "Found", "Not Found")</f>
        <v>Not Found</v>
      </c>
      <c r="W496" s="44" t="str">
        <f>IF(COUNTIF(Stats!$A$1:$A$33, H496) &gt; 0, "Found", "Not Found")</f>
        <v>Not Found</v>
      </c>
      <c r="X496" s="44" t="str">
        <f>IF(COUNTIF(Stats!$A$1:$A$33, I496) &gt; 0, "Found", "Not Found")</f>
        <v>Not Found</v>
      </c>
      <c r="Y496" s="44" t="str">
        <f>IF(COUNTIF(Stats!$A$1:$A$33, J496) &gt; 0, "Found", "Not Found")</f>
        <v>Not Found</v>
      </c>
      <c r="Z496" s="44" t="str">
        <f>IF(COUNTIF(Stats!$A$1:$A$33, K496) &gt; 0, "Found", "Not Found")</f>
        <v>Not Found</v>
      </c>
      <c r="AA496" s="44" t="str">
        <f>IF(COUNTIF(Stats!$A$1:$A$33, L496) &gt; 0, "Found", "Not Found")</f>
        <v>Not Found</v>
      </c>
      <c r="AB496" s="44" t="str">
        <f>IF(COUNTIF(Stats!$A$1:$A$33, M496) &gt; 0, "Found", "Not Found")</f>
        <v>Not Found</v>
      </c>
      <c r="AC496" s="44" t="str">
        <f>IF(COUNTIF(Stats!$A$1:$A$33, N496) &gt; 0, "Found", "Not Found")</f>
        <v>Not Found</v>
      </c>
      <c r="AD496" s="44" t="str">
        <f>IF(COUNTIF(Stats!$A$1:$A$33, O496) &gt; 0, "Found", "Not Found")</f>
        <v>Not Found</v>
      </c>
      <c r="AE496" s="44" t="str">
        <f>IF(COUNTIF(Stats!$A$1:$A$33, P496) &gt; 0, "Found", "Not Found")</f>
        <v>Not Found</v>
      </c>
      <c r="AF496" s="44" t="str">
        <f>IF(COUNTIF(Stats!$A$1:$A$33, Q496) &gt; 0, "Found", "Not Found")</f>
        <v>Not Found</v>
      </c>
      <c r="AG496" s="44" t="str">
        <f>IF(COUNTIF(Stats!$A$1:$A$33, R496) &gt; 0, "Found", "Not Found")</f>
        <v>Not Found</v>
      </c>
      <c r="AH496" s="44" t="str">
        <f>IF(COUNTIF(Stats!$A$1:$A$33, S496) &gt; 0, "Found", "Not Found")</f>
        <v>Not Found</v>
      </c>
    </row>
    <row r="497" spans="1:34" ht="12.75">
      <c r="A497" s="6"/>
      <c r="B497" s="6"/>
      <c r="C497" s="6"/>
      <c r="D497" s="34"/>
      <c r="E497" s="6"/>
      <c r="F497" s="35"/>
      <c r="G497" s="36"/>
      <c r="H497" s="37"/>
      <c r="I497" s="37"/>
      <c r="J497" s="38"/>
      <c r="K497" s="38"/>
      <c r="L497" s="39"/>
      <c r="M497" s="40"/>
      <c r="N497" s="41"/>
      <c r="O497" s="41"/>
      <c r="P497" s="41"/>
      <c r="Q497" s="41"/>
      <c r="R497" s="42"/>
      <c r="S497" s="42"/>
      <c r="T497" s="43">
        <f ca="1">IFERROR(__xludf.DUMMYFUNCTION("COUNTUNIQUE(F497:S497)"),0)</f>
        <v>0</v>
      </c>
      <c r="U497" s="44" t="str">
        <f>IF(COUNTIF(Stats!$A$1:$A$33, F497) &gt; 0, "Found", "Not Found")</f>
        <v>Not Found</v>
      </c>
      <c r="V497" s="44" t="str">
        <f>IF(COUNTIF(Stats!$A$1:$A$33, G497) &gt; 0, "Found", "Not Found")</f>
        <v>Not Found</v>
      </c>
      <c r="W497" s="44" t="str">
        <f>IF(COUNTIF(Stats!$A$1:$A$33, H497) &gt; 0, "Found", "Not Found")</f>
        <v>Not Found</v>
      </c>
      <c r="X497" s="44" t="str">
        <f>IF(COUNTIF(Stats!$A$1:$A$33, I497) &gt; 0, "Found", "Not Found")</f>
        <v>Not Found</v>
      </c>
      <c r="Y497" s="44" t="str">
        <f>IF(COUNTIF(Stats!$A$1:$A$33, J497) &gt; 0, "Found", "Not Found")</f>
        <v>Not Found</v>
      </c>
      <c r="Z497" s="44" t="str">
        <f>IF(COUNTIF(Stats!$A$1:$A$33, K497) &gt; 0, "Found", "Not Found")</f>
        <v>Not Found</v>
      </c>
      <c r="AA497" s="44" t="str">
        <f>IF(COUNTIF(Stats!$A$1:$A$33, L497) &gt; 0, "Found", "Not Found")</f>
        <v>Not Found</v>
      </c>
      <c r="AB497" s="44" t="str">
        <f>IF(COUNTIF(Stats!$A$1:$A$33, M497) &gt; 0, "Found", "Not Found")</f>
        <v>Not Found</v>
      </c>
      <c r="AC497" s="44" t="str">
        <f>IF(COUNTIF(Stats!$A$1:$A$33, N497) &gt; 0, "Found", "Not Found")</f>
        <v>Not Found</v>
      </c>
      <c r="AD497" s="44" t="str">
        <f>IF(COUNTIF(Stats!$A$1:$A$33, O497) &gt; 0, "Found", "Not Found")</f>
        <v>Not Found</v>
      </c>
      <c r="AE497" s="44" t="str">
        <f>IF(COUNTIF(Stats!$A$1:$A$33, P497) &gt; 0, "Found", "Not Found")</f>
        <v>Not Found</v>
      </c>
      <c r="AF497" s="44" t="str">
        <f>IF(COUNTIF(Stats!$A$1:$A$33, Q497) &gt; 0, "Found", "Not Found")</f>
        <v>Not Found</v>
      </c>
      <c r="AG497" s="44" t="str">
        <f>IF(COUNTIF(Stats!$A$1:$A$33, R497) &gt; 0, "Found", "Not Found")</f>
        <v>Not Found</v>
      </c>
      <c r="AH497" s="44" t="str">
        <f>IF(COUNTIF(Stats!$A$1:$A$33, S497) &gt; 0, "Found", "Not Found")</f>
        <v>Not Found</v>
      </c>
    </row>
    <row r="498" spans="1:34" ht="12.75">
      <c r="A498" s="6"/>
      <c r="B498" s="6"/>
      <c r="C498" s="6"/>
      <c r="D498" s="34"/>
      <c r="E498" s="6"/>
      <c r="F498" s="35"/>
      <c r="G498" s="36"/>
      <c r="H498" s="37"/>
      <c r="I498" s="37"/>
      <c r="J498" s="38"/>
      <c r="K498" s="38"/>
      <c r="L498" s="39"/>
      <c r="M498" s="40"/>
      <c r="N498" s="41"/>
      <c r="O498" s="41"/>
      <c r="P498" s="41"/>
      <c r="Q498" s="41"/>
      <c r="R498" s="42"/>
      <c r="S498" s="42"/>
      <c r="T498" s="43">
        <f ca="1">IFERROR(__xludf.DUMMYFUNCTION("COUNTUNIQUE(F498:S498)"),0)</f>
        <v>0</v>
      </c>
      <c r="U498" s="44" t="str">
        <f>IF(COUNTIF(Stats!$A$1:$A$33, F498) &gt; 0, "Found", "Not Found")</f>
        <v>Not Found</v>
      </c>
      <c r="V498" s="44" t="str">
        <f>IF(COUNTIF(Stats!$A$1:$A$33, G498) &gt; 0, "Found", "Not Found")</f>
        <v>Not Found</v>
      </c>
      <c r="W498" s="44" t="str">
        <f>IF(COUNTIF(Stats!$A$1:$A$33, H498) &gt; 0, "Found", "Not Found")</f>
        <v>Not Found</v>
      </c>
      <c r="X498" s="44" t="str">
        <f>IF(COUNTIF(Stats!$A$1:$A$33, I498) &gt; 0, "Found", "Not Found")</f>
        <v>Not Found</v>
      </c>
      <c r="Y498" s="44" t="str">
        <f>IF(COUNTIF(Stats!$A$1:$A$33, J498) &gt; 0, "Found", "Not Found")</f>
        <v>Not Found</v>
      </c>
      <c r="Z498" s="44" t="str">
        <f>IF(COUNTIF(Stats!$A$1:$A$33, K498) &gt; 0, "Found", "Not Found")</f>
        <v>Not Found</v>
      </c>
      <c r="AA498" s="44" t="str">
        <f>IF(COUNTIF(Stats!$A$1:$A$33, L498) &gt; 0, "Found", "Not Found")</f>
        <v>Not Found</v>
      </c>
      <c r="AB498" s="44" t="str">
        <f>IF(COUNTIF(Stats!$A$1:$A$33, M498) &gt; 0, "Found", "Not Found")</f>
        <v>Not Found</v>
      </c>
      <c r="AC498" s="44" t="str">
        <f>IF(COUNTIF(Stats!$A$1:$A$33, N498) &gt; 0, "Found", "Not Found")</f>
        <v>Not Found</v>
      </c>
      <c r="AD498" s="44" t="str">
        <f>IF(COUNTIF(Stats!$A$1:$A$33, O498) &gt; 0, "Found", "Not Found")</f>
        <v>Not Found</v>
      </c>
      <c r="AE498" s="44" t="str">
        <f>IF(COUNTIF(Stats!$A$1:$A$33, P498) &gt; 0, "Found", "Not Found")</f>
        <v>Not Found</v>
      </c>
      <c r="AF498" s="44" t="str">
        <f>IF(COUNTIF(Stats!$A$1:$A$33, Q498) &gt; 0, "Found", "Not Found")</f>
        <v>Not Found</v>
      </c>
      <c r="AG498" s="44" t="str">
        <f>IF(COUNTIF(Stats!$A$1:$A$33, R498) &gt; 0, "Found", "Not Found")</f>
        <v>Not Found</v>
      </c>
      <c r="AH498" s="44" t="str">
        <f>IF(COUNTIF(Stats!$A$1:$A$33, S498) &gt; 0, "Found", "Not Found")</f>
        <v>Not Found</v>
      </c>
    </row>
    <row r="499" spans="1:34" ht="12.75">
      <c r="A499" s="6"/>
      <c r="B499" s="6"/>
      <c r="C499" s="6"/>
      <c r="D499" s="34"/>
      <c r="E499" s="6"/>
      <c r="F499" s="35"/>
      <c r="G499" s="36"/>
      <c r="H499" s="37"/>
      <c r="I499" s="37"/>
      <c r="J499" s="38"/>
      <c r="K499" s="38"/>
      <c r="L499" s="39"/>
      <c r="M499" s="40"/>
      <c r="N499" s="41"/>
      <c r="O499" s="41"/>
      <c r="P499" s="41"/>
      <c r="Q499" s="41"/>
      <c r="R499" s="42"/>
      <c r="S499" s="42"/>
      <c r="T499" s="43">
        <f ca="1">IFERROR(__xludf.DUMMYFUNCTION("COUNTUNIQUE(F499:S499)"),0)</f>
        <v>0</v>
      </c>
      <c r="U499" s="44" t="str">
        <f>IF(COUNTIF(Stats!$A$1:$A$33, F499) &gt; 0, "Found", "Not Found")</f>
        <v>Not Found</v>
      </c>
      <c r="V499" s="44" t="str">
        <f>IF(COUNTIF(Stats!$A$1:$A$33, G499) &gt; 0, "Found", "Not Found")</f>
        <v>Not Found</v>
      </c>
      <c r="W499" s="44" t="str">
        <f>IF(COUNTIF(Stats!$A$1:$A$33, H499) &gt; 0, "Found", "Not Found")</f>
        <v>Not Found</v>
      </c>
      <c r="X499" s="44" t="str">
        <f>IF(COUNTIF(Stats!$A$1:$A$33, I499) &gt; 0, "Found", "Not Found")</f>
        <v>Not Found</v>
      </c>
      <c r="Y499" s="44" t="str">
        <f>IF(COUNTIF(Stats!$A$1:$A$33, J499) &gt; 0, "Found", "Not Found")</f>
        <v>Not Found</v>
      </c>
      <c r="Z499" s="44" t="str">
        <f>IF(COUNTIF(Stats!$A$1:$A$33, K499) &gt; 0, "Found", "Not Found")</f>
        <v>Not Found</v>
      </c>
      <c r="AA499" s="44" t="str">
        <f>IF(COUNTIF(Stats!$A$1:$A$33, L499) &gt; 0, "Found", "Not Found")</f>
        <v>Not Found</v>
      </c>
      <c r="AB499" s="44" t="str">
        <f>IF(COUNTIF(Stats!$A$1:$A$33, M499) &gt; 0, "Found", "Not Found")</f>
        <v>Not Found</v>
      </c>
      <c r="AC499" s="44" t="str">
        <f>IF(COUNTIF(Stats!$A$1:$A$33, N499) &gt; 0, "Found", "Not Found")</f>
        <v>Not Found</v>
      </c>
      <c r="AD499" s="44" t="str">
        <f>IF(COUNTIF(Stats!$A$1:$A$33, O499) &gt; 0, "Found", "Not Found")</f>
        <v>Not Found</v>
      </c>
      <c r="AE499" s="44" t="str">
        <f>IF(COUNTIF(Stats!$A$1:$A$33, P499) &gt; 0, "Found", "Not Found")</f>
        <v>Not Found</v>
      </c>
      <c r="AF499" s="44" t="str">
        <f>IF(COUNTIF(Stats!$A$1:$A$33, Q499) &gt; 0, "Found", "Not Found")</f>
        <v>Not Found</v>
      </c>
      <c r="AG499" s="44" t="str">
        <f>IF(COUNTIF(Stats!$A$1:$A$33, R499) &gt; 0, "Found", "Not Found")</f>
        <v>Not Found</v>
      </c>
      <c r="AH499" s="44" t="str">
        <f>IF(COUNTIF(Stats!$A$1:$A$33, S499) &gt; 0, "Found", "Not Found")</f>
        <v>Not Found</v>
      </c>
    </row>
    <row r="500" spans="1:34" ht="12.75">
      <c r="A500" s="6"/>
      <c r="B500" s="6"/>
      <c r="C500" s="6"/>
      <c r="D500" s="34"/>
      <c r="E500" s="6"/>
      <c r="F500" s="35"/>
      <c r="G500" s="36"/>
      <c r="H500" s="37"/>
      <c r="I500" s="37"/>
      <c r="J500" s="38"/>
      <c r="K500" s="38"/>
      <c r="L500" s="39"/>
      <c r="M500" s="40"/>
      <c r="N500" s="41"/>
      <c r="O500" s="41"/>
      <c r="P500" s="41"/>
      <c r="Q500" s="41"/>
      <c r="R500" s="42"/>
      <c r="S500" s="42"/>
      <c r="T500" s="43">
        <f ca="1">IFERROR(__xludf.DUMMYFUNCTION("COUNTUNIQUE(F500:S500)"),0)</f>
        <v>0</v>
      </c>
      <c r="U500" s="44" t="str">
        <f>IF(COUNTIF(Stats!$A$1:$A$33, F500) &gt; 0, "Found", "Not Found")</f>
        <v>Not Found</v>
      </c>
      <c r="V500" s="44" t="str">
        <f>IF(COUNTIF(Stats!$A$1:$A$33, G500) &gt; 0, "Found", "Not Found")</f>
        <v>Not Found</v>
      </c>
      <c r="W500" s="44" t="str">
        <f>IF(COUNTIF(Stats!$A$1:$A$33, H500) &gt; 0, "Found", "Not Found")</f>
        <v>Not Found</v>
      </c>
      <c r="X500" s="44" t="str">
        <f>IF(COUNTIF(Stats!$A$1:$A$33, I500) &gt; 0, "Found", "Not Found")</f>
        <v>Not Found</v>
      </c>
      <c r="Y500" s="44" t="str">
        <f>IF(COUNTIF(Stats!$A$1:$A$33, J500) &gt; 0, "Found", "Not Found")</f>
        <v>Not Found</v>
      </c>
      <c r="Z500" s="44" t="str">
        <f>IF(COUNTIF(Stats!$A$1:$A$33, K500) &gt; 0, "Found", "Not Found")</f>
        <v>Not Found</v>
      </c>
      <c r="AA500" s="44" t="str">
        <f>IF(COUNTIF(Stats!$A$1:$A$33, L500) &gt; 0, "Found", "Not Found")</f>
        <v>Not Found</v>
      </c>
      <c r="AB500" s="44" t="str">
        <f>IF(COUNTIF(Stats!$A$1:$A$33, M500) &gt; 0, "Found", "Not Found")</f>
        <v>Not Found</v>
      </c>
      <c r="AC500" s="44" t="str">
        <f>IF(COUNTIF(Stats!$A$1:$A$33, N500) &gt; 0, "Found", "Not Found")</f>
        <v>Not Found</v>
      </c>
      <c r="AD500" s="44" t="str">
        <f>IF(COUNTIF(Stats!$A$1:$A$33, O500) &gt; 0, "Found", "Not Found")</f>
        <v>Not Found</v>
      </c>
      <c r="AE500" s="44" t="str">
        <f>IF(COUNTIF(Stats!$A$1:$A$33, P500) &gt; 0, "Found", "Not Found")</f>
        <v>Not Found</v>
      </c>
      <c r="AF500" s="44" t="str">
        <f>IF(COUNTIF(Stats!$A$1:$A$33, Q500) &gt; 0, "Found", "Not Found")</f>
        <v>Not Found</v>
      </c>
      <c r="AG500" s="44" t="str">
        <f>IF(COUNTIF(Stats!$A$1:$A$33, R500) &gt; 0, "Found", "Not Found")</f>
        <v>Not Found</v>
      </c>
      <c r="AH500" s="44" t="str">
        <f>IF(COUNTIF(Stats!$A$1:$A$33, S500) &gt; 0, "Found", "Not Found")</f>
        <v>Not Found</v>
      </c>
    </row>
    <row r="501" spans="1:34" ht="12.75">
      <c r="A501" s="6"/>
      <c r="B501" s="6"/>
      <c r="C501" s="6"/>
      <c r="D501" s="34"/>
      <c r="E501" s="6"/>
      <c r="F501" s="35"/>
      <c r="G501" s="36"/>
      <c r="H501" s="37"/>
      <c r="I501" s="37"/>
      <c r="J501" s="38"/>
      <c r="K501" s="38"/>
      <c r="L501" s="39"/>
      <c r="M501" s="40"/>
      <c r="N501" s="41"/>
      <c r="O501" s="41"/>
      <c r="P501" s="41"/>
      <c r="Q501" s="41"/>
      <c r="R501" s="42"/>
      <c r="S501" s="42"/>
      <c r="T501" s="43">
        <f ca="1">IFERROR(__xludf.DUMMYFUNCTION("COUNTUNIQUE(F501:S501)"),0)</f>
        <v>0</v>
      </c>
      <c r="U501" s="44" t="str">
        <f>IF(COUNTIF(Stats!$A$1:$A$33, F501) &gt; 0, "Found", "Not Found")</f>
        <v>Not Found</v>
      </c>
      <c r="V501" s="44" t="str">
        <f>IF(COUNTIF(Stats!$A$1:$A$33, G501) &gt; 0, "Found", "Not Found")</f>
        <v>Not Found</v>
      </c>
      <c r="W501" s="44" t="str">
        <f>IF(COUNTIF(Stats!$A$1:$A$33, H501) &gt; 0, "Found", "Not Found")</f>
        <v>Not Found</v>
      </c>
      <c r="X501" s="44" t="str">
        <f>IF(COUNTIF(Stats!$A$1:$A$33, I501) &gt; 0, "Found", "Not Found")</f>
        <v>Not Found</v>
      </c>
      <c r="Y501" s="44" t="str">
        <f>IF(COUNTIF(Stats!$A$1:$A$33, J501) &gt; 0, "Found", "Not Found")</f>
        <v>Not Found</v>
      </c>
      <c r="Z501" s="44" t="str">
        <f>IF(COUNTIF(Stats!$A$1:$A$33, K501) &gt; 0, "Found", "Not Found")</f>
        <v>Not Found</v>
      </c>
      <c r="AA501" s="44" t="str">
        <f>IF(COUNTIF(Stats!$A$1:$A$33, L501) &gt; 0, "Found", "Not Found")</f>
        <v>Not Found</v>
      </c>
      <c r="AB501" s="44" t="str">
        <f>IF(COUNTIF(Stats!$A$1:$A$33, M501) &gt; 0, "Found", "Not Found")</f>
        <v>Not Found</v>
      </c>
      <c r="AC501" s="44" t="str">
        <f>IF(COUNTIF(Stats!$A$1:$A$33, N501) &gt; 0, "Found", "Not Found")</f>
        <v>Not Found</v>
      </c>
      <c r="AD501" s="44" t="str">
        <f>IF(COUNTIF(Stats!$A$1:$A$33, O501) &gt; 0, "Found", "Not Found")</f>
        <v>Not Found</v>
      </c>
      <c r="AE501" s="44" t="str">
        <f>IF(COUNTIF(Stats!$A$1:$A$33, P501) &gt; 0, "Found", "Not Found")</f>
        <v>Not Found</v>
      </c>
      <c r="AF501" s="44" t="str">
        <f>IF(COUNTIF(Stats!$A$1:$A$33, Q501) &gt; 0, "Found", "Not Found")</f>
        <v>Not Found</v>
      </c>
      <c r="AG501" s="44" t="str">
        <f>IF(COUNTIF(Stats!$A$1:$A$33, R501) &gt; 0, "Found", "Not Found")</f>
        <v>Not Found</v>
      </c>
      <c r="AH501" s="44" t="str">
        <f>IF(COUNTIF(Stats!$A$1:$A$33, S501) &gt; 0, "Found", "Not Found")</f>
        <v>Not Found</v>
      </c>
    </row>
    <row r="502" spans="1:34" ht="12.75">
      <c r="A502" s="6"/>
      <c r="B502" s="6"/>
      <c r="C502" s="6"/>
      <c r="D502" s="34"/>
      <c r="E502" s="6"/>
      <c r="F502" s="35"/>
      <c r="G502" s="36"/>
      <c r="H502" s="37"/>
      <c r="I502" s="37"/>
      <c r="J502" s="38"/>
      <c r="K502" s="38"/>
      <c r="L502" s="39"/>
      <c r="M502" s="40"/>
      <c r="N502" s="41"/>
      <c r="O502" s="41"/>
      <c r="P502" s="41"/>
      <c r="Q502" s="41"/>
      <c r="R502" s="42"/>
      <c r="S502" s="42"/>
      <c r="T502" s="43">
        <f ca="1">IFERROR(__xludf.DUMMYFUNCTION("COUNTUNIQUE(F502:S502)"),0)</f>
        <v>0</v>
      </c>
      <c r="U502" s="44" t="str">
        <f>IF(COUNTIF(Stats!$A$1:$A$33, F502) &gt; 0, "Found", "Not Found")</f>
        <v>Not Found</v>
      </c>
      <c r="V502" s="44" t="str">
        <f>IF(COUNTIF(Stats!$A$1:$A$33, G502) &gt; 0, "Found", "Not Found")</f>
        <v>Not Found</v>
      </c>
      <c r="W502" s="44" t="str">
        <f>IF(COUNTIF(Stats!$A$1:$A$33, H502) &gt; 0, "Found", "Not Found")</f>
        <v>Not Found</v>
      </c>
      <c r="X502" s="44" t="str">
        <f>IF(COUNTIF(Stats!$A$1:$A$33, I502) &gt; 0, "Found", "Not Found")</f>
        <v>Not Found</v>
      </c>
      <c r="Y502" s="44" t="str">
        <f>IF(COUNTIF(Stats!$A$1:$A$33, J502) &gt; 0, "Found", "Not Found")</f>
        <v>Not Found</v>
      </c>
      <c r="Z502" s="44" t="str">
        <f>IF(COUNTIF(Stats!$A$1:$A$33, K502) &gt; 0, "Found", "Not Found")</f>
        <v>Not Found</v>
      </c>
      <c r="AA502" s="44" t="str">
        <f>IF(COUNTIF(Stats!$A$1:$A$33, L502) &gt; 0, "Found", "Not Found")</f>
        <v>Not Found</v>
      </c>
      <c r="AB502" s="44" t="str">
        <f>IF(COUNTIF(Stats!$A$1:$A$33, M502) &gt; 0, "Found", "Not Found")</f>
        <v>Not Found</v>
      </c>
      <c r="AC502" s="44" t="str">
        <f>IF(COUNTIF(Stats!$A$1:$A$33, N502) &gt; 0, "Found", "Not Found")</f>
        <v>Not Found</v>
      </c>
      <c r="AD502" s="44" t="str">
        <f>IF(COUNTIF(Stats!$A$1:$A$33, O502) &gt; 0, "Found", "Not Found")</f>
        <v>Not Found</v>
      </c>
      <c r="AE502" s="44" t="str">
        <f>IF(COUNTIF(Stats!$A$1:$A$33, P502) &gt; 0, "Found", "Not Found")</f>
        <v>Not Found</v>
      </c>
      <c r="AF502" s="44" t="str">
        <f>IF(COUNTIF(Stats!$A$1:$A$33, Q502) &gt; 0, "Found", "Not Found")</f>
        <v>Not Found</v>
      </c>
      <c r="AG502" s="44" t="str">
        <f>IF(COUNTIF(Stats!$A$1:$A$33, R502) &gt; 0, "Found", "Not Found")</f>
        <v>Not Found</v>
      </c>
      <c r="AH502" s="44" t="str">
        <f>IF(COUNTIF(Stats!$A$1:$A$33, S502) &gt; 0, "Found", "Not Found")</f>
        <v>Not Found</v>
      </c>
    </row>
    <row r="503" spans="1:34" ht="12.75">
      <c r="A503" s="6"/>
      <c r="B503" s="6"/>
      <c r="C503" s="6"/>
      <c r="D503" s="34"/>
      <c r="E503" s="6"/>
      <c r="F503" s="35"/>
      <c r="G503" s="36"/>
      <c r="H503" s="37"/>
      <c r="I503" s="37"/>
      <c r="J503" s="38"/>
      <c r="K503" s="38"/>
      <c r="L503" s="39"/>
      <c r="M503" s="40"/>
      <c r="N503" s="41"/>
      <c r="O503" s="41"/>
      <c r="P503" s="41"/>
      <c r="Q503" s="41"/>
      <c r="R503" s="42"/>
      <c r="S503" s="42"/>
      <c r="T503" s="43">
        <f ca="1">IFERROR(__xludf.DUMMYFUNCTION("COUNTUNIQUE(F503:S503)"),0)</f>
        <v>0</v>
      </c>
      <c r="U503" s="44" t="str">
        <f>IF(COUNTIF(Stats!$A$1:$A$33, F503) &gt; 0, "Found", "Not Found")</f>
        <v>Not Found</v>
      </c>
      <c r="V503" s="44" t="str">
        <f>IF(COUNTIF(Stats!$A$1:$A$33, G503) &gt; 0, "Found", "Not Found")</f>
        <v>Not Found</v>
      </c>
      <c r="W503" s="44" t="str">
        <f>IF(COUNTIF(Stats!$A$1:$A$33, H503) &gt; 0, "Found", "Not Found")</f>
        <v>Not Found</v>
      </c>
      <c r="X503" s="44" t="str">
        <f>IF(COUNTIF(Stats!$A$1:$A$33, I503) &gt; 0, "Found", "Not Found")</f>
        <v>Not Found</v>
      </c>
      <c r="Y503" s="44" t="str">
        <f>IF(COUNTIF(Stats!$A$1:$A$33, J503) &gt; 0, "Found", "Not Found")</f>
        <v>Not Found</v>
      </c>
      <c r="Z503" s="44" t="str">
        <f>IF(COUNTIF(Stats!$A$1:$A$33, K503) &gt; 0, "Found", "Not Found")</f>
        <v>Not Found</v>
      </c>
      <c r="AA503" s="44" t="str">
        <f>IF(COUNTIF(Stats!$A$1:$A$33, L503) &gt; 0, "Found", "Not Found")</f>
        <v>Not Found</v>
      </c>
      <c r="AB503" s="44" t="str">
        <f>IF(COUNTIF(Stats!$A$1:$A$33, M503) &gt; 0, "Found", "Not Found")</f>
        <v>Not Found</v>
      </c>
      <c r="AC503" s="44" t="str">
        <f>IF(COUNTIF(Stats!$A$1:$A$33, N503) &gt; 0, "Found", "Not Found")</f>
        <v>Not Found</v>
      </c>
      <c r="AD503" s="44" t="str">
        <f>IF(COUNTIF(Stats!$A$1:$A$33, O503) &gt; 0, "Found", "Not Found")</f>
        <v>Not Found</v>
      </c>
      <c r="AE503" s="44" t="str">
        <f>IF(COUNTIF(Stats!$A$1:$A$33, P503) &gt; 0, "Found", "Not Found")</f>
        <v>Not Found</v>
      </c>
      <c r="AF503" s="44" t="str">
        <f>IF(COUNTIF(Stats!$A$1:$A$33, Q503) &gt; 0, "Found", "Not Found")</f>
        <v>Not Found</v>
      </c>
      <c r="AG503" s="44" t="str">
        <f>IF(COUNTIF(Stats!$A$1:$A$33, R503) &gt; 0, "Found", "Not Found")</f>
        <v>Not Found</v>
      </c>
      <c r="AH503" s="44" t="str">
        <f>IF(COUNTIF(Stats!$A$1:$A$33, S503) &gt; 0, "Found", "Not Found")</f>
        <v>Not Found</v>
      </c>
    </row>
    <row r="504" spans="1:34" ht="12.75">
      <c r="A504" s="6"/>
      <c r="B504" s="6"/>
      <c r="C504" s="6"/>
      <c r="D504" s="34"/>
      <c r="E504" s="6"/>
      <c r="F504" s="35"/>
      <c r="G504" s="36"/>
      <c r="H504" s="37"/>
      <c r="I504" s="37"/>
      <c r="J504" s="38"/>
      <c r="K504" s="38"/>
      <c r="L504" s="39"/>
      <c r="M504" s="40"/>
      <c r="N504" s="41"/>
      <c r="O504" s="41"/>
      <c r="P504" s="41"/>
      <c r="Q504" s="41"/>
      <c r="R504" s="42"/>
      <c r="S504" s="42"/>
      <c r="T504" s="43">
        <f ca="1">IFERROR(__xludf.DUMMYFUNCTION("COUNTUNIQUE(F504:S504)"),0)</f>
        <v>0</v>
      </c>
      <c r="U504" s="44" t="str">
        <f>IF(COUNTIF(Stats!$A$1:$A$33, F504) &gt; 0, "Found", "Not Found")</f>
        <v>Not Found</v>
      </c>
      <c r="V504" s="44" t="str">
        <f>IF(COUNTIF(Stats!$A$1:$A$33, G504) &gt; 0, "Found", "Not Found")</f>
        <v>Not Found</v>
      </c>
      <c r="W504" s="44" t="str">
        <f>IF(COUNTIF(Stats!$A$1:$A$33, H504) &gt; 0, "Found", "Not Found")</f>
        <v>Not Found</v>
      </c>
      <c r="X504" s="44" t="str">
        <f>IF(COUNTIF(Stats!$A$1:$A$33, I504) &gt; 0, "Found", "Not Found")</f>
        <v>Not Found</v>
      </c>
      <c r="Y504" s="44" t="str">
        <f>IF(COUNTIF(Stats!$A$1:$A$33, J504) &gt; 0, "Found", "Not Found")</f>
        <v>Not Found</v>
      </c>
      <c r="Z504" s="44" t="str">
        <f>IF(COUNTIF(Stats!$A$1:$A$33, K504) &gt; 0, "Found", "Not Found")</f>
        <v>Not Found</v>
      </c>
      <c r="AA504" s="44" t="str">
        <f>IF(COUNTIF(Stats!$A$1:$A$33, L504) &gt; 0, "Found", "Not Found")</f>
        <v>Not Found</v>
      </c>
      <c r="AB504" s="44" t="str">
        <f>IF(COUNTIF(Stats!$A$1:$A$33, M504) &gt; 0, "Found", "Not Found")</f>
        <v>Not Found</v>
      </c>
      <c r="AC504" s="44" t="str">
        <f>IF(COUNTIF(Stats!$A$1:$A$33, N504) &gt; 0, "Found", "Not Found")</f>
        <v>Not Found</v>
      </c>
      <c r="AD504" s="44" t="str">
        <f>IF(COUNTIF(Stats!$A$1:$A$33, O504) &gt; 0, "Found", "Not Found")</f>
        <v>Not Found</v>
      </c>
      <c r="AE504" s="44" t="str">
        <f>IF(COUNTIF(Stats!$A$1:$A$33, P504) &gt; 0, "Found", "Not Found")</f>
        <v>Not Found</v>
      </c>
      <c r="AF504" s="44" t="str">
        <f>IF(COUNTIF(Stats!$A$1:$A$33, Q504) &gt; 0, "Found", "Not Found")</f>
        <v>Not Found</v>
      </c>
      <c r="AG504" s="44" t="str">
        <f>IF(COUNTIF(Stats!$A$1:$A$33, R504) &gt; 0, "Found", "Not Found")</f>
        <v>Not Found</v>
      </c>
      <c r="AH504" s="44" t="str">
        <f>IF(COUNTIF(Stats!$A$1:$A$33, S504) &gt; 0, "Found", "Not Found")</f>
        <v>Not Found</v>
      </c>
    </row>
    <row r="505" spans="1:34" ht="12.75">
      <c r="A505" s="6"/>
      <c r="B505" s="6"/>
      <c r="C505" s="6"/>
      <c r="D505" s="34"/>
      <c r="E505" s="6"/>
      <c r="F505" s="35"/>
      <c r="G505" s="36"/>
      <c r="H505" s="37"/>
      <c r="I505" s="37"/>
      <c r="J505" s="38"/>
      <c r="K505" s="38"/>
      <c r="L505" s="39"/>
      <c r="M505" s="40"/>
      <c r="N505" s="41"/>
      <c r="O505" s="41"/>
      <c r="P505" s="41"/>
      <c r="Q505" s="41"/>
      <c r="R505" s="42"/>
      <c r="S505" s="42"/>
      <c r="T505" s="43">
        <f ca="1">IFERROR(__xludf.DUMMYFUNCTION("COUNTUNIQUE(F505:S505)"),0)</f>
        <v>0</v>
      </c>
      <c r="U505" s="44" t="str">
        <f>IF(COUNTIF(Stats!$A$1:$A$33, F505) &gt; 0, "Found", "Not Found")</f>
        <v>Not Found</v>
      </c>
      <c r="V505" s="44" t="str">
        <f>IF(COUNTIF(Stats!$A$1:$A$33, G505) &gt; 0, "Found", "Not Found")</f>
        <v>Not Found</v>
      </c>
      <c r="W505" s="44" t="str">
        <f>IF(COUNTIF(Stats!$A$1:$A$33, H505) &gt; 0, "Found", "Not Found")</f>
        <v>Not Found</v>
      </c>
      <c r="X505" s="44" t="str">
        <f>IF(COUNTIF(Stats!$A$1:$A$33, I505) &gt; 0, "Found", "Not Found")</f>
        <v>Not Found</v>
      </c>
      <c r="Y505" s="44" t="str">
        <f>IF(COUNTIF(Stats!$A$1:$A$33, J505) &gt; 0, "Found", "Not Found")</f>
        <v>Not Found</v>
      </c>
      <c r="Z505" s="44" t="str">
        <f>IF(COUNTIF(Stats!$A$1:$A$33, K505) &gt; 0, "Found", "Not Found")</f>
        <v>Not Found</v>
      </c>
      <c r="AA505" s="44" t="str">
        <f>IF(COUNTIF(Stats!$A$1:$A$33, L505) &gt; 0, "Found", "Not Found")</f>
        <v>Not Found</v>
      </c>
      <c r="AB505" s="44" t="str">
        <f>IF(COUNTIF(Stats!$A$1:$A$33, M505) &gt; 0, "Found", "Not Found")</f>
        <v>Not Found</v>
      </c>
      <c r="AC505" s="44" t="str">
        <f>IF(COUNTIF(Stats!$A$1:$A$33, N505) &gt; 0, "Found", "Not Found")</f>
        <v>Not Found</v>
      </c>
      <c r="AD505" s="44" t="str">
        <f>IF(COUNTIF(Stats!$A$1:$A$33, O505) &gt; 0, "Found", "Not Found")</f>
        <v>Not Found</v>
      </c>
      <c r="AE505" s="44" t="str">
        <f>IF(COUNTIF(Stats!$A$1:$A$33, P505) &gt; 0, "Found", "Not Found")</f>
        <v>Not Found</v>
      </c>
      <c r="AF505" s="44" t="str">
        <f>IF(COUNTIF(Stats!$A$1:$A$33, Q505) &gt; 0, "Found", "Not Found")</f>
        <v>Not Found</v>
      </c>
      <c r="AG505" s="44" t="str">
        <f>IF(COUNTIF(Stats!$A$1:$A$33, R505) &gt; 0, "Found", "Not Found")</f>
        <v>Not Found</v>
      </c>
      <c r="AH505" s="44" t="str">
        <f>IF(COUNTIF(Stats!$A$1:$A$33, S505) &gt; 0, "Found", "Not Found")</f>
        <v>Not Found</v>
      </c>
    </row>
    <row r="506" spans="1:34" ht="12.75">
      <c r="A506" s="6"/>
      <c r="B506" s="6"/>
      <c r="C506" s="6"/>
      <c r="D506" s="34"/>
      <c r="E506" s="6"/>
      <c r="F506" s="35"/>
      <c r="G506" s="36"/>
      <c r="H506" s="37"/>
      <c r="I506" s="37"/>
      <c r="J506" s="38"/>
      <c r="K506" s="38"/>
      <c r="L506" s="39"/>
      <c r="M506" s="40"/>
      <c r="N506" s="41"/>
      <c r="O506" s="41"/>
      <c r="P506" s="41"/>
      <c r="Q506" s="41"/>
      <c r="R506" s="42"/>
      <c r="S506" s="42"/>
      <c r="T506" s="43">
        <f ca="1">IFERROR(__xludf.DUMMYFUNCTION("COUNTUNIQUE(F506:S506)"),0)</f>
        <v>0</v>
      </c>
      <c r="U506" s="44" t="str">
        <f>IF(COUNTIF(Stats!$A$1:$A$33, F506) &gt; 0, "Found", "Not Found")</f>
        <v>Not Found</v>
      </c>
      <c r="V506" s="44" t="str">
        <f>IF(COUNTIF(Stats!$A$1:$A$33, G506) &gt; 0, "Found", "Not Found")</f>
        <v>Not Found</v>
      </c>
      <c r="W506" s="44" t="str">
        <f>IF(COUNTIF(Stats!$A$1:$A$33, H506) &gt; 0, "Found", "Not Found")</f>
        <v>Not Found</v>
      </c>
      <c r="X506" s="44" t="str">
        <f>IF(COUNTIF(Stats!$A$1:$A$33, I506) &gt; 0, "Found", "Not Found")</f>
        <v>Not Found</v>
      </c>
      <c r="Y506" s="44" t="str">
        <f>IF(COUNTIF(Stats!$A$1:$A$33, J506) &gt; 0, "Found", "Not Found")</f>
        <v>Not Found</v>
      </c>
      <c r="Z506" s="44" t="str">
        <f>IF(COUNTIF(Stats!$A$1:$A$33, K506) &gt; 0, "Found", "Not Found")</f>
        <v>Not Found</v>
      </c>
      <c r="AA506" s="44" t="str">
        <f>IF(COUNTIF(Stats!$A$1:$A$33, L506) &gt; 0, "Found", "Not Found")</f>
        <v>Not Found</v>
      </c>
      <c r="AB506" s="44" t="str">
        <f>IF(COUNTIF(Stats!$A$1:$A$33, M506) &gt; 0, "Found", "Not Found")</f>
        <v>Not Found</v>
      </c>
      <c r="AC506" s="44" t="str">
        <f>IF(COUNTIF(Stats!$A$1:$A$33, N506) &gt; 0, "Found", "Not Found")</f>
        <v>Not Found</v>
      </c>
      <c r="AD506" s="44" t="str">
        <f>IF(COUNTIF(Stats!$A$1:$A$33, O506) &gt; 0, "Found", "Not Found")</f>
        <v>Not Found</v>
      </c>
      <c r="AE506" s="44" t="str">
        <f>IF(COUNTIF(Stats!$A$1:$A$33, P506) &gt; 0, "Found", "Not Found")</f>
        <v>Not Found</v>
      </c>
      <c r="AF506" s="44" t="str">
        <f>IF(COUNTIF(Stats!$A$1:$A$33, Q506) &gt; 0, "Found", "Not Found")</f>
        <v>Not Found</v>
      </c>
      <c r="AG506" s="44" t="str">
        <f>IF(COUNTIF(Stats!$A$1:$A$33, R506) &gt; 0, "Found", "Not Found")</f>
        <v>Not Found</v>
      </c>
      <c r="AH506" s="44" t="str">
        <f>IF(COUNTIF(Stats!$A$1:$A$33, S506) &gt; 0, "Found", "Not Found")</f>
        <v>Not Found</v>
      </c>
    </row>
    <row r="507" spans="1:34" ht="12.75">
      <c r="A507" s="6"/>
      <c r="B507" s="6"/>
      <c r="C507" s="6"/>
      <c r="D507" s="34"/>
      <c r="E507" s="6"/>
      <c r="F507" s="35"/>
      <c r="G507" s="36"/>
      <c r="H507" s="37"/>
      <c r="I507" s="37"/>
      <c r="J507" s="38"/>
      <c r="K507" s="38"/>
      <c r="L507" s="39"/>
      <c r="M507" s="40"/>
      <c r="N507" s="41"/>
      <c r="O507" s="41"/>
      <c r="P507" s="41"/>
      <c r="Q507" s="41"/>
      <c r="R507" s="42"/>
      <c r="S507" s="42"/>
      <c r="T507" s="43">
        <f ca="1">IFERROR(__xludf.DUMMYFUNCTION("COUNTUNIQUE(F507:S507)"),0)</f>
        <v>0</v>
      </c>
      <c r="U507" s="44" t="str">
        <f>IF(COUNTIF(Stats!$A$1:$A$33, F507) &gt; 0, "Found", "Not Found")</f>
        <v>Not Found</v>
      </c>
      <c r="V507" s="44" t="str">
        <f>IF(COUNTIF(Stats!$A$1:$A$33, G507) &gt; 0, "Found", "Not Found")</f>
        <v>Not Found</v>
      </c>
      <c r="W507" s="44" t="str">
        <f>IF(COUNTIF(Stats!$A$1:$A$33, H507) &gt; 0, "Found", "Not Found")</f>
        <v>Not Found</v>
      </c>
      <c r="X507" s="44" t="str">
        <f>IF(COUNTIF(Stats!$A$1:$A$33, I507) &gt; 0, "Found", "Not Found")</f>
        <v>Not Found</v>
      </c>
      <c r="Y507" s="44" t="str">
        <f>IF(COUNTIF(Stats!$A$1:$A$33, J507) &gt; 0, "Found", "Not Found")</f>
        <v>Not Found</v>
      </c>
      <c r="Z507" s="44" t="str">
        <f>IF(COUNTIF(Stats!$A$1:$A$33, K507) &gt; 0, "Found", "Not Found")</f>
        <v>Not Found</v>
      </c>
      <c r="AA507" s="44" t="str">
        <f>IF(COUNTIF(Stats!$A$1:$A$33, L507) &gt; 0, "Found", "Not Found")</f>
        <v>Not Found</v>
      </c>
      <c r="AB507" s="44" t="str">
        <f>IF(COUNTIF(Stats!$A$1:$A$33, M507) &gt; 0, "Found", "Not Found")</f>
        <v>Not Found</v>
      </c>
      <c r="AC507" s="44" t="str">
        <f>IF(COUNTIF(Stats!$A$1:$A$33, N507) &gt; 0, "Found", "Not Found")</f>
        <v>Not Found</v>
      </c>
      <c r="AD507" s="44" t="str">
        <f>IF(COUNTIF(Stats!$A$1:$A$33, O507) &gt; 0, "Found", "Not Found")</f>
        <v>Not Found</v>
      </c>
      <c r="AE507" s="44" t="str">
        <f>IF(COUNTIF(Stats!$A$1:$A$33, P507) &gt; 0, "Found", "Not Found")</f>
        <v>Not Found</v>
      </c>
      <c r="AF507" s="44" t="str">
        <f>IF(COUNTIF(Stats!$A$1:$A$33, Q507) &gt; 0, "Found", "Not Found")</f>
        <v>Not Found</v>
      </c>
      <c r="AG507" s="44" t="str">
        <f>IF(COUNTIF(Stats!$A$1:$A$33, R507) &gt; 0, "Found", "Not Found")</f>
        <v>Not Found</v>
      </c>
      <c r="AH507" s="44" t="str">
        <f>IF(COUNTIF(Stats!$A$1:$A$33, S507) &gt; 0, "Found", "Not Found")</f>
        <v>Not Found</v>
      </c>
    </row>
    <row r="508" spans="1:34" ht="12.75">
      <c r="A508" s="6"/>
      <c r="B508" s="6"/>
      <c r="C508" s="6"/>
      <c r="D508" s="34"/>
      <c r="E508" s="6"/>
      <c r="F508" s="35"/>
      <c r="G508" s="36"/>
      <c r="H508" s="37"/>
      <c r="I508" s="37"/>
      <c r="J508" s="38"/>
      <c r="K508" s="38"/>
      <c r="L508" s="39"/>
      <c r="M508" s="40"/>
      <c r="N508" s="41"/>
      <c r="O508" s="41"/>
      <c r="P508" s="41"/>
      <c r="Q508" s="41"/>
      <c r="R508" s="42"/>
      <c r="S508" s="42"/>
      <c r="T508" s="43">
        <f ca="1">IFERROR(__xludf.DUMMYFUNCTION("COUNTUNIQUE(F508:S508)"),0)</f>
        <v>0</v>
      </c>
      <c r="U508" s="44" t="str">
        <f>IF(COUNTIF(Stats!$A$1:$A$33, F508) &gt; 0, "Found", "Not Found")</f>
        <v>Not Found</v>
      </c>
      <c r="V508" s="44" t="str">
        <f>IF(COUNTIF(Stats!$A$1:$A$33, G508) &gt; 0, "Found", "Not Found")</f>
        <v>Not Found</v>
      </c>
      <c r="W508" s="44" t="str">
        <f>IF(COUNTIF(Stats!$A$1:$A$33, H508) &gt; 0, "Found", "Not Found")</f>
        <v>Not Found</v>
      </c>
      <c r="X508" s="44" t="str">
        <f>IF(COUNTIF(Stats!$A$1:$A$33, I508) &gt; 0, "Found", "Not Found")</f>
        <v>Not Found</v>
      </c>
      <c r="Y508" s="44" t="str">
        <f>IF(COUNTIF(Stats!$A$1:$A$33, J508) &gt; 0, "Found", "Not Found")</f>
        <v>Not Found</v>
      </c>
      <c r="Z508" s="44" t="str">
        <f>IF(COUNTIF(Stats!$A$1:$A$33, K508) &gt; 0, "Found", "Not Found")</f>
        <v>Not Found</v>
      </c>
      <c r="AA508" s="44" t="str">
        <f>IF(COUNTIF(Stats!$A$1:$A$33, L508) &gt; 0, "Found", "Not Found")</f>
        <v>Not Found</v>
      </c>
      <c r="AB508" s="44" t="str">
        <f>IF(COUNTIF(Stats!$A$1:$A$33, M508) &gt; 0, "Found", "Not Found")</f>
        <v>Not Found</v>
      </c>
      <c r="AC508" s="44" t="str">
        <f>IF(COUNTIF(Stats!$A$1:$A$33, N508) &gt; 0, "Found", "Not Found")</f>
        <v>Not Found</v>
      </c>
      <c r="AD508" s="44" t="str">
        <f>IF(COUNTIF(Stats!$A$1:$A$33, O508) &gt; 0, "Found", "Not Found")</f>
        <v>Not Found</v>
      </c>
      <c r="AE508" s="44" t="str">
        <f>IF(COUNTIF(Stats!$A$1:$A$33, P508) &gt; 0, "Found", "Not Found")</f>
        <v>Not Found</v>
      </c>
      <c r="AF508" s="44" t="str">
        <f>IF(COUNTIF(Stats!$A$1:$A$33, Q508) &gt; 0, "Found", "Not Found")</f>
        <v>Not Found</v>
      </c>
      <c r="AG508" s="44" t="str">
        <f>IF(COUNTIF(Stats!$A$1:$A$33, R508) &gt; 0, "Found", "Not Found")</f>
        <v>Not Found</v>
      </c>
      <c r="AH508" s="44" t="str">
        <f>IF(COUNTIF(Stats!$A$1:$A$33, S508) &gt; 0, "Found", "Not Found")</f>
        <v>Not Found</v>
      </c>
    </row>
    <row r="509" spans="1:34" ht="12.75">
      <c r="A509" s="6"/>
      <c r="B509" s="6"/>
      <c r="C509" s="6"/>
      <c r="D509" s="34"/>
      <c r="E509" s="6"/>
      <c r="F509" s="35"/>
      <c r="G509" s="36"/>
      <c r="H509" s="37"/>
      <c r="I509" s="37"/>
      <c r="J509" s="38"/>
      <c r="K509" s="38"/>
      <c r="L509" s="39"/>
      <c r="M509" s="40"/>
      <c r="N509" s="41"/>
      <c r="O509" s="41"/>
      <c r="P509" s="41"/>
      <c r="Q509" s="41"/>
      <c r="R509" s="42"/>
      <c r="S509" s="42"/>
      <c r="T509" s="43">
        <f ca="1">IFERROR(__xludf.DUMMYFUNCTION("COUNTUNIQUE(F509:S509)"),0)</f>
        <v>0</v>
      </c>
      <c r="U509" s="44" t="str">
        <f>IF(COUNTIF(Stats!$A$1:$A$33, F509) &gt; 0, "Found", "Not Found")</f>
        <v>Not Found</v>
      </c>
      <c r="V509" s="44" t="str">
        <f>IF(COUNTIF(Stats!$A$1:$A$33, G509) &gt; 0, "Found", "Not Found")</f>
        <v>Not Found</v>
      </c>
      <c r="W509" s="44" t="str">
        <f>IF(COUNTIF(Stats!$A$1:$A$33, H509) &gt; 0, "Found", "Not Found")</f>
        <v>Not Found</v>
      </c>
      <c r="X509" s="44" t="str">
        <f>IF(COUNTIF(Stats!$A$1:$A$33, I509) &gt; 0, "Found", "Not Found")</f>
        <v>Not Found</v>
      </c>
      <c r="Y509" s="44" t="str">
        <f>IF(COUNTIF(Stats!$A$1:$A$33, J509) &gt; 0, "Found", "Not Found")</f>
        <v>Not Found</v>
      </c>
      <c r="Z509" s="44" t="str">
        <f>IF(COUNTIF(Stats!$A$1:$A$33, K509) &gt; 0, "Found", "Not Found")</f>
        <v>Not Found</v>
      </c>
      <c r="AA509" s="44" t="str">
        <f>IF(COUNTIF(Stats!$A$1:$A$33, L509) &gt; 0, "Found", "Not Found")</f>
        <v>Not Found</v>
      </c>
      <c r="AB509" s="44" t="str">
        <f>IF(COUNTIF(Stats!$A$1:$A$33, M509) &gt; 0, "Found", "Not Found")</f>
        <v>Not Found</v>
      </c>
      <c r="AC509" s="44" t="str">
        <f>IF(COUNTIF(Stats!$A$1:$A$33, N509) &gt; 0, "Found", "Not Found")</f>
        <v>Not Found</v>
      </c>
      <c r="AD509" s="44" t="str">
        <f>IF(COUNTIF(Stats!$A$1:$A$33, O509) &gt; 0, "Found", "Not Found")</f>
        <v>Not Found</v>
      </c>
      <c r="AE509" s="44" t="str">
        <f>IF(COUNTIF(Stats!$A$1:$A$33, P509) &gt; 0, "Found", "Not Found")</f>
        <v>Not Found</v>
      </c>
      <c r="AF509" s="44" t="str">
        <f>IF(COUNTIF(Stats!$A$1:$A$33, Q509) &gt; 0, "Found", "Not Found")</f>
        <v>Not Found</v>
      </c>
      <c r="AG509" s="44" t="str">
        <f>IF(COUNTIF(Stats!$A$1:$A$33, R509) &gt; 0, "Found", "Not Found")</f>
        <v>Not Found</v>
      </c>
      <c r="AH509" s="44" t="str">
        <f>IF(COUNTIF(Stats!$A$1:$A$33, S509) &gt; 0, "Found", "Not Found")</f>
        <v>Not Found</v>
      </c>
    </row>
    <row r="510" spans="1:34" ht="12.75">
      <c r="A510" s="6"/>
      <c r="B510" s="6"/>
      <c r="C510" s="6"/>
      <c r="D510" s="34"/>
      <c r="E510" s="6"/>
      <c r="F510" s="35"/>
      <c r="G510" s="36"/>
      <c r="H510" s="37"/>
      <c r="I510" s="37"/>
      <c r="J510" s="38"/>
      <c r="K510" s="38"/>
      <c r="L510" s="39"/>
      <c r="M510" s="40"/>
      <c r="N510" s="41"/>
      <c r="O510" s="41"/>
      <c r="P510" s="41"/>
      <c r="Q510" s="41"/>
      <c r="R510" s="42"/>
      <c r="S510" s="42"/>
      <c r="T510" s="43">
        <f ca="1">IFERROR(__xludf.DUMMYFUNCTION("COUNTUNIQUE(F510:S510)"),0)</f>
        <v>0</v>
      </c>
      <c r="U510" s="44" t="str">
        <f>IF(COUNTIF(Stats!$A$1:$A$33, F510) &gt; 0, "Found", "Not Found")</f>
        <v>Not Found</v>
      </c>
      <c r="V510" s="44" t="str">
        <f>IF(COUNTIF(Stats!$A$1:$A$33, G510) &gt; 0, "Found", "Not Found")</f>
        <v>Not Found</v>
      </c>
      <c r="W510" s="44" t="str">
        <f>IF(COUNTIF(Stats!$A$1:$A$33, H510) &gt; 0, "Found", "Not Found")</f>
        <v>Not Found</v>
      </c>
      <c r="X510" s="44" t="str">
        <f>IF(COUNTIF(Stats!$A$1:$A$33, I510) &gt; 0, "Found", "Not Found")</f>
        <v>Not Found</v>
      </c>
      <c r="Y510" s="44" t="str">
        <f>IF(COUNTIF(Stats!$A$1:$A$33, J510) &gt; 0, "Found", "Not Found")</f>
        <v>Not Found</v>
      </c>
      <c r="Z510" s="44" t="str">
        <f>IF(COUNTIF(Stats!$A$1:$A$33, K510) &gt; 0, "Found", "Not Found")</f>
        <v>Not Found</v>
      </c>
      <c r="AA510" s="44" t="str">
        <f>IF(COUNTIF(Stats!$A$1:$A$33, L510) &gt; 0, "Found", "Not Found")</f>
        <v>Not Found</v>
      </c>
      <c r="AB510" s="44" t="str">
        <f>IF(COUNTIF(Stats!$A$1:$A$33, M510) &gt; 0, "Found", "Not Found")</f>
        <v>Not Found</v>
      </c>
      <c r="AC510" s="44" t="str">
        <f>IF(COUNTIF(Stats!$A$1:$A$33, N510) &gt; 0, "Found", "Not Found")</f>
        <v>Not Found</v>
      </c>
      <c r="AD510" s="44" t="str">
        <f>IF(COUNTIF(Stats!$A$1:$A$33, O510) &gt; 0, "Found", "Not Found")</f>
        <v>Not Found</v>
      </c>
      <c r="AE510" s="44" t="str">
        <f>IF(COUNTIF(Stats!$A$1:$A$33, P510) &gt; 0, "Found", "Not Found")</f>
        <v>Not Found</v>
      </c>
      <c r="AF510" s="44" t="str">
        <f>IF(COUNTIF(Stats!$A$1:$A$33, Q510) &gt; 0, "Found", "Not Found")</f>
        <v>Not Found</v>
      </c>
      <c r="AG510" s="44" t="str">
        <f>IF(COUNTIF(Stats!$A$1:$A$33, R510) &gt; 0, "Found", "Not Found")</f>
        <v>Not Found</v>
      </c>
      <c r="AH510" s="44" t="str">
        <f>IF(COUNTIF(Stats!$A$1:$A$33, S510) &gt; 0, "Found", "Not Found")</f>
        <v>Not Found</v>
      </c>
    </row>
    <row r="511" spans="1:34" ht="12.75">
      <c r="A511" s="6"/>
      <c r="B511" s="6"/>
      <c r="C511" s="6"/>
      <c r="D511" s="34"/>
      <c r="E511" s="6"/>
      <c r="F511" s="35"/>
      <c r="G511" s="36"/>
      <c r="H511" s="37"/>
      <c r="I511" s="37"/>
      <c r="J511" s="38"/>
      <c r="K511" s="38"/>
      <c r="L511" s="39"/>
      <c r="M511" s="40"/>
      <c r="N511" s="41"/>
      <c r="O511" s="41"/>
      <c r="P511" s="41"/>
      <c r="Q511" s="41"/>
      <c r="R511" s="42"/>
      <c r="S511" s="42"/>
      <c r="T511" s="43">
        <f ca="1">IFERROR(__xludf.DUMMYFUNCTION("COUNTUNIQUE(F511:S511)"),0)</f>
        <v>0</v>
      </c>
      <c r="U511" s="44" t="str">
        <f>IF(COUNTIF(Stats!$A$1:$A$33, F511) &gt; 0, "Found", "Not Found")</f>
        <v>Not Found</v>
      </c>
      <c r="V511" s="44" t="str">
        <f>IF(COUNTIF(Stats!$A$1:$A$33, G511) &gt; 0, "Found", "Not Found")</f>
        <v>Not Found</v>
      </c>
      <c r="W511" s="44" t="str">
        <f>IF(COUNTIF(Stats!$A$1:$A$33, H511) &gt; 0, "Found", "Not Found")</f>
        <v>Not Found</v>
      </c>
      <c r="X511" s="44" t="str">
        <f>IF(COUNTIF(Stats!$A$1:$A$33, I511) &gt; 0, "Found", "Not Found")</f>
        <v>Not Found</v>
      </c>
      <c r="Y511" s="44" t="str">
        <f>IF(COUNTIF(Stats!$A$1:$A$33, J511) &gt; 0, "Found", "Not Found")</f>
        <v>Not Found</v>
      </c>
      <c r="Z511" s="44" t="str">
        <f>IF(COUNTIF(Stats!$A$1:$A$33, K511) &gt; 0, "Found", "Not Found")</f>
        <v>Not Found</v>
      </c>
      <c r="AA511" s="44" t="str">
        <f>IF(COUNTIF(Stats!$A$1:$A$33, L511) &gt; 0, "Found", "Not Found")</f>
        <v>Not Found</v>
      </c>
      <c r="AB511" s="44" t="str">
        <f>IF(COUNTIF(Stats!$A$1:$A$33, M511) &gt; 0, "Found", "Not Found")</f>
        <v>Not Found</v>
      </c>
      <c r="AC511" s="44" t="str">
        <f>IF(COUNTIF(Stats!$A$1:$A$33, N511) &gt; 0, "Found", "Not Found")</f>
        <v>Not Found</v>
      </c>
      <c r="AD511" s="44" t="str">
        <f>IF(COUNTIF(Stats!$A$1:$A$33, O511) &gt; 0, "Found", "Not Found")</f>
        <v>Not Found</v>
      </c>
      <c r="AE511" s="44" t="str">
        <f>IF(COUNTIF(Stats!$A$1:$A$33, P511) &gt; 0, "Found", "Not Found")</f>
        <v>Not Found</v>
      </c>
      <c r="AF511" s="44" t="str">
        <f>IF(COUNTIF(Stats!$A$1:$A$33, Q511) &gt; 0, "Found", "Not Found")</f>
        <v>Not Found</v>
      </c>
      <c r="AG511" s="44" t="str">
        <f>IF(COUNTIF(Stats!$A$1:$A$33, R511) &gt; 0, "Found", "Not Found")</f>
        <v>Not Found</v>
      </c>
      <c r="AH511" s="44" t="str">
        <f>IF(COUNTIF(Stats!$A$1:$A$33, S511) &gt; 0, "Found", "Not Found")</f>
        <v>Not Found</v>
      </c>
    </row>
    <row r="512" spans="1:34" ht="12.75">
      <c r="A512" s="6"/>
      <c r="B512" s="6"/>
      <c r="C512" s="6"/>
      <c r="D512" s="34"/>
      <c r="E512" s="6"/>
      <c r="F512" s="35"/>
      <c r="G512" s="36"/>
      <c r="H512" s="37"/>
      <c r="I512" s="37"/>
      <c r="J512" s="38"/>
      <c r="K512" s="38"/>
      <c r="L512" s="39"/>
      <c r="M512" s="40"/>
      <c r="N512" s="41"/>
      <c r="O512" s="41"/>
      <c r="P512" s="41"/>
      <c r="Q512" s="41"/>
      <c r="R512" s="42"/>
      <c r="S512" s="42"/>
      <c r="T512" s="43">
        <f ca="1">IFERROR(__xludf.DUMMYFUNCTION("COUNTUNIQUE(F512:S512)"),0)</f>
        <v>0</v>
      </c>
      <c r="U512" s="44" t="str">
        <f>IF(COUNTIF(Stats!$A$1:$A$33, F512) &gt; 0, "Found", "Not Found")</f>
        <v>Not Found</v>
      </c>
      <c r="V512" s="44" t="str">
        <f>IF(COUNTIF(Stats!$A$1:$A$33, G512) &gt; 0, "Found", "Not Found")</f>
        <v>Not Found</v>
      </c>
      <c r="W512" s="44" t="str">
        <f>IF(COUNTIF(Stats!$A$1:$A$33, H512) &gt; 0, "Found", "Not Found")</f>
        <v>Not Found</v>
      </c>
      <c r="X512" s="44" t="str">
        <f>IF(COUNTIF(Stats!$A$1:$A$33, I512) &gt; 0, "Found", "Not Found")</f>
        <v>Not Found</v>
      </c>
      <c r="Y512" s="44" t="str">
        <f>IF(COUNTIF(Stats!$A$1:$A$33, J512) &gt; 0, "Found", "Not Found")</f>
        <v>Not Found</v>
      </c>
      <c r="Z512" s="44" t="str">
        <f>IF(COUNTIF(Stats!$A$1:$A$33, K512) &gt; 0, "Found", "Not Found")</f>
        <v>Not Found</v>
      </c>
      <c r="AA512" s="44" t="str">
        <f>IF(COUNTIF(Stats!$A$1:$A$33, L512) &gt; 0, "Found", "Not Found")</f>
        <v>Not Found</v>
      </c>
      <c r="AB512" s="44" t="str">
        <f>IF(COUNTIF(Stats!$A$1:$A$33, M512) &gt; 0, "Found", "Not Found")</f>
        <v>Not Found</v>
      </c>
      <c r="AC512" s="44" t="str">
        <f>IF(COUNTIF(Stats!$A$1:$A$33, N512) &gt; 0, "Found", "Not Found")</f>
        <v>Not Found</v>
      </c>
      <c r="AD512" s="44" t="str">
        <f>IF(COUNTIF(Stats!$A$1:$A$33, O512) &gt; 0, "Found", "Not Found")</f>
        <v>Not Found</v>
      </c>
      <c r="AE512" s="44" t="str">
        <f>IF(COUNTIF(Stats!$A$1:$A$33, P512) &gt; 0, "Found", "Not Found")</f>
        <v>Not Found</v>
      </c>
      <c r="AF512" s="44" t="str">
        <f>IF(COUNTIF(Stats!$A$1:$A$33, Q512) &gt; 0, "Found", "Not Found")</f>
        <v>Not Found</v>
      </c>
      <c r="AG512" s="44" t="str">
        <f>IF(COUNTIF(Stats!$A$1:$A$33, R512) &gt; 0, "Found", "Not Found")</f>
        <v>Not Found</v>
      </c>
      <c r="AH512" s="44" t="str">
        <f>IF(COUNTIF(Stats!$A$1:$A$33, S512) &gt; 0, "Found", "Not Found")</f>
        <v>Not Found</v>
      </c>
    </row>
    <row r="513" spans="1:34" ht="12.75">
      <c r="A513" s="6"/>
      <c r="B513" s="6"/>
      <c r="C513" s="6"/>
      <c r="D513" s="34"/>
      <c r="E513" s="6"/>
      <c r="F513" s="35"/>
      <c r="G513" s="36"/>
      <c r="H513" s="37"/>
      <c r="I513" s="37"/>
      <c r="J513" s="38"/>
      <c r="K513" s="38"/>
      <c r="L513" s="39"/>
      <c r="M513" s="40"/>
      <c r="N513" s="41"/>
      <c r="O513" s="41"/>
      <c r="P513" s="41"/>
      <c r="Q513" s="41"/>
      <c r="R513" s="42"/>
      <c r="S513" s="42"/>
      <c r="T513" s="43">
        <f ca="1">IFERROR(__xludf.DUMMYFUNCTION("COUNTUNIQUE(F513:S513)"),0)</f>
        <v>0</v>
      </c>
      <c r="U513" s="44" t="str">
        <f>IF(COUNTIF(Stats!$A$1:$A$33, F513) &gt; 0, "Found", "Not Found")</f>
        <v>Not Found</v>
      </c>
      <c r="V513" s="44" t="str">
        <f>IF(COUNTIF(Stats!$A$1:$A$33, G513) &gt; 0, "Found", "Not Found")</f>
        <v>Not Found</v>
      </c>
      <c r="W513" s="44" t="str">
        <f>IF(COUNTIF(Stats!$A$1:$A$33, H513) &gt; 0, "Found", "Not Found")</f>
        <v>Not Found</v>
      </c>
      <c r="X513" s="44" t="str">
        <f>IF(COUNTIF(Stats!$A$1:$A$33, I513) &gt; 0, "Found", "Not Found")</f>
        <v>Not Found</v>
      </c>
      <c r="Y513" s="44" t="str">
        <f>IF(COUNTIF(Stats!$A$1:$A$33, J513) &gt; 0, "Found", "Not Found")</f>
        <v>Not Found</v>
      </c>
      <c r="Z513" s="44" t="str">
        <f>IF(COUNTIF(Stats!$A$1:$A$33, K513) &gt; 0, "Found", "Not Found")</f>
        <v>Not Found</v>
      </c>
      <c r="AA513" s="44" t="str">
        <f>IF(COUNTIF(Stats!$A$1:$A$33, L513) &gt; 0, "Found", "Not Found")</f>
        <v>Not Found</v>
      </c>
      <c r="AB513" s="44" t="str">
        <f>IF(COUNTIF(Stats!$A$1:$A$33, M513) &gt; 0, "Found", "Not Found")</f>
        <v>Not Found</v>
      </c>
      <c r="AC513" s="44" t="str">
        <f>IF(COUNTIF(Stats!$A$1:$A$33, N513) &gt; 0, "Found", "Not Found")</f>
        <v>Not Found</v>
      </c>
      <c r="AD513" s="44" t="str">
        <f>IF(COUNTIF(Stats!$A$1:$A$33, O513) &gt; 0, "Found", "Not Found")</f>
        <v>Not Found</v>
      </c>
      <c r="AE513" s="44" t="str">
        <f>IF(COUNTIF(Stats!$A$1:$A$33, P513) &gt; 0, "Found", "Not Found")</f>
        <v>Not Found</v>
      </c>
      <c r="AF513" s="44" t="str">
        <f>IF(COUNTIF(Stats!$A$1:$A$33, Q513) &gt; 0, "Found", "Not Found")</f>
        <v>Not Found</v>
      </c>
      <c r="AG513" s="44" t="str">
        <f>IF(COUNTIF(Stats!$A$1:$A$33, R513) &gt; 0, "Found", "Not Found")</f>
        <v>Not Found</v>
      </c>
      <c r="AH513" s="44" t="str">
        <f>IF(COUNTIF(Stats!$A$1:$A$33, S513) &gt; 0, "Found", "Not Found")</f>
        <v>Not Found</v>
      </c>
    </row>
    <row r="514" spans="1:34" ht="12.75">
      <c r="A514" s="6"/>
      <c r="B514" s="6"/>
      <c r="C514" s="6"/>
      <c r="D514" s="34"/>
      <c r="E514" s="6"/>
      <c r="F514" s="35"/>
      <c r="G514" s="36"/>
      <c r="H514" s="37"/>
      <c r="I514" s="37"/>
      <c r="J514" s="38"/>
      <c r="K514" s="38"/>
      <c r="L514" s="39"/>
      <c r="M514" s="40"/>
      <c r="N514" s="41"/>
      <c r="O514" s="41"/>
      <c r="P514" s="41"/>
      <c r="Q514" s="41"/>
      <c r="R514" s="42"/>
      <c r="S514" s="42"/>
      <c r="T514" s="43">
        <f ca="1">IFERROR(__xludf.DUMMYFUNCTION("COUNTUNIQUE(F514:S514)"),0)</f>
        <v>0</v>
      </c>
      <c r="U514" s="44" t="str">
        <f>IF(COUNTIF(Stats!$A$1:$A$33, F514) &gt; 0, "Found", "Not Found")</f>
        <v>Not Found</v>
      </c>
      <c r="V514" s="44" t="str">
        <f>IF(COUNTIF(Stats!$A$1:$A$33, G514) &gt; 0, "Found", "Not Found")</f>
        <v>Not Found</v>
      </c>
      <c r="W514" s="44" t="str">
        <f>IF(COUNTIF(Stats!$A$1:$A$33, H514) &gt; 0, "Found", "Not Found")</f>
        <v>Not Found</v>
      </c>
      <c r="X514" s="44" t="str">
        <f>IF(COUNTIF(Stats!$A$1:$A$33, I514) &gt; 0, "Found", "Not Found")</f>
        <v>Not Found</v>
      </c>
      <c r="Y514" s="44" t="str">
        <f>IF(COUNTIF(Stats!$A$1:$A$33, J514) &gt; 0, "Found", "Not Found")</f>
        <v>Not Found</v>
      </c>
      <c r="Z514" s="44" t="str">
        <f>IF(COUNTIF(Stats!$A$1:$A$33, K514) &gt; 0, "Found", "Not Found")</f>
        <v>Not Found</v>
      </c>
      <c r="AA514" s="44" t="str">
        <f>IF(COUNTIF(Stats!$A$1:$A$33, L514) &gt; 0, "Found", "Not Found")</f>
        <v>Not Found</v>
      </c>
      <c r="AB514" s="44" t="str">
        <f>IF(COUNTIF(Stats!$A$1:$A$33, M514) &gt; 0, "Found", "Not Found")</f>
        <v>Not Found</v>
      </c>
      <c r="AC514" s="44" t="str">
        <f>IF(COUNTIF(Stats!$A$1:$A$33, N514) &gt; 0, "Found", "Not Found")</f>
        <v>Not Found</v>
      </c>
      <c r="AD514" s="44" t="str">
        <f>IF(COUNTIF(Stats!$A$1:$A$33, O514) &gt; 0, "Found", "Not Found")</f>
        <v>Not Found</v>
      </c>
      <c r="AE514" s="44" t="str">
        <f>IF(COUNTIF(Stats!$A$1:$A$33, P514) &gt; 0, "Found", "Not Found")</f>
        <v>Not Found</v>
      </c>
      <c r="AF514" s="44" t="str">
        <f>IF(COUNTIF(Stats!$A$1:$A$33, Q514) &gt; 0, "Found", "Not Found")</f>
        <v>Not Found</v>
      </c>
      <c r="AG514" s="44" t="str">
        <f>IF(COUNTIF(Stats!$A$1:$A$33, R514) &gt; 0, "Found", "Not Found")</f>
        <v>Not Found</v>
      </c>
      <c r="AH514" s="44" t="str">
        <f>IF(COUNTIF(Stats!$A$1:$A$33, S514) &gt; 0, "Found", "Not Found")</f>
        <v>Not Found</v>
      </c>
    </row>
    <row r="515" spans="1:34" ht="12.75">
      <c r="A515" s="6"/>
      <c r="B515" s="6"/>
      <c r="C515" s="6"/>
      <c r="D515" s="34"/>
      <c r="E515" s="6"/>
      <c r="F515" s="35"/>
      <c r="G515" s="36"/>
      <c r="H515" s="37"/>
      <c r="I515" s="37"/>
      <c r="J515" s="38"/>
      <c r="K515" s="38"/>
      <c r="L515" s="39"/>
      <c r="M515" s="40"/>
      <c r="N515" s="41"/>
      <c r="O515" s="41"/>
      <c r="P515" s="41"/>
      <c r="Q515" s="41"/>
      <c r="R515" s="42"/>
      <c r="S515" s="42"/>
      <c r="T515" s="43">
        <f ca="1">IFERROR(__xludf.DUMMYFUNCTION("COUNTUNIQUE(F515:S515)"),0)</f>
        <v>0</v>
      </c>
      <c r="U515" s="44" t="str">
        <f>IF(COUNTIF(Stats!$A$1:$A$33, F515) &gt; 0, "Found", "Not Found")</f>
        <v>Not Found</v>
      </c>
      <c r="V515" s="44" t="str">
        <f>IF(COUNTIF(Stats!$A$1:$A$33, G515) &gt; 0, "Found", "Not Found")</f>
        <v>Not Found</v>
      </c>
      <c r="W515" s="44" t="str">
        <f>IF(COUNTIF(Stats!$A$1:$A$33, H515) &gt; 0, "Found", "Not Found")</f>
        <v>Not Found</v>
      </c>
      <c r="X515" s="44" t="str">
        <f>IF(COUNTIF(Stats!$A$1:$A$33, I515) &gt; 0, "Found", "Not Found")</f>
        <v>Not Found</v>
      </c>
      <c r="Y515" s="44" t="str">
        <f>IF(COUNTIF(Stats!$A$1:$A$33, J515) &gt; 0, "Found", "Not Found")</f>
        <v>Not Found</v>
      </c>
      <c r="Z515" s="44" t="str">
        <f>IF(COUNTIF(Stats!$A$1:$A$33, K515) &gt; 0, "Found", "Not Found")</f>
        <v>Not Found</v>
      </c>
      <c r="AA515" s="44" t="str">
        <f>IF(COUNTIF(Stats!$A$1:$A$33, L515) &gt; 0, "Found", "Not Found")</f>
        <v>Not Found</v>
      </c>
      <c r="AB515" s="44" t="str">
        <f>IF(COUNTIF(Stats!$A$1:$A$33, M515) &gt; 0, "Found", "Not Found")</f>
        <v>Not Found</v>
      </c>
      <c r="AC515" s="44" t="str">
        <f>IF(COUNTIF(Stats!$A$1:$A$33, N515) &gt; 0, "Found", "Not Found")</f>
        <v>Not Found</v>
      </c>
      <c r="AD515" s="44" t="str">
        <f>IF(COUNTIF(Stats!$A$1:$A$33, O515) &gt; 0, "Found", "Not Found")</f>
        <v>Not Found</v>
      </c>
      <c r="AE515" s="44" t="str">
        <f>IF(COUNTIF(Stats!$A$1:$A$33, P515) &gt; 0, "Found", "Not Found")</f>
        <v>Not Found</v>
      </c>
      <c r="AF515" s="44" t="str">
        <f>IF(COUNTIF(Stats!$A$1:$A$33, Q515) &gt; 0, "Found", "Not Found")</f>
        <v>Not Found</v>
      </c>
      <c r="AG515" s="44" t="str">
        <f>IF(COUNTIF(Stats!$A$1:$A$33, R515) &gt; 0, "Found", "Not Found")</f>
        <v>Not Found</v>
      </c>
      <c r="AH515" s="44" t="str">
        <f>IF(COUNTIF(Stats!$A$1:$A$33, S515) &gt; 0, "Found", "Not Found")</f>
        <v>Not Found</v>
      </c>
    </row>
    <row r="516" spans="1:34" ht="12.75">
      <c r="A516" s="6"/>
      <c r="B516" s="6"/>
      <c r="C516" s="6"/>
      <c r="D516" s="34"/>
      <c r="E516" s="6"/>
      <c r="F516" s="35"/>
      <c r="G516" s="36"/>
      <c r="H516" s="37"/>
      <c r="I516" s="37"/>
      <c r="J516" s="38"/>
      <c r="K516" s="38"/>
      <c r="L516" s="39"/>
      <c r="M516" s="40"/>
      <c r="N516" s="41"/>
      <c r="O516" s="41"/>
      <c r="P516" s="41"/>
      <c r="Q516" s="41"/>
      <c r="R516" s="42"/>
      <c r="S516" s="42"/>
      <c r="T516" s="43">
        <f ca="1">IFERROR(__xludf.DUMMYFUNCTION("COUNTUNIQUE(F516:S516)"),0)</f>
        <v>0</v>
      </c>
      <c r="U516" s="44" t="str">
        <f>IF(COUNTIF(Stats!$A$1:$A$33, F516) &gt; 0, "Found", "Not Found")</f>
        <v>Not Found</v>
      </c>
      <c r="V516" s="44" t="str">
        <f>IF(COUNTIF(Stats!$A$1:$A$33, G516) &gt; 0, "Found", "Not Found")</f>
        <v>Not Found</v>
      </c>
      <c r="W516" s="44" t="str">
        <f>IF(COUNTIF(Stats!$A$1:$A$33, H516) &gt; 0, "Found", "Not Found")</f>
        <v>Not Found</v>
      </c>
      <c r="X516" s="44" t="str">
        <f>IF(COUNTIF(Stats!$A$1:$A$33, I516) &gt; 0, "Found", "Not Found")</f>
        <v>Not Found</v>
      </c>
      <c r="Y516" s="44" t="str">
        <f>IF(COUNTIF(Stats!$A$1:$A$33, J516) &gt; 0, "Found", "Not Found")</f>
        <v>Not Found</v>
      </c>
      <c r="Z516" s="44" t="str">
        <f>IF(COUNTIF(Stats!$A$1:$A$33, K516) &gt; 0, "Found", "Not Found")</f>
        <v>Not Found</v>
      </c>
      <c r="AA516" s="44" t="str">
        <f>IF(COUNTIF(Stats!$A$1:$A$33, L516) &gt; 0, "Found", "Not Found")</f>
        <v>Not Found</v>
      </c>
      <c r="AB516" s="44" t="str">
        <f>IF(COUNTIF(Stats!$A$1:$A$33, M516) &gt; 0, "Found", "Not Found")</f>
        <v>Not Found</v>
      </c>
      <c r="AC516" s="44" t="str">
        <f>IF(COUNTIF(Stats!$A$1:$A$33, N516) &gt; 0, "Found", "Not Found")</f>
        <v>Not Found</v>
      </c>
      <c r="AD516" s="44" t="str">
        <f>IF(COUNTIF(Stats!$A$1:$A$33, O516) &gt; 0, "Found", "Not Found")</f>
        <v>Not Found</v>
      </c>
      <c r="AE516" s="44" t="str">
        <f>IF(COUNTIF(Stats!$A$1:$A$33, P516) &gt; 0, "Found", "Not Found")</f>
        <v>Not Found</v>
      </c>
      <c r="AF516" s="44" t="str">
        <f>IF(COUNTIF(Stats!$A$1:$A$33, Q516) &gt; 0, "Found", "Not Found")</f>
        <v>Not Found</v>
      </c>
      <c r="AG516" s="44" t="str">
        <f>IF(COUNTIF(Stats!$A$1:$A$33, R516) &gt; 0, "Found", "Not Found")</f>
        <v>Not Found</v>
      </c>
      <c r="AH516" s="44" t="str">
        <f>IF(COUNTIF(Stats!$A$1:$A$33, S516) &gt; 0, "Found", "Not Found")</f>
        <v>Not Found</v>
      </c>
    </row>
    <row r="517" spans="1:34" ht="12.75">
      <c r="A517" s="6"/>
      <c r="B517" s="6"/>
      <c r="C517" s="6"/>
      <c r="D517" s="34"/>
      <c r="E517" s="6"/>
      <c r="F517" s="35"/>
      <c r="G517" s="36"/>
      <c r="H517" s="37"/>
      <c r="I517" s="37"/>
      <c r="J517" s="38"/>
      <c r="K517" s="38"/>
      <c r="L517" s="39"/>
      <c r="M517" s="40"/>
      <c r="N517" s="41"/>
      <c r="O517" s="41"/>
      <c r="P517" s="41"/>
      <c r="Q517" s="41"/>
      <c r="R517" s="42"/>
      <c r="S517" s="42"/>
      <c r="T517" s="43">
        <f ca="1">IFERROR(__xludf.DUMMYFUNCTION("COUNTUNIQUE(F517:S517)"),0)</f>
        <v>0</v>
      </c>
      <c r="U517" s="44" t="str">
        <f>IF(COUNTIF(Stats!$A$1:$A$33, F517) &gt; 0, "Found", "Not Found")</f>
        <v>Not Found</v>
      </c>
      <c r="V517" s="44" t="str">
        <f>IF(COUNTIF(Stats!$A$1:$A$33, G517) &gt; 0, "Found", "Not Found")</f>
        <v>Not Found</v>
      </c>
      <c r="W517" s="44" t="str">
        <f>IF(COUNTIF(Stats!$A$1:$A$33, H517) &gt; 0, "Found", "Not Found")</f>
        <v>Not Found</v>
      </c>
      <c r="X517" s="44" t="str">
        <f>IF(COUNTIF(Stats!$A$1:$A$33, I517) &gt; 0, "Found", "Not Found")</f>
        <v>Not Found</v>
      </c>
      <c r="Y517" s="44" t="str">
        <f>IF(COUNTIF(Stats!$A$1:$A$33, J517) &gt; 0, "Found", "Not Found")</f>
        <v>Not Found</v>
      </c>
      <c r="Z517" s="44" t="str">
        <f>IF(COUNTIF(Stats!$A$1:$A$33, K517) &gt; 0, "Found", "Not Found")</f>
        <v>Not Found</v>
      </c>
      <c r="AA517" s="44" t="str">
        <f>IF(COUNTIF(Stats!$A$1:$A$33, L517) &gt; 0, "Found", "Not Found")</f>
        <v>Not Found</v>
      </c>
      <c r="AB517" s="44" t="str">
        <f>IF(COUNTIF(Stats!$A$1:$A$33, M517) &gt; 0, "Found", "Not Found")</f>
        <v>Not Found</v>
      </c>
      <c r="AC517" s="44" t="str">
        <f>IF(COUNTIF(Stats!$A$1:$A$33, N517) &gt; 0, "Found", "Not Found")</f>
        <v>Not Found</v>
      </c>
      <c r="AD517" s="44" t="str">
        <f>IF(COUNTIF(Stats!$A$1:$A$33, O517) &gt; 0, "Found", "Not Found")</f>
        <v>Not Found</v>
      </c>
      <c r="AE517" s="44" t="str">
        <f>IF(COUNTIF(Stats!$A$1:$A$33, P517) &gt; 0, "Found", "Not Found")</f>
        <v>Not Found</v>
      </c>
      <c r="AF517" s="44" t="str">
        <f>IF(COUNTIF(Stats!$A$1:$A$33, Q517) &gt; 0, "Found", "Not Found")</f>
        <v>Not Found</v>
      </c>
      <c r="AG517" s="44" t="str">
        <f>IF(COUNTIF(Stats!$A$1:$A$33, R517) &gt; 0, "Found", "Not Found")</f>
        <v>Not Found</v>
      </c>
      <c r="AH517" s="44" t="str">
        <f>IF(COUNTIF(Stats!$A$1:$A$33, S517) &gt; 0, "Found", "Not Found")</f>
        <v>Not Found</v>
      </c>
    </row>
    <row r="518" spans="1:34" ht="12.75">
      <c r="A518" s="6"/>
      <c r="B518" s="6"/>
      <c r="C518" s="6"/>
      <c r="D518" s="34"/>
      <c r="E518" s="6"/>
      <c r="F518" s="35"/>
      <c r="G518" s="36"/>
      <c r="H518" s="37"/>
      <c r="I518" s="37"/>
      <c r="J518" s="38"/>
      <c r="K518" s="38"/>
      <c r="L518" s="39"/>
      <c r="M518" s="40"/>
      <c r="N518" s="41"/>
      <c r="O518" s="41"/>
      <c r="P518" s="41"/>
      <c r="Q518" s="41"/>
      <c r="R518" s="42"/>
      <c r="S518" s="42"/>
      <c r="T518" s="43">
        <f ca="1">IFERROR(__xludf.DUMMYFUNCTION("COUNTUNIQUE(F518:S518)"),0)</f>
        <v>0</v>
      </c>
      <c r="U518" s="44" t="str">
        <f>IF(COUNTIF(Stats!$A$1:$A$33, F518) &gt; 0, "Found", "Not Found")</f>
        <v>Not Found</v>
      </c>
      <c r="V518" s="44" t="str">
        <f>IF(COUNTIF(Stats!$A$1:$A$33, G518) &gt; 0, "Found", "Not Found")</f>
        <v>Not Found</v>
      </c>
      <c r="W518" s="44" t="str">
        <f>IF(COUNTIF(Stats!$A$1:$A$33, H518) &gt; 0, "Found", "Not Found")</f>
        <v>Not Found</v>
      </c>
      <c r="X518" s="44" t="str">
        <f>IF(COUNTIF(Stats!$A$1:$A$33, I518) &gt; 0, "Found", "Not Found")</f>
        <v>Not Found</v>
      </c>
      <c r="Y518" s="44" t="str">
        <f>IF(COUNTIF(Stats!$A$1:$A$33, J518) &gt; 0, "Found", "Not Found")</f>
        <v>Not Found</v>
      </c>
      <c r="Z518" s="44" t="str">
        <f>IF(COUNTIF(Stats!$A$1:$A$33, K518) &gt; 0, "Found", "Not Found")</f>
        <v>Not Found</v>
      </c>
      <c r="AA518" s="44" t="str">
        <f>IF(COUNTIF(Stats!$A$1:$A$33, L518) &gt; 0, "Found", "Not Found")</f>
        <v>Not Found</v>
      </c>
      <c r="AB518" s="44" t="str">
        <f>IF(COUNTIF(Stats!$A$1:$A$33, M518) &gt; 0, "Found", "Not Found")</f>
        <v>Not Found</v>
      </c>
      <c r="AC518" s="44" t="str">
        <f>IF(COUNTIF(Stats!$A$1:$A$33, N518) &gt; 0, "Found", "Not Found")</f>
        <v>Not Found</v>
      </c>
      <c r="AD518" s="44" t="str">
        <f>IF(COUNTIF(Stats!$A$1:$A$33, O518) &gt; 0, "Found", "Not Found")</f>
        <v>Not Found</v>
      </c>
      <c r="AE518" s="44" t="str">
        <f>IF(COUNTIF(Stats!$A$1:$A$33, P518) &gt; 0, "Found", "Not Found")</f>
        <v>Not Found</v>
      </c>
      <c r="AF518" s="44" t="str">
        <f>IF(COUNTIF(Stats!$A$1:$A$33, Q518) &gt; 0, "Found", "Not Found")</f>
        <v>Not Found</v>
      </c>
      <c r="AG518" s="44" t="str">
        <f>IF(COUNTIF(Stats!$A$1:$A$33, R518) &gt; 0, "Found", "Not Found")</f>
        <v>Not Found</v>
      </c>
      <c r="AH518" s="44" t="str">
        <f>IF(COUNTIF(Stats!$A$1:$A$33, S518) &gt; 0, "Found", "Not Found")</f>
        <v>Not Found</v>
      </c>
    </row>
    <row r="519" spans="1:34" ht="12.75">
      <c r="A519" s="6"/>
      <c r="B519" s="6"/>
      <c r="C519" s="6"/>
      <c r="D519" s="34"/>
      <c r="E519" s="6"/>
      <c r="F519" s="35"/>
      <c r="G519" s="36"/>
      <c r="H519" s="37"/>
      <c r="I519" s="37"/>
      <c r="J519" s="38"/>
      <c r="K519" s="38"/>
      <c r="L519" s="39"/>
      <c r="M519" s="40"/>
      <c r="N519" s="41"/>
      <c r="O519" s="41"/>
      <c r="P519" s="41"/>
      <c r="Q519" s="41"/>
      <c r="R519" s="42"/>
      <c r="S519" s="42"/>
      <c r="T519" s="43">
        <f ca="1">IFERROR(__xludf.DUMMYFUNCTION("COUNTUNIQUE(F519:S519)"),0)</f>
        <v>0</v>
      </c>
      <c r="U519" s="44" t="str">
        <f>IF(COUNTIF(Stats!$A$1:$A$33, F519) &gt; 0, "Found", "Not Found")</f>
        <v>Not Found</v>
      </c>
      <c r="V519" s="44" t="str">
        <f>IF(COUNTIF(Stats!$A$1:$A$33, G519) &gt; 0, "Found", "Not Found")</f>
        <v>Not Found</v>
      </c>
      <c r="W519" s="44" t="str">
        <f>IF(COUNTIF(Stats!$A$1:$A$33, H519) &gt; 0, "Found", "Not Found")</f>
        <v>Not Found</v>
      </c>
      <c r="X519" s="44" t="str">
        <f>IF(COUNTIF(Stats!$A$1:$A$33, I519) &gt; 0, "Found", "Not Found")</f>
        <v>Not Found</v>
      </c>
      <c r="Y519" s="44" t="str">
        <f>IF(COUNTIF(Stats!$A$1:$A$33, J519) &gt; 0, "Found", "Not Found")</f>
        <v>Not Found</v>
      </c>
      <c r="Z519" s="44" t="str">
        <f>IF(COUNTIF(Stats!$A$1:$A$33, K519) &gt; 0, "Found", "Not Found")</f>
        <v>Not Found</v>
      </c>
      <c r="AA519" s="44" t="str">
        <f>IF(COUNTIF(Stats!$A$1:$A$33, L519) &gt; 0, "Found", "Not Found")</f>
        <v>Not Found</v>
      </c>
      <c r="AB519" s="44" t="str">
        <f>IF(COUNTIF(Stats!$A$1:$A$33, M519) &gt; 0, "Found", "Not Found")</f>
        <v>Not Found</v>
      </c>
      <c r="AC519" s="44" t="str">
        <f>IF(COUNTIF(Stats!$A$1:$A$33, N519) &gt; 0, "Found", "Not Found")</f>
        <v>Not Found</v>
      </c>
      <c r="AD519" s="44" t="str">
        <f>IF(COUNTIF(Stats!$A$1:$A$33, O519) &gt; 0, "Found", "Not Found")</f>
        <v>Not Found</v>
      </c>
      <c r="AE519" s="44" t="str">
        <f>IF(COUNTIF(Stats!$A$1:$A$33, P519) &gt; 0, "Found", "Not Found")</f>
        <v>Not Found</v>
      </c>
      <c r="AF519" s="44" t="str">
        <f>IF(COUNTIF(Stats!$A$1:$A$33, Q519) &gt; 0, "Found", "Not Found")</f>
        <v>Not Found</v>
      </c>
      <c r="AG519" s="44" t="str">
        <f>IF(COUNTIF(Stats!$A$1:$A$33, R519) &gt; 0, "Found", "Not Found")</f>
        <v>Not Found</v>
      </c>
      <c r="AH519" s="44" t="str">
        <f>IF(COUNTIF(Stats!$A$1:$A$33, S519) &gt; 0, "Found", "Not Found")</f>
        <v>Not Found</v>
      </c>
    </row>
    <row r="520" spans="1:34" ht="12.75">
      <c r="A520" s="6"/>
      <c r="B520" s="6"/>
      <c r="C520" s="6"/>
      <c r="D520" s="34"/>
      <c r="E520" s="6"/>
      <c r="F520" s="35"/>
      <c r="G520" s="36"/>
      <c r="H520" s="37"/>
      <c r="I520" s="37"/>
      <c r="J520" s="38"/>
      <c r="K520" s="38"/>
      <c r="L520" s="39"/>
      <c r="M520" s="40"/>
      <c r="N520" s="41"/>
      <c r="O520" s="41"/>
      <c r="P520" s="41"/>
      <c r="Q520" s="41"/>
      <c r="R520" s="42"/>
      <c r="S520" s="42"/>
      <c r="T520" s="43">
        <f ca="1">IFERROR(__xludf.DUMMYFUNCTION("COUNTUNIQUE(F520:S520)"),0)</f>
        <v>0</v>
      </c>
      <c r="U520" s="44" t="str">
        <f>IF(COUNTIF(Stats!$A$1:$A$33, F520) &gt; 0, "Found", "Not Found")</f>
        <v>Not Found</v>
      </c>
      <c r="V520" s="44" t="str">
        <f>IF(COUNTIF(Stats!$A$1:$A$33, G520) &gt; 0, "Found", "Not Found")</f>
        <v>Not Found</v>
      </c>
      <c r="W520" s="44" t="str">
        <f>IF(COUNTIF(Stats!$A$1:$A$33, H520) &gt; 0, "Found", "Not Found")</f>
        <v>Not Found</v>
      </c>
      <c r="X520" s="44" t="str">
        <f>IF(COUNTIF(Stats!$A$1:$A$33, I520) &gt; 0, "Found", "Not Found")</f>
        <v>Not Found</v>
      </c>
      <c r="Y520" s="44" t="str">
        <f>IF(COUNTIF(Stats!$A$1:$A$33, J520) &gt; 0, "Found", "Not Found")</f>
        <v>Not Found</v>
      </c>
      <c r="Z520" s="44" t="str">
        <f>IF(COUNTIF(Stats!$A$1:$A$33, K520) &gt; 0, "Found", "Not Found")</f>
        <v>Not Found</v>
      </c>
      <c r="AA520" s="44" t="str">
        <f>IF(COUNTIF(Stats!$A$1:$A$33, L520) &gt; 0, "Found", "Not Found")</f>
        <v>Not Found</v>
      </c>
      <c r="AB520" s="44" t="str">
        <f>IF(COUNTIF(Stats!$A$1:$A$33, M520) &gt; 0, "Found", "Not Found")</f>
        <v>Not Found</v>
      </c>
      <c r="AC520" s="44" t="str">
        <f>IF(COUNTIF(Stats!$A$1:$A$33, N520) &gt; 0, "Found", "Not Found")</f>
        <v>Not Found</v>
      </c>
      <c r="AD520" s="44" t="str">
        <f>IF(COUNTIF(Stats!$A$1:$A$33, O520) &gt; 0, "Found", "Not Found")</f>
        <v>Not Found</v>
      </c>
      <c r="AE520" s="44" t="str">
        <f>IF(COUNTIF(Stats!$A$1:$A$33, P520) &gt; 0, "Found", "Not Found")</f>
        <v>Not Found</v>
      </c>
      <c r="AF520" s="44" t="str">
        <f>IF(COUNTIF(Stats!$A$1:$A$33, Q520) &gt; 0, "Found", "Not Found")</f>
        <v>Not Found</v>
      </c>
      <c r="AG520" s="44" t="str">
        <f>IF(COUNTIF(Stats!$A$1:$A$33, R520) &gt; 0, "Found", "Not Found")</f>
        <v>Not Found</v>
      </c>
      <c r="AH520" s="44" t="str">
        <f>IF(COUNTIF(Stats!$A$1:$A$33, S520) &gt; 0, "Found", "Not Found")</f>
        <v>Not Found</v>
      </c>
    </row>
    <row r="521" spans="1:34" ht="12.75">
      <c r="A521" s="6"/>
      <c r="B521" s="6"/>
      <c r="C521" s="6"/>
      <c r="D521" s="34"/>
      <c r="E521" s="6"/>
      <c r="F521" s="35"/>
      <c r="G521" s="36"/>
      <c r="H521" s="37"/>
      <c r="I521" s="37"/>
      <c r="J521" s="38"/>
      <c r="K521" s="38"/>
      <c r="L521" s="39"/>
      <c r="M521" s="40"/>
      <c r="N521" s="41"/>
      <c r="O521" s="41"/>
      <c r="P521" s="41"/>
      <c r="Q521" s="41"/>
      <c r="R521" s="42"/>
      <c r="S521" s="42"/>
      <c r="T521" s="43">
        <f ca="1">IFERROR(__xludf.DUMMYFUNCTION("COUNTUNIQUE(F521:S521)"),0)</f>
        <v>0</v>
      </c>
      <c r="U521" s="44" t="str">
        <f>IF(COUNTIF(Stats!$A$1:$A$33, F521) &gt; 0, "Found", "Not Found")</f>
        <v>Not Found</v>
      </c>
      <c r="V521" s="44" t="str">
        <f>IF(COUNTIF(Stats!$A$1:$A$33, G521) &gt; 0, "Found", "Not Found")</f>
        <v>Not Found</v>
      </c>
      <c r="W521" s="44" t="str">
        <f>IF(COUNTIF(Stats!$A$1:$A$33, H521) &gt; 0, "Found", "Not Found")</f>
        <v>Not Found</v>
      </c>
      <c r="X521" s="44" t="str">
        <f>IF(COUNTIF(Stats!$A$1:$A$33, I521) &gt; 0, "Found", "Not Found")</f>
        <v>Not Found</v>
      </c>
      <c r="Y521" s="44" t="str">
        <f>IF(COUNTIF(Stats!$A$1:$A$33, J521) &gt; 0, "Found", "Not Found")</f>
        <v>Not Found</v>
      </c>
      <c r="Z521" s="44" t="str">
        <f>IF(COUNTIF(Stats!$A$1:$A$33, K521) &gt; 0, "Found", "Not Found")</f>
        <v>Not Found</v>
      </c>
      <c r="AA521" s="44" t="str">
        <f>IF(COUNTIF(Stats!$A$1:$A$33, L521) &gt; 0, "Found", "Not Found")</f>
        <v>Not Found</v>
      </c>
      <c r="AB521" s="44" t="str">
        <f>IF(COUNTIF(Stats!$A$1:$A$33, M521) &gt; 0, "Found", "Not Found")</f>
        <v>Not Found</v>
      </c>
      <c r="AC521" s="44" t="str">
        <f>IF(COUNTIF(Stats!$A$1:$A$33, N521) &gt; 0, "Found", "Not Found")</f>
        <v>Not Found</v>
      </c>
      <c r="AD521" s="44" t="str">
        <f>IF(COUNTIF(Stats!$A$1:$A$33, O521) &gt; 0, "Found", "Not Found")</f>
        <v>Not Found</v>
      </c>
      <c r="AE521" s="44" t="str">
        <f>IF(COUNTIF(Stats!$A$1:$A$33, P521) &gt; 0, "Found", "Not Found")</f>
        <v>Not Found</v>
      </c>
      <c r="AF521" s="44" t="str">
        <f>IF(COUNTIF(Stats!$A$1:$A$33, Q521) &gt; 0, "Found", "Not Found")</f>
        <v>Not Found</v>
      </c>
      <c r="AG521" s="44" t="str">
        <f>IF(COUNTIF(Stats!$A$1:$A$33, R521) &gt; 0, "Found", "Not Found")</f>
        <v>Not Found</v>
      </c>
      <c r="AH521" s="44" t="str">
        <f>IF(COUNTIF(Stats!$A$1:$A$33, S521) &gt; 0, "Found", "Not Found")</f>
        <v>Not Found</v>
      </c>
    </row>
    <row r="522" spans="1:34" ht="12.75">
      <c r="A522" s="6"/>
      <c r="B522" s="6"/>
      <c r="C522" s="6"/>
      <c r="D522" s="34"/>
      <c r="E522" s="6"/>
      <c r="F522" s="35"/>
      <c r="G522" s="36"/>
      <c r="H522" s="37"/>
      <c r="I522" s="37"/>
      <c r="J522" s="38"/>
      <c r="K522" s="38"/>
      <c r="L522" s="39"/>
      <c r="M522" s="40"/>
      <c r="N522" s="41"/>
      <c r="O522" s="41"/>
      <c r="P522" s="41"/>
      <c r="Q522" s="41"/>
      <c r="R522" s="42"/>
      <c r="S522" s="42"/>
      <c r="T522" s="43">
        <f ca="1">IFERROR(__xludf.DUMMYFUNCTION("COUNTUNIQUE(F522:S522)"),0)</f>
        <v>0</v>
      </c>
      <c r="U522" s="44" t="str">
        <f>IF(COUNTIF(Stats!$A$1:$A$33, F522) &gt; 0, "Found", "Not Found")</f>
        <v>Not Found</v>
      </c>
      <c r="V522" s="44" t="str">
        <f>IF(COUNTIF(Stats!$A$1:$A$33, G522) &gt; 0, "Found", "Not Found")</f>
        <v>Not Found</v>
      </c>
      <c r="W522" s="44" t="str">
        <f>IF(COUNTIF(Stats!$A$1:$A$33, H522) &gt; 0, "Found", "Not Found")</f>
        <v>Not Found</v>
      </c>
      <c r="X522" s="44" t="str">
        <f>IF(COUNTIF(Stats!$A$1:$A$33, I522) &gt; 0, "Found", "Not Found")</f>
        <v>Not Found</v>
      </c>
      <c r="Y522" s="44" t="str">
        <f>IF(COUNTIF(Stats!$A$1:$A$33, J522) &gt; 0, "Found", "Not Found")</f>
        <v>Not Found</v>
      </c>
      <c r="Z522" s="44" t="str">
        <f>IF(COUNTIF(Stats!$A$1:$A$33, K522) &gt; 0, "Found", "Not Found")</f>
        <v>Not Found</v>
      </c>
      <c r="AA522" s="44" t="str">
        <f>IF(COUNTIF(Stats!$A$1:$A$33, L522) &gt; 0, "Found", "Not Found")</f>
        <v>Not Found</v>
      </c>
      <c r="AB522" s="44" t="str">
        <f>IF(COUNTIF(Stats!$A$1:$A$33, M522) &gt; 0, "Found", "Not Found")</f>
        <v>Not Found</v>
      </c>
      <c r="AC522" s="44" t="str">
        <f>IF(COUNTIF(Stats!$A$1:$A$33, N522) &gt; 0, "Found", "Not Found")</f>
        <v>Not Found</v>
      </c>
      <c r="AD522" s="44" t="str">
        <f>IF(COUNTIF(Stats!$A$1:$A$33, O522) &gt; 0, "Found", "Not Found")</f>
        <v>Not Found</v>
      </c>
      <c r="AE522" s="44" t="str">
        <f>IF(COUNTIF(Stats!$A$1:$A$33, P522) &gt; 0, "Found", "Not Found")</f>
        <v>Not Found</v>
      </c>
      <c r="AF522" s="44" t="str">
        <f>IF(COUNTIF(Stats!$A$1:$A$33, Q522) &gt; 0, "Found", "Not Found")</f>
        <v>Not Found</v>
      </c>
      <c r="AG522" s="44" t="str">
        <f>IF(COUNTIF(Stats!$A$1:$A$33, R522) &gt; 0, "Found", "Not Found")</f>
        <v>Not Found</v>
      </c>
      <c r="AH522" s="44" t="str">
        <f>IF(COUNTIF(Stats!$A$1:$A$33, S522) &gt; 0, "Found", "Not Found")</f>
        <v>Not Found</v>
      </c>
    </row>
    <row r="523" spans="1:34" ht="12.75">
      <c r="A523" s="6"/>
      <c r="B523" s="6"/>
      <c r="C523" s="6"/>
      <c r="D523" s="34"/>
      <c r="E523" s="6"/>
      <c r="F523" s="35"/>
      <c r="G523" s="36"/>
      <c r="H523" s="37"/>
      <c r="I523" s="37"/>
      <c r="J523" s="38"/>
      <c r="K523" s="38"/>
      <c r="L523" s="39"/>
      <c r="M523" s="40"/>
      <c r="N523" s="41"/>
      <c r="O523" s="41"/>
      <c r="P523" s="41"/>
      <c r="Q523" s="41"/>
      <c r="R523" s="42"/>
      <c r="S523" s="42"/>
      <c r="T523" s="43">
        <f ca="1">IFERROR(__xludf.DUMMYFUNCTION("COUNTUNIQUE(F523:S523)"),0)</f>
        <v>0</v>
      </c>
      <c r="U523" s="44" t="str">
        <f>IF(COUNTIF(Stats!$A$1:$A$33, F523) &gt; 0, "Found", "Not Found")</f>
        <v>Not Found</v>
      </c>
      <c r="V523" s="44" t="str">
        <f>IF(COUNTIF(Stats!$A$1:$A$33, G523) &gt; 0, "Found", "Not Found")</f>
        <v>Not Found</v>
      </c>
      <c r="W523" s="44" t="str">
        <f>IF(COUNTIF(Stats!$A$1:$A$33, H523) &gt; 0, "Found", "Not Found")</f>
        <v>Not Found</v>
      </c>
      <c r="X523" s="44" t="str">
        <f>IF(COUNTIF(Stats!$A$1:$A$33, I523) &gt; 0, "Found", "Not Found")</f>
        <v>Not Found</v>
      </c>
      <c r="Y523" s="44" t="str">
        <f>IF(COUNTIF(Stats!$A$1:$A$33, J523) &gt; 0, "Found", "Not Found")</f>
        <v>Not Found</v>
      </c>
      <c r="Z523" s="44" t="str">
        <f>IF(COUNTIF(Stats!$A$1:$A$33, K523) &gt; 0, "Found", "Not Found")</f>
        <v>Not Found</v>
      </c>
      <c r="AA523" s="44" t="str">
        <f>IF(COUNTIF(Stats!$A$1:$A$33, L523) &gt; 0, "Found", "Not Found")</f>
        <v>Not Found</v>
      </c>
      <c r="AB523" s="44" t="str">
        <f>IF(COUNTIF(Stats!$A$1:$A$33, M523) &gt; 0, "Found", "Not Found")</f>
        <v>Not Found</v>
      </c>
      <c r="AC523" s="44" t="str">
        <f>IF(COUNTIF(Stats!$A$1:$A$33, N523) &gt; 0, "Found", "Not Found")</f>
        <v>Not Found</v>
      </c>
      <c r="AD523" s="44" t="str">
        <f>IF(COUNTIF(Stats!$A$1:$A$33, O523) &gt; 0, "Found", "Not Found")</f>
        <v>Not Found</v>
      </c>
      <c r="AE523" s="44" t="str">
        <f>IF(COUNTIF(Stats!$A$1:$A$33, P523) &gt; 0, "Found", "Not Found")</f>
        <v>Not Found</v>
      </c>
      <c r="AF523" s="44" t="str">
        <f>IF(COUNTIF(Stats!$A$1:$A$33, Q523) &gt; 0, "Found", "Not Found")</f>
        <v>Not Found</v>
      </c>
      <c r="AG523" s="44" t="str">
        <f>IF(COUNTIF(Stats!$A$1:$A$33, R523) &gt; 0, "Found", "Not Found")</f>
        <v>Not Found</v>
      </c>
      <c r="AH523" s="44" t="str">
        <f>IF(COUNTIF(Stats!$A$1:$A$33, S523) &gt; 0, "Found", "Not Found")</f>
        <v>Not Found</v>
      </c>
    </row>
    <row r="524" spans="1:34" ht="12.75">
      <c r="A524" s="6"/>
      <c r="B524" s="6"/>
      <c r="C524" s="6"/>
      <c r="D524" s="34"/>
      <c r="E524" s="6"/>
      <c r="F524" s="35"/>
      <c r="G524" s="36"/>
      <c r="H524" s="37"/>
      <c r="I524" s="37"/>
      <c r="J524" s="38"/>
      <c r="K524" s="38"/>
      <c r="L524" s="39"/>
      <c r="M524" s="40"/>
      <c r="N524" s="41"/>
      <c r="O524" s="41"/>
      <c r="P524" s="41"/>
      <c r="Q524" s="41"/>
      <c r="R524" s="42"/>
      <c r="S524" s="42"/>
      <c r="T524" s="43">
        <f ca="1">IFERROR(__xludf.DUMMYFUNCTION("COUNTUNIQUE(F524:S524)"),0)</f>
        <v>0</v>
      </c>
      <c r="U524" s="44" t="str">
        <f>IF(COUNTIF(Stats!$A$1:$A$33, F524) &gt; 0, "Found", "Not Found")</f>
        <v>Not Found</v>
      </c>
      <c r="V524" s="44" t="str">
        <f>IF(COUNTIF(Stats!$A$1:$A$33, G524) &gt; 0, "Found", "Not Found")</f>
        <v>Not Found</v>
      </c>
      <c r="W524" s="44" t="str">
        <f>IF(COUNTIF(Stats!$A$1:$A$33, H524) &gt; 0, "Found", "Not Found")</f>
        <v>Not Found</v>
      </c>
      <c r="X524" s="44" t="str">
        <f>IF(COUNTIF(Stats!$A$1:$A$33, I524) &gt; 0, "Found", "Not Found")</f>
        <v>Not Found</v>
      </c>
      <c r="Y524" s="44" t="str">
        <f>IF(COUNTIF(Stats!$A$1:$A$33, J524) &gt; 0, "Found", "Not Found")</f>
        <v>Not Found</v>
      </c>
      <c r="Z524" s="44" t="str">
        <f>IF(COUNTIF(Stats!$A$1:$A$33, K524) &gt; 0, "Found", "Not Found")</f>
        <v>Not Found</v>
      </c>
      <c r="AA524" s="44" t="str">
        <f>IF(COUNTIF(Stats!$A$1:$A$33, L524) &gt; 0, "Found", "Not Found")</f>
        <v>Not Found</v>
      </c>
      <c r="AB524" s="44" t="str">
        <f>IF(COUNTIF(Stats!$A$1:$A$33, M524) &gt; 0, "Found", "Not Found")</f>
        <v>Not Found</v>
      </c>
      <c r="AC524" s="44" t="str">
        <f>IF(COUNTIF(Stats!$A$1:$A$33, N524) &gt; 0, "Found", "Not Found")</f>
        <v>Not Found</v>
      </c>
      <c r="AD524" s="44" t="str">
        <f>IF(COUNTIF(Stats!$A$1:$A$33, O524) &gt; 0, "Found", "Not Found")</f>
        <v>Not Found</v>
      </c>
      <c r="AE524" s="44" t="str">
        <f>IF(COUNTIF(Stats!$A$1:$A$33, P524) &gt; 0, "Found", "Not Found")</f>
        <v>Not Found</v>
      </c>
      <c r="AF524" s="44" t="str">
        <f>IF(COUNTIF(Stats!$A$1:$A$33, Q524) &gt; 0, "Found", "Not Found")</f>
        <v>Not Found</v>
      </c>
      <c r="AG524" s="44" t="str">
        <f>IF(COUNTIF(Stats!$A$1:$A$33, R524) &gt; 0, "Found", "Not Found")</f>
        <v>Not Found</v>
      </c>
      <c r="AH524" s="44" t="str">
        <f>IF(COUNTIF(Stats!$A$1:$A$33, S524) &gt; 0, "Found", "Not Found")</f>
        <v>Not Found</v>
      </c>
    </row>
    <row r="525" spans="1:34" ht="12.75">
      <c r="A525" s="6"/>
      <c r="B525" s="6"/>
      <c r="C525" s="6"/>
      <c r="D525" s="34"/>
      <c r="E525" s="6"/>
      <c r="F525" s="35"/>
      <c r="G525" s="36"/>
      <c r="H525" s="37"/>
      <c r="I525" s="37"/>
      <c r="J525" s="38"/>
      <c r="K525" s="38"/>
      <c r="L525" s="39"/>
      <c r="M525" s="40"/>
      <c r="N525" s="41"/>
      <c r="O525" s="41"/>
      <c r="P525" s="41"/>
      <c r="Q525" s="41"/>
      <c r="R525" s="42"/>
      <c r="S525" s="42"/>
      <c r="T525" s="43">
        <f ca="1">IFERROR(__xludf.DUMMYFUNCTION("COUNTUNIQUE(F525:S525)"),0)</f>
        <v>0</v>
      </c>
      <c r="U525" s="44" t="str">
        <f>IF(COUNTIF(Stats!$A$1:$A$33, F525) &gt; 0, "Found", "Not Found")</f>
        <v>Not Found</v>
      </c>
      <c r="V525" s="44" t="str">
        <f>IF(COUNTIF(Stats!$A$1:$A$33, G525) &gt; 0, "Found", "Not Found")</f>
        <v>Not Found</v>
      </c>
      <c r="W525" s="44" t="str">
        <f>IF(COUNTIF(Stats!$A$1:$A$33, H525) &gt; 0, "Found", "Not Found")</f>
        <v>Not Found</v>
      </c>
      <c r="X525" s="44" t="str">
        <f>IF(COUNTIF(Stats!$A$1:$A$33, I525) &gt; 0, "Found", "Not Found")</f>
        <v>Not Found</v>
      </c>
      <c r="Y525" s="44" t="str">
        <f>IF(COUNTIF(Stats!$A$1:$A$33, J525) &gt; 0, "Found", "Not Found")</f>
        <v>Not Found</v>
      </c>
      <c r="Z525" s="44" t="str">
        <f>IF(COUNTIF(Stats!$A$1:$A$33, K525) &gt; 0, "Found", "Not Found")</f>
        <v>Not Found</v>
      </c>
      <c r="AA525" s="44" t="str">
        <f>IF(COUNTIF(Stats!$A$1:$A$33, L525) &gt; 0, "Found", "Not Found")</f>
        <v>Not Found</v>
      </c>
      <c r="AB525" s="44" t="str">
        <f>IF(COUNTIF(Stats!$A$1:$A$33, M525) &gt; 0, "Found", "Not Found")</f>
        <v>Not Found</v>
      </c>
      <c r="AC525" s="44" t="str">
        <f>IF(COUNTIF(Stats!$A$1:$A$33, N525) &gt; 0, "Found", "Not Found")</f>
        <v>Not Found</v>
      </c>
      <c r="AD525" s="44" t="str">
        <f>IF(COUNTIF(Stats!$A$1:$A$33, O525) &gt; 0, "Found", "Not Found")</f>
        <v>Not Found</v>
      </c>
      <c r="AE525" s="44" t="str">
        <f>IF(COUNTIF(Stats!$A$1:$A$33, P525) &gt; 0, "Found", "Not Found")</f>
        <v>Not Found</v>
      </c>
      <c r="AF525" s="44" t="str">
        <f>IF(COUNTIF(Stats!$A$1:$A$33, Q525) &gt; 0, "Found", "Not Found")</f>
        <v>Not Found</v>
      </c>
      <c r="AG525" s="44" t="str">
        <f>IF(COUNTIF(Stats!$A$1:$A$33, R525) &gt; 0, "Found", "Not Found")</f>
        <v>Not Found</v>
      </c>
      <c r="AH525" s="44" t="str">
        <f>IF(COUNTIF(Stats!$A$1:$A$33, S525) &gt; 0, "Found", "Not Found")</f>
        <v>Not Found</v>
      </c>
    </row>
    <row r="526" spans="1:34" ht="12.75">
      <c r="A526" s="6"/>
      <c r="B526" s="6"/>
      <c r="C526" s="6"/>
      <c r="D526" s="34"/>
      <c r="E526" s="6"/>
      <c r="F526" s="35"/>
      <c r="G526" s="36"/>
      <c r="H526" s="37"/>
      <c r="I526" s="37"/>
      <c r="J526" s="38"/>
      <c r="K526" s="38"/>
      <c r="L526" s="39"/>
      <c r="M526" s="40"/>
      <c r="N526" s="41"/>
      <c r="O526" s="41"/>
      <c r="P526" s="41"/>
      <c r="Q526" s="41"/>
      <c r="R526" s="42"/>
      <c r="S526" s="42"/>
      <c r="T526" s="43">
        <f ca="1">IFERROR(__xludf.DUMMYFUNCTION("COUNTUNIQUE(F526:S526)"),0)</f>
        <v>0</v>
      </c>
      <c r="U526" s="44" t="str">
        <f>IF(COUNTIF(Stats!$A$1:$A$33, F526) &gt; 0, "Found", "Not Found")</f>
        <v>Not Found</v>
      </c>
      <c r="V526" s="44" t="str">
        <f>IF(COUNTIF(Stats!$A$1:$A$33, G526) &gt; 0, "Found", "Not Found")</f>
        <v>Not Found</v>
      </c>
      <c r="W526" s="44" t="str">
        <f>IF(COUNTIF(Stats!$A$1:$A$33, H526) &gt; 0, "Found", "Not Found")</f>
        <v>Not Found</v>
      </c>
      <c r="X526" s="44" t="str">
        <f>IF(COUNTIF(Stats!$A$1:$A$33, I526) &gt; 0, "Found", "Not Found")</f>
        <v>Not Found</v>
      </c>
      <c r="Y526" s="44" t="str">
        <f>IF(COUNTIF(Stats!$A$1:$A$33, J526) &gt; 0, "Found", "Not Found")</f>
        <v>Not Found</v>
      </c>
      <c r="Z526" s="44" t="str">
        <f>IF(COUNTIF(Stats!$A$1:$A$33, K526) &gt; 0, "Found", "Not Found")</f>
        <v>Not Found</v>
      </c>
      <c r="AA526" s="44" t="str">
        <f>IF(COUNTIF(Stats!$A$1:$A$33, L526) &gt; 0, "Found", "Not Found")</f>
        <v>Not Found</v>
      </c>
      <c r="AB526" s="44" t="str">
        <f>IF(COUNTIF(Stats!$A$1:$A$33, M526) &gt; 0, "Found", "Not Found")</f>
        <v>Not Found</v>
      </c>
      <c r="AC526" s="44" t="str">
        <f>IF(COUNTIF(Stats!$A$1:$A$33, N526) &gt; 0, "Found", "Not Found")</f>
        <v>Not Found</v>
      </c>
      <c r="AD526" s="44" t="str">
        <f>IF(COUNTIF(Stats!$A$1:$A$33, O526) &gt; 0, "Found", "Not Found")</f>
        <v>Not Found</v>
      </c>
      <c r="AE526" s="44" t="str">
        <f>IF(COUNTIF(Stats!$A$1:$A$33, P526) &gt; 0, "Found", "Not Found")</f>
        <v>Not Found</v>
      </c>
      <c r="AF526" s="44" t="str">
        <f>IF(COUNTIF(Stats!$A$1:$A$33, Q526) &gt; 0, "Found", "Not Found")</f>
        <v>Not Found</v>
      </c>
      <c r="AG526" s="44" t="str">
        <f>IF(COUNTIF(Stats!$A$1:$A$33, R526) &gt; 0, "Found", "Not Found")</f>
        <v>Not Found</v>
      </c>
      <c r="AH526" s="44" t="str">
        <f>IF(COUNTIF(Stats!$A$1:$A$33, S526) &gt; 0, "Found", "Not Found")</f>
        <v>Not Found</v>
      </c>
    </row>
    <row r="527" spans="1:34" ht="12.75">
      <c r="A527" s="6"/>
      <c r="B527" s="6"/>
      <c r="C527" s="6"/>
      <c r="D527" s="34"/>
      <c r="E527" s="6"/>
      <c r="F527" s="35"/>
      <c r="G527" s="36"/>
      <c r="H527" s="37"/>
      <c r="I527" s="37"/>
      <c r="J527" s="38"/>
      <c r="K527" s="38"/>
      <c r="L527" s="39"/>
      <c r="M527" s="40"/>
      <c r="N527" s="41"/>
      <c r="O527" s="41"/>
      <c r="P527" s="41"/>
      <c r="Q527" s="41"/>
      <c r="R527" s="42"/>
      <c r="S527" s="42"/>
      <c r="T527" s="43">
        <f ca="1">IFERROR(__xludf.DUMMYFUNCTION("COUNTUNIQUE(F527:S527)"),0)</f>
        <v>0</v>
      </c>
      <c r="U527" s="44" t="str">
        <f>IF(COUNTIF(Stats!$A$1:$A$33, F527) &gt; 0, "Found", "Not Found")</f>
        <v>Not Found</v>
      </c>
      <c r="V527" s="44" t="str">
        <f>IF(COUNTIF(Stats!$A$1:$A$33, G527) &gt; 0, "Found", "Not Found")</f>
        <v>Not Found</v>
      </c>
      <c r="W527" s="44" t="str">
        <f>IF(COUNTIF(Stats!$A$1:$A$33, H527) &gt; 0, "Found", "Not Found")</f>
        <v>Not Found</v>
      </c>
      <c r="X527" s="44" t="str">
        <f>IF(COUNTIF(Stats!$A$1:$A$33, I527) &gt; 0, "Found", "Not Found")</f>
        <v>Not Found</v>
      </c>
      <c r="Y527" s="44" t="str">
        <f>IF(COUNTIF(Stats!$A$1:$A$33, J527) &gt; 0, "Found", "Not Found")</f>
        <v>Not Found</v>
      </c>
      <c r="Z527" s="44" t="str">
        <f>IF(COUNTIF(Stats!$A$1:$A$33, K527) &gt; 0, "Found", "Not Found")</f>
        <v>Not Found</v>
      </c>
      <c r="AA527" s="44" t="str">
        <f>IF(COUNTIF(Stats!$A$1:$A$33, L527) &gt; 0, "Found", "Not Found")</f>
        <v>Not Found</v>
      </c>
      <c r="AB527" s="44" t="str">
        <f>IF(COUNTIF(Stats!$A$1:$A$33, M527) &gt; 0, "Found", "Not Found")</f>
        <v>Not Found</v>
      </c>
      <c r="AC527" s="44" t="str">
        <f>IF(COUNTIF(Stats!$A$1:$A$33, N527) &gt; 0, "Found", "Not Found")</f>
        <v>Not Found</v>
      </c>
      <c r="AD527" s="44" t="str">
        <f>IF(COUNTIF(Stats!$A$1:$A$33, O527) &gt; 0, "Found", "Not Found")</f>
        <v>Not Found</v>
      </c>
      <c r="AE527" s="44" t="str">
        <f>IF(COUNTIF(Stats!$A$1:$A$33, P527) &gt; 0, "Found", "Not Found")</f>
        <v>Not Found</v>
      </c>
      <c r="AF527" s="44" t="str">
        <f>IF(COUNTIF(Stats!$A$1:$A$33, Q527) &gt; 0, "Found", "Not Found")</f>
        <v>Not Found</v>
      </c>
      <c r="AG527" s="44" t="str">
        <f>IF(COUNTIF(Stats!$A$1:$A$33, R527) &gt; 0, "Found", "Not Found")</f>
        <v>Not Found</v>
      </c>
      <c r="AH527" s="44" t="str">
        <f>IF(COUNTIF(Stats!$A$1:$A$33, S527) &gt; 0, "Found", "Not Found")</f>
        <v>Not Found</v>
      </c>
    </row>
    <row r="528" spans="1:34" ht="12.75">
      <c r="A528" s="6"/>
      <c r="B528" s="6"/>
      <c r="C528" s="6"/>
      <c r="D528" s="34"/>
      <c r="E528" s="6"/>
      <c r="F528" s="35"/>
      <c r="G528" s="36"/>
      <c r="H528" s="37"/>
      <c r="I528" s="37"/>
      <c r="J528" s="38"/>
      <c r="K528" s="38"/>
      <c r="L528" s="39"/>
      <c r="M528" s="40"/>
      <c r="N528" s="41"/>
      <c r="O528" s="41"/>
      <c r="P528" s="41"/>
      <c r="Q528" s="41"/>
      <c r="R528" s="42"/>
      <c r="S528" s="42"/>
      <c r="T528" s="43">
        <f ca="1">IFERROR(__xludf.DUMMYFUNCTION("COUNTUNIQUE(F528:S528)"),0)</f>
        <v>0</v>
      </c>
      <c r="U528" s="44" t="str">
        <f>IF(COUNTIF(Stats!$A$1:$A$33, F528) &gt; 0, "Found", "Not Found")</f>
        <v>Not Found</v>
      </c>
      <c r="V528" s="44" t="str">
        <f>IF(COUNTIF(Stats!$A$1:$A$33, G528) &gt; 0, "Found", "Not Found")</f>
        <v>Not Found</v>
      </c>
      <c r="W528" s="44" t="str">
        <f>IF(COUNTIF(Stats!$A$1:$A$33, H528) &gt; 0, "Found", "Not Found")</f>
        <v>Not Found</v>
      </c>
      <c r="X528" s="44" t="str">
        <f>IF(COUNTIF(Stats!$A$1:$A$33, I528) &gt; 0, "Found", "Not Found")</f>
        <v>Not Found</v>
      </c>
      <c r="Y528" s="44" t="str">
        <f>IF(COUNTIF(Stats!$A$1:$A$33, J528) &gt; 0, "Found", "Not Found")</f>
        <v>Not Found</v>
      </c>
      <c r="Z528" s="44" t="str">
        <f>IF(COUNTIF(Stats!$A$1:$A$33, K528) &gt; 0, "Found", "Not Found")</f>
        <v>Not Found</v>
      </c>
      <c r="AA528" s="44" t="str">
        <f>IF(COUNTIF(Stats!$A$1:$A$33, L528) &gt; 0, "Found", "Not Found")</f>
        <v>Not Found</v>
      </c>
      <c r="AB528" s="44" t="str">
        <f>IF(COUNTIF(Stats!$A$1:$A$33, M528) &gt; 0, "Found", "Not Found")</f>
        <v>Not Found</v>
      </c>
      <c r="AC528" s="44" t="str">
        <f>IF(COUNTIF(Stats!$A$1:$A$33, N528) &gt; 0, "Found", "Not Found")</f>
        <v>Not Found</v>
      </c>
      <c r="AD528" s="44" t="str">
        <f>IF(COUNTIF(Stats!$A$1:$A$33, O528) &gt; 0, "Found", "Not Found")</f>
        <v>Not Found</v>
      </c>
      <c r="AE528" s="44" t="str">
        <f>IF(COUNTIF(Stats!$A$1:$A$33, P528) &gt; 0, "Found", "Not Found")</f>
        <v>Not Found</v>
      </c>
      <c r="AF528" s="44" t="str">
        <f>IF(COUNTIF(Stats!$A$1:$A$33, Q528) &gt; 0, "Found", "Not Found")</f>
        <v>Not Found</v>
      </c>
      <c r="AG528" s="44" t="str">
        <f>IF(COUNTIF(Stats!$A$1:$A$33, R528) &gt; 0, "Found", "Not Found")</f>
        <v>Not Found</v>
      </c>
      <c r="AH528" s="44" t="str">
        <f>IF(COUNTIF(Stats!$A$1:$A$33, S528) &gt; 0, "Found", "Not Found")</f>
        <v>Not Found</v>
      </c>
    </row>
    <row r="529" spans="1:34" ht="12.75">
      <c r="A529" s="6"/>
      <c r="B529" s="6"/>
      <c r="C529" s="6"/>
      <c r="D529" s="34"/>
      <c r="E529" s="6"/>
      <c r="F529" s="35"/>
      <c r="G529" s="36"/>
      <c r="H529" s="37"/>
      <c r="I529" s="37"/>
      <c r="J529" s="38"/>
      <c r="K529" s="38"/>
      <c r="L529" s="39"/>
      <c r="M529" s="40"/>
      <c r="N529" s="41"/>
      <c r="O529" s="41"/>
      <c r="P529" s="41"/>
      <c r="Q529" s="41"/>
      <c r="R529" s="42"/>
      <c r="S529" s="42"/>
      <c r="T529" s="43">
        <f ca="1">IFERROR(__xludf.DUMMYFUNCTION("COUNTUNIQUE(F529:S529)"),0)</f>
        <v>0</v>
      </c>
      <c r="U529" s="44" t="str">
        <f>IF(COUNTIF(Stats!$A$1:$A$33, F529) &gt; 0, "Found", "Not Found")</f>
        <v>Not Found</v>
      </c>
      <c r="V529" s="44" t="str">
        <f>IF(COUNTIF(Stats!$A$1:$A$33, G529) &gt; 0, "Found", "Not Found")</f>
        <v>Not Found</v>
      </c>
      <c r="W529" s="44" t="str">
        <f>IF(COUNTIF(Stats!$A$1:$A$33, H529) &gt; 0, "Found", "Not Found")</f>
        <v>Not Found</v>
      </c>
      <c r="X529" s="44" t="str">
        <f>IF(COUNTIF(Stats!$A$1:$A$33, I529) &gt; 0, "Found", "Not Found")</f>
        <v>Not Found</v>
      </c>
      <c r="Y529" s="44" t="str">
        <f>IF(COUNTIF(Stats!$A$1:$A$33, J529) &gt; 0, "Found", "Not Found")</f>
        <v>Not Found</v>
      </c>
      <c r="Z529" s="44" t="str">
        <f>IF(COUNTIF(Stats!$A$1:$A$33, K529) &gt; 0, "Found", "Not Found")</f>
        <v>Not Found</v>
      </c>
      <c r="AA529" s="44" t="str">
        <f>IF(COUNTIF(Stats!$A$1:$A$33, L529) &gt; 0, "Found", "Not Found")</f>
        <v>Not Found</v>
      </c>
      <c r="AB529" s="44" t="str">
        <f>IF(COUNTIF(Stats!$A$1:$A$33, M529) &gt; 0, "Found", "Not Found")</f>
        <v>Not Found</v>
      </c>
      <c r="AC529" s="44" t="str">
        <f>IF(COUNTIF(Stats!$A$1:$A$33, N529) &gt; 0, "Found", "Not Found")</f>
        <v>Not Found</v>
      </c>
      <c r="AD529" s="44" t="str">
        <f>IF(COUNTIF(Stats!$A$1:$A$33, O529) &gt; 0, "Found", "Not Found")</f>
        <v>Not Found</v>
      </c>
      <c r="AE529" s="44" t="str">
        <f>IF(COUNTIF(Stats!$A$1:$A$33, P529) &gt; 0, "Found", "Not Found")</f>
        <v>Not Found</v>
      </c>
      <c r="AF529" s="44" t="str">
        <f>IF(COUNTIF(Stats!$A$1:$A$33, Q529) &gt; 0, "Found", "Not Found")</f>
        <v>Not Found</v>
      </c>
      <c r="AG529" s="44" t="str">
        <f>IF(COUNTIF(Stats!$A$1:$A$33, R529) &gt; 0, "Found", "Not Found")</f>
        <v>Not Found</v>
      </c>
      <c r="AH529" s="44" t="str">
        <f>IF(COUNTIF(Stats!$A$1:$A$33, S529) &gt; 0, "Found", "Not Found")</f>
        <v>Not Found</v>
      </c>
    </row>
    <row r="530" spans="1:34" ht="12.75">
      <c r="A530" s="6"/>
      <c r="B530" s="6"/>
      <c r="C530" s="6"/>
      <c r="D530" s="34"/>
      <c r="E530" s="6"/>
      <c r="F530" s="35"/>
      <c r="G530" s="36"/>
      <c r="H530" s="37"/>
      <c r="I530" s="37"/>
      <c r="J530" s="38"/>
      <c r="K530" s="38"/>
      <c r="L530" s="39"/>
      <c r="M530" s="40"/>
      <c r="N530" s="41"/>
      <c r="O530" s="41"/>
      <c r="P530" s="41"/>
      <c r="Q530" s="41"/>
      <c r="R530" s="42"/>
      <c r="S530" s="42"/>
      <c r="T530" s="43">
        <f ca="1">IFERROR(__xludf.DUMMYFUNCTION("COUNTUNIQUE(F530:S530)"),0)</f>
        <v>0</v>
      </c>
      <c r="U530" s="44" t="str">
        <f>IF(COUNTIF(Stats!$A$1:$A$33, F530) &gt; 0, "Found", "Not Found")</f>
        <v>Not Found</v>
      </c>
      <c r="V530" s="44" t="str">
        <f>IF(COUNTIF(Stats!$A$1:$A$33, G530) &gt; 0, "Found", "Not Found")</f>
        <v>Not Found</v>
      </c>
      <c r="W530" s="44" t="str">
        <f>IF(COUNTIF(Stats!$A$1:$A$33, H530) &gt; 0, "Found", "Not Found")</f>
        <v>Not Found</v>
      </c>
      <c r="X530" s="44" t="str">
        <f>IF(COUNTIF(Stats!$A$1:$A$33, I530) &gt; 0, "Found", "Not Found")</f>
        <v>Not Found</v>
      </c>
      <c r="Y530" s="44" t="str">
        <f>IF(COUNTIF(Stats!$A$1:$A$33, J530) &gt; 0, "Found", "Not Found")</f>
        <v>Not Found</v>
      </c>
      <c r="Z530" s="44" t="str">
        <f>IF(COUNTIF(Stats!$A$1:$A$33, K530) &gt; 0, "Found", "Not Found")</f>
        <v>Not Found</v>
      </c>
      <c r="AA530" s="44" t="str">
        <f>IF(COUNTIF(Stats!$A$1:$A$33, L530) &gt; 0, "Found", "Not Found")</f>
        <v>Not Found</v>
      </c>
      <c r="AB530" s="44" t="str">
        <f>IF(COUNTIF(Stats!$A$1:$A$33, M530) &gt; 0, "Found", "Not Found")</f>
        <v>Not Found</v>
      </c>
      <c r="AC530" s="44" t="str">
        <f>IF(COUNTIF(Stats!$A$1:$A$33, N530) &gt; 0, "Found", "Not Found")</f>
        <v>Not Found</v>
      </c>
      <c r="AD530" s="44" t="str">
        <f>IF(COUNTIF(Stats!$A$1:$A$33, O530) &gt; 0, "Found", "Not Found")</f>
        <v>Not Found</v>
      </c>
      <c r="AE530" s="44" t="str">
        <f>IF(COUNTIF(Stats!$A$1:$A$33, P530) &gt; 0, "Found", "Not Found")</f>
        <v>Not Found</v>
      </c>
      <c r="AF530" s="44" t="str">
        <f>IF(COUNTIF(Stats!$A$1:$A$33, Q530) &gt; 0, "Found", "Not Found")</f>
        <v>Not Found</v>
      </c>
      <c r="AG530" s="44" t="str">
        <f>IF(COUNTIF(Stats!$A$1:$A$33, R530) &gt; 0, "Found", "Not Found")</f>
        <v>Not Found</v>
      </c>
      <c r="AH530" s="44" t="str">
        <f>IF(COUNTIF(Stats!$A$1:$A$33, S530) &gt; 0, "Found", "Not Found")</f>
        <v>Not Found</v>
      </c>
    </row>
    <row r="531" spans="1:34" ht="12.75">
      <c r="A531" s="6"/>
      <c r="B531" s="6"/>
      <c r="C531" s="6"/>
      <c r="D531" s="34"/>
      <c r="E531" s="6"/>
      <c r="F531" s="35"/>
      <c r="G531" s="36"/>
      <c r="H531" s="37"/>
      <c r="I531" s="37"/>
      <c r="J531" s="38"/>
      <c r="K531" s="38"/>
      <c r="L531" s="39"/>
      <c r="M531" s="40"/>
      <c r="N531" s="41"/>
      <c r="O531" s="41"/>
      <c r="P531" s="41"/>
      <c r="Q531" s="41"/>
      <c r="R531" s="42"/>
      <c r="S531" s="42"/>
      <c r="T531" s="43">
        <f ca="1">IFERROR(__xludf.DUMMYFUNCTION("COUNTUNIQUE(F531:S531)"),0)</f>
        <v>0</v>
      </c>
      <c r="U531" s="44" t="str">
        <f>IF(COUNTIF(Stats!$A$1:$A$33, F531) &gt; 0, "Found", "Not Found")</f>
        <v>Not Found</v>
      </c>
      <c r="V531" s="44" t="str">
        <f>IF(COUNTIF(Stats!$A$1:$A$33, G531) &gt; 0, "Found", "Not Found")</f>
        <v>Not Found</v>
      </c>
      <c r="W531" s="44" t="str">
        <f>IF(COUNTIF(Stats!$A$1:$A$33, H531) &gt; 0, "Found", "Not Found")</f>
        <v>Not Found</v>
      </c>
      <c r="X531" s="44" t="str">
        <f>IF(COUNTIF(Stats!$A$1:$A$33, I531) &gt; 0, "Found", "Not Found")</f>
        <v>Not Found</v>
      </c>
      <c r="Y531" s="44" t="str">
        <f>IF(COUNTIF(Stats!$A$1:$A$33, J531) &gt; 0, "Found", "Not Found")</f>
        <v>Not Found</v>
      </c>
      <c r="Z531" s="44" t="str">
        <f>IF(COUNTIF(Stats!$A$1:$A$33, K531) &gt; 0, "Found", "Not Found")</f>
        <v>Not Found</v>
      </c>
      <c r="AA531" s="44" t="str">
        <f>IF(COUNTIF(Stats!$A$1:$A$33, L531) &gt; 0, "Found", "Not Found")</f>
        <v>Not Found</v>
      </c>
      <c r="AB531" s="44" t="str">
        <f>IF(COUNTIF(Stats!$A$1:$A$33, M531) &gt; 0, "Found", "Not Found")</f>
        <v>Not Found</v>
      </c>
      <c r="AC531" s="44" t="str">
        <f>IF(COUNTIF(Stats!$A$1:$A$33, N531) &gt; 0, "Found", "Not Found")</f>
        <v>Not Found</v>
      </c>
      <c r="AD531" s="44" t="str">
        <f>IF(COUNTIF(Stats!$A$1:$A$33, O531) &gt; 0, "Found", "Not Found")</f>
        <v>Not Found</v>
      </c>
      <c r="AE531" s="44" t="str">
        <f>IF(COUNTIF(Stats!$A$1:$A$33, P531) &gt; 0, "Found", "Not Found")</f>
        <v>Not Found</v>
      </c>
      <c r="AF531" s="44" t="str">
        <f>IF(COUNTIF(Stats!$A$1:$A$33, Q531) &gt; 0, "Found", "Not Found")</f>
        <v>Not Found</v>
      </c>
      <c r="AG531" s="44" t="str">
        <f>IF(COUNTIF(Stats!$A$1:$A$33, R531) &gt; 0, "Found", "Not Found")</f>
        <v>Not Found</v>
      </c>
      <c r="AH531" s="44" t="str">
        <f>IF(COUNTIF(Stats!$A$1:$A$33, S531) &gt; 0, "Found", "Not Found")</f>
        <v>Not Found</v>
      </c>
    </row>
    <row r="532" spans="1:34" ht="12.75">
      <c r="A532" s="6"/>
      <c r="B532" s="6"/>
      <c r="C532" s="6"/>
      <c r="D532" s="34"/>
      <c r="E532" s="6"/>
      <c r="F532" s="35"/>
      <c r="G532" s="36"/>
      <c r="H532" s="37"/>
      <c r="I532" s="37"/>
      <c r="J532" s="38"/>
      <c r="K532" s="38"/>
      <c r="L532" s="39"/>
      <c r="M532" s="40"/>
      <c r="N532" s="41"/>
      <c r="O532" s="41"/>
      <c r="P532" s="41"/>
      <c r="Q532" s="41"/>
      <c r="R532" s="42"/>
      <c r="S532" s="42"/>
      <c r="T532" s="43">
        <f ca="1">IFERROR(__xludf.DUMMYFUNCTION("COUNTUNIQUE(F532:S532)"),0)</f>
        <v>0</v>
      </c>
      <c r="U532" s="44" t="str">
        <f>IF(COUNTIF(Stats!$A$1:$A$33, F532) &gt; 0, "Found", "Not Found")</f>
        <v>Not Found</v>
      </c>
      <c r="V532" s="44" t="str">
        <f>IF(COUNTIF(Stats!$A$1:$A$33, G532) &gt; 0, "Found", "Not Found")</f>
        <v>Not Found</v>
      </c>
      <c r="W532" s="44" t="str">
        <f>IF(COUNTIF(Stats!$A$1:$A$33, H532) &gt; 0, "Found", "Not Found")</f>
        <v>Not Found</v>
      </c>
      <c r="X532" s="44" t="str">
        <f>IF(COUNTIF(Stats!$A$1:$A$33, I532) &gt; 0, "Found", "Not Found")</f>
        <v>Not Found</v>
      </c>
      <c r="Y532" s="44" t="str">
        <f>IF(COUNTIF(Stats!$A$1:$A$33, J532) &gt; 0, "Found", "Not Found")</f>
        <v>Not Found</v>
      </c>
      <c r="Z532" s="44" t="str">
        <f>IF(COUNTIF(Stats!$A$1:$A$33, K532) &gt; 0, "Found", "Not Found")</f>
        <v>Not Found</v>
      </c>
      <c r="AA532" s="44" t="str">
        <f>IF(COUNTIF(Stats!$A$1:$A$33, L532) &gt; 0, "Found", "Not Found")</f>
        <v>Not Found</v>
      </c>
      <c r="AB532" s="44" t="str">
        <f>IF(COUNTIF(Stats!$A$1:$A$33, M532) &gt; 0, "Found", "Not Found")</f>
        <v>Not Found</v>
      </c>
      <c r="AC532" s="44" t="str">
        <f>IF(COUNTIF(Stats!$A$1:$A$33, N532) &gt; 0, "Found", "Not Found")</f>
        <v>Not Found</v>
      </c>
      <c r="AD532" s="44" t="str">
        <f>IF(COUNTIF(Stats!$A$1:$A$33, O532) &gt; 0, "Found", "Not Found")</f>
        <v>Not Found</v>
      </c>
      <c r="AE532" s="44" t="str">
        <f>IF(COUNTIF(Stats!$A$1:$A$33, P532) &gt; 0, "Found", "Not Found")</f>
        <v>Not Found</v>
      </c>
      <c r="AF532" s="44" t="str">
        <f>IF(COUNTIF(Stats!$A$1:$A$33, Q532) &gt; 0, "Found", "Not Found")</f>
        <v>Not Found</v>
      </c>
      <c r="AG532" s="44" t="str">
        <f>IF(COUNTIF(Stats!$A$1:$A$33, R532) &gt; 0, "Found", "Not Found")</f>
        <v>Not Found</v>
      </c>
      <c r="AH532" s="44" t="str">
        <f>IF(COUNTIF(Stats!$A$1:$A$33, S532) &gt; 0, "Found", "Not Found")</f>
        <v>Not Found</v>
      </c>
    </row>
    <row r="533" spans="1:34" ht="12.75">
      <c r="A533" s="6"/>
      <c r="B533" s="6"/>
      <c r="C533" s="6"/>
      <c r="D533" s="34"/>
      <c r="E533" s="6"/>
      <c r="F533" s="35"/>
      <c r="G533" s="36"/>
      <c r="H533" s="37"/>
      <c r="I533" s="37"/>
      <c r="J533" s="38"/>
      <c r="K533" s="38"/>
      <c r="L533" s="39"/>
      <c r="M533" s="40"/>
      <c r="N533" s="41"/>
      <c r="O533" s="41"/>
      <c r="P533" s="41"/>
      <c r="Q533" s="41"/>
      <c r="R533" s="42"/>
      <c r="S533" s="42"/>
      <c r="T533" s="43">
        <f ca="1">IFERROR(__xludf.DUMMYFUNCTION("COUNTUNIQUE(F533:S533)"),0)</f>
        <v>0</v>
      </c>
      <c r="U533" s="44" t="str">
        <f>IF(COUNTIF(Stats!$A$1:$A$33, F533) &gt; 0, "Found", "Not Found")</f>
        <v>Not Found</v>
      </c>
      <c r="V533" s="44" t="str">
        <f>IF(COUNTIF(Stats!$A$1:$A$33, G533) &gt; 0, "Found", "Not Found")</f>
        <v>Not Found</v>
      </c>
      <c r="W533" s="44" t="str">
        <f>IF(COUNTIF(Stats!$A$1:$A$33, H533) &gt; 0, "Found", "Not Found")</f>
        <v>Not Found</v>
      </c>
      <c r="X533" s="44" t="str">
        <f>IF(COUNTIF(Stats!$A$1:$A$33, I533) &gt; 0, "Found", "Not Found")</f>
        <v>Not Found</v>
      </c>
      <c r="Y533" s="44" t="str">
        <f>IF(COUNTIF(Stats!$A$1:$A$33, J533) &gt; 0, "Found", "Not Found")</f>
        <v>Not Found</v>
      </c>
      <c r="Z533" s="44" t="str">
        <f>IF(COUNTIF(Stats!$A$1:$A$33, K533) &gt; 0, "Found", "Not Found")</f>
        <v>Not Found</v>
      </c>
      <c r="AA533" s="44" t="str">
        <f>IF(COUNTIF(Stats!$A$1:$A$33, L533) &gt; 0, "Found", "Not Found")</f>
        <v>Not Found</v>
      </c>
      <c r="AB533" s="44" t="str">
        <f>IF(COUNTIF(Stats!$A$1:$A$33, M533) &gt; 0, "Found", "Not Found")</f>
        <v>Not Found</v>
      </c>
      <c r="AC533" s="44" t="str">
        <f>IF(COUNTIF(Stats!$A$1:$A$33, N533) &gt; 0, "Found", "Not Found")</f>
        <v>Not Found</v>
      </c>
      <c r="AD533" s="44" t="str">
        <f>IF(COUNTIF(Stats!$A$1:$A$33, O533) &gt; 0, "Found", "Not Found")</f>
        <v>Not Found</v>
      </c>
      <c r="AE533" s="44" t="str">
        <f>IF(COUNTIF(Stats!$A$1:$A$33, P533) &gt; 0, "Found", "Not Found")</f>
        <v>Not Found</v>
      </c>
      <c r="AF533" s="44" t="str">
        <f>IF(COUNTIF(Stats!$A$1:$A$33, Q533) &gt; 0, "Found", "Not Found")</f>
        <v>Not Found</v>
      </c>
      <c r="AG533" s="44" t="str">
        <f>IF(COUNTIF(Stats!$A$1:$A$33, R533) &gt; 0, "Found", "Not Found")</f>
        <v>Not Found</v>
      </c>
      <c r="AH533" s="44" t="str">
        <f>IF(COUNTIF(Stats!$A$1:$A$33, S533) &gt; 0, "Found", "Not Found")</f>
        <v>Not Found</v>
      </c>
    </row>
    <row r="534" spans="1:34" ht="12.75">
      <c r="A534" s="6"/>
      <c r="B534" s="6"/>
      <c r="C534" s="6"/>
      <c r="D534" s="34"/>
      <c r="E534" s="6"/>
      <c r="F534" s="35"/>
      <c r="G534" s="36"/>
      <c r="H534" s="37"/>
      <c r="I534" s="37"/>
      <c r="J534" s="38"/>
      <c r="K534" s="38"/>
      <c r="L534" s="39"/>
      <c r="M534" s="40"/>
      <c r="N534" s="41"/>
      <c r="O534" s="41"/>
      <c r="P534" s="41"/>
      <c r="Q534" s="41"/>
      <c r="R534" s="42"/>
      <c r="S534" s="42"/>
      <c r="T534" s="43">
        <f ca="1">IFERROR(__xludf.DUMMYFUNCTION("COUNTUNIQUE(F534:S534)"),0)</f>
        <v>0</v>
      </c>
      <c r="U534" s="44" t="str">
        <f>IF(COUNTIF(Stats!$A$1:$A$33, F534) &gt; 0, "Found", "Not Found")</f>
        <v>Not Found</v>
      </c>
      <c r="V534" s="44" t="str">
        <f>IF(COUNTIF(Stats!$A$1:$A$33, G534) &gt; 0, "Found", "Not Found")</f>
        <v>Not Found</v>
      </c>
      <c r="W534" s="44" t="str">
        <f>IF(COUNTIF(Stats!$A$1:$A$33, H534) &gt; 0, "Found", "Not Found")</f>
        <v>Not Found</v>
      </c>
      <c r="X534" s="44" t="str">
        <f>IF(COUNTIF(Stats!$A$1:$A$33, I534) &gt; 0, "Found", "Not Found")</f>
        <v>Not Found</v>
      </c>
      <c r="Y534" s="44" t="str">
        <f>IF(COUNTIF(Stats!$A$1:$A$33, J534) &gt; 0, "Found", "Not Found")</f>
        <v>Not Found</v>
      </c>
      <c r="Z534" s="44" t="str">
        <f>IF(COUNTIF(Stats!$A$1:$A$33, K534) &gt; 0, "Found", "Not Found")</f>
        <v>Not Found</v>
      </c>
      <c r="AA534" s="44" t="str">
        <f>IF(COUNTIF(Stats!$A$1:$A$33, L534) &gt; 0, "Found", "Not Found")</f>
        <v>Not Found</v>
      </c>
      <c r="AB534" s="44" t="str">
        <f>IF(COUNTIF(Stats!$A$1:$A$33, M534) &gt; 0, "Found", "Not Found")</f>
        <v>Not Found</v>
      </c>
      <c r="AC534" s="44" t="str">
        <f>IF(COUNTIF(Stats!$A$1:$A$33, N534) &gt; 0, "Found", "Not Found")</f>
        <v>Not Found</v>
      </c>
      <c r="AD534" s="44" t="str">
        <f>IF(COUNTIF(Stats!$A$1:$A$33, O534) &gt; 0, "Found", "Not Found")</f>
        <v>Not Found</v>
      </c>
      <c r="AE534" s="44" t="str">
        <f>IF(COUNTIF(Stats!$A$1:$A$33, P534) &gt; 0, "Found", "Not Found")</f>
        <v>Not Found</v>
      </c>
      <c r="AF534" s="44" t="str">
        <f>IF(COUNTIF(Stats!$A$1:$A$33, Q534) &gt; 0, "Found", "Not Found")</f>
        <v>Not Found</v>
      </c>
      <c r="AG534" s="44" t="str">
        <f>IF(COUNTIF(Stats!$A$1:$A$33, R534) &gt; 0, "Found", "Not Found")</f>
        <v>Not Found</v>
      </c>
      <c r="AH534" s="44" t="str">
        <f>IF(COUNTIF(Stats!$A$1:$A$33, S534) &gt; 0, "Found", "Not Found")</f>
        <v>Not Found</v>
      </c>
    </row>
    <row r="535" spans="1:34" ht="12.75">
      <c r="A535" s="6"/>
      <c r="B535" s="6"/>
      <c r="C535" s="6"/>
      <c r="D535" s="34"/>
      <c r="E535" s="6"/>
      <c r="F535" s="35"/>
      <c r="G535" s="36"/>
      <c r="H535" s="37"/>
      <c r="I535" s="37"/>
      <c r="J535" s="38"/>
      <c r="K535" s="38"/>
      <c r="L535" s="39"/>
      <c r="M535" s="40"/>
      <c r="N535" s="41"/>
      <c r="O535" s="41"/>
      <c r="P535" s="41"/>
      <c r="Q535" s="41"/>
      <c r="R535" s="42"/>
      <c r="S535" s="42"/>
      <c r="T535" s="43">
        <f ca="1">IFERROR(__xludf.DUMMYFUNCTION("COUNTUNIQUE(F535:S535)"),0)</f>
        <v>0</v>
      </c>
      <c r="U535" s="44" t="str">
        <f>IF(COUNTIF(Stats!$A$1:$A$33, F535) &gt; 0, "Found", "Not Found")</f>
        <v>Not Found</v>
      </c>
      <c r="V535" s="44" t="str">
        <f>IF(COUNTIF(Stats!$A$1:$A$33, G535) &gt; 0, "Found", "Not Found")</f>
        <v>Not Found</v>
      </c>
      <c r="W535" s="44" t="str">
        <f>IF(COUNTIF(Stats!$A$1:$A$33, H535) &gt; 0, "Found", "Not Found")</f>
        <v>Not Found</v>
      </c>
      <c r="X535" s="44" t="str">
        <f>IF(COUNTIF(Stats!$A$1:$A$33, I535) &gt; 0, "Found", "Not Found")</f>
        <v>Not Found</v>
      </c>
      <c r="Y535" s="44" t="str">
        <f>IF(COUNTIF(Stats!$A$1:$A$33, J535) &gt; 0, "Found", "Not Found")</f>
        <v>Not Found</v>
      </c>
      <c r="Z535" s="44" t="str">
        <f>IF(COUNTIF(Stats!$A$1:$A$33, K535) &gt; 0, "Found", "Not Found")</f>
        <v>Not Found</v>
      </c>
      <c r="AA535" s="44" t="str">
        <f>IF(COUNTIF(Stats!$A$1:$A$33, L535) &gt; 0, "Found", "Not Found")</f>
        <v>Not Found</v>
      </c>
      <c r="AB535" s="44" t="str">
        <f>IF(COUNTIF(Stats!$A$1:$A$33, M535) &gt; 0, "Found", "Not Found")</f>
        <v>Not Found</v>
      </c>
      <c r="AC535" s="44" t="str">
        <f>IF(COUNTIF(Stats!$A$1:$A$33, N535) &gt; 0, "Found", "Not Found")</f>
        <v>Not Found</v>
      </c>
      <c r="AD535" s="44" t="str">
        <f>IF(COUNTIF(Stats!$A$1:$A$33, O535) &gt; 0, "Found", "Not Found")</f>
        <v>Not Found</v>
      </c>
      <c r="AE535" s="44" t="str">
        <f>IF(COUNTIF(Stats!$A$1:$A$33, P535) &gt; 0, "Found", "Not Found")</f>
        <v>Not Found</v>
      </c>
      <c r="AF535" s="44" t="str">
        <f>IF(COUNTIF(Stats!$A$1:$A$33, Q535) &gt; 0, "Found", "Not Found")</f>
        <v>Not Found</v>
      </c>
      <c r="AG535" s="44" t="str">
        <f>IF(COUNTIF(Stats!$A$1:$A$33, R535) &gt; 0, "Found", "Not Found")</f>
        <v>Not Found</v>
      </c>
      <c r="AH535" s="44" t="str">
        <f>IF(COUNTIF(Stats!$A$1:$A$33, S535) &gt; 0, "Found", "Not Found")</f>
        <v>Not Found</v>
      </c>
    </row>
    <row r="536" spans="1:34" ht="12.75">
      <c r="A536" s="6"/>
      <c r="B536" s="6"/>
      <c r="C536" s="6"/>
      <c r="D536" s="34"/>
      <c r="E536" s="6"/>
      <c r="F536" s="35"/>
      <c r="G536" s="36"/>
      <c r="H536" s="37"/>
      <c r="I536" s="37"/>
      <c r="J536" s="38"/>
      <c r="K536" s="38"/>
      <c r="L536" s="39"/>
      <c r="M536" s="40"/>
      <c r="N536" s="41"/>
      <c r="O536" s="41"/>
      <c r="P536" s="41"/>
      <c r="Q536" s="41"/>
      <c r="R536" s="42"/>
      <c r="S536" s="42"/>
      <c r="T536" s="43">
        <f ca="1">IFERROR(__xludf.DUMMYFUNCTION("COUNTUNIQUE(F536:S536)"),0)</f>
        <v>0</v>
      </c>
      <c r="U536" s="44" t="str">
        <f>IF(COUNTIF(Stats!$A$1:$A$33, F536) &gt; 0, "Found", "Not Found")</f>
        <v>Not Found</v>
      </c>
      <c r="V536" s="44" t="str">
        <f>IF(COUNTIF(Stats!$A$1:$A$33, G536) &gt; 0, "Found", "Not Found")</f>
        <v>Not Found</v>
      </c>
      <c r="W536" s="44" t="str">
        <f>IF(COUNTIF(Stats!$A$1:$A$33, H536) &gt; 0, "Found", "Not Found")</f>
        <v>Not Found</v>
      </c>
      <c r="X536" s="44" t="str">
        <f>IF(COUNTIF(Stats!$A$1:$A$33, I536) &gt; 0, "Found", "Not Found")</f>
        <v>Not Found</v>
      </c>
      <c r="Y536" s="44" t="str">
        <f>IF(COUNTIF(Stats!$A$1:$A$33, J536) &gt; 0, "Found", "Not Found")</f>
        <v>Not Found</v>
      </c>
      <c r="Z536" s="44" t="str">
        <f>IF(COUNTIF(Stats!$A$1:$A$33, K536) &gt; 0, "Found", "Not Found")</f>
        <v>Not Found</v>
      </c>
      <c r="AA536" s="44" t="str">
        <f>IF(COUNTIF(Stats!$A$1:$A$33, L536) &gt; 0, "Found", "Not Found")</f>
        <v>Not Found</v>
      </c>
      <c r="AB536" s="44" t="str">
        <f>IF(COUNTIF(Stats!$A$1:$A$33, M536) &gt; 0, "Found", "Not Found")</f>
        <v>Not Found</v>
      </c>
      <c r="AC536" s="44" t="str">
        <f>IF(COUNTIF(Stats!$A$1:$A$33, N536) &gt; 0, "Found", "Not Found")</f>
        <v>Not Found</v>
      </c>
      <c r="AD536" s="44" t="str">
        <f>IF(COUNTIF(Stats!$A$1:$A$33, O536) &gt; 0, "Found", "Not Found")</f>
        <v>Not Found</v>
      </c>
      <c r="AE536" s="44" t="str">
        <f>IF(COUNTIF(Stats!$A$1:$A$33, P536) &gt; 0, "Found", "Not Found")</f>
        <v>Not Found</v>
      </c>
      <c r="AF536" s="44" t="str">
        <f>IF(COUNTIF(Stats!$A$1:$A$33, Q536) &gt; 0, "Found", "Not Found")</f>
        <v>Not Found</v>
      </c>
      <c r="AG536" s="44" t="str">
        <f>IF(COUNTIF(Stats!$A$1:$A$33, R536) &gt; 0, "Found", "Not Found")</f>
        <v>Not Found</v>
      </c>
      <c r="AH536" s="44" t="str">
        <f>IF(COUNTIF(Stats!$A$1:$A$33, S536) &gt; 0, "Found", "Not Found")</f>
        <v>Not Found</v>
      </c>
    </row>
    <row r="537" spans="1:34" ht="12.75">
      <c r="A537" s="6"/>
      <c r="B537" s="6"/>
      <c r="C537" s="6"/>
      <c r="D537" s="34"/>
      <c r="E537" s="6"/>
      <c r="F537" s="35"/>
      <c r="G537" s="36"/>
      <c r="H537" s="37"/>
      <c r="I537" s="37"/>
      <c r="J537" s="38"/>
      <c r="K537" s="38"/>
      <c r="L537" s="39"/>
      <c r="M537" s="40"/>
      <c r="N537" s="41"/>
      <c r="O537" s="41"/>
      <c r="P537" s="41"/>
      <c r="Q537" s="41"/>
      <c r="R537" s="42"/>
      <c r="S537" s="42"/>
      <c r="T537" s="43">
        <f ca="1">IFERROR(__xludf.DUMMYFUNCTION("COUNTUNIQUE(F537:S537)"),0)</f>
        <v>0</v>
      </c>
      <c r="U537" s="44" t="str">
        <f>IF(COUNTIF(Stats!$A$1:$A$33, F537) &gt; 0, "Found", "Not Found")</f>
        <v>Not Found</v>
      </c>
      <c r="V537" s="44" t="str">
        <f>IF(COUNTIF(Stats!$A$1:$A$33, G537) &gt; 0, "Found", "Not Found")</f>
        <v>Not Found</v>
      </c>
      <c r="W537" s="44" t="str">
        <f>IF(COUNTIF(Stats!$A$1:$A$33, H537) &gt; 0, "Found", "Not Found")</f>
        <v>Not Found</v>
      </c>
      <c r="X537" s="44" t="str">
        <f>IF(COUNTIF(Stats!$A$1:$A$33, I537) &gt; 0, "Found", "Not Found")</f>
        <v>Not Found</v>
      </c>
      <c r="Y537" s="44" t="str">
        <f>IF(COUNTIF(Stats!$A$1:$A$33, J537) &gt; 0, "Found", "Not Found")</f>
        <v>Not Found</v>
      </c>
      <c r="Z537" s="44" t="str">
        <f>IF(COUNTIF(Stats!$A$1:$A$33, K537) &gt; 0, "Found", "Not Found")</f>
        <v>Not Found</v>
      </c>
      <c r="AA537" s="44" t="str">
        <f>IF(COUNTIF(Stats!$A$1:$A$33, L537) &gt; 0, "Found", "Not Found")</f>
        <v>Not Found</v>
      </c>
      <c r="AB537" s="44" t="str">
        <f>IF(COUNTIF(Stats!$A$1:$A$33, M537) &gt; 0, "Found", "Not Found")</f>
        <v>Not Found</v>
      </c>
      <c r="AC537" s="44" t="str">
        <f>IF(COUNTIF(Stats!$A$1:$A$33, N537) &gt; 0, "Found", "Not Found")</f>
        <v>Not Found</v>
      </c>
      <c r="AD537" s="44" t="str">
        <f>IF(COUNTIF(Stats!$A$1:$A$33, O537) &gt; 0, "Found", "Not Found")</f>
        <v>Not Found</v>
      </c>
      <c r="AE537" s="44" t="str">
        <f>IF(COUNTIF(Stats!$A$1:$A$33, P537) &gt; 0, "Found", "Not Found")</f>
        <v>Not Found</v>
      </c>
      <c r="AF537" s="44" t="str">
        <f>IF(COUNTIF(Stats!$A$1:$A$33, Q537) &gt; 0, "Found", "Not Found")</f>
        <v>Not Found</v>
      </c>
      <c r="AG537" s="44" t="str">
        <f>IF(COUNTIF(Stats!$A$1:$A$33, R537) &gt; 0, "Found", "Not Found")</f>
        <v>Not Found</v>
      </c>
      <c r="AH537" s="44" t="str">
        <f>IF(COUNTIF(Stats!$A$1:$A$33, S537) &gt; 0, "Found", "Not Found")</f>
        <v>Not Found</v>
      </c>
    </row>
    <row r="538" spans="1:34" ht="12.75">
      <c r="A538" s="6"/>
      <c r="B538" s="6"/>
      <c r="C538" s="6"/>
      <c r="D538" s="34"/>
      <c r="E538" s="6"/>
      <c r="F538" s="35"/>
      <c r="G538" s="36"/>
      <c r="H538" s="37"/>
      <c r="I538" s="37"/>
      <c r="J538" s="38"/>
      <c r="K538" s="38"/>
      <c r="L538" s="39"/>
      <c r="M538" s="40"/>
      <c r="N538" s="41"/>
      <c r="O538" s="41"/>
      <c r="P538" s="41"/>
      <c r="Q538" s="41"/>
      <c r="R538" s="42"/>
      <c r="S538" s="42"/>
      <c r="T538" s="43">
        <f ca="1">IFERROR(__xludf.DUMMYFUNCTION("COUNTUNIQUE(F538:S538)"),0)</f>
        <v>0</v>
      </c>
      <c r="U538" s="44" t="str">
        <f>IF(COUNTIF(Stats!$A$1:$A$33, F538) &gt; 0, "Found", "Not Found")</f>
        <v>Not Found</v>
      </c>
      <c r="V538" s="44" t="str">
        <f>IF(COUNTIF(Stats!$A$1:$A$33, G538) &gt; 0, "Found", "Not Found")</f>
        <v>Not Found</v>
      </c>
      <c r="W538" s="44" t="str">
        <f>IF(COUNTIF(Stats!$A$1:$A$33, H538) &gt; 0, "Found", "Not Found")</f>
        <v>Not Found</v>
      </c>
      <c r="X538" s="44" t="str">
        <f>IF(COUNTIF(Stats!$A$1:$A$33, I538) &gt; 0, "Found", "Not Found")</f>
        <v>Not Found</v>
      </c>
      <c r="Y538" s="44" t="str">
        <f>IF(COUNTIF(Stats!$A$1:$A$33, J538) &gt; 0, "Found", "Not Found")</f>
        <v>Not Found</v>
      </c>
      <c r="Z538" s="44" t="str">
        <f>IF(COUNTIF(Stats!$A$1:$A$33, K538) &gt; 0, "Found", "Not Found")</f>
        <v>Not Found</v>
      </c>
      <c r="AA538" s="44" t="str">
        <f>IF(COUNTIF(Stats!$A$1:$A$33, L538) &gt; 0, "Found", "Not Found")</f>
        <v>Not Found</v>
      </c>
      <c r="AB538" s="44" t="str">
        <f>IF(COUNTIF(Stats!$A$1:$A$33, M538) &gt; 0, "Found", "Not Found")</f>
        <v>Not Found</v>
      </c>
      <c r="AC538" s="44" t="str">
        <f>IF(COUNTIF(Stats!$A$1:$A$33, N538) &gt; 0, "Found", "Not Found")</f>
        <v>Not Found</v>
      </c>
      <c r="AD538" s="44" t="str">
        <f>IF(COUNTIF(Stats!$A$1:$A$33, O538) &gt; 0, "Found", "Not Found")</f>
        <v>Not Found</v>
      </c>
      <c r="AE538" s="44" t="str">
        <f>IF(COUNTIF(Stats!$A$1:$A$33, P538) &gt; 0, "Found", "Not Found")</f>
        <v>Not Found</v>
      </c>
      <c r="AF538" s="44" t="str">
        <f>IF(COUNTIF(Stats!$A$1:$A$33, Q538) &gt; 0, "Found", "Not Found")</f>
        <v>Not Found</v>
      </c>
      <c r="AG538" s="44" t="str">
        <f>IF(COUNTIF(Stats!$A$1:$A$33, R538) &gt; 0, "Found", "Not Found")</f>
        <v>Not Found</v>
      </c>
      <c r="AH538" s="44" t="str">
        <f>IF(COUNTIF(Stats!$A$1:$A$33, S538) &gt; 0, "Found", "Not Found")</f>
        <v>Not Found</v>
      </c>
    </row>
    <row r="539" spans="1:34" ht="12.75">
      <c r="A539" s="6"/>
      <c r="B539" s="6"/>
      <c r="C539" s="6"/>
      <c r="D539" s="34"/>
      <c r="E539" s="6"/>
      <c r="F539" s="35"/>
      <c r="G539" s="36"/>
      <c r="H539" s="37"/>
      <c r="I539" s="37"/>
      <c r="J539" s="38"/>
      <c r="K539" s="38"/>
      <c r="L539" s="39"/>
      <c r="M539" s="40"/>
      <c r="N539" s="41"/>
      <c r="O539" s="41"/>
      <c r="P539" s="41"/>
      <c r="Q539" s="41"/>
      <c r="R539" s="42"/>
      <c r="S539" s="42"/>
      <c r="T539" s="43">
        <f ca="1">IFERROR(__xludf.DUMMYFUNCTION("COUNTUNIQUE(F539:S539)"),0)</f>
        <v>0</v>
      </c>
      <c r="U539" s="44" t="str">
        <f>IF(COUNTIF(Stats!$A$1:$A$33, F539) &gt; 0, "Found", "Not Found")</f>
        <v>Not Found</v>
      </c>
      <c r="V539" s="44" t="str">
        <f>IF(COUNTIF(Stats!$A$1:$A$33, G539) &gt; 0, "Found", "Not Found")</f>
        <v>Not Found</v>
      </c>
      <c r="W539" s="44" t="str">
        <f>IF(COUNTIF(Stats!$A$1:$A$33, H539) &gt; 0, "Found", "Not Found")</f>
        <v>Not Found</v>
      </c>
      <c r="X539" s="44" t="str">
        <f>IF(COUNTIF(Stats!$A$1:$A$33, I539) &gt; 0, "Found", "Not Found")</f>
        <v>Not Found</v>
      </c>
      <c r="Y539" s="44" t="str">
        <f>IF(COUNTIF(Stats!$A$1:$A$33, J539) &gt; 0, "Found", "Not Found")</f>
        <v>Not Found</v>
      </c>
      <c r="Z539" s="44" t="str">
        <f>IF(COUNTIF(Stats!$A$1:$A$33, K539) &gt; 0, "Found", "Not Found")</f>
        <v>Not Found</v>
      </c>
      <c r="AA539" s="44" t="str">
        <f>IF(COUNTIF(Stats!$A$1:$A$33, L539) &gt; 0, "Found", "Not Found")</f>
        <v>Not Found</v>
      </c>
      <c r="AB539" s="44" t="str">
        <f>IF(COUNTIF(Stats!$A$1:$A$33, M539) &gt; 0, "Found", "Not Found")</f>
        <v>Not Found</v>
      </c>
      <c r="AC539" s="44" t="str">
        <f>IF(COUNTIF(Stats!$A$1:$A$33, N539) &gt; 0, "Found", "Not Found")</f>
        <v>Not Found</v>
      </c>
      <c r="AD539" s="44" t="str">
        <f>IF(COUNTIF(Stats!$A$1:$A$33, O539) &gt; 0, "Found", "Not Found")</f>
        <v>Not Found</v>
      </c>
      <c r="AE539" s="44" t="str">
        <f>IF(COUNTIF(Stats!$A$1:$A$33, P539) &gt; 0, "Found", "Not Found")</f>
        <v>Not Found</v>
      </c>
      <c r="AF539" s="44" t="str">
        <f>IF(COUNTIF(Stats!$A$1:$A$33, Q539) &gt; 0, "Found", "Not Found")</f>
        <v>Not Found</v>
      </c>
      <c r="AG539" s="44" t="str">
        <f>IF(COUNTIF(Stats!$A$1:$A$33, R539) &gt; 0, "Found", "Not Found")</f>
        <v>Not Found</v>
      </c>
      <c r="AH539" s="44" t="str">
        <f>IF(COUNTIF(Stats!$A$1:$A$33, S539) &gt; 0, "Found", "Not Found")</f>
        <v>Not Found</v>
      </c>
    </row>
    <row r="540" spans="1:34" ht="12.75">
      <c r="A540" s="6"/>
      <c r="B540" s="6"/>
      <c r="C540" s="6"/>
      <c r="D540" s="34"/>
      <c r="E540" s="6"/>
      <c r="F540" s="35"/>
      <c r="G540" s="36"/>
      <c r="H540" s="37"/>
      <c r="I540" s="37"/>
      <c r="J540" s="38"/>
      <c r="K540" s="38"/>
      <c r="L540" s="39"/>
      <c r="M540" s="40"/>
      <c r="N540" s="41"/>
      <c r="O540" s="41"/>
      <c r="P540" s="41"/>
      <c r="Q540" s="41"/>
      <c r="R540" s="42"/>
      <c r="S540" s="42"/>
      <c r="T540" s="43">
        <f ca="1">IFERROR(__xludf.DUMMYFUNCTION("COUNTUNIQUE(F540:S540)"),0)</f>
        <v>0</v>
      </c>
      <c r="U540" s="44" t="str">
        <f>IF(COUNTIF(Stats!$A$1:$A$33, F540) &gt; 0, "Found", "Not Found")</f>
        <v>Not Found</v>
      </c>
      <c r="V540" s="44" t="str">
        <f>IF(COUNTIF(Stats!$A$1:$A$33, G540) &gt; 0, "Found", "Not Found")</f>
        <v>Not Found</v>
      </c>
      <c r="W540" s="44" t="str">
        <f>IF(COUNTIF(Stats!$A$1:$A$33, H540) &gt; 0, "Found", "Not Found")</f>
        <v>Not Found</v>
      </c>
      <c r="X540" s="44" t="str">
        <f>IF(COUNTIF(Stats!$A$1:$A$33, I540) &gt; 0, "Found", "Not Found")</f>
        <v>Not Found</v>
      </c>
      <c r="Y540" s="44" t="str">
        <f>IF(COUNTIF(Stats!$A$1:$A$33, J540) &gt; 0, "Found", "Not Found")</f>
        <v>Not Found</v>
      </c>
      <c r="Z540" s="44" t="str">
        <f>IF(COUNTIF(Stats!$A$1:$A$33, K540) &gt; 0, "Found", "Not Found")</f>
        <v>Not Found</v>
      </c>
      <c r="AA540" s="44" t="str">
        <f>IF(COUNTIF(Stats!$A$1:$A$33, L540) &gt; 0, "Found", "Not Found")</f>
        <v>Not Found</v>
      </c>
      <c r="AB540" s="44" t="str">
        <f>IF(COUNTIF(Stats!$A$1:$A$33, M540) &gt; 0, "Found", "Not Found")</f>
        <v>Not Found</v>
      </c>
      <c r="AC540" s="44" t="str">
        <f>IF(COUNTIF(Stats!$A$1:$A$33, N540) &gt; 0, "Found", "Not Found")</f>
        <v>Not Found</v>
      </c>
      <c r="AD540" s="44" t="str">
        <f>IF(COUNTIF(Stats!$A$1:$A$33, O540) &gt; 0, "Found", "Not Found")</f>
        <v>Not Found</v>
      </c>
      <c r="AE540" s="44" t="str">
        <f>IF(COUNTIF(Stats!$A$1:$A$33, P540) &gt; 0, "Found", "Not Found")</f>
        <v>Not Found</v>
      </c>
      <c r="AF540" s="44" t="str">
        <f>IF(COUNTIF(Stats!$A$1:$A$33, Q540) &gt; 0, "Found", "Not Found")</f>
        <v>Not Found</v>
      </c>
      <c r="AG540" s="44" t="str">
        <f>IF(COUNTIF(Stats!$A$1:$A$33, R540) &gt; 0, "Found", "Not Found")</f>
        <v>Not Found</v>
      </c>
      <c r="AH540" s="44" t="str">
        <f>IF(COUNTIF(Stats!$A$1:$A$33, S540) &gt; 0, "Found", "Not Found")</f>
        <v>Not Found</v>
      </c>
    </row>
    <row r="541" spans="1:34" ht="12.75">
      <c r="A541" s="6"/>
      <c r="B541" s="6"/>
      <c r="C541" s="6"/>
      <c r="D541" s="34"/>
      <c r="E541" s="6"/>
      <c r="F541" s="35"/>
      <c r="G541" s="36"/>
      <c r="H541" s="37"/>
      <c r="I541" s="37"/>
      <c r="J541" s="38"/>
      <c r="K541" s="38"/>
      <c r="L541" s="39"/>
      <c r="M541" s="40"/>
      <c r="N541" s="41"/>
      <c r="O541" s="41"/>
      <c r="P541" s="41"/>
      <c r="Q541" s="41"/>
      <c r="R541" s="42"/>
      <c r="S541" s="42"/>
      <c r="T541" s="43">
        <f ca="1">IFERROR(__xludf.DUMMYFUNCTION("COUNTUNIQUE(F541:S541)"),0)</f>
        <v>0</v>
      </c>
      <c r="U541" s="44" t="str">
        <f>IF(COUNTIF(Stats!$A$1:$A$33, F541) &gt; 0, "Found", "Not Found")</f>
        <v>Not Found</v>
      </c>
      <c r="V541" s="44" t="str">
        <f>IF(COUNTIF(Stats!$A$1:$A$33, G541) &gt; 0, "Found", "Not Found")</f>
        <v>Not Found</v>
      </c>
      <c r="W541" s="44" t="str">
        <f>IF(COUNTIF(Stats!$A$1:$A$33, H541) &gt; 0, "Found", "Not Found")</f>
        <v>Not Found</v>
      </c>
      <c r="X541" s="44" t="str">
        <f>IF(COUNTIF(Stats!$A$1:$A$33, I541) &gt; 0, "Found", "Not Found")</f>
        <v>Not Found</v>
      </c>
      <c r="Y541" s="44" t="str">
        <f>IF(COUNTIF(Stats!$A$1:$A$33, J541) &gt; 0, "Found", "Not Found")</f>
        <v>Not Found</v>
      </c>
      <c r="Z541" s="44" t="str">
        <f>IF(COUNTIF(Stats!$A$1:$A$33, K541) &gt; 0, "Found", "Not Found")</f>
        <v>Not Found</v>
      </c>
      <c r="AA541" s="44" t="str">
        <f>IF(COUNTIF(Stats!$A$1:$A$33, L541) &gt; 0, "Found", "Not Found")</f>
        <v>Not Found</v>
      </c>
      <c r="AB541" s="44" t="str">
        <f>IF(COUNTIF(Stats!$A$1:$A$33, M541) &gt; 0, "Found", "Not Found")</f>
        <v>Not Found</v>
      </c>
      <c r="AC541" s="44" t="str">
        <f>IF(COUNTIF(Stats!$A$1:$A$33, N541) &gt; 0, "Found", "Not Found")</f>
        <v>Not Found</v>
      </c>
      <c r="AD541" s="44" t="str">
        <f>IF(COUNTIF(Stats!$A$1:$A$33, O541) &gt; 0, "Found", "Not Found")</f>
        <v>Not Found</v>
      </c>
      <c r="AE541" s="44" t="str">
        <f>IF(COUNTIF(Stats!$A$1:$A$33, P541) &gt; 0, "Found", "Not Found")</f>
        <v>Not Found</v>
      </c>
      <c r="AF541" s="44" t="str">
        <f>IF(COUNTIF(Stats!$A$1:$A$33, Q541) &gt; 0, "Found", "Not Found")</f>
        <v>Not Found</v>
      </c>
      <c r="AG541" s="44" t="str">
        <f>IF(COUNTIF(Stats!$A$1:$A$33, R541) &gt; 0, "Found", "Not Found")</f>
        <v>Not Found</v>
      </c>
      <c r="AH541" s="44" t="str">
        <f>IF(COUNTIF(Stats!$A$1:$A$33, S541) &gt; 0, "Found", "Not Found")</f>
        <v>Not Found</v>
      </c>
    </row>
    <row r="542" spans="1:34" ht="12.75">
      <c r="A542" s="6"/>
      <c r="B542" s="6"/>
      <c r="C542" s="6"/>
      <c r="D542" s="34"/>
      <c r="E542" s="6"/>
      <c r="F542" s="35"/>
      <c r="G542" s="36"/>
      <c r="H542" s="37"/>
      <c r="I542" s="37"/>
      <c r="J542" s="38"/>
      <c r="K542" s="38"/>
      <c r="L542" s="39"/>
      <c r="M542" s="40"/>
      <c r="N542" s="41"/>
      <c r="O542" s="41"/>
      <c r="P542" s="41"/>
      <c r="Q542" s="41"/>
      <c r="R542" s="42"/>
      <c r="S542" s="42"/>
      <c r="T542" s="43">
        <f ca="1">IFERROR(__xludf.DUMMYFUNCTION("COUNTUNIQUE(F542:S542)"),0)</f>
        <v>0</v>
      </c>
      <c r="U542" s="44" t="str">
        <f>IF(COUNTIF(Stats!$A$1:$A$33, F542) &gt; 0, "Found", "Not Found")</f>
        <v>Not Found</v>
      </c>
      <c r="V542" s="44" t="str">
        <f>IF(COUNTIF(Stats!$A$1:$A$33, G542) &gt; 0, "Found", "Not Found")</f>
        <v>Not Found</v>
      </c>
      <c r="W542" s="44" t="str">
        <f>IF(COUNTIF(Stats!$A$1:$A$33, H542) &gt; 0, "Found", "Not Found")</f>
        <v>Not Found</v>
      </c>
      <c r="X542" s="44" t="str">
        <f>IF(COUNTIF(Stats!$A$1:$A$33, I542) &gt; 0, "Found", "Not Found")</f>
        <v>Not Found</v>
      </c>
      <c r="Y542" s="44" t="str">
        <f>IF(COUNTIF(Stats!$A$1:$A$33, J542) &gt; 0, "Found", "Not Found")</f>
        <v>Not Found</v>
      </c>
      <c r="Z542" s="44" t="str">
        <f>IF(COUNTIF(Stats!$A$1:$A$33, K542) &gt; 0, "Found", "Not Found")</f>
        <v>Not Found</v>
      </c>
      <c r="AA542" s="44" t="str">
        <f>IF(COUNTIF(Stats!$A$1:$A$33, L542) &gt; 0, "Found", "Not Found")</f>
        <v>Not Found</v>
      </c>
      <c r="AB542" s="44" t="str">
        <f>IF(COUNTIF(Stats!$A$1:$A$33, M542) &gt; 0, "Found", "Not Found")</f>
        <v>Not Found</v>
      </c>
      <c r="AC542" s="44" t="str">
        <f>IF(COUNTIF(Stats!$A$1:$A$33, N542) &gt; 0, "Found", "Not Found")</f>
        <v>Not Found</v>
      </c>
      <c r="AD542" s="44" t="str">
        <f>IF(COUNTIF(Stats!$A$1:$A$33, O542) &gt; 0, "Found", "Not Found")</f>
        <v>Not Found</v>
      </c>
      <c r="AE542" s="44" t="str">
        <f>IF(COUNTIF(Stats!$A$1:$A$33, P542) &gt; 0, "Found", "Not Found")</f>
        <v>Not Found</v>
      </c>
      <c r="AF542" s="44" t="str">
        <f>IF(COUNTIF(Stats!$A$1:$A$33, Q542) &gt; 0, "Found", "Not Found")</f>
        <v>Not Found</v>
      </c>
      <c r="AG542" s="44" t="str">
        <f>IF(COUNTIF(Stats!$A$1:$A$33, R542) &gt; 0, "Found", "Not Found")</f>
        <v>Not Found</v>
      </c>
      <c r="AH542" s="44" t="str">
        <f>IF(COUNTIF(Stats!$A$1:$A$33, S542) &gt; 0, "Found", "Not Found")</f>
        <v>Not Found</v>
      </c>
    </row>
    <row r="543" spans="1:34" ht="12.75">
      <c r="A543" s="6"/>
      <c r="B543" s="6"/>
      <c r="C543" s="6"/>
      <c r="D543" s="34"/>
      <c r="E543" s="6"/>
      <c r="F543" s="35"/>
      <c r="G543" s="36"/>
      <c r="H543" s="37"/>
      <c r="I543" s="37"/>
      <c r="J543" s="38"/>
      <c r="K543" s="38"/>
      <c r="L543" s="39"/>
      <c r="M543" s="40"/>
      <c r="N543" s="41"/>
      <c r="O543" s="41"/>
      <c r="P543" s="41"/>
      <c r="Q543" s="41"/>
      <c r="R543" s="42"/>
      <c r="S543" s="42"/>
      <c r="T543" s="43">
        <f ca="1">IFERROR(__xludf.DUMMYFUNCTION("COUNTUNIQUE(F543:S543)"),0)</f>
        <v>0</v>
      </c>
      <c r="U543" s="44" t="str">
        <f>IF(COUNTIF(Stats!$A$1:$A$33, F543) &gt; 0, "Found", "Not Found")</f>
        <v>Not Found</v>
      </c>
      <c r="V543" s="44" t="str">
        <f>IF(COUNTIF(Stats!$A$1:$A$33, G543) &gt; 0, "Found", "Not Found")</f>
        <v>Not Found</v>
      </c>
      <c r="W543" s="44" t="str">
        <f>IF(COUNTIF(Stats!$A$1:$A$33, H543) &gt; 0, "Found", "Not Found")</f>
        <v>Not Found</v>
      </c>
      <c r="X543" s="44" t="str">
        <f>IF(COUNTIF(Stats!$A$1:$A$33, I543) &gt; 0, "Found", "Not Found")</f>
        <v>Not Found</v>
      </c>
      <c r="Y543" s="44" t="str">
        <f>IF(COUNTIF(Stats!$A$1:$A$33, J543) &gt; 0, "Found", "Not Found")</f>
        <v>Not Found</v>
      </c>
      <c r="Z543" s="44" t="str">
        <f>IF(COUNTIF(Stats!$A$1:$A$33, K543) &gt; 0, "Found", "Not Found")</f>
        <v>Not Found</v>
      </c>
      <c r="AA543" s="44" t="str">
        <f>IF(COUNTIF(Stats!$A$1:$A$33, L543) &gt; 0, "Found", "Not Found")</f>
        <v>Not Found</v>
      </c>
      <c r="AB543" s="44" t="str">
        <f>IF(COUNTIF(Stats!$A$1:$A$33, M543) &gt; 0, "Found", "Not Found")</f>
        <v>Not Found</v>
      </c>
      <c r="AC543" s="44" t="str">
        <f>IF(COUNTIF(Stats!$A$1:$A$33, N543) &gt; 0, "Found", "Not Found")</f>
        <v>Not Found</v>
      </c>
      <c r="AD543" s="44" t="str">
        <f>IF(COUNTIF(Stats!$A$1:$A$33, O543) &gt; 0, "Found", "Not Found")</f>
        <v>Not Found</v>
      </c>
      <c r="AE543" s="44" t="str">
        <f>IF(COUNTIF(Stats!$A$1:$A$33, P543) &gt; 0, "Found", "Not Found")</f>
        <v>Not Found</v>
      </c>
      <c r="AF543" s="44" t="str">
        <f>IF(COUNTIF(Stats!$A$1:$A$33, Q543) &gt; 0, "Found", "Not Found")</f>
        <v>Not Found</v>
      </c>
      <c r="AG543" s="44" t="str">
        <f>IF(COUNTIF(Stats!$A$1:$A$33, R543) &gt; 0, "Found", "Not Found")</f>
        <v>Not Found</v>
      </c>
      <c r="AH543" s="44" t="str">
        <f>IF(COUNTIF(Stats!$A$1:$A$33, S543) &gt; 0, "Found", "Not Found")</f>
        <v>Not Found</v>
      </c>
    </row>
    <row r="544" spans="1:34" ht="12.75">
      <c r="A544" s="6"/>
      <c r="B544" s="6"/>
      <c r="C544" s="6"/>
      <c r="D544" s="34"/>
      <c r="E544" s="6"/>
      <c r="F544" s="35"/>
      <c r="G544" s="36"/>
      <c r="H544" s="37"/>
      <c r="I544" s="37"/>
      <c r="J544" s="38"/>
      <c r="K544" s="38"/>
      <c r="L544" s="39"/>
      <c r="M544" s="40"/>
      <c r="N544" s="41"/>
      <c r="O544" s="41"/>
      <c r="P544" s="41"/>
      <c r="Q544" s="41"/>
      <c r="R544" s="42"/>
      <c r="S544" s="42"/>
      <c r="T544" s="43">
        <f ca="1">IFERROR(__xludf.DUMMYFUNCTION("COUNTUNIQUE(F544:S544)"),0)</f>
        <v>0</v>
      </c>
      <c r="U544" s="44" t="str">
        <f>IF(COUNTIF(Stats!$A$1:$A$33, F544) &gt; 0, "Found", "Not Found")</f>
        <v>Not Found</v>
      </c>
      <c r="V544" s="44" t="str">
        <f>IF(COUNTIF(Stats!$A$1:$A$33, G544) &gt; 0, "Found", "Not Found")</f>
        <v>Not Found</v>
      </c>
      <c r="W544" s="44" t="str">
        <f>IF(COUNTIF(Stats!$A$1:$A$33, H544) &gt; 0, "Found", "Not Found")</f>
        <v>Not Found</v>
      </c>
      <c r="X544" s="44" t="str">
        <f>IF(COUNTIF(Stats!$A$1:$A$33, I544) &gt; 0, "Found", "Not Found")</f>
        <v>Not Found</v>
      </c>
      <c r="Y544" s="44" t="str">
        <f>IF(COUNTIF(Stats!$A$1:$A$33, J544) &gt; 0, "Found", "Not Found")</f>
        <v>Not Found</v>
      </c>
      <c r="Z544" s="44" t="str">
        <f>IF(COUNTIF(Stats!$A$1:$A$33, K544) &gt; 0, "Found", "Not Found")</f>
        <v>Not Found</v>
      </c>
      <c r="AA544" s="44" t="str">
        <f>IF(COUNTIF(Stats!$A$1:$A$33, L544) &gt; 0, "Found", "Not Found")</f>
        <v>Not Found</v>
      </c>
      <c r="AB544" s="44" t="str">
        <f>IF(COUNTIF(Stats!$A$1:$A$33, M544) &gt; 0, "Found", "Not Found")</f>
        <v>Not Found</v>
      </c>
      <c r="AC544" s="44" t="str">
        <f>IF(COUNTIF(Stats!$A$1:$A$33, N544) &gt; 0, "Found", "Not Found")</f>
        <v>Not Found</v>
      </c>
      <c r="AD544" s="44" t="str">
        <f>IF(COUNTIF(Stats!$A$1:$A$33, O544) &gt; 0, "Found", "Not Found")</f>
        <v>Not Found</v>
      </c>
      <c r="AE544" s="44" t="str">
        <f>IF(COUNTIF(Stats!$A$1:$A$33, P544) &gt; 0, "Found", "Not Found")</f>
        <v>Not Found</v>
      </c>
      <c r="AF544" s="44" t="str">
        <f>IF(COUNTIF(Stats!$A$1:$A$33, Q544) &gt; 0, "Found", "Not Found")</f>
        <v>Not Found</v>
      </c>
      <c r="AG544" s="44" t="str">
        <f>IF(COUNTIF(Stats!$A$1:$A$33, R544) &gt; 0, "Found", "Not Found")</f>
        <v>Not Found</v>
      </c>
      <c r="AH544" s="44" t="str">
        <f>IF(COUNTIF(Stats!$A$1:$A$33, S544) &gt; 0, "Found", "Not Found")</f>
        <v>Not Found</v>
      </c>
    </row>
    <row r="545" spans="1:34" ht="12.75">
      <c r="A545" s="6"/>
      <c r="B545" s="6"/>
      <c r="C545" s="6"/>
      <c r="D545" s="34"/>
      <c r="E545" s="6"/>
      <c r="F545" s="35"/>
      <c r="G545" s="36"/>
      <c r="H545" s="37"/>
      <c r="I545" s="37"/>
      <c r="J545" s="38"/>
      <c r="K545" s="38"/>
      <c r="L545" s="39"/>
      <c r="M545" s="40"/>
      <c r="N545" s="41"/>
      <c r="O545" s="41"/>
      <c r="P545" s="41"/>
      <c r="Q545" s="41"/>
      <c r="R545" s="42"/>
      <c r="S545" s="42"/>
      <c r="T545" s="43">
        <f ca="1">IFERROR(__xludf.DUMMYFUNCTION("COUNTUNIQUE(F545:S545)"),0)</f>
        <v>0</v>
      </c>
      <c r="U545" s="44" t="str">
        <f>IF(COUNTIF(Stats!$A$1:$A$33, F545) &gt; 0, "Found", "Not Found")</f>
        <v>Not Found</v>
      </c>
      <c r="V545" s="44" t="str">
        <f>IF(COUNTIF(Stats!$A$1:$A$33, G545) &gt; 0, "Found", "Not Found")</f>
        <v>Not Found</v>
      </c>
      <c r="W545" s="44" t="str">
        <f>IF(COUNTIF(Stats!$A$1:$A$33, H545) &gt; 0, "Found", "Not Found")</f>
        <v>Not Found</v>
      </c>
      <c r="X545" s="44" t="str">
        <f>IF(COUNTIF(Stats!$A$1:$A$33, I545) &gt; 0, "Found", "Not Found")</f>
        <v>Not Found</v>
      </c>
      <c r="Y545" s="44" t="str">
        <f>IF(COUNTIF(Stats!$A$1:$A$33, J545) &gt; 0, "Found", "Not Found")</f>
        <v>Not Found</v>
      </c>
      <c r="Z545" s="44" t="str">
        <f>IF(COUNTIF(Stats!$A$1:$A$33, K545) &gt; 0, "Found", "Not Found")</f>
        <v>Not Found</v>
      </c>
      <c r="AA545" s="44" t="str">
        <f>IF(COUNTIF(Stats!$A$1:$A$33, L545) &gt; 0, "Found", "Not Found")</f>
        <v>Not Found</v>
      </c>
      <c r="AB545" s="44" t="str">
        <f>IF(COUNTIF(Stats!$A$1:$A$33, M545) &gt; 0, "Found", "Not Found")</f>
        <v>Not Found</v>
      </c>
      <c r="AC545" s="44" t="str">
        <f>IF(COUNTIF(Stats!$A$1:$A$33, N545) &gt; 0, "Found", "Not Found")</f>
        <v>Not Found</v>
      </c>
      <c r="AD545" s="44" t="str">
        <f>IF(COUNTIF(Stats!$A$1:$A$33, O545) &gt; 0, "Found", "Not Found")</f>
        <v>Not Found</v>
      </c>
      <c r="AE545" s="44" t="str">
        <f>IF(COUNTIF(Stats!$A$1:$A$33, P545) &gt; 0, "Found", "Not Found")</f>
        <v>Not Found</v>
      </c>
      <c r="AF545" s="44" t="str">
        <f>IF(COUNTIF(Stats!$A$1:$A$33, Q545) &gt; 0, "Found", "Not Found")</f>
        <v>Not Found</v>
      </c>
      <c r="AG545" s="44" t="str">
        <f>IF(COUNTIF(Stats!$A$1:$A$33, R545) &gt; 0, "Found", "Not Found")</f>
        <v>Not Found</v>
      </c>
      <c r="AH545" s="44" t="str">
        <f>IF(COUNTIF(Stats!$A$1:$A$33, S545) &gt; 0, "Found", "Not Found")</f>
        <v>Not Found</v>
      </c>
    </row>
    <row r="546" spans="1:34" ht="12.75">
      <c r="A546" s="6"/>
      <c r="B546" s="6"/>
      <c r="C546" s="6"/>
      <c r="D546" s="34"/>
      <c r="E546" s="6"/>
      <c r="F546" s="35"/>
      <c r="G546" s="36"/>
      <c r="H546" s="37"/>
      <c r="I546" s="37"/>
      <c r="J546" s="38"/>
      <c r="K546" s="38"/>
      <c r="L546" s="39"/>
      <c r="M546" s="40"/>
      <c r="N546" s="41"/>
      <c r="O546" s="41"/>
      <c r="P546" s="41"/>
      <c r="Q546" s="41"/>
      <c r="R546" s="42"/>
      <c r="S546" s="42"/>
      <c r="T546" s="43">
        <f ca="1">IFERROR(__xludf.DUMMYFUNCTION("COUNTUNIQUE(F546:S546)"),0)</f>
        <v>0</v>
      </c>
      <c r="U546" s="44" t="str">
        <f>IF(COUNTIF(Stats!$A$1:$A$33, F546) &gt; 0, "Found", "Not Found")</f>
        <v>Not Found</v>
      </c>
      <c r="V546" s="44" t="str">
        <f>IF(COUNTIF(Stats!$A$1:$A$33, G546) &gt; 0, "Found", "Not Found")</f>
        <v>Not Found</v>
      </c>
      <c r="W546" s="44" t="str">
        <f>IF(COUNTIF(Stats!$A$1:$A$33, H546) &gt; 0, "Found", "Not Found")</f>
        <v>Not Found</v>
      </c>
      <c r="X546" s="44" t="str">
        <f>IF(COUNTIF(Stats!$A$1:$A$33, I546) &gt; 0, "Found", "Not Found")</f>
        <v>Not Found</v>
      </c>
      <c r="Y546" s="44" t="str">
        <f>IF(COUNTIF(Stats!$A$1:$A$33, J546) &gt; 0, "Found", "Not Found")</f>
        <v>Not Found</v>
      </c>
      <c r="Z546" s="44" t="str">
        <f>IF(COUNTIF(Stats!$A$1:$A$33, K546) &gt; 0, "Found", "Not Found")</f>
        <v>Not Found</v>
      </c>
      <c r="AA546" s="44" t="str">
        <f>IF(COUNTIF(Stats!$A$1:$A$33, L546) &gt; 0, "Found", "Not Found")</f>
        <v>Not Found</v>
      </c>
      <c r="AB546" s="44" t="str">
        <f>IF(COUNTIF(Stats!$A$1:$A$33, M546) &gt; 0, "Found", "Not Found")</f>
        <v>Not Found</v>
      </c>
      <c r="AC546" s="44" t="str">
        <f>IF(COUNTIF(Stats!$A$1:$A$33, N546) &gt; 0, "Found", "Not Found")</f>
        <v>Not Found</v>
      </c>
      <c r="AD546" s="44" t="str">
        <f>IF(COUNTIF(Stats!$A$1:$A$33, O546) &gt; 0, "Found", "Not Found")</f>
        <v>Not Found</v>
      </c>
      <c r="AE546" s="44" t="str">
        <f>IF(COUNTIF(Stats!$A$1:$A$33, P546) &gt; 0, "Found", "Not Found")</f>
        <v>Not Found</v>
      </c>
      <c r="AF546" s="44" t="str">
        <f>IF(COUNTIF(Stats!$A$1:$A$33, Q546) &gt; 0, "Found", "Not Found")</f>
        <v>Not Found</v>
      </c>
      <c r="AG546" s="44" t="str">
        <f>IF(COUNTIF(Stats!$A$1:$A$33, R546) &gt; 0, "Found", "Not Found")</f>
        <v>Not Found</v>
      </c>
      <c r="AH546" s="44" t="str">
        <f>IF(COUNTIF(Stats!$A$1:$A$33, S546) &gt; 0, "Found", "Not Found")</f>
        <v>Not Found</v>
      </c>
    </row>
    <row r="547" spans="1:34" ht="12.75">
      <c r="A547" s="6"/>
      <c r="B547" s="6"/>
      <c r="C547" s="6"/>
      <c r="D547" s="34"/>
      <c r="E547" s="6"/>
      <c r="F547" s="35"/>
      <c r="G547" s="36"/>
      <c r="H547" s="37"/>
      <c r="I547" s="37"/>
      <c r="J547" s="38"/>
      <c r="K547" s="38"/>
      <c r="L547" s="39"/>
      <c r="M547" s="40"/>
      <c r="N547" s="41"/>
      <c r="O547" s="41"/>
      <c r="P547" s="41"/>
      <c r="Q547" s="41"/>
      <c r="R547" s="42"/>
      <c r="S547" s="42"/>
      <c r="T547" s="43">
        <f ca="1">IFERROR(__xludf.DUMMYFUNCTION("COUNTUNIQUE(F547:S547)"),0)</f>
        <v>0</v>
      </c>
      <c r="U547" s="44" t="str">
        <f>IF(COUNTIF(Stats!$A$1:$A$33, F547) &gt; 0, "Found", "Not Found")</f>
        <v>Not Found</v>
      </c>
      <c r="V547" s="44" t="str">
        <f>IF(COUNTIF(Stats!$A$1:$A$33, G547) &gt; 0, "Found", "Not Found")</f>
        <v>Not Found</v>
      </c>
      <c r="W547" s="44" t="str">
        <f>IF(COUNTIF(Stats!$A$1:$A$33, H547) &gt; 0, "Found", "Not Found")</f>
        <v>Not Found</v>
      </c>
      <c r="X547" s="44" t="str">
        <f>IF(COUNTIF(Stats!$A$1:$A$33, I547) &gt; 0, "Found", "Not Found")</f>
        <v>Not Found</v>
      </c>
      <c r="Y547" s="44" t="str">
        <f>IF(COUNTIF(Stats!$A$1:$A$33, J547) &gt; 0, "Found", "Not Found")</f>
        <v>Not Found</v>
      </c>
      <c r="Z547" s="44" t="str">
        <f>IF(COUNTIF(Stats!$A$1:$A$33, K547) &gt; 0, "Found", "Not Found")</f>
        <v>Not Found</v>
      </c>
      <c r="AA547" s="44" t="str">
        <f>IF(COUNTIF(Stats!$A$1:$A$33, L547) &gt; 0, "Found", "Not Found")</f>
        <v>Not Found</v>
      </c>
      <c r="AB547" s="44" t="str">
        <f>IF(COUNTIF(Stats!$A$1:$A$33, M547) &gt; 0, "Found", "Not Found")</f>
        <v>Not Found</v>
      </c>
      <c r="AC547" s="44" t="str">
        <f>IF(COUNTIF(Stats!$A$1:$A$33, N547) &gt; 0, "Found", "Not Found")</f>
        <v>Not Found</v>
      </c>
      <c r="AD547" s="44" t="str">
        <f>IF(COUNTIF(Stats!$A$1:$A$33, O547) &gt; 0, "Found", "Not Found")</f>
        <v>Not Found</v>
      </c>
      <c r="AE547" s="44" t="str">
        <f>IF(COUNTIF(Stats!$A$1:$A$33, P547) &gt; 0, "Found", "Not Found")</f>
        <v>Not Found</v>
      </c>
      <c r="AF547" s="44" t="str">
        <f>IF(COUNTIF(Stats!$A$1:$A$33, Q547) &gt; 0, "Found", "Not Found")</f>
        <v>Not Found</v>
      </c>
      <c r="AG547" s="44" t="str">
        <f>IF(COUNTIF(Stats!$A$1:$A$33, R547) &gt; 0, "Found", "Not Found")</f>
        <v>Not Found</v>
      </c>
      <c r="AH547" s="44" t="str">
        <f>IF(COUNTIF(Stats!$A$1:$A$33, S547) &gt; 0, "Found", "Not Found")</f>
        <v>Not Found</v>
      </c>
    </row>
    <row r="548" spans="1:34" ht="12.75">
      <c r="A548" s="6"/>
      <c r="B548" s="6"/>
      <c r="C548" s="6"/>
      <c r="D548" s="34"/>
      <c r="E548" s="6"/>
      <c r="F548" s="35"/>
      <c r="G548" s="36"/>
      <c r="H548" s="37"/>
      <c r="I548" s="37"/>
      <c r="J548" s="38"/>
      <c r="K548" s="38"/>
      <c r="L548" s="39"/>
      <c r="M548" s="40"/>
      <c r="N548" s="41"/>
      <c r="O548" s="41"/>
      <c r="P548" s="41"/>
      <c r="Q548" s="41"/>
      <c r="R548" s="42"/>
      <c r="S548" s="42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 spans="1:34" ht="12.75">
      <c r="A549" s="6"/>
      <c r="B549" s="6"/>
      <c r="C549" s="6"/>
      <c r="D549" s="34"/>
      <c r="E549" s="6"/>
      <c r="F549" s="35"/>
      <c r="G549" s="36"/>
      <c r="H549" s="37"/>
      <c r="I549" s="37"/>
      <c r="J549" s="38"/>
      <c r="K549" s="38"/>
      <c r="L549" s="39"/>
      <c r="M549" s="40"/>
      <c r="N549" s="41"/>
      <c r="O549" s="41"/>
      <c r="P549" s="41"/>
      <c r="Q549" s="41"/>
      <c r="R549" s="42"/>
      <c r="S549" s="42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 spans="1:34" ht="12.75">
      <c r="A550" s="6"/>
      <c r="B550" s="6"/>
      <c r="C550" s="6"/>
      <c r="D550" s="34"/>
      <c r="E550" s="6"/>
      <c r="F550" s="35"/>
      <c r="G550" s="36"/>
      <c r="H550" s="37"/>
      <c r="I550" s="37"/>
      <c r="J550" s="38"/>
      <c r="K550" s="38"/>
      <c r="L550" s="39"/>
      <c r="M550" s="40"/>
      <c r="N550" s="41"/>
      <c r="O550" s="41"/>
      <c r="P550" s="41"/>
      <c r="Q550" s="41"/>
      <c r="R550" s="42"/>
      <c r="S550" s="42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 spans="1:34" ht="12.75">
      <c r="A551" s="6"/>
      <c r="B551" s="6"/>
      <c r="C551" s="6"/>
      <c r="D551" s="34"/>
      <c r="E551" s="6"/>
      <c r="F551" s="35"/>
      <c r="G551" s="36"/>
      <c r="H551" s="37"/>
      <c r="I551" s="37"/>
      <c r="J551" s="38"/>
      <c r="K551" s="38"/>
      <c r="L551" s="39"/>
      <c r="M551" s="40"/>
      <c r="N551" s="41"/>
      <c r="O551" s="41"/>
      <c r="P551" s="41"/>
      <c r="Q551" s="41"/>
      <c r="R551" s="42"/>
      <c r="S551" s="42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 spans="1:34" ht="12.75">
      <c r="A552" s="6"/>
      <c r="B552" s="6"/>
      <c r="C552" s="6"/>
      <c r="D552" s="34"/>
      <c r="E552" s="6"/>
      <c r="F552" s="35"/>
      <c r="G552" s="36"/>
      <c r="H552" s="37"/>
      <c r="I552" s="37"/>
      <c r="J552" s="38"/>
      <c r="K552" s="38"/>
      <c r="L552" s="39"/>
      <c r="M552" s="40"/>
      <c r="N552" s="41"/>
      <c r="O552" s="41"/>
      <c r="P552" s="41"/>
      <c r="Q552" s="41"/>
      <c r="R552" s="42"/>
      <c r="S552" s="42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 spans="1:34" ht="12.75">
      <c r="A553" s="6"/>
      <c r="B553" s="6"/>
      <c r="C553" s="6"/>
      <c r="D553" s="34"/>
      <c r="E553" s="6"/>
      <c r="F553" s="35"/>
      <c r="G553" s="36"/>
      <c r="H553" s="37"/>
      <c r="I553" s="37"/>
      <c r="J553" s="38"/>
      <c r="K553" s="38"/>
      <c r="L553" s="39"/>
      <c r="M553" s="40"/>
      <c r="N553" s="41"/>
      <c r="O553" s="41"/>
      <c r="P553" s="41"/>
      <c r="Q553" s="41"/>
      <c r="R553" s="42"/>
      <c r="S553" s="42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 spans="1:34" ht="12.75">
      <c r="A554" s="6"/>
      <c r="B554" s="6"/>
      <c r="C554" s="6"/>
      <c r="D554" s="34"/>
      <c r="E554" s="6"/>
      <c r="F554" s="35"/>
      <c r="G554" s="36"/>
      <c r="H554" s="37"/>
      <c r="I554" s="37"/>
      <c r="J554" s="38"/>
      <c r="K554" s="38"/>
      <c r="L554" s="39"/>
      <c r="M554" s="40"/>
      <c r="N554" s="41"/>
      <c r="O554" s="41"/>
      <c r="P554" s="41"/>
      <c r="Q554" s="41"/>
      <c r="R554" s="42"/>
      <c r="S554" s="42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 spans="1:34" ht="12.75">
      <c r="A555" s="6"/>
      <c r="B555" s="6"/>
      <c r="C555" s="6"/>
      <c r="D555" s="34"/>
      <c r="E555" s="6"/>
      <c r="F555" s="35"/>
      <c r="G555" s="36"/>
      <c r="H555" s="37"/>
      <c r="I555" s="37"/>
      <c r="J555" s="38"/>
      <c r="K555" s="38"/>
      <c r="L555" s="39"/>
      <c r="M555" s="40"/>
      <c r="N555" s="41"/>
      <c r="O555" s="41"/>
      <c r="P555" s="41"/>
      <c r="Q555" s="41"/>
      <c r="R555" s="42"/>
      <c r="S555" s="42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 spans="1:34" ht="12.75">
      <c r="A556" s="6"/>
      <c r="B556" s="6"/>
      <c r="C556" s="6"/>
      <c r="D556" s="34"/>
      <c r="E556" s="6"/>
      <c r="F556" s="35"/>
      <c r="G556" s="36"/>
      <c r="H556" s="37"/>
      <c r="I556" s="37"/>
      <c r="J556" s="38"/>
      <c r="K556" s="38"/>
      <c r="L556" s="39"/>
      <c r="M556" s="40"/>
      <c r="N556" s="41"/>
      <c r="O556" s="41"/>
      <c r="P556" s="41"/>
      <c r="Q556" s="41"/>
      <c r="R556" s="42"/>
      <c r="S556" s="42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 spans="1:34" ht="12.75">
      <c r="A557" s="6"/>
      <c r="B557" s="6"/>
      <c r="C557" s="6"/>
      <c r="D557" s="34"/>
      <c r="E557" s="6"/>
      <c r="F557" s="35"/>
      <c r="G557" s="36"/>
      <c r="H557" s="37"/>
      <c r="I557" s="37"/>
      <c r="J557" s="38"/>
      <c r="K557" s="38"/>
      <c r="L557" s="39"/>
      <c r="M557" s="40"/>
      <c r="N557" s="41"/>
      <c r="O557" s="41"/>
      <c r="P557" s="41"/>
      <c r="Q557" s="41"/>
      <c r="R557" s="42"/>
      <c r="S557" s="42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 spans="1:34" ht="12.75">
      <c r="A558" s="6"/>
      <c r="B558" s="6"/>
      <c r="C558" s="6"/>
      <c r="D558" s="34"/>
      <c r="E558" s="6"/>
      <c r="F558" s="35"/>
      <c r="G558" s="36"/>
      <c r="H558" s="37"/>
      <c r="I558" s="37"/>
      <c r="J558" s="38"/>
      <c r="K558" s="38"/>
      <c r="L558" s="39"/>
      <c r="M558" s="40"/>
      <c r="N558" s="41"/>
      <c r="O558" s="41"/>
      <c r="P558" s="41"/>
      <c r="Q558" s="41"/>
      <c r="R558" s="42"/>
      <c r="S558" s="42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 spans="1:34" ht="12.75">
      <c r="A559" s="6"/>
      <c r="B559" s="6"/>
      <c r="C559" s="6"/>
      <c r="D559" s="34"/>
      <c r="E559" s="6"/>
      <c r="F559" s="35"/>
      <c r="G559" s="36"/>
      <c r="H559" s="37"/>
      <c r="I559" s="37"/>
      <c r="J559" s="38"/>
      <c r="K559" s="38"/>
      <c r="L559" s="39"/>
      <c r="M559" s="40"/>
      <c r="N559" s="41"/>
      <c r="O559" s="41"/>
      <c r="P559" s="41"/>
      <c r="Q559" s="41"/>
      <c r="R559" s="42"/>
      <c r="S559" s="42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 spans="1:34" ht="12.75">
      <c r="A560" s="6"/>
      <c r="B560" s="6"/>
      <c r="C560" s="6"/>
      <c r="D560" s="34"/>
      <c r="E560" s="6"/>
      <c r="F560" s="35"/>
      <c r="G560" s="36"/>
      <c r="H560" s="37"/>
      <c r="I560" s="37"/>
      <c r="J560" s="38"/>
      <c r="K560" s="38"/>
      <c r="L560" s="39"/>
      <c r="M560" s="40"/>
      <c r="N560" s="41"/>
      <c r="O560" s="41"/>
      <c r="P560" s="41"/>
      <c r="Q560" s="41"/>
      <c r="R560" s="42"/>
      <c r="S560" s="42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 spans="1:34" ht="12.75">
      <c r="A561" s="6"/>
      <c r="B561" s="6"/>
      <c r="C561" s="6"/>
      <c r="D561" s="34"/>
      <c r="E561" s="6"/>
      <c r="F561" s="35"/>
      <c r="G561" s="36"/>
      <c r="H561" s="37"/>
      <c r="I561" s="37"/>
      <c r="J561" s="38"/>
      <c r="K561" s="38"/>
      <c r="L561" s="39"/>
      <c r="M561" s="40"/>
      <c r="N561" s="41"/>
      <c r="O561" s="41"/>
      <c r="P561" s="41"/>
      <c r="Q561" s="41"/>
      <c r="R561" s="42"/>
      <c r="S561" s="42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 spans="1:34" ht="12.75">
      <c r="A562" s="6"/>
      <c r="B562" s="6"/>
      <c r="C562" s="6"/>
      <c r="D562" s="34"/>
      <c r="E562" s="6"/>
      <c r="F562" s="35"/>
      <c r="G562" s="36"/>
      <c r="H562" s="37"/>
      <c r="I562" s="37"/>
      <c r="J562" s="38"/>
      <c r="K562" s="38"/>
      <c r="L562" s="39"/>
      <c r="M562" s="40"/>
      <c r="N562" s="41"/>
      <c r="O562" s="41"/>
      <c r="P562" s="41"/>
      <c r="Q562" s="41"/>
      <c r="R562" s="42"/>
      <c r="S562" s="42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 spans="1:34" ht="12.75">
      <c r="A563" s="6"/>
      <c r="B563" s="6"/>
      <c r="C563" s="6"/>
      <c r="D563" s="34"/>
      <c r="E563" s="6"/>
      <c r="F563" s="35"/>
      <c r="G563" s="36"/>
      <c r="H563" s="37"/>
      <c r="I563" s="37"/>
      <c r="J563" s="38"/>
      <c r="K563" s="38"/>
      <c r="L563" s="39"/>
      <c r="M563" s="40"/>
      <c r="N563" s="41"/>
      <c r="O563" s="41"/>
      <c r="P563" s="41"/>
      <c r="Q563" s="41"/>
      <c r="R563" s="42"/>
      <c r="S563" s="42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 spans="1:34" ht="12.75">
      <c r="A564" s="6"/>
      <c r="B564" s="6"/>
      <c r="C564" s="6"/>
      <c r="D564" s="34"/>
      <c r="E564" s="6"/>
      <c r="F564" s="35"/>
      <c r="G564" s="36"/>
      <c r="H564" s="37"/>
      <c r="I564" s="37"/>
      <c r="J564" s="38"/>
      <c r="K564" s="38"/>
      <c r="L564" s="39"/>
      <c r="M564" s="40"/>
      <c r="N564" s="41"/>
      <c r="O564" s="41"/>
      <c r="P564" s="41"/>
      <c r="Q564" s="41"/>
      <c r="R564" s="42"/>
      <c r="S564" s="42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 spans="1:34" ht="12.75">
      <c r="A565" s="6"/>
      <c r="B565" s="6"/>
      <c r="C565" s="6"/>
      <c r="D565" s="34"/>
      <c r="E565" s="6"/>
      <c r="F565" s="35"/>
      <c r="G565" s="36"/>
      <c r="H565" s="37"/>
      <c r="I565" s="37"/>
      <c r="J565" s="38"/>
      <c r="K565" s="38"/>
      <c r="L565" s="39"/>
      <c r="M565" s="40"/>
      <c r="N565" s="41"/>
      <c r="O565" s="41"/>
      <c r="P565" s="41"/>
      <c r="Q565" s="41"/>
      <c r="R565" s="42"/>
      <c r="S565" s="42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 spans="1:34" ht="12.75">
      <c r="A566" s="6"/>
      <c r="B566" s="6"/>
      <c r="C566" s="6"/>
      <c r="D566" s="34"/>
      <c r="E566" s="6"/>
      <c r="F566" s="35"/>
      <c r="G566" s="36"/>
      <c r="H566" s="37"/>
      <c r="I566" s="37"/>
      <c r="J566" s="38"/>
      <c r="K566" s="38"/>
      <c r="L566" s="39"/>
      <c r="M566" s="40"/>
      <c r="N566" s="41"/>
      <c r="O566" s="41"/>
      <c r="P566" s="41"/>
      <c r="Q566" s="41"/>
      <c r="R566" s="42"/>
      <c r="S566" s="42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 spans="1:34" ht="12.75">
      <c r="A567" s="6"/>
      <c r="B567" s="6"/>
      <c r="C567" s="6"/>
      <c r="D567" s="34"/>
      <c r="E567" s="6"/>
      <c r="F567" s="35"/>
      <c r="G567" s="36"/>
      <c r="H567" s="37"/>
      <c r="I567" s="37"/>
      <c r="J567" s="38"/>
      <c r="K567" s="38"/>
      <c r="L567" s="39"/>
      <c r="M567" s="40"/>
      <c r="N567" s="41"/>
      <c r="O567" s="41"/>
      <c r="P567" s="41"/>
      <c r="Q567" s="41"/>
      <c r="R567" s="42"/>
      <c r="S567" s="42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2.75">
      <c r="A568" s="6"/>
      <c r="B568" s="6"/>
      <c r="C568" s="6"/>
      <c r="D568" s="34"/>
      <c r="E568" s="6"/>
      <c r="F568" s="35"/>
      <c r="G568" s="36"/>
      <c r="H568" s="37"/>
      <c r="I568" s="37"/>
      <c r="J568" s="38"/>
      <c r="K568" s="38"/>
      <c r="L568" s="39"/>
      <c r="M568" s="40"/>
      <c r="N568" s="41"/>
      <c r="O568" s="41"/>
      <c r="P568" s="41"/>
      <c r="Q568" s="41"/>
      <c r="R568" s="42"/>
      <c r="S568" s="42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 spans="1:34" ht="12.75">
      <c r="A569" s="6"/>
      <c r="B569" s="6"/>
      <c r="C569" s="6"/>
      <c r="D569" s="34"/>
      <c r="E569" s="6"/>
      <c r="F569" s="35"/>
      <c r="G569" s="36"/>
      <c r="H569" s="37"/>
      <c r="I569" s="37"/>
      <c r="J569" s="38"/>
      <c r="K569" s="38"/>
      <c r="L569" s="39"/>
      <c r="M569" s="40"/>
      <c r="N569" s="41"/>
      <c r="O569" s="41"/>
      <c r="P569" s="41"/>
      <c r="Q569" s="41"/>
      <c r="R569" s="42"/>
      <c r="S569" s="42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 spans="1:34" ht="12.75">
      <c r="A570" s="6"/>
      <c r="B570" s="6"/>
      <c r="C570" s="6"/>
      <c r="D570" s="34"/>
      <c r="E570" s="6"/>
      <c r="F570" s="35"/>
      <c r="G570" s="36"/>
      <c r="H570" s="37"/>
      <c r="I570" s="37"/>
      <c r="J570" s="38"/>
      <c r="K570" s="38"/>
      <c r="L570" s="39"/>
      <c r="M570" s="40"/>
      <c r="N570" s="41"/>
      <c r="O570" s="41"/>
      <c r="P570" s="41"/>
      <c r="Q570" s="41"/>
      <c r="R570" s="42"/>
      <c r="S570" s="42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 spans="1:34" ht="12.75">
      <c r="A571" s="6"/>
      <c r="B571" s="6"/>
      <c r="C571" s="6"/>
      <c r="D571" s="34"/>
      <c r="E571" s="6"/>
      <c r="F571" s="35"/>
      <c r="G571" s="36"/>
      <c r="H571" s="37"/>
      <c r="I571" s="37"/>
      <c r="J571" s="38"/>
      <c r="K571" s="38"/>
      <c r="L571" s="39"/>
      <c r="M571" s="40"/>
      <c r="N571" s="41"/>
      <c r="O571" s="41"/>
      <c r="P571" s="41"/>
      <c r="Q571" s="41"/>
      <c r="R571" s="42"/>
      <c r="S571" s="42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 spans="1:34" ht="12.75">
      <c r="A572" s="6"/>
      <c r="B572" s="6"/>
      <c r="C572" s="6"/>
      <c r="D572" s="34"/>
      <c r="E572" s="6"/>
      <c r="F572" s="35"/>
      <c r="G572" s="36"/>
      <c r="H572" s="37"/>
      <c r="I572" s="37"/>
      <c r="J572" s="38"/>
      <c r="K572" s="38"/>
      <c r="L572" s="39"/>
      <c r="M572" s="40"/>
      <c r="N572" s="41"/>
      <c r="O572" s="41"/>
      <c r="P572" s="41"/>
      <c r="Q572" s="41"/>
      <c r="R572" s="42"/>
      <c r="S572" s="42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 spans="1:34" ht="12.75">
      <c r="A573" s="6"/>
      <c r="B573" s="6"/>
      <c r="C573" s="6"/>
      <c r="D573" s="34"/>
      <c r="E573" s="6"/>
      <c r="F573" s="35"/>
      <c r="G573" s="36"/>
      <c r="H573" s="37"/>
      <c r="I573" s="37"/>
      <c r="J573" s="38"/>
      <c r="K573" s="38"/>
      <c r="L573" s="39"/>
      <c r="M573" s="40"/>
      <c r="N573" s="41"/>
      <c r="O573" s="41"/>
      <c r="P573" s="41"/>
      <c r="Q573" s="41"/>
      <c r="R573" s="42"/>
      <c r="S573" s="42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 spans="1:34" ht="12.75">
      <c r="A574" s="6"/>
      <c r="B574" s="6"/>
      <c r="C574" s="6"/>
      <c r="D574" s="34"/>
      <c r="E574" s="6"/>
      <c r="F574" s="35"/>
      <c r="G574" s="36"/>
      <c r="H574" s="37"/>
      <c r="I574" s="37"/>
      <c r="J574" s="38"/>
      <c r="K574" s="38"/>
      <c r="L574" s="39"/>
      <c r="M574" s="40"/>
      <c r="N574" s="41"/>
      <c r="O574" s="41"/>
      <c r="P574" s="41"/>
      <c r="Q574" s="41"/>
      <c r="R574" s="42"/>
      <c r="S574" s="42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 spans="1:34" ht="12.75">
      <c r="A575" s="6"/>
      <c r="B575" s="6"/>
      <c r="C575" s="6"/>
      <c r="D575" s="34"/>
      <c r="E575" s="6"/>
      <c r="F575" s="35"/>
      <c r="G575" s="36"/>
      <c r="H575" s="37"/>
      <c r="I575" s="37"/>
      <c r="J575" s="38"/>
      <c r="K575" s="38"/>
      <c r="L575" s="39"/>
      <c r="M575" s="40"/>
      <c r="N575" s="41"/>
      <c r="O575" s="41"/>
      <c r="P575" s="41"/>
      <c r="Q575" s="41"/>
      <c r="R575" s="42"/>
      <c r="S575" s="42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 spans="1:34" ht="12.75">
      <c r="A576" s="6"/>
      <c r="B576" s="6"/>
      <c r="C576" s="6"/>
      <c r="D576" s="34"/>
      <c r="E576" s="6"/>
      <c r="F576" s="35"/>
      <c r="G576" s="36"/>
      <c r="H576" s="37"/>
      <c r="I576" s="37"/>
      <c r="J576" s="38"/>
      <c r="K576" s="38"/>
      <c r="L576" s="39"/>
      <c r="M576" s="40"/>
      <c r="N576" s="41"/>
      <c r="O576" s="41"/>
      <c r="P576" s="41"/>
      <c r="Q576" s="41"/>
      <c r="R576" s="42"/>
      <c r="S576" s="42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 spans="1:34" ht="12.75">
      <c r="A577" s="6"/>
      <c r="B577" s="6"/>
      <c r="C577" s="6"/>
      <c r="D577" s="34"/>
      <c r="E577" s="6"/>
      <c r="F577" s="35"/>
      <c r="G577" s="36"/>
      <c r="H577" s="37"/>
      <c r="I577" s="37"/>
      <c r="J577" s="38"/>
      <c r="K577" s="38"/>
      <c r="L577" s="39"/>
      <c r="M577" s="40"/>
      <c r="N577" s="41"/>
      <c r="O577" s="41"/>
      <c r="P577" s="41"/>
      <c r="Q577" s="41"/>
      <c r="R577" s="42"/>
      <c r="S577" s="42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 spans="1:34" ht="12.75">
      <c r="A578" s="6"/>
      <c r="B578" s="6"/>
      <c r="C578" s="6"/>
      <c r="D578" s="34"/>
      <c r="E578" s="6"/>
      <c r="F578" s="35"/>
      <c r="G578" s="36"/>
      <c r="H578" s="37"/>
      <c r="I578" s="37"/>
      <c r="J578" s="38"/>
      <c r="K578" s="38"/>
      <c r="L578" s="39"/>
      <c r="M578" s="40"/>
      <c r="N578" s="41"/>
      <c r="O578" s="41"/>
      <c r="P578" s="41"/>
      <c r="Q578" s="41"/>
      <c r="R578" s="42"/>
      <c r="S578" s="42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 spans="1:34" ht="12.75">
      <c r="A579" s="6"/>
      <c r="B579" s="6"/>
      <c r="C579" s="6"/>
      <c r="D579" s="34"/>
      <c r="E579" s="6"/>
      <c r="F579" s="35"/>
      <c r="G579" s="36"/>
      <c r="H579" s="37"/>
      <c r="I579" s="37"/>
      <c r="J579" s="38"/>
      <c r="K579" s="38"/>
      <c r="L579" s="39"/>
      <c r="M579" s="40"/>
      <c r="N579" s="41"/>
      <c r="O579" s="41"/>
      <c r="P579" s="41"/>
      <c r="Q579" s="41"/>
      <c r="R579" s="42"/>
      <c r="S579" s="42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 spans="1:34" ht="12.75">
      <c r="A580" s="6"/>
      <c r="B580" s="6"/>
      <c r="C580" s="6"/>
      <c r="D580" s="34"/>
      <c r="E580" s="6"/>
      <c r="F580" s="35"/>
      <c r="G580" s="36"/>
      <c r="H580" s="37"/>
      <c r="I580" s="37"/>
      <c r="J580" s="38"/>
      <c r="K580" s="38"/>
      <c r="L580" s="39"/>
      <c r="M580" s="40"/>
      <c r="N580" s="41"/>
      <c r="O580" s="41"/>
      <c r="P580" s="41"/>
      <c r="Q580" s="41"/>
      <c r="R580" s="42"/>
      <c r="S580" s="42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 spans="1:34" ht="12.75">
      <c r="A581" s="6"/>
      <c r="B581" s="6"/>
      <c r="C581" s="6"/>
      <c r="D581" s="34"/>
      <c r="E581" s="6"/>
      <c r="F581" s="35"/>
      <c r="G581" s="36"/>
      <c r="H581" s="37"/>
      <c r="I581" s="37"/>
      <c r="J581" s="38"/>
      <c r="K581" s="38"/>
      <c r="L581" s="39"/>
      <c r="M581" s="40"/>
      <c r="N581" s="41"/>
      <c r="O581" s="41"/>
      <c r="P581" s="41"/>
      <c r="Q581" s="41"/>
      <c r="R581" s="42"/>
      <c r="S581" s="42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 spans="1:34" ht="12.75">
      <c r="A582" s="6"/>
      <c r="B582" s="6"/>
      <c r="C582" s="6"/>
      <c r="D582" s="34"/>
      <c r="E582" s="6"/>
      <c r="F582" s="35"/>
      <c r="G582" s="36"/>
      <c r="H582" s="37"/>
      <c r="I582" s="37"/>
      <c r="J582" s="38"/>
      <c r="K582" s="38"/>
      <c r="L582" s="39"/>
      <c r="M582" s="40"/>
      <c r="N582" s="41"/>
      <c r="O582" s="41"/>
      <c r="P582" s="41"/>
      <c r="Q582" s="41"/>
      <c r="R582" s="42"/>
      <c r="S582" s="42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 spans="1:34" ht="12.75">
      <c r="A583" s="6"/>
      <c r="B583" s="6"/>
      <c r="C583" s="6"/>
      <c r="D583" s="34"/>
      <c r="E583" s="6"/>
      <c r="F583" s="35"/>
      <c r="G583" s="36"/>
      <c r="H583" s="37"/>
      <c r="I583" s="37"/>
      <c r="J583" s="38"/>
      <c r="K583" s="38"/>
      <c r="L583" s="39"/>
      <c r="M583" s="40"/>
      <c r="N583" s="41"/>
      <c r="O583" s="41"/>
      <c r="P583" s="41"/>
      <c r="Q583" s="41"/>
      <c r="R583" s="42"/>
      <c r="S583" s="42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 spans="1:34" ht="12.75">
      <c r="A584" s="6"/>
      <c r="B584" s="6"/>
      <c r="C584" s="6"/>
      <c r="D584" s="34"/>
      <c r="E584" s="6"/>
      <c r="F584" s="35"/>
      <c r="G584" s="36"/>
      <c r="H584" s="37"/>
      <c r="I584" s="37"/>
      <c r="J584" s="38"/>
      <c r="K584" s="38"/>
      <c r="L584" s="39"/>
      <c r="M584" s="40"/>
      <c r="N584" s="41"/>
      <c r="O584" s="41"/>
      <c r="P584" s="41"/>
      <c r="Q584" s="41"/>
      <c r="R584" s="42"/>
      <c r="S584" s="42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 spans="1:34" ht="12.75">
      <c r="A585" s="6"/>
      <c r="B585" s="6"/>
      <c r="C585" s="6"/>
      <c r="D585" s="34"/>
      <c r="E585" s="6"/>
      <c r="F585" s="35"/>
      <c r="G585" s="36"/>
      <c r="H585" s="37"/>
      <c r="I585" s="37"/>
      <c r="J585" s="38"/>
      <c r="K585" s="38"/>
      <c r="L585" s="39"/>
      <c r="M585" s="40"/>
      <c r="N585" s="41"/>
      <c r="O585" s="41"/>
      <c r="P585" s="41"/>
      <c r="Q585" s="41"/>
      <c r="R585" s="42"/>
      <c r="S585" s="42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 spans="1:34" ht="12.75">
      <c r="A586" s="6"/>
      <c r="B586" s="6"/>
      <c r="C586" s="6"/>
      <c r="D586" s="34"/>
      <c r="E586" s="6"/>
      <c r="F586" s="35"/>
      <c r="G586" s="36"/>
      <c r="H586" s="37"/>
      <c r="I586" s="37"/>
      <c r="J586" s="38"/>
      <c r="K586" s="38"/>
      <c r="L586" s="39"/>
      <c r="M586" s="40"/>
      <c r="N586" s="41"/>
      <c r="O586" s="41"/>
      <c r="P586" s="41"/>
      <c r="Q586" s="41"/>
      <c r="R586" s="42"/>
      <c r="S586" s="42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 spans="1:34" ht="12.75">
      <c r="A587" s="6"/>
      <c r="B587" s="6"/>
      <c r="C587" s="6"/>
      <c r="D587" s="34"/>
      <c r="E587" s="6"/>
      <c r="F587" s="35"/>
      <c r="G587" s="36"/>
      <c r="H587" s="37"/>
      <c r="I587" s="37"/>
      <c r="J587" s="38"/>
      <c r="K587" s="38"/>
      <c r="L587" s="39"/>
      <c r="M587" s="40"/>
      <c r="N587" s="41"/>
      <c r="O587" s="41"/>
      <c r="P587" s="41"/>
      <c r="Q587" s="41"/>
      <c r="R587" s="42"/>
      <c r="S587" s="42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 spans="1:34" ht="12.75">
      <c r="A588" s="6"/>
      <c r="B588" s="6"/>
      <c r="C588" s="6"/>
      <c r="D588" s="34"/>
      <c r="E588" s="6"/>
      <c r="F588" s="35"/>
      <c r="G588" s="36"/>
      <c r="H588" s="37"/>
      <c r="I588" s="37"/>
      <c r="J588" s="38"/>
      <c r="K588" s="38"/>
      <c r="L588" s="39"/>
      <c r="M588" s="40"/>
      <c r="N588" s="41"/>
      <c r="O588" s="41"/>
      <c r="P588" s="41"/>
      <c r="Q588" s="41"/>
      <c r="R588" s="42"/>
      <c r="S588" s="42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 spans="1:34" ht="12.75">
      <c r="A589" s="6"/>
      <c r="B589" s="6"/>
      <c r="C589" s="6"/>
      <c r="D589" s="34"/>
      <c r="E589" s="6"/>
      <c r="F589" s="35"/>
      <c r="G589" s="36"/>
      <c r="H589" s="37"/>
      <c r="I589" s="37"/>
      <c r="J589" s="38"/>
      <c r="K589" s="38"/>
      <c r="L589" s="39"/>
      <c r="M589" s="40"/>
      <c r="N589" s="41"/>
      <c r="O589" s="41"/>
      <c r="P589" s="41"/>
      <c r="Q589" s="41"/>
      <c r="R589" s="42"/>
      <c r="S589" s="42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 spans="1:34" ht="12.75">
      <c r="A590" s="6"/>
      <c r="B590" s="6"/>
      <c r="C590" s="6"/>
      <c r="D590" s="34"/>
      <c r="E590" s="6"/>
      <c r="F590" s="35"/>
      <c r="G590" s="36"/>
      <c r="H590" s="37"/>
      <c r="I590" s="37"/>
      <c r="J590" s="38"/>
      <c r="K590" s="38"/>
      <c r="L590" s="39"/>
      <c r="M590" s="40"/>
      <c r="N590" s="41"/>
      <c r="O590" s="41"/>
      <c r="P590" s="41"/>
      <c r="Q590" s="41"/>
      <c r="R590" s="42"/>
      <c r="S590" s="42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 spans="1:34" ht="12.75">
      <c r="A591" s="6"/>
      <c r="B591" s="6"/>
      <c r="C591" s="6"/>
      <c r="D591" s="34"/>
      <c r="E591" s="6"/>
      <c r="F591" s="35"/>
      <c r="G591" s="36"/>
      <c r="H591" s="37"/>
      <c r="I591" s="37"/>
      <c r="J591" s="38"/>
      <c r="K591" s="38"/>
      <c r="L591" s="39"/>
      <c r="M591" s="40"/>
      <c r="N591" s="41"/>
      <c r="O591" s="41"/>
      <c r="P591" s="41"/>
      <c r="Q591" s="41"/>
      <c r="R591" s="42"/>
      <c r="S591" s="42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 spans="1:34" ht="12.75">
      <c r="A592" s="6"/>
      <c r="B592" s="6"/>
      <c r="C592" s="6"/>
      <c r="D592" s="34"/>
      <c r="E592" s="6"/>
      <c r="F592" s="35"/>
      <c r="G592" s="36"/>
      <c r="H592" s="37"/>
      <c r="I592" s="37"/>
      <c r="J592" s="38"/>
      <c r="K592" s="38"/>
      <c r="L592" s="39"/>
      <c r="M592" s="40"/>
      <c r="N592" s="41"/>
      <c r="O592" s="41"/>
      <c r="P592" s="41"/>
      <c r="Q592" s="41"/>
      <c r="R592" s="42"/>
      <c r="S592" s="42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 spans="1:34" ht="12.75">
      <c r="A593" s="6"/>
      <c r="B593" s="6"/>
      <c r="C593" s="6"/>
      <c r="D593" s="34"/>
      <c r="E593" s="6"/>
      <c r="F593" s="35"/>
      <c r="G593" s="36"/>
      <c r="H593" s="37"/>
      <c r="I593" s="37"/>
      <c r="J593" s="38"/>
      <c r="K593" s="38"/>
      <c r="L593" s="39"/>
      <c r="M593" s="40"/>
      <c r="N593" s="41"/>
      <c r="O593" s="41"/>
      <c r="P593" s="41"/>
      <c r="Q593" s="41"/>
      <c r="R593" s="42"/>
      <c r="S593" s="42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 spans="1:34" ht="12.75">
      <c r="A594" s="6"/>
      <c r="B594" s="6"/>
      <c r="C594" s="6"/>
      <c r="D594" s="34"/>
      <c r="E594" s="6"/>
      <c r="F594" s="35"/>
      <c r="G594" s="36"/>
      <c r="H594" s="37"/>
      <c r="I594" s="37"/>
      <c r="J594" s="38"/>
      <c r="K594" s="38"/>
      <c r="L594" s="39"/>
      <c r="M594" s="40"/>
      <c r="N594" s="41"/>
      <c r="O594" s="41"/>
      <c r="P594" s="41"/>
      <c r="Q594" s="41"/>
      <c r="R594" s="42"/>
      <c r="S594" s="42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 spans="1:34" ht="12.75">
      <c r="A595" s="6"/>
      <c r="B595" s="6"/>
      <c r="C595" s="6"/>
      <c r="D595" s="34"/>
      <c r="E595" s="6"/>
      <c r="F595" s="35"/>
      <c r="G595" s="36"/>
      <c r="H595" s="37"/>
      <c r="I595" s="37"/>
      <c r="J595" s="38"/>
      <c r="K595" s="38"/>
      <c r="L595" s="39"/>
      <c r="M595" s="40"/>
      <c r="N595" s="41"/>
      <c r="O595" s="41"/>
      <c r="P595" s="41"/>
      <c r="Q595" s="41"/>
      <c r="R595" s="42"/>
      <c r="S595" s="42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 spans="1:34" ht="12.75">
      <c r="A596" s="6"/>
      <c r="B596" s="6"/>
      <c r="C596" s="6"/>
      <c r="D596" s="34"/>
      <c r="E596" s="6"/>
      <c r="F596" s="35"/>
      <c r="G596" s="36"/>
      <c r="H596" s="37"/>
      <c r="I596" s="37"/>
      <c r="J596" s="38"/>
      <c r="K596" s="38"/>
      <c r="L596" s="39"/>
      <c r="M596" s="40"/>
      <c r="N596" s="41"/>
      <c r="O596" s="41"/>
      <c r="P596" s="41"/>
      <c r="Q596" s="41"/>
      <c r="R596" s="42"/>
      <c r="S596" s="42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 spans="1:34" ht="12.75">
      <c r="A597" s="6"/>
      <c r="B597" s="6"/>
      <c r="C597" s="6"/>
      <c r="D597" s="34"/>
      <c r="E597" s="6"/>
      <c r="F597" s="35"/>
      <c r="G597" s="36"/>
      <c r="H597" s="37"/>
      <c r="I597" s="37"/>
      <c r="J597" s="38"/>
      <c r="K597" s="38"/>
      <c r="L597" s="39"/>
      <c r="M597" s="40"/>
      <c r="N597" s="41"/>
      <c r="O597" s="41"/>
      <c r="P597" s="41"/>
      <c r="Q597" s="41"/>
      <c r="R597" s="42"/>
      <c r="S597" s="42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 spans="1:34" ht="12.75">
      <c r="A598" s="6"/>
      <c r="B598" s="6"/>
      <c r="C598" s="6"/>
      <c r="D598" s="34"/>
      <c r="E598" s="6"/>
      <c r="F598" s="35"/>
      <c r="G598" s="36"/>
      <c r="H598" s="37"/>
      <c r="I598" s="37"/>
      <c r="J598" s="38"/>
      <c r="K598" s="38"/>
      <c r="L598" s="39"/>
      <c r="M598" s="40"/>
      <c r="N598" s="41"/>
      <c r="O598" s="41"/>
      <c r="P598" s="41"/>
      <c r="Q598" s="41"/>
      <c r="R598" s="42"/>
      <c r="S598" s="42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 spans="1:34" ht="12.75">
      <c r="A599" s="6"/>
      <c r="B599" s="6"/>
      <c r="C599" s="6"/>
      <c r="D599" s="34"/>
      <c r="E599" s="6"/>
      <c r="F599" s="35"/>
      <c r="G599" s="36"/>
      <c r="H599" s="37"/>
      <c r="I599" s="37"/>
      <c r="J599" s="38"/>
      <c r="K599" s="38"/>
      <c r="L599" s="39"/>
      <c r="M599" s="40"/>
      <c r="N599" s="41"/>
      <c r="O599" s="41"/>
      <c r="P599" s="41"/>
      <c r="Q599" s="41"/>
      <c r="R599" s="42"/>
      <c r="S599" s="42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 spans="1:34" ht="12.75">
      <c r="A600" s="6"/>
      <c r="B600" s="6"/>
      <c r="C600" s="6"/>
      <c r="D600" s="34"/>
      <c r="E600" s="6"/>
      <c r="F600" s="35"/>
      <c r="G600" s="36"/>
      <c r="H600" s="37"/>
      <c r="I600" s="37"/>
      <c r="J600" s="38"/>
      <c r="K600" s="38"/>
      <c r="L600" s="39"/>
      <c r="M600" s="40"/>
      <c r="N600" s="41"/>
      <c r="O600" s="41"/>
      <c r="P600" s="41"/>
      <c r="Q600" s="41"/>
      <c r="R600" s="42"/>
      <c r="S600" s="42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 spans="1:34" ht="12.75">
      <c r="A601" s="6"/>
      <c r="B601" s="6"/>
      <c r="C601" s="6"/>
      <c r="D601" s="34"/>
      <c r="E601" s="6"/>
      <c r="F601" s="35"/>
      <c r="G601" s="36"/>
      <c r="H601" s="37"/>
      <c r="I601" s="37"/>
      <c r="J601" s="38"/>
      <c r="K601" s="38"/>
      <c r="L601" s="39"/>
      <c r="M601" s="40"/>
      <c r="N601" s="41"/>
      <c r="O601" s="41"/>
      <c r="P601" s="41"/>
      <c r="Q601" s="41"/>
      <c r="R601" s="42"/>
      <c r="S601" s="42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 spans="1:34" ht="12.75">
      <c r="A602" s="6"/>
      <c r="B602" s="6"/>
      <c r="C602" s="6"/>
      <c r="D602" s="34"/>
      <c r="E602" s="6"/>
      <c r="F602" s="35"/>
      <c r="G602" s="36"/>
      <c r="H602" s="37"/>
      <c r="I602" s="37"/>
      <c r="J602" s="38"/>
      <c r="K602" s="38"/>
      <c r="L602" s="39"/>
      <c r="M602" s="40"/>
      <c r="N602" s="41"/>
      <c r="O602" s="41"/>
      <c r="P602" s="41"/>
      <c r="Q602" s="41"/>
      <c r="R602" s="42"/>
      <c r="S602" s="42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 spans="1:34" ht="12.75">
      <c r="A603" s="6"/>
      <c r="B603" s="6"/>
      <c r="C603" s="6"/>
      <c r="D603" s="34"/>
      <c r="E603" s="6"/>
      <c r="F603" s="35"/>
      <c r="G603" s="36"/>
      <c r="H603" s="37"/>
      <c r="I603" s="37"/>
      <c r="J603" s="38"/>
      <c r="K603" s="38"/>
      <c r="L603" s="39"/>
      <c r="M603" s="40"/>
      <c r="N603" s="41"/>
      <c r="O603" s="41"/>
      <c r="P603" s="41"/>
      <c r="Q603" s="41"/>
      <c r="R603" s="42"/>
      <c r="S603" s="42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 spans="1:34" ht="12.75">
      <c r="A604" s="6"/>
      <c r="B604" s="6"/>
      <c r="C604" s="6"/>
      <c r="D604" s="34"/>
      <c r="E604" s="6"/>
      <c r="F604" s="35"/>
      <c r="G604" s="36"/>
      <c r="H604" s="37"/>
      <c r="I604" s="37"/>
      <c r="J604" s="38"/>
      <c r="K604" s="38"/>
      <c r="L604" s="39"/>
      <c r="M604" s="40"/>
      <c r="N604" s="41"/>
      <c r="O604" s="41"/>
      <c r="P604" s="41"/>
      <c r="Q604" s="41"/>
      <c r="R604" s="42"/>
      <c r="S604" s="42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 spans="1:34" ht="12.75">
      <c r="A605" s="6"/>
      <c r="B605" s="6"/>
      <c r="C605" s="6"/>
      <c r="D605" s="34"/>
      <c r="E605" s="6"/>
      <c r="F605" s="35"/>
      <c r="G605" s="36"/>
      <c r="H605" s="37"/>
      <c r="I605" s="37"/>
      <c r="J605" s="38"/>
      <c r="K605" s="38"/>
      <c r="L605" s="39"/>
      <c r="M605" s="40"/>
      <c r="N605" s="41"/>
      <c r="O605" s="41"/>
      <c r="P605" s="41"/>
      <c r="Q605" s="41"/>
      <c r="R605" s="42"/>
      <c r="S605" s="42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 spans="1:34" ht="12.75">
      <c r="A606" s="6"/>
      <c r="B606" s="6"/>
      <c r="C606" s="6"/>
      <c r="D606" s="34"/>
      <c r="E606" s="6"/>
      <c r="F606" s="35"/>
      <c r="G606" s="36"/>
      <c r="H606" s="37"/>
      <c r="I606" s="37"/>
      <c r="J606" s="38"/>
      <c r="K606" s="38"/>
      <c r="L606" s="39"/>
      <c r="M606" s="40"/>
      <c r="N606" s="41"/>
      <c r="O606" s="41"/>
      <c r="P606" s="41"/>
      <c r="Q606" s="41"/>
      <c r="R606" s="42"/>
      <c r="S606" s="42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 spans="1:34" ht="12.75">
      <c r="A607" s="6"/>
      <c r="B607" s="6"/>
      <c r="C607" s="6"/>
      <c r="D607" s="34"/>
      <c r="E607" s="6"/>
      <c r="F607" s="35"/>
      <c r="G607" s="36"/>
      <c r="H607" s="37"/>
      <c r="I607" s="37"/>
      <c r="J607" s="38"/>
      <c r="K607" s="38"/>
      <c r="L607" s="39"/>
      <c r="M607" s="40"/>
      <c r="N607" s="41"/>
      <c r="O607" s="41"/>
      <c r="P607" s="41"/>
      <c r="Q607" s="41"/>
      <c r="R607" s="42"/>
      <c r="S607" s="42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 spans="1:34" ht="12.75">
      <c r="A608" s="6"/>
      <c r="B608" s="6"/>
      <c r="C608" s="6"/>
      <c r="D608" s="34"/>
      <c r="E608" s="6"/>
      <c r="F608" s="35"/>
      <c r="G608" s="36"/>
      <c r="H608" s="37"/>
      <c r="I608" s="37"/>
      <c r="J608" s="38"/>
      <c r="K608" s="38"/>
      <c r="L608" s="39"/>
      <c r="M608" s="40"/>
      <c r="N608" s="41"/>
      <c r="O608" s="41"/>
      <c r="P608" s="41"/>
      <c r="Q608" s="41"/>
      <c r="R608" s="42"/>
      <c r="S608" s="42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 spans="1:34" ht="12.75">
      <c r="A609" s="6"/>
      <c r="B609" s="6"/>
      <c r="C609" s="6"/>
      <c r="D609" s="34"/>
      <c r="E609" s="6"/>
      <c r="F609" s="35"/>
      <c r="G609" s="36"/>
      <c r="H609" s="37"/>
      <c r="I609" s="37"/>
      <c r="J609" s="38"/>
      <c r="K609" s="38"/>
      <c r="L609" s="39"/>
      <c r="M609" s="40"/>
      <c r="N609" s="41"/>
      <c r="O609" s="41"/>
      <c r="P609" s="41"/>
      <c r="Q609" s="41"/>
      <c r="R609" s="42"/>
      <c r="S609" s="42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 spans="1:34" ht="12.75">
      <c r="A610" s="6"/>
      <c r="B610" s="6"/>
      <c r="C610" s="6"/>
      <c r="D610" s="34"/>
      <c r="E610" s="6"/>
      <c r="F610" s="35"/>
      <c r="G610" s="36"/>
      <c r="H610" s="37"/>
      <c r="I610" s="37"/>
      <c r="J610" s="38"/>
      <c r="K610" s="38"/>
      <c r="L610" s="39"/>
      <c r="M610" s="40"/>
      <c r="N610" s="41"/>
      <c r="O610" s="41"/>
      <c r="P610" s="41"/>
      <c r="Q610" s="41"/>
      <c r="R610" s="42"/>
      <c r="S610" s="42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 spans="1:34" ht="12.75">
      <c r="A611" s="6"/>
      <c r="B611" s="6"/>
      <c r="C611" s="6"/>
      <c r="D611" s="34"/>
      <c r="E611" s="6"/>
      <c r="F611" s="35"/>
      <c r="G611" s="36"/>
      <c r="H611" s="37"/>
      <c r="I611" s="37"/>
      <c r="J611" s="38"/>
      <c r="K611" s="38"/>
      <c r="L611" s="39"/>
      <c r="M611" s="40"/>
      <c r="N611" s="41"/>
      <c r="O611" s="41"/>
      <c r="P611" s="41"/>
      <c r="Q611" s="41"/>
      <c r="R611" s="42"/>
      <c r="S611" s="42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 spans="1:34" ht="12.75">
      <c r="A612" s="6"/>
      <c r="B612" s="6"/>
      <c r="C612" s="6"/>
      <c r="D612" s="34"/>
      <c r="E612" s="6"/>
      <c r="F612" s="35"/>
      <c r="G612" s="36"/>
      <c r="H612" s="37"/>
      <c r="I612" s="37"/>
      <c r="J612" s="38"/>
      <c r="K612" s="38"/>
      <c r="L612" s="39"/>
      <c r="M612" s="40"/>
      <c r="N612" s="41"/>
      <c r="O612" s="41"/>
      <c r="P612" s="41"/>
      <c r="Q612" s="41"/>
      <c r="R612" s="42"/>
      <c r="S612" s="42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 spans="1:34" ht="12.75">
      <c r="A613" s="6"/>
      <c r="B613" s="6"/>
      <c r="C613" s="6"/>
      <c r="D613" s="34"/>
      <c r="E613" s="6"/>
      <c r="F613" s="35"/>
      <c r="G613" s="36"/>
      <c r="H613" s="37"/>
      <c r="I613" s="37"/>
      <c r="J613" s="38"/>
      <c r="K613" s="38"/>
      <c r="L613" s="39"/>
      <c r="M613" s="40"/>
      <c r="N613" s="41"/>
      <c r="O613" s="41"/>
      <c r="P613" s="41"/>
      <c r="Q613" s="41"/>
      <c r="R613" s="42"/>
      <c r="S613" s="42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 spans="1:34" ht="12.75">
      <c r="A614" s="6"/>
      <c r="B614" s="6"/>
      <c r="C614" s="6"/>
      <c r="D614" s="34"/>
      <c r="E614" s="6"/>
      <c r="F614" s="35"/>
      <c r="G614" s="36"/>
      <c r="H614" s="37"/>
      <c r="I614" s="37"/>
      <c r="J614" s="38"/>
      <c r="K614" s="38"/>
      <c r="L614" s="39"/>
      <c r="M614" s="40"/>
      <c r="N614" s="41"/>
      <c r="O614" s="41"/>
      <c r="P614" s="41"/>
      <c r="Q614" s="41"/>
      <c r="R614" s="42"/>
      <c r="S614" s="42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 spans="1:34" ht="12.75">
      <c r="A615" s="6"/>
      <c r="B615" s="6"/>
      <c r="C615" s="6"/>
      <c r="D615" s="34"/>
      <c r="E615" s="6"/>
      <c r="F615" s="35"/>
      <c r="G615" s="36"/>
      <c r="H615" s="37"/>
      <c r="I615" s="37"/>
      <c r="J615" s="38"/>
      <c r="K615" s="38"/>
      <c r="L615" s="39"/>
      <c r="M615" s="40"/>
      <c r="N615" s="41"/>
      <c r="O615" s="41"/>
      <c r="P615" s="41"/>
      <c r="Q615" s="41"/>
      <c r="R615" s="42"/>
      <c r="S615" s="42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 spans="1:34" ht="12.75">
      <c r="A616" s="6"/>
      <c r="B616" s="6"/>
      <c r="C616" s="6"/>
      <c r="D616" s="34"/>
      <c r="E616" s="6"/>
      <c r="F616" s="35"/>
      <c r="G616" s="36"/>
      <c r="H616" s="37"/>
      <c r="I616" s="37"/>
      <c r="J616" s="38"/>
      <c r="K616" s="38"/>
      <c r="L616" s="39"/>
      <c r="M616" s="40"/>
      <c r="N616" s="41"/>
      <c r="O616" s="41"/>
      <c r="P616" s="41"/>
      <c r="Q616" s="41"/>
      <c r="R616" s="42"/>
      <c r="S616" s="42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 spans="1:34" ht="12.75">
      <c r="A617" s="6"/>
      <c r="B617" s="6"/>
      <c r="C617" s="6"/>
      <c r="D617" s="34"/>
      <c r="E617" s="6"/>
      <c r="F617" s="35"/>
      <c r="G617" s="36"/>
      <c r="H617" s="37"/>
      <c r="I617" s="37"/>
      <c r="J617" s="38"/>
      <c r="K617" s="38"/>
      <c r="L617" s="39"/>
      <c r="M617" s="40"/>
      <c r="N617" s="41"/>
      <c r="O617" s="41"/>
      <c r="P617" s="41"/>
      <c r="Q617" s="41"/>
      <c r="R617" s="42"/>
      <c r="S617" s="42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 spans="1:34" ht="12.75">
      <c r="A618" s="6"/>
      <c r="B618" s="6"/>
      <c r="C618" s="6"/>
      <c r="D618" s="34"/>
      <c r="E618" s="6"/>
      <c r="F618" s="35"/>
      <c r="G618" s="36"/>
      <c r="H618" s="37"/>
      <c r="I618" s="37"/>
      <c r="J618" s="38"/>
      <c r="K618" s="38"/>
      <c r="L618" s="39"/>
      <c r="M618" s="40"/>
      <c r="N618" s="41"/>
      <c r="O618" s="41"/>
      <c r="P618" s="41"/>
      <c r="Q618" s="41"/>
      <c r="R618" s="42"/>
      <c r="S618" s="42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 spans="1:34" ht="12.75">
      <c r="A619" s="6"/>
      <c r="B619" s="6"/>
      <c r="C619" s="6"/>
      <c r="D619" s="34"/>
      <c r="E619" s="6"/>
      <c r="F619" s="35"/>
      <c r="G619" s="36"/>
      <c r="H619" s="37"/>
      <c r="I619" s="37"/>
      <c r="J619" s="38"/>
      <c r="K619" s="38"/>
      <c r="L619" s="39"/>
      <c r="M619" s="40"/>
      <c r="N619" s="41"/>
      <c r="O619" s="41"/>
      <c r="P619" s="41"/>
      <c r="Q619" s="41"/>
      <c r="R619" s="42"/>
      <c r="S619" s="42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 spans="1:34" ht="12.75">
      <c r="A620" s="6"/>
      <c r="B620" s="6"/>
      <c r="C620" s="6"/>
      <c r="D620" s="34"/>
      <c r="E620" s="6"/>
      <c r="F620" s="35"/>
      <c r="G620" s="36"/>
      <c r="H620" s="37"/>
      <c r="I620" s="37"/>
      <c r="J620" s="38"/>
      <c r="K620" s="38"/>
      <c r="L620" s="39"/>
      <c r="M620" s="40"/>
      <c r="N620" s="41"/>
      <c r="O620" s="41"/>
      <c r="P620" s="41"/>
      <c r="Q620" s="41"/>
      <c r="R620" s="42"/>
      <c r="S620" s="42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 spans="1:34" ht="12.75">
      <c r="A621" s="6"/>
      <c r="B621" s="6"/>
      <c r="C621" s="6"/>
      <c r="D621" s="34"/>
      <c r="E621" s="6"/>
      <c r="F621" s="35"/>
      <c r="G621" s="36"/>
      <c r="H621" s="37"/>
      <c r="I621" s="37"/>
      <c r="J621" s="38"/>
      <c r="K621" s="38"/>
      <c r="L621" s="39"/>
      <c r="M621" s="40"/>
      <c r="N621" s="41"/>
      <c r="O621" s="41"/>
      <c r="P621" s="41"/>
      <c r="Q621" s="41"/>
      <c r="R621" s="42"/>
      <c r="S621" s="42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 spans="1:34" ht="12.75">
      <c r="A622" s="6"/>
      <c r="B622" s="6"/>
      <c r="C622" s="6"/>
      <c r="D622" s="34"/>
      <c r="E622" s="6"/>
      <c r="F622" s="35"/>
      <c r="G622" s="36"/>
      <c r="H622" s="37"/>
      <c r="I622" s="37"/>
      <c r="J622" s="38"/>
      <c r="K622" s="38"/>
      <c r="L622" s="39"/>
      <c r="M622" s="40"/>
      <c r="N622" s="41"/>
      <c r="O622" s="41"/>
      <c r="P622" s="41"/>
      <c r="Q622" s="41"/>
      <c r="R622" s="42"/>
      <c r="S622" s="42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 spans="1:34" ht="12.75">
      <c r="A623" s="6"/>
      <c r="B623" s="6"/>
      <c r="C623" s="6"/>
      <c r="D623" s="34"/>
      <c r="E623" s="6"/>
      <c r="F623" s="35"/>
      <c r="G623" s="36"/>
      <c r="H623" s="37"/>
      <c r="I623" s="37"/>
      <c r="J623" s="38"/>
      <c r="K623" s="38"/>
      <c r="L623" s="39"/>
      <c r="M623" s="40"/>
      <c r="N623" s="41"/>
      <c r="O623" s="41"/>
      <c r="P623" s="41"/>
      <c r="Q623" s="41"/>
      <c r="R623" s="42"/>
      <c r="S623" s="42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 spans="1:34" ht="12.75">
      <c r="A624" s="6"/>
      <c r="B624" s="6"/>
      <c r="C624" s="6"/>
      <c r="D624" s="34"/>
      <c r="E624" s="6"/>
      <c r="F624" s="35"/>
      <c r="G624" s="36"/>
      <c r="H624" s="37"/>
      <c r="I624" s="37"/>
      <c r="J624" s="38"/>
      <c r="K624" s="38"/>
      <c r="L624" s="39"/>
      <c r="M624" s="40"/>
      <c r="N624" s="41"/>
      <c r="O624" s="41"/>
      <c r="P624" s="41"/>
      <c r="Q624" s="41"/>
      <c r="R624" s="42"/>
      <c r="S624" s="42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 spans="1:34" ht="12.75">
      <c r="A625" s="6"/>
      <c r="B625" s="6"/>
      <c r="C625" s="6"/>
      <c r="D625" s="34"/>
      <c r="E625" s="6"/>
      <c r="F625" s="35"/>
      <c r="G625" s="36"/>
      <c r="H625" s="37"/>
      <c r="I625" s="37"/>
      <c r="J625" s="38"/>
      <c r="K625" s="38"/>
      <c r="L625" s="39"/>
      <c r="M625" s="40"/>
      <c r="N625" s="41"/>
      <c r="O625" s="41"/>
      <c r="P625" s="41"/>
      <c r="Q625" s="41"/>
      <c r="R625" s="42"/>
      <c r="S625" s="42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 spans="1:34" ht="12.75">
      <c r="A626" s="6"/>
      <c r="B626" s="6"/>
      <c r="C626" s="6"/>
      <c r="D626" s="34"/>
      <c r="E626" s="6"/>
      <c r="F626" s="35"/>
      <c r="G626" s="36"/>
      <c r="H626" s="37"/>
      <c r="I626" s="37"/>
      <c r="J626" s="38"/>
      <c r="K626" s="38"/>
      <c r="L626" s="39"/>
      <c r="M626" s="40"/>
      <c r="N626" s="41"/>
      <c r="O626" s="41"/>
      <c r="P626" s="41"/>
      <c r="Q626" s="41"/>
      <c r="R626" s="42"/>
      <c r="S626" s="42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 spans="1:34" ht="12.75">
      <c r="A627" s="6"/>
      <c r="B627" s="6"/>
      <c r="C627" s="6"/>
      <c r="D627" s="34"/>
      <c r="E627" s="6"/>
      <c r="F627" s="35"/>
      <c r="G627" s="36"/>
      <c r="H627" s="37"/>
      <c r="I627" s="37"/>
      <c r="J627" s="38"/>
      <c r="K627" s="38"/>
      <c r="L627" s="39"/>
      <c r="M627" s="40"/>
      <c r="N627" s="41"/>
      <c r="O627" s="41"/>
      <c r="P627" s="41"/>
      <c r="Q627" s="41"/>
      <c r="R627" s="42"/>
      <c r="S627" s="42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 spans="1:34" ht="12.75">
      <c r="A628" s="6"/>
      <c r="B628" s="6"/>
      <c r="C628" s="6"/>
      <c r="D628" s="34"/>
      <c r="E628" s="6"/>
      <c r="F628" s="35"/>
      <c r="G628" s="36"/>
      <c r="H628" s="37"/>
      <c r="I628" s="37"/>
      <c r="J628" s="38"/>
      <c r="K628" s="38"/>
      <c r="L628" s="39"/>
      <c r="M628" s="40"/>
      <c r="N628" s="41"/>
      <c r="O628" s="41"/>
      <c r="P628" s="41"/>
      <c r="Q628" s="41"/>
      <c r="R628" s="42"/>
      <c r="S628" s="42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 spans="1:34" ht="12.75">
      <c r="A629" s="6"/>
      <c r="B629" s="6"/>
      <c r="C629" s="6"/>
      <c r="D629" s="34"/>
      <c r="E629" s="6"/>
      <c r="F629" s="35"/>
      <c r="G629" s="36"/>
      <c r="H629" s="37"/>
      <c r="I629" s="37"/>
      <c r="J629" s="38"/>
      <c r="K629" s="38"/>
      <c r="L629" s="39"/>
      <c r="M629" s="40"/>
      <c r="N629" s="41"/>
      <c r="O629" s="41"/>
      <c r="P629" s="41"/>
      <c r="Q629" s="41"/>
      <c r="R629" s="42"/>
      <c r="S629" s="42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 spans="1:34" ht="12.75">
      <c r="A630" s="6"/>
      <c r="B630" s="6"/>
      <c r="C630" s="6"/>
      <c r="D630" s="34"/>
      <c r="E630" s="6"/>
      <c r="F630" s="35"/>
      <c r="G630" s="36"/>
      <c r="H630" s="37"/>
      <c r="I630" s="37"/>
      <c r="J630" s="38"/>
      <c r="K630" s="38"/>
      <c r="L630" s="39"/>
      <c r="M630" s="40"/>
      <c r="N630" s="41"/>
      <c r="O630" s="41"/>
      <c r="P630" s="41"/>
      <c r="Q630" s="41"/>
      <c r="R630" s="42"/>
      <c r="S630" s="42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 spans="1:34" ht="12.75">
      <c r="A631" s="6"/>
      <c r="B631" s="6"/>
      <c r="C631" s="6"/>
      <c r="D631" s="34"/>
      <c r="E631" s="6"/>
      <c r="F631" s="35"/>
      <c r="G631" s="36"/>
      <c r="H631" s="37"/>
      <c r="I631" s="37"/>
      <c r="J631" s="38"/>
      <c r="K631" s="38"/>
      <c r="L631" s="39"/>
      <c r="M631" s="40"/>
      <c r="N631" s="41"/>
      <c r="O631" s="41"/>
      <c r="P631" s="41"/>
      <c r="Q631" s="41"/>
      <c r="R631" s="42"/>
      <c r="S631" s="42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 spans="1:34" ht="12.75">
      <c r="A632" s="6"/>
      <c r="B632" s="6"/>
      <c r="C632" s="6"/>
      <c r="D632" s="34"/>
      <c r="E632" s="6"/>
      <c r="F632" s="35"/>
      <c r="G632" s="36"/>
      <c r="H632" s="37"/>
      <c r="I632" s="37"/>
      <c r="J632" s="38"/>
      <c r="K632" s="38"/>
      <c r="L632" s="39"/>
      <c r="M632" s="40"/>
      <c r="N632" s="41"/>
      <c r="O632" s="41"/>
      <c r="P632" s="41"/>
      <c r="Q632" s="41"/>
      <c r="R632" s="42"/>
      <c r="S632" s="42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 spans="1:34" ht="12.75">
      <c r="A633" s="6"/>
      <c r="B633" s="6"/>
      <c r="C633" s="6"/>
      <c r="D633" s="34"/>
      <c r="E633" s="6"/>
      <c r="F633" s="35"/>
      <c r="G633" s="36"/>
      <c r="H633" s="37"/>
      <c r="I633" s="37"/>
      <c r="J633" s="38"/>
      <c r="K633" s="38"/>
      <c r="L633" s="39"/>
      <c r="M633" s="40"/>
      <c r="N633" s="41"/>
      <c r="O633" s="41"/>
      <c r="P633" s="41"/>
      <c r="Q633" s="41"/>
      <c r="R633" s="42"/>
      <c r="S633" s="42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 spans="1:34" ht="12.75">
      <c r="A634" s="6"/>
      <c r="B634" s="6"/>
      <c r="C634" s="6"/>
      <c r="D634" s="34"/>
      <c r="E634" s="6"/>
      <c r="F634" s="35"/>
      <c r="G634" s="36"/>
      <c r="H634" s="37"/>
      <c r="I634" s="37"/>
      <c r="J634" s="38"/>
      <c r="K634" s="38"/>
      <c r="L634" s="39"/>
      <c r="M634" s="40"/>
      <c r="N634" s="41"/>
      <c r="O634" s="41"/>
      <c r="P634" s="41"/>
      <c r="Q634" s="41"/>
      <c r="R634" s="42"/>
      <c r="S634" s="42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 spans="1:34" ht="12.75">
      <c r="A635" s="6"/>
      <c r="B635" s="6"/>
      <c r="C635" s="6"/>
      <c r="D635" s="34"/>
      <c r="E635" s="6"/>
      <c r="F635" s="35"/>
      <c r="G635" s="36"/>
      <c r="H635" s="37"/>
      <c r="I635" s="37"/>
      <c r="J635" s="38"/>
      <c r="K635" s="38"/>
      <c r="L635" s="39"/>
      <c r="M635" s="40"/>
      <c r="N635" s="41"/>
      <c r="O635" s="41"/>
      <c r="P635" s="41"/>
      <c r="Q635" s="41"/>
      <c r="R635" s="42"/>
      <c r="S635" s="42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 spans="1:34" ht="12.75">
      <c r="A636" s="6"/>
      <c r="B636" s="6"/>
      <c r="C636" s="6"/>
      <c r="D636" s="34"/>
      <c r="E636" s="6"/>
      <c r="F636" s="35"/>
      <c r="G636" s="36"/>
      <c r="H636" s="37"/>
      <c r="I636" s="37"/>
      <c r="J636" s="38"/>
      <c r="K636" s="38"/>
      <c r="L636" s="39"/>
      <c r="M636" s="40"/>
      <c r="N636" s="41"/>
      <c r="O636" s="41"/>
      <c r="P636" s="41"/>
      <c r="Q636" s="41"/>
      <c r="R636" s="42"/>
      <c r="S636" s="42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 spans="1:34" ht="12.75">
      <c r="A637" s="6"/>
      <c r="B637" s="6"/>
      <c r="C637" s="6"/>
      <c r="D637" s="34"/>
      <c r="E637" s="6"/>
      <c r="F637" s="35"/>
      <c r="G637" s="36"/>
      <c r="H637" s="37"/>
      <c r="I637" s="37"/>
      <c r="J637" s="38"/>
      <c r="K637" s="38"/>
      <c r="L637" s="39"/>
      <c r="M637" s="40"/>
      <c r="N637" s="41"/>
      <c r="O637" s="41"/>
      <c r="P637" s="41"/>
      <c r="Q637" s="41"/>
      <c r="R637" s="42"/>
      <c r="S637" s="42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 spans="1:34" ht="12.75">
      <c r="A638" s="6"/>
      <c r="B638" s="6"/>
      <c r="C638" s="6"/>
      <c r="D638" s="34"/>
      <c r="E638" s="6"/>
      <c r="F638" s="35"/>
      <c r="G638" s="36"/>
      <c r="H638" s="37"/>
      <c r="I638" s="37"/>
      <c r="J638" s="38"/>
      <c r="K638" s="38"/>
      <c r="L638" s="39"/>
      <c r="M638" s="40"/>
      <c r="N638" s="41"/>
      <c r="O638" s="41"/>
      <c r="P638" s="41"/>
      <c r="Q638" s="41"/>
      <c r="R638" s="42"/>
      <c r="S638" s="42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 spans="1:34" ht="12.75">
      <c r="A639" s="6"/>
      <c r="B639" s="6"/>
      <c r="C639" s="6"/>
      <c r="D639" s="34"/>
      <c r="E639" s="6"/>
      <c r="F639" s="35"/>
      <c r="G639" s="36"/>
      <c r="H639" s="37"/>
      <c r="I639" s="37"/>
      <c r="J639" s="38"/>
      <c r="K639" s="38"/>
      <c r="L639" s="39"/>
      <c r="M639" s="40"/>
      <c r="N639" s="41"/>
      <c r="O639" s="41"/>
      <c r="P639" s="41"/>
      <c r="Q639" s="41"/>
      <c r="R639" s="42"/>
      <c r="S639" s="42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 spans="1:34" ht="12.75">
      <c r="A640" s="6"/>
      <c r="B640" s="6"/>
      <c r="C640" s="6"/>
      <c r="D640" s="34"/>
      <c r="E640" s="6"/>
      <c r="F640" s="35"/>
      <c r="G640" s="36"/>
      <c r="H640" s="37"/>
      <c r="I640" s="37"/>
      <c r="J640" s="38"/>
      <c r="K640" s="38"/>
      <c r="L640" s="39"/>
      <c r="M640" s="40"/>
      <c r="N640" s="41"/>
      <c r="O640" s="41"/>
      <c r="P640" s="41"/>
      <c r="Q640" s="41"/>
      <c r="R640" s="42"/>
      <c r="S640" s="42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 spans="1:34" ht="12.75">
      <c r="A641" s="6"/>
      <c r="B641" s="6"/>
      <c r="C641" s="6"/>
      <c r="D641" s="34"/>
      <c r="E641" s="6"/>
      <c r="F641" s="35"/>
      <c r="G641" s="36"/>
      <c r="H641" s="37"/>
      <c r="I641" s="37"/>
      <c r="J641" s="38"/>
      <c r="K641" s="38"/>
      <c r="L641" s="39"/>
      <c r="M641" s="40"/>
      <c r="N641" s="41"/>
      <c r="O641" s="41"/>
      <c r="P641" s="41"/>
      <c r="Q641" s="41"/>
      <c r="R641" s="42"/>
      <c r="S641" s="42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 spans="1:34" ht="12.75">
      <c r="A642" s="6"/>
      <c r="B642" s="6"/>
      <c r="C642" s="6"/>
      <c r="D642" s="34"/>
      <c r="E642" s="6"/>
      <c r="F642" s="35"/>
      <c r="G642" s="36"/>
      <c r="H642" s="37"/>
      <c r="I642" s="37"/>
      <c r="J642" s="38"/>
      <c r="K642" s="38"/>
      <c r="L642" s="39"/>
      <c r="M642" s="40"/>
      <c r="N642" s="41"/>
      <c r="O642" s="41"/>
      <c r="P642" s="41"/>
      <c r="Q642" s="41"/>
      <c r="R642" s="42"/>
      <c r="S642" s="42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 spans="1:34" ht="12.75">
      <c r="A643" s="6"/>
      <c r="B643" s="6"/>
      <c r="C643" s="6"/>
      <c r="D643" s="34"/>
      <c r="E643" s="6"/>
      <c r="F643" s="35"/>
      <c r="G643" s="36"/>
      <c r="H643" s="37"/>
      <c r="I643" s="37"/>
      <c r="J643" s="38"/>
      <c r="K643" s="38"/>
      <c r="L643" s="39"/>
      <c r="M643" s="40"/>
      <c r="N643" s="41"/>
      <c r="O643" s="41"/>
      <c r="P643" s="41"/>
      <c r="Q643" s="41"/>
      <c r="R643" s="42"/>
      <c r="S643" s="42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 spans="1:34" ht="12.75">
      <c r="A644" s="6"/>
      <c r="B644" s="6"/>
      <c r="C644" s="6"/>
      <c r="D644" s="34"/>
      <c r="E644" s="6"/>
      <c r="F644" s="35"/>
      <c r="G644" s="36"/>
      <c r="H644" s="37"/>
      <c r="I644" s="37"/>
      <c r="J644" s="38"/>
      <c r="K644" s="38"/>
      <c r="L644" s="39"/>
      <c r="M644" s="40"/>
      <c r="N644" s="41"/>
      <c r="O644" s="41"/>
      <c r="P644" s="41"/>
      <c r="Q644" s="41"/>
      <c r="R644" s="42"/>
      <c r="S644" s="42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 spans="1:34" ht="12.75">
      <c r="A645" s="6"/>
      <c r="B645" s="6"/>
      <c r="C645" s="6"/>
      <c r="D645" s="34"/>
      <c r="E645" s="6"/>
      <c r="F645" s="35"/>
      <c r="G645" s="36"/>
      <c r="H645" s="37"/>
      <c r="I645" s="37"/>
      <c r="J645" s="38"/>
      <c r="K645" s="38"/>
      <c r="L645" s="39"/>
      <c r="M645" s="40"/>
      <c r="N645" s="41"/>
      <c r="O645" s="41"/>
      <c r="P645" s="41"/>
      <c r="Q645" s="41"/>
      <c r="R645" s="42"/>
      <c r="S645" s="42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 spans="1:34" ht="12.75">
      <c r="A646" s="6"/>
      <c r="B646" s="6"/>
      <c r="C646" s="6"/>
      <c r="D646" s="34"/>
      <c r="E646" s="6"/>
      <c r="F646" s="35"/>
      <c r="G646" s="36"/>
      <c r="H646" s="37"/>
      <c r="I646" s="37"/>
      <c r="J646" s="38"/>
      <c r="K646" s="38"/>
      <c r="L646" s="39"/>
      <c r="M646" s="40"/>
      <c r="N646" s="41"/>
      <c r="O646" s="41"/>
      <c r="P646" s="41"/>
      <c r="Q646" s="41"/>
      <c r="R646" s="42"/>
      <c r="S646" s="42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 spans="1:34" ht="12.75">
      <c r="A647" s="6"/>
      <c r="B647" s="6"/>
      <c r="C647" s="6"/>
      <c r="D647" s="34"/>
      <c r="E647" s="6"/>
      <c r="F647" s="35"/>
      <c r="G647" s="36"/>
      <c r="H647" s="37"/>
      <c r="I647" s="37"/>
      <c r="J647" s="38"/>
      <c r="K647" s="38"/>
      <c r="L647" s="39"/>
      <c r="M647" s="40"/>
      <c r="N647" s="41"/>
      <c r="O647" s="41"/>
      <c r="P647" s="41"/>
      <c r="Q647" s="41"/>
      <c r="R647" s="42"/>
      <c r="S647" s="42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 spans="1:34" ht="12.75">
      <c r="A648" s="6"/>
      <c r="B648" s="6"/>
      <c r="C648" s="6"/>
      <c r="D648" s="34"/>
      <c r="E648" s="6"/>
      <c r="F648" s="35"/>
      <c r="G648" s="36"/>
      <c r="H648" s="37"/>
      <c r="I648" s="37"/>
      <c r="J648" s="38"/>
      <c r="K648" s="38"/>
      <c r="L648" s="39"/>
      <c r="M648" s="40"/>
      <c r="N648" s="41"/>
      <c r="O648" s="41"/>
      <c r="P648" s="41"/>
      <c r="Q648" s="41"/>
      <c r="R648" s="42"/>
      <c r="S648" s="42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 spans="1:34" ht="12.75">
      <c r="A649" s="6"/>
      <c r="B649" s="6"/>
      <c r="C649" s="6"/>
      <c r="D649" s="34"/>
      <c r="E649" s="6"/>
      <c r="F649" s="35"/>
      <c r="G649" s="36"/>
      <c r="H649" s="37"/>
      <c r="I649" s="37"/>
      <c r="J649" s="38"/>
      <c r="K649" s="38"/>
      <c r="L649" s="39"/>
      <c r="M649" s="40"/>
      <c r="N649" s="41"/>
      <c r="O649" s="41"/>
      <c r="P649" s="41"/>
      <c r="Q649" s="41"/>
      <c r="R649" s="42"/>
      <c r="S649" s="42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 spans="1:34" ht="12.75">
      <c r="A650" s="6"/>
      <c r="B650" s="6"/>
      <c r="C650" s="6"/>
      <c r="D650" s="34"/>
      <c r="E650" s="6"/>
      <c r="F650" s="35"/>
      <c r="G650" s="36"/>
      <c r="H650" s="37"/>
      <c r="I650" s="37"/>
      <c r="J650" s="38"/>
      <c r="K650" s="38"/>
      <c r="L650" s="39"/>
      <c r="M650" s="40"/>
      <c r="N650" s="41"/>
      <c r="O650" s="41"/>
      <c r="P650" s="41"/>
      <c r="Q650" s="41"/>
      <c r="R650" s="42"/>
      <c r="S650" s="42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 spans="1:34" ht="12.75">
      <c r="A651" s="6"/>
      <c r="B651" s="6"/>
      <c r="C651" s="6"/>
      <c r="D651" s="34"/>
      <c r="E651" s="6"/>
      <c r="F651" s="35"/>
      <c r="G651" s="36"/>
      <c r="H651" s="37"/>
      <c r="I651" s="37"/>
      <c r="J651" s="38"/>
      <c r="K651" s="38"/>
      <c r="L651" s="39"/>
      <c r="M651" s="40"/>
      <c r="N651" s="41"/>
      <c r="O651" s="41"/>
      <c r="P651" s="41"/>
      <c r="Q651" s="41"/>
      <c r="R651" s="42"/>
      <c r="S651" s="42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 spans="1:34" ht="12.75">
      <c r="A652" s="6"/>
      <c r="B652" s="6"/>
      <c r="C652" s="6"/>
      <c r="D652" s="34"/>
      <c r="E652" s="6"/>
      <c r="F652" s="35"/>
      <c r="G652" s="36"/>
      <c r="H652" s="37"/>
      <c r="I652" s="37"/>
      <c r="J652" s="38"/>
      <c r="K652" s="38"/>
      <c r="L652" s="39"/>
      <c r="M652" s="40"/>
      <c r="N652" s="41"/>
      <c r="O652" s="41"/>
      <c r="P652" s="41"/>
      <c r="Q652" s="41"/>
      <c r="R652" s="42"/>
      <c r="S652" s="42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 spans="1:34" ht="12.75">
      <c r="A653" s="6"/>
      <c r="B653" s="6"/>
      <c r="C653" s="6"/>
      <c r="D653" s="34"/>
      <c r="E653" s="6"/>
      <c r="F653" s="35"/>
      <c r="G653" s="36"/>
      <c r="H653" s="37"/>
      <c r="I653" s="37"/>
      <c r="J653" s="38"/>
      <c r="K653" s="38"/>
      <c r="L653" s="39"/>
      <c r="M653" s="40"/>
      <c r="N653" s="41"/>
      <c r="O653" s="41"/>
      <c r="P653" s="41"/>
      <c r="Q653" s="41"/>
      <c r="R653" s="42"/>
      <c r="S653" s="42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 spans="1:34" ht="12.75">
      <c r="A654" s="6"/>
      <c r="B654" s="6"/>
      <c r="C654" s="6"/>
      <c r="D654" s="34"/>
      <c r="E654" s="6"/>
      <c r="F654" s="35"/>
      <c r="G654" s="36"/>
      <c r="H654" s="37"/>
      <c r="I654" s="37"/>
      <c r="J654" s="38"/>
      <c r="K654" s="38"/>
      <c r="L654" s="39"/>
      <c r="M654" s="40"/>
      <c r="N654" s="41"/>
      <c r="O654" s="41"/>
      <c r="P654" s="41"/>
      <c r="Q654" s="41"/>
      <c r="R654" s="42"/>
      <c r="S654" s="42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 spans="1:34" ht="12.75">
      <c r="A655" s="6"/>
      <c r="B655" s="6"/>
      <c r="C655" s="6"/>
      <c r="D655" s="34"/>
      <c r="E655" s="6"/>
      <c r="F655" s="35"/>
      <c r="G655" s="36"/>
      <c r="H655" s="37"/>
      <c r="I655" s="37"/>
      <c r="J655" s="38"/>
      <c r="K655" s="38"/>
      <c r="L655" s="39"/>
      <c r="M655" s="40"/>
      <c r="N655" s="41"/>
      <c r="O655" s="41"/>
      <c r="P655" s="41"/>
      <c r="Q655" s="41"/>
      <c r="R655" s="42"/>
      <c r="S655" s="42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 spans="1:34" ht="12.75">
      <c r="A656" s="6"/>
      <c r="B656" s="6"/>
      <c r="C656" s="6"/>
      <c r="D656" s="34"/>
      <c r="E656" s="6"/>
      <c r="F656" s="35"/>
      <c r="G656" s="36"/>
      <c r="H656" s="37"/>
      <c r="I656" s="37"/>
      <c r="J656" s="38"/>
      <c r="K656" s="38"/>
      <c r="L656" s="39"/>
      <c r="M656" s="40"/>
      <c r="N656" s="41"/>
      <c r="O656" s="41"/>
      <c r="P656" s="41"/>
      <c r="Q656" s="41"/>
      <c r="R656" s="42"/>
      <c r="S656" s="42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 spans="1:34" ht="12.75">
      <c r="A657" s="6"/>
      <c r="B657" s="6"/>
      <c r="C657" s="6"/>
      <c r="D657" s="34"/>
      <c r="E657" s="6"/>
      <c r="F657" s="35"/>
      <c r="G657" s="36"/>
      <c r="H657" s="37"/>
      <c r="I657" s="37"/>
      <c r="J657" s="38"/>
      <c r="K657" s="38"/>
      <c r="L657" s="39"/>
      <c r="M657" s="40"/>
      <c r="N657" s="41"/>
      <c r="O657" s="41"/>
      <c r="P657" s="41"/>
      <c r="Q657" s="41"/>
      <c r="R657" s="42"/>
      <c r="S657" s="42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 spans="1:34" ht="12.75">
      <c r="A658" s="6"/>
      <c r="B658" s="6"/>
      <c r="C658" s="6"/>
      <c r="D658" s="34"/>
      <c r="E658" s="6"/>
      <c r="F658" s="35"/>
      <c r="G658" s="36"/>
      <c r="H658" s="37"/>
      <c r="I658" s="37"/>
      <c r="J658" s="38"/>
      <c r="K658" s="38"/>
      <c r="L658" s="39"/>
      <c r="M658" s="40"/>
      <c r="N658" s="41"/>
      <c r="O658" s="41"/>
      <c r="P658" s="41"/>
      <c r="Q658" s="41"/>
      <c r="R658" s="42"/>
      <c r="S658" s="42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 spans="1:34" ht="12.75">
      <c r="A659" s="6"/>
      <c r="B659" s="6"/>
      <c r="C659" s="6"/>
      <c r="D659" s="34"/>
      <c r="E659" s="6"/>
      <c r="F659" s="35"/>
      <c r="G659" s="36"/>
      <c r="H659" s="37"/>
      <c r="I659" s="37"/>
      <c r="J659" s="38"/>
      <c r="K659" s="38"/>
      <c r="L659" s="39"/>
      <c r="M659" s="40"/>
      <c r="N659" s="41"/>
      <c r="O659" s="41"/>
      <c r="P659" s="41"/>
      <c r="Q659" s="41"/>
      <c r="R659" s="42"/>
      <c r="S659" s="42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 spans="1:34" ht="12.75">
      <c r="A660" s="6"/>
      <c r="B660" s="6"/>
      <c r="C660" s="6"/>
      <c r="D660" s="34"/>
      <c r="E660" s="6"/>
      <c r="F660" s="35"/>
      <c r="G660" s="36"/>
      <c r="H660" s="37"/>
      <c r="I660" s="37"/>
      <c r="J660" s="38"/>
      <c r="K660" s="38"/>
      <c r="L660" s="39"/>
      <c r="M660" s="40"/>
      <c r="N660" s="41"/>
      <c r="O660" s="41"/>
      <c r="P660" s="41"/>
      <c r="Q660" s="41"/>
      <c r="R660" s="42"/>
      <c r="S660" s="42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 spans="1:34" ht="12.75">
      <c r="A661" s="6"/>
      <c r="B661" s="6"/>
      <c r="C661" s="6"/>
      <c r="D661" s="34"/>
      <c r="E661" s="6"/>
      <c r="F661" s="35"/>
      <c r="G661" s="36"/>
      <c r="H661" s="37"/>
      <c r="I661" s="37"/>
      <c r="J661" s="38"/>
      <c r="K661" s="38"/>
      <c r="L661" s="39"/>
      <c r="M661" s="40"/>
      <c r="N661" s="41"/>
      <c r="O661" s="41"/>
      <c r="P661" s="41"/>
      <c r="Q661" s="41"/>
      <c r="R661" s="42"/>
      <c r="S661" s="42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 spans="1:34" ht="12.75">
      <c r="A662" s="6"/>
      <c r="B662" s="6"/>
      <c r="C662" s="6"/>
      <c r="D662" s="34"/>
      <c r="E662" s="6"/>
      <c r="F662" s="35"/>
      <c r="G662" s="36"/>
      <c r="H662" s="37"/>
      <c r="I662" s="37"/>
      <c r="J662" s="38"/>
      <c r="K662" s="38"/>
      <c r="L662" s="39"/>
      <c r="M662" s="40"/>
      <c r="N662" s="41"/>
      <c r="O662" s="41"/>
      <c r="P662" s="41"/>
      <c r="Q662" s="41"/>
      <c r="R662" s="42"/>
      <c r="S662" s="42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 spans="1:34" ht="12.75">
      <c r="A663" s="6"/>
      <c r="B663" s="6"/>
      <c r="C663" s="6"/>
      <c r="D663" s="34"/>
      <c r="E663" s="6"/>
      <c r="F663" s="35"/>
      <c r="G663" s="36"/>
      <c r="H663" s="37"/>
      <c r="I663" s="37"/>
      <c r="J663" s="38"/>
      <c r="K663" s="38"/>
      <c r="L663" s="39"/>
      <c r="M663" s="40"/>
      <c r="N663" s="41"/>
      <c r="O663" s="41"/>
      <c r="P663" s="41"/>
      <c r="Q663" s="41"/>
      <c r="R663" s="42"/>
      <c r="S663" s="42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 spans="1:34" ht="12.75">
      <c r="A664" s="6"/>
      <c r="B664" s="6"/>
      <c r="C664" s="6"/>
      <c r="D664" s="34"/>
      <c r="E664" s="6"/>
      <c r="F664" s="35"/>
      <c r="G664" s="36"/>
      <c r="H664" s="37"/>
      <c r="I664" s="37"/>
      <c r="J664" s="38"/>
      <c r="K664" s="38"/>
      <c r="L664" s="39"/>
      <c r="M664" s="40"/>
      <c r="N664" s="41"/>
      <c r="O664" s="41"/>
      <c r="P664" s="41"/>
      <c r="Q664" s="41"/>
      <c r="R664" s="42"/>
      <c r="S664" s="42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 spans="1:34" ht="12.75">
      <c r="A665" s="6"/>
      <c r="B665" s="6"/>
      <c r="C665" s="6"/>
      <c r="D665" s="34"/>
      <c r="E665" s="6"/>
      <c r="F665" s="35"/>
      <c r="G665" s="36"/>
      <c r="H665" s="37"/>
      <c r="I665" s="37"/>
      <c r="J665" s="38"/>
      <c r="K665" s="38"/>
      <c r="L665" s="39"/>
      <c r="M665" s="40"/>
      <c r="N665" s="41"/>
      <c r="O665" s="41"/>
      <c r="P665" s="41"/>
      <c r="Q665" s="41"/>
      <c r="R665" s="42"/>
      <c r="S665" s="42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 spans="1:34" ht="12.75">
      <c r="A666" s="6"/>
      <c r="B666" s="6"/>
      <c r="C666" s="6"/>
      <c r="D666" s="34"/>
      <c r="E666" s="6"/>
      <c r="F666" s="35"/>
      <c r="G666" s="36"/>
      <c r="H666" s="37"/>
      <c r="I666" s="37"/>
      <c r="J666" s="38"/>
      <c r="K666" s="38"/>
      <c r="L666" s="39"/>
      <c r="M666" s="40"/>
      <c r="N666" s="41"/>
      <c r="O666" s="41"/>
      <c r="P666" s="41"/>
      <c r="Q666" s="41"/>
      <c r="R666" s="42"/>
      <c r="S666" s="42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 spans="1:34" ht="12.75">
      <c r="A667" s="6"/>
      <c r="B667" s="6"/>
      <c r="C667" s="6"/>
      <c r="D667" s="34"/>
      <c r="E667" s="6"/>
      <c r="F667" s="35"/>
      <c r="G667" s="36"/>
      <c r="H667" s="37"/>
      <c r="I667" s="37"/>
      <c r="J667" s="38"/>
      <c r="K667" s="38"/>
      <c r="L667" s="39"/>
      <c r="M667" s="40"/>
      <c r="N667" s="41"/>
      <c r="O667" s="41"/>
      <c r="P667" s="41"/>
      <c r="Q667" s="41"/>
      <c r="R667" s="42"/>
      <c r="S667" s="42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 spans="1:34" ht="12.75">
      <c r="A668" s="6"/>
      <c r="B668" s="6"/>
      <c r="C668" s="6"/>
      <c r="D668" s="34"/>
      <c r="E668" s="6"/>
      <c r="F668" s="35"/>
      <c r="G668" s="36"/>
      <c r="H668" s="37"/>
      <c r="I668" s="37"/>
      <c r="J668" s="38"/>
      <c r="K668" s="38"/>
      <c r="L668" s="39"/>
      <c r="M668" s="40"/>
      <c r="N668" s="41"/>
      <c r="O668" s="41"/>
      <c r="P668" s="41"/>
      <c r="Q668" s="41"/>
      <c r="R668" s="42"/>
      <c r="S668" s="42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 spans="1:34" ht="12.75">
      <c r="A669" s="6"/>
      <c r="B669" s="6"/>
      <c r="C669" s="6"/>
      <c r="D669" s="34"/>
      <c r="E669" s="6"/>
      <c r="F669" s="35"/>
      <c r="G669" s="36"/>
      <c r="H669" s="37"/>
      <c r="I669" s="37"/>
      <c r="J669" s="38"/>
      <c r="K669" s="38"/>
      <c r="L669" s="39"/>
      <c r="M669" s="40"/>
      <c r="N669" s="41"/>
      <c r="O669" s="41"/>
      <c r="P669" s="41"/>
      <c r="Q669" s="41"/>
      <c r="R669" s="42"/>
      <c r="S669" s="42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 spans="1:34" ht="12.75">
      <c r="A670" s="6"/>
      <c r="B670" s="6"/>
      <c r="C670" s="6"/>
      <c r="D670" s="34"/>
      <c r="E670" s="6"/>
      <c r="F670" s="35"/>
      <c r="G670" s="36"/>
      <c r="H670" s="37"/>
      <c r="I670" s="37"/>
      <c r="J670" s="38"/>
      <c r="K670" s="38"/>
      <c r="L670" s="39"/>
      <c r="M670" s="40"/>
      <c r="N670" s="41"/>
      <c r="O670" s="41"/>
      <c r="P670" s="41"/>
      <c r="Q670" s="41"/>
      <c r="R670" s="42"/>
      <c r="S670" s="42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 spans="1:34" ht="12.75">
      <c r="A671" s="6"/>
      <c r="B671" s="6"/>
      <c r="C671" s="6"/>
      <c r="D671" s="34"/>
      <c r="E671" s="6"/>
      <c r="F671" s="35"/>
      <c r="G671" s="36"/>
      <c r="H671" s="37"/>
      <c r="I671" s="37"/>
      <c r="J671" s="38"/>
      <c r="K671" s="38"/>
      <c r="L671" s="39"/>
      <c r="M671" s="40"/>
      <c r="N671" s="41"/>
      <c r="O671" s="41"/>
      <c r="P671" s="41"/>
      <c r="Q671" s="41"/>
      <c r="R671" s="42"/>
      <c r="S671" s="42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 spans="1:34" ht="12.75">
      <c r="A672" s="6"/>
      <c r="B672" s="6"/>
      <c r="C672" s="6"/>
      <c r="D672" s="34"/>
      <c r="E672" s="6"/>
      <c r="F672" s="35"/>
      <c r="G672" s="36"/>
      <c r="H672" s="37"/>
      <c r="I672" s="37"/>
      <c r="J672" s="38"/>
      <c r="K672" s="38"/>
      <c r="L672" s="39"/>
      <c r="M672" s="40"/>
      <c r="N672" s="41"/>
      <c r="O672" s="41"/>
      <c r="P672" s="41"/>
      <c r="Q672" s="41"/>
      <c r="R672" s="42"/>
      <c r="S672" s="42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 spans="1:34" ht="12.75">
      <c r="A673" s="6"/>
      <c r="B673" s="6"/>
      <c r="C673" s="6"/>
      <c r="D673" s="34"/>
      <c r="E673" s="6"/>
      <c r="F673" s="35"/>
      <c r="G673" s="36"/>
      <c r="H673" s="37"/>
      <c r="I673" s="37"/>
      <c r="J673" s="38"/>
      <c r="K673" s="38"/>
      <c r="L673" s="39"/>
      <c r="M673" s="40"/>
      <c r="N673" s="41"/>
      <c r="O673" s="41"/>
      <c r="P673" s="41"/>
      <c r="Q673" s="41"/>
      <c r="R673" s="42"/>
      <c r="S673" s="42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 spans="1:34" ht="12.75">
      <c r="A674" s="6"/>
      <c r="B674" s="6"/>
      <c r="C674" s="6"/>
      <c r="D674" s="34"/>
      <c r="E674" s="6"/>
      <c r="F674" s="35"/>
      <c r="G674" s="36"/>
      <c r="H674" s="37"/>
      <c r="I674" s="37"/>
      <c r="J674" s="38"/>
      <c r="K674" s="38"/>
      <c r="L674" s="39"/>
      <c r="M674" s="40"/>
      <c r="N674" s="41"/>
      <c r="O674" s="41"/>
      <c r="P674" s="41"/>
      <c r="Q674" s="41"/>
      <c r="R674" s="42"/>
      <c r="S674" s="42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 spans="1:34" ht="12.75">
      <c r="A675" s="6"/>
      <c r="B675" s="6"/>
      <c r="C675" s="6"/>
      <c r="D675" s="34"/>
      <c r="E675" s="6"/>
      <c r="F675" s="35"/>
      <c r="G675" s="36"/>
      <c r="H675" s="37"/>
      <c r="I675" s="37"/>
      <c r="J675" s="38"/>
      <c r="K675" s="38"/>
      <c r="L675" s="39"/>
      <c r="M675" s="40"/>
      <c r="N675" s="41"/>
      <c r="O675" s="41"/>
      <c r="P675" s="41"/>
      <c r="Q675" s="41"/>
      <c r="R675" s="42"/>
      <c r="S675" s="42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 spans="1:34" ht="12.75">
      <c r="A676" s="6"/>
      <c r="B676" s="6"/>
      <c r="C676" s="6"/>
      <c r="D676" s="34"/>
      <c r="E676" s="6"/>
      <c r="F676" s="35"/>
      <c r="G676" s="36"/>
      <c r="H676" s="37"/>
      <c r="I676" s="37"/>
      <c r="J676" s="38"/>
      <c r="K676" s="38"/>
      <c r="L676" s="39"/>
      <c r="M676" s="40"/>
      <c r="N676" s="41"/>
      <c r="O676" s="41"/>
      <c r="P676" s="41"/>
      <c r="Q676" s="41"/>
      <c r="R676" s="42"/>
      <c r="S676" s="42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 spans="1:34" ht="12.75">
      <c r="A677" s="6"/>
      <c r="B677" s="6"/>
      <c r="C677" s="6"/>
      <c r="D677" s="34"/>
      <c r="E677" s="6"/>
      <c r="F677" s="35"/>
      <c r="G677" s="36"/>
      <c r="H677" s="37"/>
      <c r="I677" s="37"/>
      <c r="J677" s="38"/>
      <c r="K677" s="38"/>
      <c r="L677" s="39"/>
      <c r="M677" s="40"/>
      <c r="N677" s="41"/>
      <c r="O677" s="41"/>
      <c r="P677" s="41"/>
      <c r="Q677" s="41"/>
      <c r="R677" s="42"/>
      <c r="S677" s="42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 spans="1:34" ht="12.75">
      <c r="A678" s="6"/>
      <c r="B678" s="6"/>
      <c r="C678" s="6"/>
      <c r="D678" s="34"/>
      <c r="E678" s="6"/>
      <c r="F678" s="35"/>
      <c r="G678" s="36"/>
      <c r="H678" s="37"/>
      <c r="I678" s="37"/>
      <c r="J678" s="38"/>
      <c r="K678" s="38"/>
      <c r="L678" s="39"/>
      <c r="M678" s="40"/>
      <c r="N678" s="41"/>
      <c r="O678" s="41"/>
      <c r="P678" s="41"/>
      <c r="Q678" s="41"/>
      <c r="R678" s="42"/>
      <c r="S678" s="42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 spans="1:34" ht="12.75">
      <c r="A679" s="6"/>
      <c r="B679" s="6"/>
      <c r="C679" s="6"/>
      <c r="D679" s="34"/>
      <c r="E679" s="6"/>
      <c r="F679" s="35"/>
      <c r="G679" s="36"/>
      <c r="H679" s="37"/>
      <c r="I679" s="37"/>
      <c r="J679" s="38"/>
      <c r="K679" s="38"/>
      <c r="L679" s="39"/>
      <c r="M679" s="40"/>
      <c r="N679" s="41"/>
      <c r="O679" s="41"/>
      <c r="P679" s="41"/>
      <c r="Q679" s="41"/>
      <c r="R679" s="42"/>
      <c r="S679" s="42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 spans="1:34" ht="12.75">
      <c r="A680" s="6"/>
      <c r="B680" s="6"/>
      <c r="C680" s="6"/>
      <c r="D680" s="34"/>
      <c r="E680" s="6"/>
      <c r="F680" s="35"/>
      <c r="G680" s="36"/>
      <c r="H680" s="37"/>
      <c r="I680" s="37"/>
      <c r="J680" s="38"/>
      <c r="K680" s="38"/>
      <c r="L680" s="39"/>
      <c r="M680" s="40"/>
      <c r="N680" s="41"/>
      <c r="O680" s="41"/>
      <c r="P680" s="41"/>
      <c r="Q680" s="41"/>
      <c r="R680" s="42"/>
      <c r="S680" s="42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 spans="1:34" ht="12.75">
      <c r="A681" s="6"/>
      <c r="B681" s="6"/>
      <c r="C681" s="6"/>
      <c r="D681" s="34"/>
      <c r="E681" s="6"/>
      <c r="F681" s="35"/>
      <c r="G681" s="36"/>
      <c r="H681" s="37"/>
      <c r="I681" s="37"/>
      <c r="J681" s="38"/>
      <c r="K681" s="38"/>
      <c r="L681" s="39"/>
      <c r="M681" s="40"/>
      <c r="N681" s="41"/>
      <c r="O681" s="41"/>
      <c r="P681" s="41"/>
      <c r="Q681" s="41"/>
      <c r="R681" s="42"/>
      <c r="S681" s="42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 spans="1:34" ht="12.75">
      <c r="A682" s="6"/>
      <c r="B682" s="6"/>
      <c r="C682" s="6"/>
      <c r="D682" s="34"/>
      <c r="E682" s="6"/>
      <c r="F682" s="35"/>
      <c r="G682" s="36"/>
      <c r="H682" s="37"/>
      <c r="I682" s="37"/>
      <c r="J682" s="38"/>
      <c r="K682" s="38"/>
      <c r="L682" s="39"/>
      <c r="M682" s="40"/>
      <c r="N682" s="41"/>
      <c r="O682" s="41"/>
      <c r="P682" s="41"/>
      <c r="Q682" s="41"/>
      <c r="R682" s="42"/>
      <c r="S682" s="42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 spans="1:34" ht="12.75">
      <c r="A683" s="6"/>
      <c r="B683" s="6"/>
      <c r="C683" s="6"/>
      <c r="D683" s="34"/>
      <c r="E683" s="6"/>
      <c r="F683" s="35"/>
      <c r="G683" s="36"/>
      <c r="H683" s="37"/>
      <c r="I683" s="37"/>
      <c r="J683" s="38"/>
      <c r="K683" s="38"/>
      <c r="L683" s="39"/>
      <c r="M683" s="40"/>
      <c r="N683" s="41"/>
      <c r="O683" s="41"/>
      <c r="P683" s="41"/>
      <c r="Q683" s="41"/>
      <c r="R683" s="42"/>
      <c r="S683" s="42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 spans="1:34" ht="12.75">
      <c r="A684" s="6"/>
      <c r="B684" s="6"/>
      <c r="C684" s="6"/>
      <c r="D684" s="34"/>
      <c r="E684" s="6"/>
      <c r="F684" s="35"/>
      <c r="G684" s="36"/>
      <c r="H684" s="37"/>
      <c r="I684" s="37"/>
      <c r="J684" s="38"/>
      <c r="K684" s="38"/>
      <c r="L684" s="39"/>
      <c r="M684" s="40"/>
      <c r="N684" s="41"/>
      <c r="O684" s="41"/>
      <c r="P684" s="41"/>
      <c r="Q684" s="41"/>
      <c r="R684" s="42"/>
      <c r="S684" s="42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2.75">
      <c r="A685" s="6"/>
      <c r="B685" s="6"/>
      <c r="C685" s="6"/>
      <c r="D685" s="34"/>
      <c r="E685" s="6"/>
      <c r="F685" s="35"/>
      <c r="G685" s="36"/>
      <c r="H685" s="37"/>
      <c r="I685" s="37"/>
      <c r="J685" s="38"/>
      <c r="K685" s="38"/>
      <c r="L685" s="39"/>
      <c r="M685" s="40"/>
      <c r="N685" s="41"/>
      <c r="O685" s="41"/>
      <c r="P685" s="41"/>
      <c r="Q685" s="41"/>
      <c r="R685" s="42"/>
      <c r="S685" s="42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 spans="1:34" ht="12.75">
      <c r="A686" s="6"/>
      <c r="B686" s="6"/>
      <c r="C686" s="6"/>
      <c r="D686" s="34"/>
      <c r="E686" s="6"/>
      <c r="F686" s="35"/>
      <c r="G686" s="36"/>
      <c r="H686" s="37"/>
      <c r="I686" s="37"/>
      <c r="J686" s="38"/>
      <c r="K686" s="38"/>
      <c r="L686" s="39"/>
      <c r="M686" s="40"/>
      <c r="N686" s="41"/>
      <c r="O686" s="41"/>
      <c r="P686" s="41"/>
      <c r="Q686" s="41"/>
      <c r="R686" s="42"/>
      <c r="S686" s="42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 spans="1:34" ht="12.75">
      <c r="A687" s="6"/>
      <c r="B687" s="6"/>
      <c r="C687" s="6"/>
      <c r="D687" s="34"/>
      <c r="E687" s="6"/>
      <c r="F687" s="35"/>
      <c r="G687" s="36"/>
      <c r="H687" s="37"/>
      <c r="I687" s="37"/>
      <c r="J687" s="38"/>
      <c r="K687" s="38"/>
      <c r="L687" s="39"/>
      <c r="M687" s="40"/>
      <c r="N687" s="41"/>
      <c r="O687" s="41"/>
      <c r="P687" s="41"/>
      <c r="Q687" s="41"/>
      <c r="R687" s="42"/>
      <c r="S687" s="42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 spans="1:34" ht="12.75">
      <c r="A688" s="6"/>
      <c r="B688" s="6"/>
      <c r="C688" s="6"/>
      <c r="D688" s="34"/>
      <c r="E688" s="6"/>
      <c r="F688" s="35"/>
      <c r="G688" s="36"/>
      <c r="H688" s="37"/>
      <c r="I688" s="37"/>
      <c r="J688" s="38"/>
      <c r="K688" s="38"/>
      <c r="L688" s="39"/>
      <c r="M688" s="40"/>
      <c r="N688" s="41"/>
      <c r="O688" s="41"/>
      <c r="P688" s="41"/>
      <c r="Q688" s="41"/>
      <c r="R688" s="42"/>
      <c r="S688" s="42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 spans="1:34" ht="12.75">
      <c r="A689" s="6"/>
      <c r="B689" s="6"/>
      <c r="C689" s="6"/>
      <c r="D689" s="34"/>
      <c r="E689" s="6"/>
      <c r="F689" s="35"/>
      <c r="G689" s="36"/>
      <c r="H689" s="37"/>
      <c r="I689" s="37"/>
      <c r="J689" s="38"/>
      <c r="K689" s="38"/>
      <c r="L689" s="39"/>
      <c r="M689" s="40"/>
      <c r="N689" s="41"/>
      <c r="O689" s="41"/>
      <c r="P689" s="41"/>
      <c r="Q689" s="41"/>
      <c r="R689" s="42"/>
      <c r="S689" s="42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 spans="1:34" ht="12.75">
      <c r="A690" s="6"/>
      <c r="B690" s="6"/>
      <c r="C690" s="6"/>
      <c r="D690" s="34"/>
      <c r="E690" s="6"/>
      <c r="F690" s="35"/>
      <c r="G690" s="36"/>
      <c r="H690" s="37"/>
      <c r="I690" s="37"/>
      <c r="J690" s="38"/>
      <c r="K690" s="38"/>
      <c r="L690" s="39"/>
      <c r="M690" s="40"/>
      <c r="N690" s="41"/>
      <c r="O690" s="41"/>
      <c r="P690" s="41"/>
      <c r="Q690" s="41"/>
      <c r="R690" s="42"/>
      <c r="S690" s="42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 spans="1:34" ht="12.75">
      <c r="A691" s="6"/>
      <c r="B691" s="6"/>
      <c r="C691" s="6"/>
      <c r="D691" s="34"/>
      <c r="E691" s="6"/>
      <c r="F691" s="35"/>
      <c r="G691" s="36"/>
      <c r="H691" s="37"/>
      <c r="I691" s="37"/>
      <c r="J691" s="38"/>
      <c r="K691" s="38"/>
      <c r="L691" s="39"/>
      <c r="M691" s="40"/>
      <c r="N691" s="41"/>
      <c r="O691" s="41"/>
      <c r="P691" s="41"/>
      <c r="Q691" s="41"/>
      <c r="R691" s="42"/>
      <c r="S691" s="42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 spans="1:34" ht="12.75">
      <c r="A692" s="6"/>
      <c r="B692" s="6"/>
      <c r="C692" s="6"/>
      <c r="D692" s="34"/>
      <c r="E692" s="6"/>
      <c r="F692" s="35"/>
      <c r="G692" s="36"/>
      <c r="H692" s="37"/>
      <c r="I692" s="37"/>
      <c r="J692" s="38"/>
      <c r="K692" s="38"/>
      <c r="L692" s="39"/>
      <c r="M692" s="40"/>
      <c r="N692" s="41"/>
      <c r="O692" s="41"/>
      <c r="P692" s="41"/>
      <c r="Q692" s="41"/>
      <c r="R692" s="42"/>
      <c r="S692" s="42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 spans="1:34" ht="12.75">
      <c r="A693" s="6"/>
      <c r="B693" s="6"/>
      <c r="C693" s="6"/>
      <c r="D693" s="34"/>
      <c r="E693" s="6"/>
      <c r="F693" s="35"/>
      <c r="G693" s="36"/>
      <c r="H693" s="37"/>
      <c r="I693" s="37"/>
      <c r="J693" s="38"/>
      <c r="K693" s="38"/>
      <c r="L693" s="39"/>
      <c r="M693" s="40"/>
      <c r="N693" s="41"/>
      <c r="O693" s="41"/>
      <c r="P693" s="41"/>
      <c r="Q693" s="41"/>
      <c r="R693" s="42"/>
      <c r="S693" s="42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 spans="1:34" ht="12.75">
      <c r="A694" s="6"/>
      <c r="B694" s="6"/>
      <c r="C694" s="6"/>
      <c r="D694" s="34"/>
      <c r="E694" s="6"/>
      <c r="F694" s="35"/>
      <c r="G694" s="36"/>
      <c r="H694" s="37"/>
      <c r="I694" s="37"/>
      <c r="J694" s="38"/>
      <c r="K694" s="38"/>
      <c r="L694" s="39"/>
      <c r="M694" s="40"/>
      <c r="N694" s="41"/>
      <c r="O694" s="41"/>
      <c r="P694" s="41"/>
      <c r="Q694" s="41"/>
      <c r="R694" s="42"/>
      <c r="S694" s="42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 spans="1:34" ht="12.75">
      <c r="A695" s="6"/>
      <c r="B695" s="6"/>
      <c r="C695" s="6"/>
      <c r="D695" s="34"/>
      <c r="E695" s="6"/>
      <c r="F695" s="35"/>
      <c r="G695" s="36"/>
      <c r="H695" s="37"/>
      <c r="I695" s="37"/>
      <c r="J695" s="38"/>
      <c r="K695" s="38"/>
      <c r="L695" s="39"/>
      <c r="M695" s="40"/>
      <c r="N695" s="41"/>
      <c r="O695" s="41"/>
      <c r="P695" s="41"/>
      <c r="Q695" s="41"/>
      <c r="R695" s="42"/>
      <c r="S695" s="42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 spans="1:34" ht="12.75">
      <c r="A696" s="6"/>
      <c r="B696" s="6"/>
      <c r="C696" s="6"/>
      <c r="D696" s="34"/>
      <c r="E696" s="6"/>
      <c r="F696" s="35"/>
      <c r="G696" s="36"/>
      <c r="H696" s="37"/>
      <c r="I696" s="37"/>
      <c r="J696" s="38"/>
      <c r="K696" s="38"/>
      <c r="L696" s="39"/>
      <c r="M696" s="40"/>
      <c r="N696" s="41"/>
      <c r="O696" s="41"/>
      <c r="P696" s="41"/>
      <c r="Q696" s="41"/>
      <c r="R696" s="42"/>
      <c r="S696" s="42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 spans="1:34" ht="12.75">
      <c r="A697" s="6"/>
      <c r="B697" s="6"/>
      <c r="C697" s="6"/>
      <c r="D697" s="34"/>
      <c r="E697" s="6"/>
      <c r="F697" s="35"/>
      <c r="G697" s="36"/>
      <c r="H697" s="37"/>
      <c r="I697" s="37"/>
      <c r="J697" s="38"/>
      <c r="K697" s="38"/>
      <c r="L697" s="39"/>
      <c r="M697" s="40"/>
      <c r="N697" s="41"/>
      <c r="O697" s="41"/>
      <c r="P697" s="41"/>
      <c r="Q697" s="41"/>
      <c r="R697" s="42"/>
      <c r="S697" s="42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 spans="1:34" ht="12.75">
      <c r="A698" s="6"/>
      <c r="B698" s="6"/>
      <c r="C698" s="6"/>
      <c r="D698" s="34"/>
      <c r="E698" s="6"/>
      <c r="F698" s="35"/>
      <c r="G698" s="36"/>
      <c r="H698" s="37"/>
      <c r="I698" s="37"/>
      <c r="J698" s="38"/>
      <c r="K698" s="38"/>
      <c r="L698" s="39"/>
      <c r="M698" s="40"/>
      <c r="N698" s="41"/>
      <c r="O698" s="41"/>
      <c r="P698" s="41"/>
      <c r="Q698" s="41"/>
      <c r="R698" s="42"/>
      <c r="S698" s="42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 spans="1:34" ht="12.75">
      <c r="A699" s="6"/>
      <c r="B699" s="6"/>
      <c r="C699" s="6"/>
      <c r="D699" s="34"/>
      <c r="E699" s="6"/>
      <c r="F699" s="35"/>
      <c r="G699" s="36"/>
      <c r="H699" s="37"/>
      <c r="I699" s="37"/>
      <c r="J699" s="38"/>
      <c r="K699" s="38"/>
      <c r="L699" s="39"/>
      <c r="M699" s="40"/>
      <c r="N699" s="41"/>
      <c r="O699" s="41"/>
      <c r="P699" s="41"/>
      <c r="Q699" s="41"/>
      <c r="R699" s="42"/>
      <c r="S699" s="42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 spans="1:34" ht="12.75">
      <c r="A700" s="6"/>
      <c r="B700" s="6"/>
      <c r="C700" s="6"/>
      <c r="D700" s="34"/>
      <c r="E700" s="6"/>
      <c r="F700" s="35"/>
      <c r="G700" s="36"/>
      <c r="H700" s="37"/>
      <c r="I700" s="37"/>
      <c r="J700" s="38"/>
      <c r="K700" s="38"/>
      <c r="L700" s="39"/>
      <c r="M700" s="40"/>
      <c r="N700" s="41"/>
      <c r="O700" s="41"/>
      <c r="P700" s="41"/>
      <c r="Q700" s="41"/>
      <c r="R700" s="42"/>
      <c r="S700" s="42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 spans="1:34" ht="12.75">
      <c r="A701" s="6"/>
      <c r="B701" s="6"/>
      <c r="C701" s="6"/>
      <c r="D701" s="34"/>
      <c r="E701" s="6"/>
      <c r="F701" s="35"/>
      <c r="G701" s="36"/>
      <c r="H701" s="37"/>
      <c r="I701" s="37"/>
      <c r="J701" s="38"/>
      <c r="K701" s="38"/>
      <c r="L701" s="39"/>
      <c r="M701" s="40"/>
      <c r="N701" s="41"/>
      <c r="O701" s="41"/>
      <c r="P701" s="41"/>
      <c r="Q701" s="41"/>
      <c r="R701" s="42"/>
      <c r="S701" s="42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 spans="1:34" ht="12.75">
      <c r="A702" s="6"/>
      <c r="B702" s="6"/>
      <c r="C702" s="6"/>
      <c r="D702" s="34"/>
      <c r="E702" s="6"/>
      <c r="F702" s="35"/>
      <c r="G702" s="36"/>
      <c r="H702" s="37"/>
      <c r="I702" s="37"/>
      <c r="J702" s="38"/>
      <c r="K702" s="38"/>
      <c r="L702" s="39"/>
      <c r="M702" s="40"/>
      <c r="N702" s="41"/>
      <c r="O702" s="41"/>
      <c r="P702" s="41"/>
      <c r="Q702" s="41"/>
      <c r="R702" s="42"/>
      <c r="S702" s="42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 spans="1:34" ht="12.75">
      <c r="A703" s="6"/>
      <c r="B703" s="6"/>
      <c r="C703" s="6"/>
      <c r="D703" s="34"/>
      <c r="E703" s="6"/>
      <c r="F703" s="35"/>
      <c r="G703" s="36"/>
      <c r="H703" s="37"/>
      <c r="I703" s="37"/>
      <c r="J703" s="38"/>
      <c r="K703" s="38"/>
      <c r="L703" s="39"/>
      <c r="M703" s="40"/>
      <c r="N703" s="41"/>
      <c r="O703" s="41"/>
      <c r="P703" s="41"/>
      <c r="Q703" s="41"/>
      <c r="R703" s="42"/>
      <c r="S703" s="42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 spans="1:34" ht="12.75">
      <c r="A704" s="6"/>
      <c r="B704" s="6"/>
      <c r="C704" s="6"/>
      <c r="D704" s="34"/>
      <c r="E704" s="6"/>
      <c r="F704" s="35"/>
      <c r="G704" s="36"/>
      <c r="H704" s="37"/>
      <c r="I704" s="37"/>
      <c r="J704" s="38"/>
      <c r="K704" s="38"/>
      <c r="L704" s="39"/>
      <c r="M704" s="40"/>
      <c r="N704" s="41"/>
      <c r="O704" s="41"/>
      <c r="P704" s="41"/>
      <c r="Q704" s="41"/>
      <c r="R704" s="42"/>
      <c r="S704" s="42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 spans="1:34" ht="12.75">
      <c r="A705" s="6"/>
      <c r="B705" s="6"/>
      <c r="C705" s="6"/>
      <c r="D705" s="34"/>
      <c r="E705" s="6"/>
      <c r="F705" s="35"/>
      <c r="G705" s="36"/>
      <c r="H705" s="37"/>
      <c r="I705" s="37"/>
      <c r="J705" s="38"/>
      <c r="K705" s="38"/>
      <c r="L705" s="39"/>
      <c r="M705" s="40"/>
      <c r="N705" s="41"/>
      <c r="O705" s="41"/>
      <c r="P705" s="41"/>
      <c r="Q705" s="41"/>
      <c r="R705" s="42"/>
      <c r="S705" s="42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 spans="1:34" ht="12.75">
      <c r="A706" s="6"/>
      <c r="B706" s="6"/>
      <c r="C706" s="6"/>
      <c r="D706" s="34"/>
      <c r="E706" s="6"/>
      <c r="F706" s="35"/>
      <c r="G706" s="36"/>
      <c r="H706" s="37"/>
      <c r="I706" s="37"/>
      <c r="J706" s="38"/>
      <c r="K706" s="38"/>
      <c r="L706" s="39"/>
      <c r="M706" s="40"/>
      <c r="N706" s="41"/>
      <c r="O706" s="41"/>
      <c r="P706" s="41"/>
      <c r="Q706" s="41"/>
      <c r="R706" s="42"/>
      <c r="S706" s="42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 spans="1:34" ht="12.75">
      <c r="A707" s="6"/>
      <c r="B707" s="6"/>
      <c r="C707" s="6"/>
      <c r="D707" s="34"/>
      <c r="E707" s="6"/>
      <c r="F707" s="35"/>
      <c r="G707" s="36"/>
      <c r="H707" s="37"/>
      <c r="I707" s="37"/>
      <c r="J707" s="38"/>
      <c r="K707" s="38"/>
      <c r="L707" s="39"/>
      <c r="M707" s="40"/>
      <c r="N707" s="41"/>
      <c r="O707" s="41"/>
      <c r="P707" s="41"/>
      <c r="Q707" s="41"/>
      <c r="R707" s="42"/>
      <c r="S707" s="42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 spans="1:34" ht="12.75">
      <c r="A708" s="6"/>
      <c r="B708" s="6"/>
      <c r="C708" s="6"/>
      <c r="D708" s="34"/>
      <c r="E708" s="6"/>
      <c r="F708" s="35"/>
      <c r="G708" s="36"/>
      <c r="H708" s="37"/>
      <c r="I708" s="37"/>
      <c r="J708" s="38"/>
      <c r="K708" s="38"/>
      <c r="L708" s="39"/>
      <c r="M708" s="40"/>
      <c r="N708" s="41"/>
      <c r="O708" s="41"/>
      <c r="P708" s="41"/>
      <c r="Q708" s="41"/>
      <c r="R708" s="42"/>
      <c r="S708" s="42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 spans="1:34" ht="12.75">
      <c r="A709" s="6"/>
      <c r="B709" s="6"/>
      <c r="C709" s="6"/>
      <c r="D709" s="34"/>
      <c r="E709" s="6"/>
      <c r="F709" s="35"/>
      <c r="G709" s="36"/>
      <c r="H709" s="37"/>
      <c r="I709" s="37"/>
      <c r="J709" s="38"/>
      <c r="K709" s="38"/>
      <c r="L709" s="39"/>
      <c r="M709" s="40"/>
      <c r="N709" s="41"/>
      <c r="O709" s="41"/>
      <c r="P709" s="41"/>
      <c r="Q709" s="41"/>
      <c r="R709" s="42"/>
      <c r="S709" s="42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 spans="1:34" ht="12.75">
      <c r="A710" s="6"/>
      <c r="B710" s="6"/>
      <c r="C710" s="6"/>
      <c r="D710" s="34"/>
      <c r="E710" s="6"/>
      <c r="F710" s="35"/>
      <c r="G710" s="36"/>
      <c r="H710" s="37"/>
      <c r="I710" s="37"/>
      <c r="J710" s="38"/>
      <c r="K710" s="38"/>
      <c r="L710" s="39"/>
      <c r="M710" s="40"/>
      <c r="N710" s="41"/>
      <c r="O710" s="41"/>
      <c r="P710" s="41"/>
      <c r="Q710" s="41"/>
      <c r="R710" s="42"/>
      <c r="S710" s="42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 spans="1:34" ht="12.75">
      <c r="A711" s="6"/>
      <c r="B711" s="6"/>
      <c r="C711" s="6"/>
      <c r="D711" s="34"/>
      <c r="E711" s="6"/>
      <c r="F711" s="35"/>
      <c r="G711" s="36"/>
      <c r="H711" s="37"/>
      <c r="I711" s="37"/>
      <c r="J711" s="38"/>
      <c r="K711" s="38"/>
      <c r="L711" s="39"/>
      <c r="M711" s="40"/>
      <c r="N711" s="41"/>
      <c r="O711" s="41"/>
      <c r="P711" s="41"/>
      <c r="Q711" s="41"/>
      <c r="R711" s="42"/>
      <c r="S711" s="42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 spans="1:34" ht="12.75">
      <c r="A712" s="6"/>
      <c r="B712" s="6"/>
      <c r="C712" s="6"/>
      <c r="D712" s="34"/>
      <c r="E712" s="6"/>
      <c r="F712" s="35"/>
      <c r="G712" s="36"/>
      <c r="H712" s="37"/>
      <c r="I712" s="37"/>
      <c r="J712" s="38"/>
      <c r="K712" s="38"/>
      <c r="L712" s="39"/>
      <c r="M712" s="40"/>
      <c r="N712" s="41"/>
      <c r="O712" s="41"/>
      <c r="P712" s="41"/>
      <c r="Q712" s="41"/>
      <c r="R712" s="42"/>
      <c r="S712" s="42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 spans="1:34" ht="12.75">
      <c r="A713" s="6"/>
      <c r="B713" s="6"/>
      <c r="C713" s="6"/>
      <c r="D713" s="34"/>
      <c r="E713" s="6"/>
      <c r="F713" s="35"/>
      <c r="G713" s="36"/>
      <c r="H713" s="37"/>
      <c r="I713" s="37"/>
      <c r="J713" s="38"/>
      <c r="K713" s="38"/>
      <c r="L713" s="39"/>
      <c r="M713" s="40"/>
      <c r="N713" s="41"/>
      <c r="O713" s="41"/>
      <c r="P713" s="41"/>
      <c r="Q713" s="41"/>
      <c r="R713" s="42"/>
      <c r="S713" s="42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 spans="1:34" ht="12.75">
      <c r="A714" s="6"/>
      <c r="B714" s="6"/>
      <c r="C714" s="6"/>
      <c r="D714" s="34"/>
      <c r="E714" s="6"/>
      <c r="F714" s="35"/>
      <c r="G714" s="36"/>
      <c r="H714" s="37"/>
      <c r="I714" s="37"/>
      <c r="J714" s="38"/>
      <c r="K714" s="38"/>
      <c r="L714" s="39"/>
      <c r="M714" s="40"/>
      <c r="N714" s="41"/>
      <c r="O714" s="41"/>
      <c r="P714" s="41"/>
      <c r="Q714" s="41"/>
      <c r="R714" s="42"/>
      <c r="S714" s="42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 spans="1:34" ht="12.75">
      <c r="A715" s="6"/>
      <c r="B715" s="6"/>
      <c r="C715" s="6"/>
      <c r="D715" s="34"/>
      <c r="E715" s="6"/>
      <c r="F715" s="35"/>
      <c r="G715" s="36"/>
      <c r="H715" s="37"/>
      <c r="I715" s="37"/>
      <c r="J715" s="38"/>
      <c r="K715" s="38"/>
      <c r="L715" s="39"/>
      <c r="M715" s="40"/>
      <c r="N715" s="41"/>
      <c r="O715" s="41"/>
      <c r="P715" s="41"/>
      <c r="Q715" s="41"/>
      <c r="R715" s="42"/>
      <c r="S715" s="42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 spans="1:34" ht="12.75">
      <c r="A716" s="6"/>
      <c r="B716" s="6"/>
      <c r="C716" s="6"/>
      <c r="D716" s="34"/>
      <c r="E716" s="6"/>
      <c r="F716" s="35"/>
      <c r="G716" s="36"/>
      <c r="H716" s="37"/>
      <c r="I716" s="37"/>
      <c r="J716" s="38"/>
      <c r="K716" s="38"/>
      <c r="L716" s="39"/>
      <c r="M716" s="40"/>
      <c r="N716" s="41"/>
      <c r="O716" s="41"/>
      <c r="P716" s="41"/>
      <c r="Q716" s="41"/>
      <c r="R716" s="42"/>
      <c r="S716" s="42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 spans="1:34" ht="12.75">
      <c r="A717" s="6"/>
      <c r="B717" s="6"/>
      <c r="C717" s="6"/>
      <c r="D717" s="34"/>
      <c r="E717" s="6"/>
      <c r="F717" s="35"/>
      <c r="G717" s="36"/>
      <c r="H717" s="37"/>
      <c r="I717" s="37"/>
      <c r="J717" s="38"/>
      <c r="K717" s="38"/>
      <c r="L717" s="39"/>
      <c r="M717" s="40"/>
      <c r="N717" s="41"/>
      <c r="O717" s="41"/>
      <c r="P717" s="41"/>
      <c r="Q717" s="41"/>
      <c r="R717" s="42"/>
      <c r="S717" s="42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 spans="1:34" ht="12.75">
      <c r="A718" s="6"/>
      <c r="B718" s="6"/>
      <c r="C718" s="6"/>
      <c r="D718" s="34"/>
      <c r="E718" s="6"/>
      <c r="F718" s="35"/>
      <c r="G718" s="36"/>
      <c r="H718" s="37"/>
      <c r="I718" s="37"/>
      <c r="J718" s="38"/>
      <c r="K718" s="38"/>
      <c r="L718" s="39"/>
      <c r="M718" s="40"/>
      <c r="N718" s="41"/>
      <c r="O718" s="41"/>
      <c r="P718" s="41"/>
      <c r="Q718" s="41"/>
      <c r="R718" s="42"/>
      <c r="S718" s="42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 spans="1:34" ht="12.75">
      <c r="A719" s="6"/>
      <c r="B719" s="6"/>
      <c r="C719" s="6"/>
      <c r="D719" s="34"/>
      <c r="E719" s="6"/>
      <c r="F719" s="35"/>
      <c r="G719" s="36"/>
      <c r="H719" s="37"/>
      <c r="I719" s="37"/>
      <c r="J719" s="38"/>
      <c r="K719" s="38"/>
      <c r="L719" s="39"/>
      <c r="M719" s="40"/>
      <c r="N719" s="41"/>
      <c r="O719" s="41"/>
      <c r="P719" s="41"/>
      <c r="Q719" s="41"/>
      <c r="R719" s="42"/>
      <c r="S719" s="42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 spans="1:34" ht="12.75">
      <c r="A720" s="6"/>
      <c r="B720" s="6"/>
      <c r="C720" s="6"/>
      <c r="D720" s="34"/>
      <c r="E720" s="6"/>
      <c r="F720" s="35"/>
      <c r="G720" s="36"/>
      <c r="H720" s="37"/>
      <c r="I720" s="37"/>
      <c r="J720" s="38"/>
      <c r="K720" s="38"/>
      <c r="L720" s="39"/>
      <c r="M720" s="40"/>
      <c r="N720" s="41"/>
      <c r="O720" s="41"/>
      <c r="P720" s="41"/>
      <c r="Q720" s="41"/>
      <c r="R720" s="42"/>
      <c r="S720" s="42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 spans="1:34" ht="12.75">
      <c r="A721" s="6"/>
      <c r="B721" s="6"/>
      <c r="C721" s="6"/>
      <c r="D721" s="34"/>
      <c r="E721" s="6"/>
      <c r="F721" s="35"/>
      <c r="G721" s="36"/>
      <c r="H721" s="37"/>
      <c r="I721" s="37"/>
      <c r="J721" s="38"/>
      <c r="K721" s="38"/>
      <c r="L721" s="39"/>
      <c r="M721" s="40"/>
      <c r="N721" s="41"/>
      <c r="O721" s="41"/>
      <c r="P721" s="41"/>
      <c r="Q721" s="41"/>
      <c r="R721" s="42"/>
      <c r="S721" s="42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 spans="1:34" ht="12.75">
      <c r="A722" s="6"/>
      <c r="B722" s="6"/>
      <c r="C722" s="6"/>
      <c r="D722" s="34"/>
      <c r="E722" s="6"/>
      <c r="F722" s="35"/>
      <c r="G722" s="36"/>
      <c r="H722" s="37"/>
      <c r="I722" s="37"/>
      <c r="J722" s="38"/>
      <c r="K722" s="38"/>
      <c r="L722" s="39"/>
      <c r="M722" s="40"/>
      <c r="N722" s="41"/>
      <c r="O722" s="41"/>
      <c r="P722" s="41"/>
      <c r="Q722" s="41"/>
      <c r="R722" s="42"/>
      <c r="S722" s="42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 spans="1:34" ht="12.75">
      <c r="A723" s="6"/>
      <c r="B723" s="6"/>
      <c r="C723" s="6"/>
      <c r="D723" s="34"/>
      <c r="E723" s="6"/>
      <c r="F723" s="35"/>
      <c r="G723" s="36"/>
      <c r="H723" s="37"/>
      <c r="I723" s="37"/>
      <c r="J723" s="38"/>
      <c r="K723" s="38"/>
      <c r="L723" s="39"/>
      <c r="M723" s="40"/>
      <c r="N723" s="41"/>
      <c r="O723" s="41"/>
      <c r="P723" s="41"/>
      <c r="Q723" s="41"/>
      <c r="R723" s="42"/>
      <c r="S723" s="42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 spans="1:34" ht="12.75">
      <c r="A724" s="6"/>
      <c r="B724" s="6"/>
      <c r="C724" s="6"/>
      <c r="D724" s="34"/>
      <c r="E724" s="6"/>
      <c r="F724" s="35"/>
      <c r="G724" s="36"/>
      <c r="H724" s="37"/>
      <c r="I724" s="37"/>
      <c r="J724" s="38"/>
      <c r="K724" s="38"/>
      <c r="L724" s="39"/>
      <c r="M724" s="40"/>
      <c r="N724" s="41"/>
      <c r="O724" s="41"/>
      <c r="P724" s="41"/>
      <c r="Q724" s="41"/>
      <c r="R724" s="42"/>
      <c r="S724" s="42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 spans="1:34" ht="12.75">
      <c r="A725" s="6"/>
      <c r="B725" s="6"/>
      <c r="C725" s="6"/>
      <c r="D725" s="34"/>
      <c r="E725" s="6"/>
      <c r="F725" s="35"/>
      <c r="G725" s="36"/>
      <c r="H725" s="37"/>
      <c r="I725" s="37"/>
      <c r="J725" s="38"/>
      <c r="K725" s="38"/>
      <c r="L725" s="39"/>
      <c r="M725" s="40"/>
      <c r="N725" s="41"/>
      <c r="O725" s="41"/>
      <c r="P725" s="41"/>
      <c r="Q725" s="41"/>
      <c r="R725" s="42"/>
      <c r="S725" s="42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 spans="1:34" ht="12.75">
      <c r="A726" s="6"/>
      <c r="B726" s="6"/>
      <c r="C726" s="6"/>
      <c r="D726" s="34"/>
      <c r="E726" s="6"/>
      <c r="F726" s="35"/>
      <c r="G726" s="36"/>
      <c r="H726" s="37"/>
      <c r="I726" s="37"/>
      <c r="J726" s="38"/>
      <c r="K726" s="38"/>
      <c r="L726" s="39"/>
      <c r="M726" s="40"/>
      <c r="N726" s="41"/>
      <c r="O726" s="41"/>
      <c r="P726" s="41"/>
      <c r="Q726" s="41"/>
      <c r="R726" s="42"/>
      <c r="S726" s="42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 spans="1:34" ht="12.75">
      <c r="A727" s="6"/>
      <c r="B727" s="6"/>
      <c r="C727" s="6"/>
      <c r="D727" s="34"/>
      <c r="E727" s="6"/>
      <c r="F727" s="35"/>
      <c r="G727" s="36"/>
      <c r="H727" s="37"/>
      <c r="I727" s="37"/>
      <c r="J727" s="38"/>
      <c r="K727" s="38"/>
      <c r="L727" s="39"/>
      <c r="M727" s="40"/>
      <c r="N727" s="41"/>
      <c r="O727" s="41"/>
      <c r="P727" s="41"/>
      <c r="Q727" s="41"/>
      <c r="R727" s="42"/>
      <c r="S727" s="42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 spans="1:34" ht="12.75">
      <c r="A728" s="6"/>
      <c r="B728" s="6"/>
      <c r="C728" s="6"/>
      <c r="D728" s="34"/>
      <c r="E728" s="6"/>
      <c r="F728" s="35"/>
      <c r="G728" s="36"/>
      <c r="H728" s="37"/>
      <c r="I728" s="37"/>
      <c r="J728" s="38"/>
      <c r="K728" s="38"/>
      <c r="L728" s="39"/>
      <c r="M728" s="40"/>
      <c r="N728" s="41"/>
      <c r="O728" s="41"/>
      <c r="P728" s="41"/>
      <c r="Q728" s="41"/>
      <c r="R728" s="42"/>
      <c r="S728" s="42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 spans="1:34" ht="12.75">
      <c r="A729" s="6"/>
      <c r="B729" s="6"/>
      <c r="C729" s="6"/>
      <c r="D729" s="34"/>
      <c r="E729" s="6"/>
      <c r="F729" s="35"/>
      <c r="G729" s="36"/>
      <c r="H729" s="37"/>
      <c r="I729" s="37"/>
      <c r="J729" s="38"/>
      <c r="K729" s="38"/>
      <c r="L729" s="39"/>
      <c r="M729" s="40"/>
      <c r="N729" s="41"/>
      <c r="O729" s="41"/>
      <c r="P729" s="41"/>
      <c r="Q729" s="41"/>
      <c r="R729" s="42"/>
      <c r="S729" s="42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 spans="1:34" ht="12.75">
      <c r="A730" s="6"/>
      <c r="B730" s="6"/>
      <c r="C730" s="6"/>
      <c r="D730" s="34"/>
      <c r="E730" s="6"/>
      <c r="F730" s="35"/>
      <c r="G730" s="36"/>
      <c r="H730" s="37"/>
      <c r="I730" s="37"/>
      <c r="J730" s="38"/>
      <c r="K730" s="38"/>
      <c r="L730" s="39"/>
      <c r="M730" s="40"/>
      <c r="N730" s="41"/>
      <c r="O730" s="41"/>
      <c r="P730" s="41"/>
      <c r="Q730" s="41"/>
      <c r="R730" s="42"/>
      <c r="S730" s="42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 spans="1:34" ht="12.75">
      <c r="A731" s="6"/>
      <c r="B731" s="6"/>
      <c r="C731" s="6"/>
      <c r="D731" s="34"/>
      <c r="E731" s="6"/>
      <c r="F731" s="35"/>
      <c r="G731" s="36"/>
      <c r="H731" s="37"/>
      <c r="I731" s="37"/>
      <c r="J731" s="38"/>
      <c r="K731" s="38"/>
      <c r="L731" s="39"/>
      <c r="M731" s="40"/>
      <c r="N731" s="41"/>
      <c r="O731" s="41"/>
      <c r="P731" s="41"/>
      <c r="Q731" s="41"/>
      <c r="R731" s="42"/>
      <c r="S731" s="42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 spans="1:34" ht="12.75">
      <c r="A732" s="6"/>
      <c r="B732" s="6"/>
      <c r="C732" s="6"/>
      <c r="D732" s="34"/>
      <c r="E732" s="6"/>
      <c r="F732" s="35"/>
      <c r="G732" s="36"/>
      <c r="H732" s="37"/>
      <c r="I732" s="37"/>
      <c r="J732" s="38"/>
      <c r="K732" s="38"/>
      <c r="L732" s="39"/>
      <c r="M732" s="40"/>
      <c r="N732" s="41"/>
      <c r="O732" s="41"/>
      <c r="P732" s="41"/>
      <c r="Q732" s="41"/>
      <c r="R732" s="42"/>
      <c r="S732" s="42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 spans="1:34" ht="12.75">
      <c r="A733" s="6"/>
      <c r="B733" s="6"/>
      <c r="C733" s="6"/>
      <c r="D733" s="34"/>
      <c r="E733" s="6"/>
      <c r="F733" s="35"/>
      <c r="G733" s="36"/>
      <c r="H733" s="37"/>
      <c r="I733" s="37"/>
      <c r="J733" s="38"/>
      <c r="K733" s="38"/>
      <c r="L733" s="39"/>
      <c r="M733" s="40"/>
      <c r="N733" s="41"/>
      <c r="O733" s="41"/>
      <c r="P733" s="41"/>
      <c r="Q733" s="41"/>
      <c r="R733" s="42"/>
      <c r="S733" s="42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 spans="1:34" ht="12.75">
      <c r="A734" s="6"/>
      <c r="B734" s="6"/>
      <c r="C734" s="6"/>
      <c r="D734" s="34"/>
      <c r="E734" s="6"/>
      <c r="F734" s="35"/>
      <c r="G734" s="36"/>
      <c r="H734" s="37"/>
      <c r="I734" s="37"/>
      <c r="J734" s="38"/>
      <c r="K734" s="38"/>
      <c r="L734" s="39"/>
      <c r="M734" s="40"/>
      <c r="N734" s="41"/>
      <c r="O734" s="41"/>
      <c r="P734" s="41"/>
      <c r="Q734" s="41"/>
      <c r="R734" s="42"/>
      <c r="S734" s="42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 spans="1:34" ht="12.75">
      <c r="A735" s="6"/>
      <c r="B735" s="6"/>
      <c r="C735" s="6"/>
      <c r="D735" s="34"/>
      <c r="E735" s="6"/>
      <c r="F735" s="35"/>
      <c r="G735" s="36"/>
      <c r="H735" s="37"/>
      <c r="I735" s="37"/>
      <c r="J735" s="38"/>
      <c r="K735" s="38"/>
      <c r="L735" s="39"/>
      <c r="M735" s="40"/>
      <c r="N735" s="41"/>
      <c r="O735" s="41"/>
      <c r="P735" s="41"/>
      <c r="Q735" s="41"/>
      <c r="R735" s="42"/>
      <c r="S735" s="42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 spans="1:34" ht="12.75">
      <c r="A736" s="6"/>
      <c r="B736" s="6"/>
      <c r="C736" s="6"/>
      <c r="D736" s="34"/>
      <c r="E736" s="6"/>
      <c r="F736" s="35"/>
      <c r="G736" s="36"/>
      <c r="H736" s="37"/>
      <c r="I736" s="37"/>
      <c r="J736" s="38"/>
      <c r="K736" s="38"/>
      <c r="L736" s="39"/>
      <c r="M736" s="40"/>
      <c r="N736" s="41"/>
      <c r="O736" s="41"/>
      <c r="P736" s="41"/>
      <c r="Q736" s="41"/>
      <c r="R736" s="42"/>
      <c r="S736" s="42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 spans="1:34" ht="12.75">
      <c r="A737" s="6"/>
      <c r="B737" s="6"/>
      <c r="C737" s="6"/>
      <c r="D737" s="34"/>
      <c r="E737" s="6"/>
      <c r="F737" s="35"/>
      <c r="G737" s="36"/>
      <c r="H737" s="37"/>
      <c r="I737" s="37"/>
      <c r="J737" s="38"/>
      <c r="K737" s="38"/>
      <c r="L737" s="39"/>
      <c r="M737" s="40"/>
      <c r="N737" s="41"/>
      <c r="O737" s="41"/>
      <c r="P737" s="41"/>
      <c r="Q737" s="41"/>
      <c r="R737" s="42"/>
      <c r="S737" s="42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 spans="1:34" ht="12.75">
      <c r="A738" s="6"/>
      <c r="B738" s="6"/>
      <c r="C738" s="6"/>
      <c r="D738" s="34"/>
      <c r="E738" s="6"/>
      <c r="F738" s="35"/>
      <c r="G738" s="36"/>
      <c r="H738" s="37"/>
      <c r="I738" s="37"/>
      <c r="J738" s="38"/>
      <c r="K738" s="38"/>
      <c r="L738" s="39"/>
      <c r="M738" s="40"/>
      <c r="N738" s="41"/>
      <c r="O738" s="41"/>
      <c r="P738" s="41"/>
      <c r="Q738" s="41"/>
      <c r="R738" s="42"/>
      <c r="S738" s="42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 spans="1:34" ht="12.75">
      <c r="A739" s="6"/>
      <c r="B739" s="6"/>
      <c r="C739" s="6"/>
      <c r="D739" s="34"/>
      <c r="E739" s="6"/>
      <c r="F739" s="35"/>
      <c r="G739" s="36"/>
      <c r="H739" s="37"/>
      <c r="I739" s="37"/>
      <c r="J739" s="38"/>
      <c r="K739" s="38"/>
      <c r="L739" s="39"/>
      <c r="M739" s="40"/>
      <c r="N739" s="41"/>
      <c r="O739" s="41"/>
      <c r="P739" s="41"/>
      <c r="Q739" s="41"/>
      <c r="R739" s="42"/>
      <c r="S739" s="42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 spans="1:34" ht="12.75">
      <c r="A740" s="6"/>
      <c r="B740" s="6"/>
      <c r="C740" s="6"/>
      <c r="D740" s="34"/>
      <c r="E740" s="6"/>
      <c r="F740" s="35"/>
      <c r="G740" s="36"/>
      <c r="H740" s="37"/>
      <c r="I740" s="37"/>
      <c r="J740" s="38"/>
      <c r="K740" s="38"/>
      <c r="L740" s="39"/>
      <c r="M740" s="40"/>
      <c r="N740" s="41"/>
      <c r="O740" s="41"/>
      <c r="P740" s="41"/>
      <c r="Q740" s="41"/>
      <c r="R740" s="42"/>
      <c r="S740" s="42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 spans="1:34" ht="12.75">
      <c r="A741" s="6"/>
      <c r="B741" s="6"/>
      <c r="C741" s="6"/>
      <c r="D741" s="34"/>
      <c r="E741" s="6"/>
      <c r="F741" s="35"/>
      <c r="G741" s="36"/>
      <c r="H741" s="37"/>
      <c r="I741" s="37"/>
      <c r="J741" s="38"/>
      <c r="K741" s="38"/>
      <c r="L741" s="39"/>
      <c r="M741" s="40"/>
      <c r="N741" s="41"/>
      <c r="O741" s="41"/>
      <c r="P741" s="41"/>
      <c r="Q741" s="41"/>
      <c r="R741" s="42"/>
      <c r="S741" s="42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 spans="1:34" ht="12.75">
      <c r="A742" s="6"/>
      <c r="B742" s="6"/>
      <c r="C742" s="6"/>
      <c r="D742" s="34"/>
      <c r="E742" s="6"/>
      <c r="F742" s="35"/>
      <c r="G742" s="36"/>
      <c r="H742" s="37"/>
      <c r="I742" s="37"/>
      <c r="J742" s="38"/>
      <c r="K742" s="38"/>
      <c r="L742" s="39"/>
      <c r="M742" s="40"/>
      <c r="N742" s="41"/>
      <c r="O742" s="41"/>
      <c r="P742" s="41"/>
      <c r="Q742" s="41"/>
      <c r="R742" s="42"/>
      <c r="S742" s="42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 spans="1:34" ht="12.75">
      <c r="A743" s="6"/>
      <c r="B743" s="6"/>
      <c r="C743" s="6"/>
      <c r="D743" s="34"/>
      <c r="E743" s="6"/>
      <c r="F743" s="35"/>
      <c r="G743" s="36"/>
      <c r="H743" s="37"/>
      <c r="I743" s="37"/>
      <c r="J743" s="38"/>
      <c r="K743" s="38"/>
      <c r="L743" s="39"/>
      <c r="M743" s="40"/>
      <c r="N743" s="41"/>
      <c r="O743" s="41"/>
      <c r="P743" s="41"/>
      <c r="Q743" s="41"/>
      <c r="R743" s="42"/>
      <c r="S743" s="42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 spans="1:34" ht="12.75">
      <c r="A744" s="6"/>
      <c r="B744" s="6"/>
      <c r="C744" s="6"/>
      <c r="D744" s="34"/>
      <c r="E744" s="6"/>
      <c r="F744" s="35"/>
      <c r="G744" s="36"/>
      <c r="H744" s="37"/>
      <c r="I744" s="37"/>
      <c r="J744" s="38"/>
      <c r="K744" s="38"/>
      <c r="L744" s="39"/>
      <c r="M744" s="40"/>
      <c r="N744" s="41"/>
      <c r="O744" s="41"/>
      <c r="P744" s="41"/>
      <c r="Q744" s="41"/>
      <c r="R744" s="42"/>
      <c r="S744" s="42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 spans="1:34" ht="12.75">
      <c r="A745" s="6"/>
      <c r="B745" s="6"/>
      <c r="C745" s="6"/>
      <c r="D745" s="34"/>
      <c r="E745" s="6"/>
      <c r="F745" s="35"/>
      <c r="G745" s="36"/>
      <c r="H745" s="37"/>
      <c r="I745" s="37"/>
      <c r="J745" s="38"/>
      <c r="K745" s="38"/>
      <c r="L745" s="39"/>
      <c r="M745" s="40"/>
      <c r="N745" s="41"/>
      <c r="O745" s="41"/>
      <c r="P745" s="41"/>
      <c r="Q745" s="41"/>
      <c r="R745" s="42"/>
      <c r="S745" s="42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 spans="1:34" ht="12.75">
      <c r="A746" s="6"/>
      <c r="B746" s="6"/>
      <c r="C746" s="6"/>
      <c r="D746" s="34"/>
      <c r="E746" s="6"/>
      <c r="F746" s="35"/>
      <c r="G746" s="36"/>
      <c r="H746" s="37"/>
      <c r="I746" s="37"/>
      <c r="J746" s="38"/>
      <c r="K746" s="38"/>
      <c r="L746" s="39"/>
      <c r="M746" s="40"/>
      <c r="N746" s="41"/>
      <c r="O746" s="41"/>
      <c r="P746" s="41"/>
      <c r="Q746" s="41"/>
      <c r="R746" s="42"/>
      <c r="S746" s="42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 spans="1:34" ht="12.75">
      <c r="A747" s="6"/>
      <c r="B747" s="6"/>
      <c r="C747" s="6"/>
      <c r="D747" s="34"/>
      <c r="E747" s="6"/>
      <c r="F747" s="35"/>
      <c r="G747" s="36"/>
      <c r="H747" s="37"/>
      <c r="I747" s="37"/>
      <c r="J747" s="38"/>
      <c r="K747" s="38"/>
      <c r="L747" s="39"/>
      <c r="M747" s="40"/>
      <c r="N747" s="41"/>
      <c r="O747" s="41"/>
      <c r="P747" s="41"/>
      <c r="Q747" s="41"/>
      <c r="R747" s="42"/>
      <c r="S747" s="42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 spans="1:34" ht="12.75">
      <c r="A748" s="6"/>
      <c r="B748" s="6"/>
      <c r="C748" s="6"/>
      <c r="D748" s="34"/>
      <c r="E748" s="6"/>
      <c r="F748" s="35"/>
      <c r="G748" s="36"/>
      <c r="H748" s="37"/>
      <c r="I748" s="37"/>
      <c r="J748" s="38"/>
      <c r="K748" s="38"/>
      <c r="L748" s="39"/>
      <c r="M748" s="40"/>
      <c r="N748" s="41"/>
      <c r="O748" s="41"/>
      <c r="P748" s="41"/>
      <c r="Q748" s="41"/>
      <c r="R748" s="42"/>
      <c r="S748" s="42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 spans="1:34" ht="12.75">
      <c r="A749" s="6"/>
      <c r="B749" s="6"/>
      <c r="C749" s="6"/>
      <c r="D749" s="34"/>
      <c r="E749" s="6"/>
      <c r="F749" s="35"/>
      <c r="G749" s="36"/>
      <c r="H749" s="37"/>
      <c r="I749" s="37"/>
      <c r="J749" s="38"/>
      <c r="K749" s="38"/>
      <c r="L749" s="39"/>
      <c r="M749" s="40"/>
      <c r="N749" s="41"/>
      <c r="O749" s="41"/>
      <c r="P749" s="41"/>
      <c r="Q749" s="41"/>
      <c r="R749" s="42"/>
      <c r="S749" s="42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 spans="1:34" ht="12.75">
      <c r="A750" s="6"/>
      <c r="B750" s="6"/>
      <c r="C750" s="6"/>
      <c r="D750" s="34"/>
      <c r="E750" s="6"/>
      <c r="F750" s="35"/>
      <c r="G750" s="36"/>
      <c r="H750" s="37"/>
      <c r="I750" s="37"/>
      <c r="J750" s="38"/>
      <c r="K750" s="38"/>
      <c r="L750" s="39"/>
      <c r="M750" s="40"/>
      <c r="N750" s="41"/>
      <c r="O750" s="41"/>
      <c r="P750" s="41"/>
      <c r="Q750" s="41"/>
      <c r="R750" s="42"/>
      <c r="S750" s="42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 spans="1:34" ht="12.75">
      <c r="A751" s="6"/>
      <c r="B751" s="6"/>
      <c r="C751" s="6"/>
      <c r="D751" s="34"/>
      <c r="E751" s="6"/>
      <c r="F751" s="35"/>
      <c r="G751" s="36"/>
      <c r="H751" s="37"/>
      <c r="I751" s="37"/>
      <c r="J751" s="38"/>
      <c r="K751" s="38"/>
      <c r="L751" s="39"/>
      <c r="M751" s="40"/>
      <c r="N751" s="41"/>
      <c r="O751" s="41"/>
      <c r="P751" s="41"/>
      <c r="Q751" s="41"/>
      <c r="R751" s="42"/>
      <c r="S751" s="42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 spans="1:34" ht="12.75">
      <c r="A752" s="6"/>
      <c r="B752" s="6"/>
      <c r="C752" s="6"/>
      <c r="D752" s="34"/>
      <c r="E752" s="6"/>
      <c r="F752" s="35"/>
      <c r="G752" s="36"/>
      <c r="H752" s="37"/>
      <c r="I752" s="37"/>
      <c r="J752" s="38"/>
      <c r="K752" s="38"/>
      <c r="L752" s="39"/>
      <c r="M752" s="40"/>
      <c r="N752" s="41"/>
      <c r="O752" s="41"/>
      <c r="P752" s="41"/>
      <c r="Q752" s="41"/>
      <c r="R752" s="42"/>
      <c r="S752" s="42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 spans="1:34" ht="12.75">
      <c r="A753" s="6"/>
      <c r="B753" s="6"/>
      <c r="C753" s="6"/>
      <c r="D753" s="34"/>
      <c r="E753" s="6"/>
      <c r="F753" s="35"/>
      <c r="G753" s="36"/>
      <c r="H753" s="37"/>
      <c r="I753" s="37"/>
      <c r="J753" s="38"/>
      <c r="K753" s="38"/>
      <c r="L753" s="39"/>
      <c r="M753" s="40"/>
      <c r="N753" s="41"/>
      <c r="O753" s="41"/>
      <c r="P753" s="41"/>
      <c r="Q753" s="41"/>
      <c r="R753" s="42"/>
      <c r="S753" s="42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 spans="1:34" ht="12.75">
      <c r="A754" s="6"/>
      <c r="B754" s="6"/>
      <c r="C754" s="6"/>
      <c r="D754" s="34"/>
      <c r="E754" s="6"/>
      <c r="F754" s="35"/>
      <c r="G754" s="36"/>
      <c r="H754" s="37"/>
      <c r="I754" s="37"/>
      <c r="J754" s="38"/>
      <c r="K754" s="38"/>
      <c r="L754" s="39"/>
      <c r="M754" s="40"/>
      <c r="N754" s="41"/>
      <c r="O754" s="41"/>
      <c r="P754" s="41"/>
      <c r="Q754" s="41"/>
      <c r="R754" s="42"/>
      <c r="S754" s="42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 spans="1:34" ht="12.75">
      <c r="A755" s="6"/>
      <c r="B755" s="6"/>
      <c r="C755" s="6"/>
      <c r="D755" s="34"/>
      <c r="E755" s="6"/>
      <c r="F755" s="35"/>
      <c r="G755" s="36"/>
      <c r="H755" s="37"/>
      <c r="I755" s="37"/>
      <c r="J755" s="38"/>
      <c r="K755" s="38"/>
      <c r="L755" s="39"/>
      <c r="M755" s="40"/>
      <c r="N755" s="41"/>
      <c r="O755" s="41"/>
      <c r="P755" s="41"/>
      <c r="Q755" s="41"/>
      <c r="R755" s="42"/>
      <c r="S755" s="42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 spans="1:34" ht="12.75">
      <c r="A756" s="6"/>
      <c r="B756" s="6"/>
      <c r="C756" s="6"/>
      <c r="D756" s="34"/>
      <c r="E756" s="6"/>
      <c r="F756" s="35"/>
      <c r="G756" s="36"/>
      <c r="H756" s="37"/>
      <c r="I756" s="37"/>
      <c r="J756" s="38"/>
      <c r="K756" s="38"/>
      <c r="L756" s="39"/>
      <c r="M756" s="40"/>
      <c r="N756" s="41"/>
      <c r="O756" s="41"/>
      <c r="P756" s="41"/>
      <c r="Q756" s="41"/>
      <c r="R756" s="42"/>
      <c r="S756" s="42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 spans="1:34" ht="12.75">
      <c r="A757" s="6"/>
      <c r="B757" s="6"/>
      <c r="C757" s="6"/>
      <c r="D757" s="34"/>
      <c r="E757" s="6"/>
      <c r="F757" s="35"/>
      <c r="G757" s="36"/>
      <c r="H757" s="37"/>
      <c r="I757" s="37"/>
      <c r="J757" s="38"/>
      <c r="K757" s="38"/>
      <c r="L757" s="39"/>
      <c r="M757" s="40"/>
      <c r="N757" s="41"/>
      <c r="O757" s="41"/>
      <c r="P757" s="41"/>
      <c r="Q757" s="41"/>
      <c r="R757" s="42"/>
      <c r="S757" s="42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 spans="1:34" ht="12.75">
      <c r="A758" s="6"/>
      <c r="B758" s="6"/>
      <c r="C758" s="6"/>
      <c r="D758" s="34"/>
      <c r="E758" s="6"/>
      <c r="F758" s="35"/>
      <c r="G758" s="36"/>
      <c r="H758" s="37"/>
      <c r="I758" s="37"/>
      <c r="J758" s="38"/>
      <c r="K758" s="38"/>
      <c r="L758" s="39"/>
      <c r="M758" s="40"/>
      <c r="N758" s="41"/>
      <c r="O758" s="41"/>
      <c r="P758" s="41"/>
      <c r="Q758" s="41"/>
      <c r="R758" s="42"/>
      <c r="S758" s="42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 spans="1:34" ht="12.75">
      <c r="A759" s="6"/>
      <c r="B759" s="6"/>
      <c r="C759" s="6"/>
      <c r="D759" s="34"/>
      <c r="E759" s="6"/>
      <c r="F759" s="35"/>
      <c r="G759" s="36"/>
      <c r="H759" s="37"/>
      <c r="I759" s="37"/>
      <c r="J759" s="38"/>
      <c r="K759" s="38"/>
      <c r="L759" s="39"/>
      <c r="M759" s="40"/>
      <c r="N759" s="41"/>
      <c r="O759" s="41"/>
      <c r="P759" s="41"/>
      <c r="Q759" s="41"/>
      <c r="R759" s="42"/>
      <c r="S759" s="42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 spans="1:34" ht="12.75">
      <c r="A760" s="6"/>
      <c r="B760" s="6"/>
      <c r="C760" s="6"/>
      <c r="D760" s="34"/>
      <c r="E760" s="6"/>
      <c r="F760" s="35"/>
      <c r="G760" s="36"/>
      <c r="H760" s="37"/>
      <c r="I760" s="37"/>
      <c r="J760" s="38"/>
      <c r="K760" s="38"/>
      <c r="L760" s="39"/>
      <c r="M760" s="40"/>
      <c r="N760" s="41"/>
      <c r="O760" s="41"/>
      <c r="P760" s="41"/>
      <c r="Q760" s="41"/>
      <c r="R760" s="42"/>
      <c r="S760" s="42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 spans="1:34" ht="12.75">
      <c r="A761" s="6"/>
      <c r="B761" s="6"/>
      <c r="C761" s="6"/>
      <c r="D761" s="34"/>
      <c r="E761" s="6"/>
      <c r="F761" s="35"/>
      <c r="G761" s="36"/>
      <c r="H761" s="37"/>
      <c r="I761" s="37"/>
      <c r="J761" s="38"/>
      <c r="K761" s="38"/>
      <c r="L761" s="39"/>
      <c r="M761" s="40"/>
      <c r="N761" s="41"/>
      <c r="O761" s="41"/>
      <c r="P761" s="41"/>
      <c r="Q761" s="41"/>
      <c r="R761" s="42"/>
      <c r="S761" s="42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 spans="1:34" ht="12.75">
      <c r="A762" s="6"/>
      <c r="B762" s="6"/>
      <c r="C762" s="6"/>
      <c r="D762" s="34"/>
      <c r="E762" s="6"/>
      <c r="F762" s="35"/>
      <c r="G762" s="36"/>
      <c r="H762" s="37"/>
      <c r="I762" s="37"/>
      <c r="J762" s="38"/>
      <c r="K762" s="38"/>
      <c r="L762" s="39"/>
      <c r="M762" s="40"/>
      <c r="N762" s="41"/>
      <c r="O762" s="41"/>
      <c r="P762" s="41"/>
      <c r="Q762" s="41"/>
      <c r="R762" s="42"/>
      <c r="S762" s="42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 spans="1:34" ht="12.75">
      <c r="A763" s="6"/>
      <c r="B763" s="6"/>
      <c r="C763" s="6"/>
      <c r="D763" s="34"/>
      <c r="E763" s="6"/>
      <c r="F763" s="35"/>
      <c r="G763" s="36"/>
      <c r="H763" s="37"/>
      <c r="I763" s="37"/>
      <c r="J763" s="38"/>
      <c r="K763" s="38"/>
      <c r="L763" s="39"/>
      <c r="M763" s="40"/>
      <c r="N763" s="41"/>
      <c r="O763" s="41"/>
      <c r="P763" s="41"/>
      <c r="Q763" s="41"/>
      <c r="R763" s="42"/>
      <c r="S763" s="42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 spans="1:34" ht="12.75">
      <c r="A764" s="6"/>
      <c r="B764" s="6"/>
      <c r="C764" s="6"/>
      <c r="D764" s="34"/>
      <c r="E764" s="6"/>
      <c r="F764" s="35"/>
      <c r="G764" s="36"/>
      <c r="H764" s="37"/>
      <c r="I764" s="37"/>
      <c r="J764" s="38"/>
      <c r="K764" s="38"/>
      <c r="L764" s="39"/>
      <c r="M764" s="40"/>
      <c r="N764" s="41"/>
      <c r="O764" s="41"/>
      <c r="P764" s="41"/>
      <c r="Q764" s="41"/>
      <c r="R764" s="42"/>
      <c r="S764" s="42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 spans="1:34" ht="12.75">
      <c r="A765" s="6"/>
      <c r="B765" s="6"/>
      <c r="C765" s="6"/>
      <c r="D765" s="34"/>
      <c r="E765" s="6"/>
      <c r="F765" s="35"/>
      <c r="G765" s="36"/>
      <c r="H765" s="37"/>
      <c r="I765" s="37"/>
      <c r="J765" s="38"/>
      <c r="K765" s="38"/>
      <c r="L765" s="39"/>
      <c r="M765" s="40"/>
      <c r="N765" s="41"/>
      <c r="O765" s="41"/>
      <c r="P765" s="41"/>
      <c r="Q765" s="41"/>
      <c r="R765" s="42"/>
      <c r="S765" s="42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 spans="1:34" ht="12.75">
      <c r="A766" s="6"/>
      <c r="B766" s="6"/>
      <c r="C766" s="6"/>
      <c r="D766" s="34"/>
      <c r="E766" s="6"/>
      <c r="F766" s="35"/>
      <c r="G766" s="36"/>
      <c r="H766" s="37"/>
      <c r="I766" s="37"/>
      <c r="J766" s="38"/>
      <c r="K766" s="38"/>
      <c r="L766" s="39"/>
      <c r="M766" s="40"/>
      <c r="N766" s="41"/>
      <c r="O766" s="41"/>
      <c r="P766" s="41"/>
      <c r="Q766" s="41"/>
      <c r="R766" s="42"/>
      <c r="S766" s="42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 spans="1:34" ht="12.75">
      <c r="A767" s="6"/>
      <c r="B767" s="6"/>
      <c r="C767" s="6"/>
      <c r="D767" s="34"/>
      <c r="E767" s="6"/>
      <c r="F767" s="35"/>
      <c r="G767" s="36"/>
      <c r="H767" s="37"/>
      <c r="I767" s="37"/>
      <c r="J767" s="38"/>
      <c r="K767" s="38"/>
      <c r="L767" s="39"/>
      <c r="M767" s="40"/>
      <c r="N767" s="41"/>
      <c r="O767" s="41"/>
      <c r="P767" s="41"/>
      <c r="Q767" s="41"/>
      <c r="R767" s="42"/>
      <c r="S767" s="42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 spans="1:34" ht="12.75">
      <c r="A768" s="6"/>
      <c r="B768" s="6"/>
      <c r="C768" s="6"/>
      <c r="D768" s="34"/>
      <c r="E768" s="6"/>
      <c r="F768" s="35"/>
      <c r="G768" s="36"/>
      <c r="H768" s="37"/>
      <c r="I768" s="37"/>
      <c r="J768" s="38"/>
      <c r="K768" s="38"/>
      <c r="L768" s="39"/>
      <c r="M768" s="40"/>
      <c r="N768" s="41"/>
      <c r="O768" s="41"/>
      <c r="P768" s="41"/>
      <c r="Q768" s="41"/>
      <c r="R768" s="42"/>
      <c r="S768" s="42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 spans="1:34" ht="12.75">
      <c r="A769" s="6"/>
      <c r="B769" s="6"/>
      <c r="C769" s="6"/>
      <c r="D769" s="34"/>
      <c r="E769" s="6"/>
      <c r="F769" s="35"/>
      <c r="G769" s="36"/>
      <c r="H769" s="37"/>
      <c r="I769" s="37"/>
      <c r="J769" s="38"/>
      <c r="K769" s="38"/>
      <c r="L769" s="39"/>
      <c r="M769" s="40"/>
      <c r="N769" s="41"/>
      <c r="O769" s="41"/>
      <c r="P769" s="41"/>
      <c r="Q769" s="41"/>
      <c r="R769" s="42"/>
      <c r="S769" s="42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 spans="1:34" ht="12.75">
      <c r="A770" s="6"/>
      <c r="B770" s="6"/>
      <c r="C770" s="6"/>
      <c r="D770" s="34"/>
      <c r="E770" s="6"/>
      <c r="F770" s="35"/>
      <c r="G770" s="36"/>
      <c r="H770" s="37"/>
      <c r="I770" s="37"/>
      <c r="J770" s="38"/>
      <c r="K770" s="38"/>
      <c r="L770" s="39"/>
      <c r="M770" s="40"/>
      <c r="N770" s="41"/>
      <c r="O770" s="41"/>
      <c r="P770" s="41"/>
      <c r="Q770" s="41"/>
      <c r="R770" s="42"/>
      <c r="S770" s="42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 spans="1:34" ht="12.75">
      <c r="A771" s="6"/>
      <c r="B771" s="6"/>
      <c r="C771" s="6"/>
      <c r="D771" s="34"/>
      <c r="E771" s="6"/>
      <c r="F771" s="35"/>
      <c r="G771" s="36"/>
      <c r="H771" s="37"/>
      <c r="I771" s="37"/>
      <c r="J771" s="38"/>
      <c r="K771" s="38"/>
      <c r="L771" s="39"/>
      <c r="M771" s="40"/>
      <c r="N771" s="41"/>
      <c r="O771" s="41"/>
      <c r="P771" s="41"/>
      <c r="Q771" s="41"/>
      <c r="R771" s="42"/>
      <c r="S771" s="42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 spans="1:34" ht="12.75">
      <c r="A772" s="6"/>
      <c r="B772" s="6"/>
      <c r="C772" s="6"/>
      <c r="D772" s="34"/>
      <c r="E772" s="6"/>
      <c r="F772" s="35"/>
      <c r="G772" s="36"/>
      <c r="H772" s="37"/>
      <c r="I772" s="37"/>
      <c r="J772" s="38"/>
      <c r="K772" s="38"/>
      <c r="L772" s="39"/>
      <c r="M772" s="40"/>
      <c r="N772" s="41"/>
      <c r="O772" s="41"/>
      <c r="P772" s="41"/>
      <c r="Q772" s="41"/>
      <c r="R772" s="42"/>
      <c r="S772" s="42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 spans="1:34" ht="12.75">
      <c r="A773" s="6"/>
      <c r="B773" s="6"/>
      <c r="C773" s="6"/>
      <c r="D773" s="34"/>
      <c r="E773" s="6"/>
      <c r="F773" s="35"/>
      <c r="G773" s="36"/>
      <c r="H773" s="37"/>
      <c r="I773" s="37"/>
      <c r="J773" s="38"/>
      <c r="K773" s="38"/>
      <c r="L773" s="39"/>
      <c r="M773" s="40"/>
      <c r="N773" s="41"/>
      <c r="O773" s="41"/>
      <c r="P773" s="41"/>
      <c r="Q773" s="41"/>
      <c r="R773" s="42"/>
      <c r="S773" s="42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 spans="1:34" ht="12.75">
      <c r="A774" s="6"/>
      <c r="B774" s="6"/>
      <c r="C774" s="6"/>
      <c r="D774" s="34"/>
      <c r="E774" s="6"/>
      <c r="F774" s="35"/>
      <c r="G774" s="36"/>
      <c r="H774" s="37"/>
      <c r="I774" s="37"/>
      <c r="J774" s="38"/>
      <c r="K774" s="38"/>
      <c r="L774" s="39"/>
      <c r="M774" s="40"/>
      <c r="N774" s="41"/>
      <c r="O774" s="41"/>
      <c r="P774" s="41"/>
      <c r="Q774" s="41"/>
      <c r="R774" s="42"/>
      <c r="S774" s="42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 spans="1:34" ht="12.75">
      <c r="A775" s="6"/>
      <c r="B775" s="6"/>
      <c r="C775" s="6"/>
      <c r="D775" s="34"/>
      <c r="E775" s="6"/>
      <c r="F775" s="35"/>
      <c r="G775" s="36"/>
      <c r="H775" s="37"/>
      <c r="I775" s="37"/>
      <c r="J775" s="38"/>
      <c r="K775" s="38"/>
      <c r="L775" s="39"/>
      <c r="M775" s="40"/>
      <c r="N775" s="41"/>
      <c r="O775" s="41"/>
      <c r="P775" s="41"/>
      <c r="Q775" s="41"/>
      <c r="R775" s="42"/>
      <c r="S775" s="42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 spans="1:34" ht="12.75">
      <c r="A776" s="6"/>
      <c r="B776" s="6"/>
      <c r="C776" s="6"/>
      <c r="D776" s="34"/>
      <c r="E776" s="6"/>
      <c r="F776" s="35"/>
      <c r="G776" s="36"/>
      <c r="H776" s="37"/>
      <c r="I776" s="37"/>
      <c r="J776" s="38"/>
      <c r="K776" s="38"/>
      <c r="L776" s="39"/>
      <c r="M776" s="40"/>
      <c r="N776" s="41"/>
      <c r="O776" s="41"/>
      <c r="P776" s="41"/>
      <c r="Q776" s="41"/>
      <c r="R776" s="42"/>
      <c r="S776" s="42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 spans="1:34" ht="12.75">
      <c r="A777" s="6"/>
      <c r="B777" s="6"/>
      <c r="C777" s="6"/>
      <c r="D777" s="34"/>
      <c r="E777" s="6"/>
      <c r="F777" s="35"/>
      <c r="G777" s="36"/>
      <c r="H777" s="37"/>
      <c r="I777" s="37"/>
      <c r="J777" s="38"/>
      <c r="K777" s="38"/>
      <c r="L777" s="39"/>
      <c r="M777" s="40"/>
      <c r="N777" s="41"/>
      <c r="O777" s="41"/>
      <c r="P777" s="41"/>
      <c r="Q777" s="41"/>
      <c r="R777" s="42"/>
      <c r="S777" s="42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 spans="1:34" ht="12.75">
      <c r="A778" s="6"/>
      <c r="B778" s="6"/>
      <c r="C778" s="6"/>
      <c r="D778" s="34"/>
      <c r="E778" s="6"/>
      <c r="F778" s="35"/>
      <c r="G778" s="36"/>
      <c r="H778" s="37"/>
      <c r="I778" s="37"/>
      <c r="J778" s="38"/>
      <c r="K778" s="38"/>
      <c r="L778" s="39"/>
      <c r="M778" s="40"/>
      <c r="N778" s="41"/>
      <c r="O778" s="41"/>
      <c r="P778" s="41"/>
      <c r="Q778" s="41"/>
      <c r="R778" s="42"/>
      <c r="S778" s="42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 spans="1:34" ht="12.75">
      <c r="A779" s="6"/>
      <c r="B779" s="6"/>
      <c r="C779" s="6"/>
      <c r="D779" s="34"/>
      <c r="E779" s="6"/>
      <c r="F779" s="35"/>
      <c r="G779" s="36"/>
      <c r="H779" s="37"/>
      <c r="I779" s="37"/>
      <c r="J779" s="38"/>
      <c r="K779" s="38"/>
      <c r="L779" s="39"/>
      <c r="M779" s="40"/>
      <c r="N779" s="41"/>
      <c r="O779" s="41"/>
      <c r="P779" s="41"/>
      <c r="Q779" s="41"/>
      <c r="R779" s="42"/>
      <c r="S779" s="42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 spans="1:34" ht="12.75">
      <c r="A780" s="6"/>
      <c r="B780" s="6"/>
      <c r="C780" s="6"/>
      <c r="D780" s="34"/>
      <c r="E780" s="6"/>
      <c r="F780" s="35"/>
      <c r="G780" s="36"/>
      <c r="H780" s="37"/>
      <c r="I780" s="37"/>
      <c r="J780" s="38"/>
      <c r="K780" s="38"/>
      <c r="L780" s="39"/>
      <c r="M780" s="40"/>
      <c r="N780" s="41"/>
      <c r="O780" s="41"/>
      <c r="P780" s="41"/>
      <c r="Q780" s="41"/>
      <c r="R780" s="42"/>
      <c r="S780" s="42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 spans="1:34" ht="12.75">
      <c r="A781" s="6"/>
      <c r="B781" s="6"/>
      <c r="C781" s="6"/>
      <c r="D781" s="34"/>
      <c r="E781" s="6"/>
      <c r="F781" s="35"/>
      <c r="G781" s="36"/>
      <c r="H781" s="37"/>
      <c r="I781" s="37"/>
      <c r="J781" s="38"/>
      <c r="K781" s="38"/>
      <c r="L781" s="39"/>
      <c r="M781" s="40"/>
      <c r="N781" s="41"/>
      <c r="O781" s="41"/>
      <c r="P781" s="41"/>
      <c r="Q781" s="41"/>
      <c r="R781" s="42"/>
      <c r="S781" s="42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 spans="1:34" ht="12.75">
      <c r="A782" s="6"/>
      <c r="B782" s="6"/>
      <c r="C782" s="6"/>
      <c r="D782" s="34"/>
      <c r="E782" s="6"/>
      <c r="F782" s="35"/>
      <c r="G782" s="36"/>
      <c r="H782" s="37"/>
      <c r="I782" s="37"/>
      <c r="J782" s="38"/>
      <c r="K782" s="38"/>
      <c r="L782" s="39"/>
      <c r="M782" s="40"/>
      <c r="N782" s="41"/>
      <c r="O782" s="41"/>
      <c r="P782" s="41"/>
      <c r="Q782" s="41"/>
      <c r="R782" s="42"/>
      <c r="S782" s="42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 spans="1:34" ht="12.75">
      <c r="A783" s="6"/>
      <c r="B783" s="6"/>
      <c r="C783" s="6"/>
      <c r="D783" s="34"/>
      <c r="E783" s="6"/>
      <c r="F783" s="35"/>
      <c r="G783" s="36"/>
      <c r="H783" s="37"/>
      <c r="I783" s="37"/>
      <c r="J783" s="38"/>
      <c r="K783" s="38"/>
      <c r="L783" s="39"/>
      <c r="M783" s="40"/>
      <c r="N783" s="41"/>
      <c r="O783" s="41"/>
      <c r="P783" s="41"/>
      <c r="Q783" s="41"/>
      <c r="R783" s="42"/>
      <c r="S783" s="42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 spans="1:34" ht="12.75">
      <c r="A784" s="6"/>
      <c r="B784" s="6"/>
      <c r="C784" s="6"/>
      <c r="D784" s="34"/>
      <c r="E784" s="6"/>
      <c r="F784" s="35"/>
      <c r="G784" s="36"/>
      <c r="H784" s="37"/>
      <c r="I784" s="37"/>
      <c r="J784" s="38"/>
      <c r="K784" s="38"/>
      <c r="L784" s="39"/>
      <c r="M784" s="40"/>
      <c r="N784" s="41"/>
      <c r="O784" s="41"/>
      <c r="P784" s="41"/>
      <c r="Q784" s="41"/>
      <c r="R784" s="42"/>
      <c r="S784" s="42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 spans="1:34" ht="12.75">
      <c r="A785" s="6"/>
      <c r="B785" s="6"/>
      <c r="C785" s="6"/>
      <c r="D785" s="34"/>
      <c r="E785" s="6"/>
      <c r="F785" s="35"/>
      <c r="G785" s="36"/>
      <c r="H785" s="37"/>
      <c r="I785" s="37"/>
      <c r="J785" s="38"/>
      <c r="K785" s="38"/>
      <c r="L785" s="39"/>
      <c r="M785" s="40"/>
      <c r="N785" s="41"/>
      <c r="O785" s="41"/>
      <c r="P785" s="41"/>
      <c r="Q785" s="41"/>
      <c r="R785" s="42"/>
      <c r="S785" s="42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 spans="1:34" ht="12.75">
      <c r="A786" s="6"/>
      <c r="B786" s="6"/>
      <c r="C786" s="6"/>
      <c r="D786" s="34"/>
      <c r="E786" s="6"/>
      <c r="F786" s="35"/>
      <c r="G786" s="36"/>
      <c r="H786" s="37"/>
      <c r="I786" s="37"/>
      <c r="J786" s="38"/>
      <c r="K786" s="38"/>
      <c r="L786" s="39"/>
      <c r="M786" s="40"/>
      <c r="N786" s="41"/>
      <c r="O786" s="41"/>
      <c r="P786" s="41"/>
      <c r="Q786" s="41"/>
      <c r="R786" s="42"/>
      <c r="S786" s="42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 spans="1:34" ht="12.75">
      <c r="A787" s="6"/>
      <c r="B787" s="6"/>
      <c r="C787" s="6"/>
      <c r="D787" s="34"/>
      <c r="E787" s="6"/>
      <c r="F787" s="35"/>
      <c r="G787" s="36"/>
      <c r="H787" s="37"/>
      <c r="I787" s="37"/>
      <c r="J787" s="38"/>
      <c r="K787" s="38"/>
      <c r="L787" s="39"/>
      <c r="M787" s="40"/>
      <c r="N787" s="41"/>
      <c r="O787" s="41"/>
      <c r="P787" s="41"/>
      <c r="Q787" s="41"/>
      <c r="R787" s="42"/>
      <c r="S787" s="42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 spans="1:34" ht="12.75">
      <c r="A788" s="6"/>
      <c r="B788" s="6"/>
      <c r="C788" s="6"/>
      <c r="D788" s="34"/>
      <c r="E788" s="6"/>
      <c r="F788" s="35"/>
      <c r="G788" s="36"/>
      <c r="H788" s="37"/>
      <c r="I788" s="37"/>
      <c r="J788" s="38"/>
      <c r="K788" s="38"/>
      <c r="L788" s="39"/>
      <c r="M788" s="40"/>
      <c r="N788" s="41"/>
      <c r="O788" s="41"/>
      <c r="P788" s="41"/>
      <c r="Q788" s="41"/>
      <c r="R788" s="42"/>
      <c r="S788" s="42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 spans="1:34" ht="12.75">
      <c r="A789" s="6"/>
      <c r="B789" s="6"/>
      <c r="C789" s="6"/>
      <c r="D789" s="34"/>
      <c r="E789" s="6"/>
      <c r="F789" s="35"/>
      <c r="G789" s="36"/>
      <c r="H789" s="37"/>
      <c r="I789" s="37"/>
      <c r="J789" s="38"/>
      <c r="K789" s="38"/>
      <c r="L789" s="39"/>
      <c r="M789" s="40"/>
      <c r="N789" s="41"/>
      <c r="O789" s="41"/>
      <c r="P789" s="41"/>
      <c r="Q789" s="41"/>
      <c r="R789" s="42"/>
      <c r="S789" s="42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 spans="1:34" ht="12.75">
      <c r="A790" s="6"/>
      <c r="B790" s="6"/>
      <c r="C790" s="6"/>
      <c r="D790" s="34"/>
      <c r="E790" s="6"/>
      <c r="F790" s="35"/>
      <c r="G790" s="36"/>
      <c r="H790" s="37"/>
      <c r="I790" s="37"/>
      <c r="J790" s="38"/>
      <c r="K790" s="38"/>
      <c r="L790" s="39"/>
      <c r="M790" s="40"/>
      <c r="N790" s="41"/>
      <c r="O790" s="41"/>
      <c r="P790" s="41"/>
      <c r="Q790" s="41"/>
      <c r="R790" s="42"/>
      <c r="S790" s="42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 spans="1:34" ht="12.75">
      <c r="A791" s="6"/>
      <c r="B791" s="6"/>
      <c r="C791" s="6"/>
      <c r="D791" s="34"/>
      <c r="E791" s="6"/>
      <c r="F791" s="35"/>
      <c r="G791" s="36"/>
      <c r="H791" s="37"/>
      <c r="I791" s="37"/>
      <c r="J791" s="38"/>
      <c r="K791" s="38"/>
      <c r="L791" s="39"/>
      <c r="M791" s="40"/>
      <c r="N791" s="41"/>
      <c r="O791" s="41"/>
      <c r="P791" s="41"/>
      <c r="Q791" s="41"/>
      <c r="R791" s="42"/>
      <c r="S791" s="42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 spans="1:34" ht="12.75">
      <c r="A792" s="6"/>
      <c r="B792" s="6"/>
      <c r="C792" s="6"/>
      <c r="D792" s="34"/>
      <c r="E792" s="6"/>
      <c r="F792" s="35"/>
      <c r="G792" s="36"/>
      <c r="H792" s="37"/>
      <c r="I792" s="37"/>
      <c r="J792" s="38"/>
      <c r="K792" s="38"/>
      <c r="L792" s="39"/>
      <c r="M792" s="40"/>
      <c r="N792" s="41"/>
      <c r="O792" s="41"/>
      <c r="P792" s="41"/>
      <c r="Q792" s="41"/>
      <c r="R792" s="42"/>
      <c r="S792" s="42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 spans="1:34" ht="12.75">
      <c r="A793" s="6"/>
      <c r="B793" s="6"/>
      <c r="C793" s="6"/>
      <c r="D793" s="34"/>
      <c r="E793" s="6"/>
      <c r="F793" s="35"/>
      <c r="G793" s="36"/>
      <c r="H793" s="37"/>
      <c r="I793" s="37"/>
      <c r="J793" s="38"/>
      <c r="K793" s="38"/>
      <c r="L793" s="39"/>
      <c r="M793" s="40"/>
      <c r="N793" s="41"/>
      <c r="O793" s="41"/>
      <c r="P793" s="41"/>
      <c r="Q793" s="41"/>
      <c r="R793" s="42"/>
      <c r="S793" s="42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 spans="1:34" ht="12.75">
      <c r="A794" s="6"/>
      <c r="B794" s="6"/>
      <c r="C794" s="6"/>
      <c r="D794" s="34"/>
      <c r="E794" s="6"/>
      <c r="F794" s="35"/>
      <c r="G794" s="36"/>
      <c r="H794" s="37"/>
      <c r="I794" s="37"/>
      <c r="J794" s="38"/>
      <c r="K794" s="38"/>
      <c r="L794" s="39"/>
      <c r="M794" s="40"/>
      <c r="N794" s="41"/>
      <c r="O794" s="41"/>
      <c r="P794" s="41"/>
      <c r="Q794" s="41"/>
      <c r="R794" s="42"/>
      <c r="S794" s="42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 spans="1:34" ht="12.75">
      <c r="A795" s="6"/>
      <c r="B795" s="6"/>
      <c r="C795" s="6"/>
      <c r="D795" s="34"/>
      <c r="E795" s="6"/>
      <c r="F795" s="35"/>
      <c r="G795" s="36"/>
      <c r="H795" s="37"/>
      <c r="I795" s="37"/>
      <c r="J795" s="38"/>
      <c r="K795" s="38"/>
      <c r="L795" s="39"/>
      <c r="M795" s="40"/>
      <c r="N795" s="41"/>
      <c r="O795" s="41"/>
      <c r="P795" s="41"/>
      <c r="Q795" s="41"/>
      <c r="R795" s="42"/>
      <c r="S795" s="42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 spans="1:34" ht="12.75">
      <c r="A796" s="6"/>
      <c r="B796" s="6"/>
      <c r="C796" s="6"/>
      <c r="D796" s="34"/>
      <c r="E796" s="6"/>
      <c r="F796" s="35"/>
      <c r="G796" s="36"/>
      <c r="H796" s="37"/>
      <c r="I796" s="37"/>
      <c r="J796" s="38"/>
      <c r="K796" s="38"/>
      <c r="L796" s="39"/>
      <c r="M796" s="40"/>
      <c r="N796" s="41"/>
      <c r="O796" s="41"/>
      <c r="P796" s="41"/>
      <c r="Q796" s="41"/>
      <c r="R796" s="42"/>
      <c r="S796" s="42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 spans="1:34" ht="12.75">
      <c r="A797" s="6"/>
      <c r="B797" s="6"/>
      <c r="C797" s="6"/>
      <c r="D797" s="34"/>
      <c r="E797" s="6"/>
      <c r="F797" s="35"/>
      <c r="G797" s="36"/>
      <c r="H797" s="37"/>
      <c r="I797" s="37"/>
      <c r="J797" s="38"/>
      <c r="K797" s="38"/>
      <c r="L797" s="39"/>
      <c r="M797" s="40"/>
      <c r="N797" s="41"/>
      <c r="O797" s="41"/>
      <c r="P797" s="41"/>
      <c r="Q797" s="41"/>
      <c r="R797" s="42"/>
      <c r="S797" s="42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 spans="1:34" ht="12.75">
      <c r="A798" s="6"/>
      <c r="B798" s="6"/>
      <c r="C798" s="6"/>
      <c r="D798" s="34"/>
      <c r="E798" s="6"/>
      <c r="F798" s="35"/>
      <c r="G798" s="36"/>
      <c r="H798" s="37"/>
      <c r="I798" s="37"/>
      <c r="J798" s="38"/>
      <c r="K798" s="38"/>
      <c r="L798" s="39"/>
      <c r="M798" s="40"/>
      <c r="N798" s="41"/>
      <c r="O798" s="41"/>
      <c r="P798" s="41"/>
      <c r="Q798" s="41"/>
      <c r="R798" s="42"/>
      <c r="S798" s="42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 spans="1:34" ht="12.75">
      <c r="A799" s="6"/>
      <c r="B799" s="6"/>
      <c r="C799" s="6"/>
      <c r="D799" s="34"/>
      <c r="E799" s="6"/>
      <c r="F799" s="35"/>
      <c r="G799" s="36"/>
      <c r="H799" s="37"/>
      <c r="I799" s="37"/>
      <c r="J799" s="38"/>
      <c r="K799" s="38"/>
      <c r="L799" s="39"/>
      <c r="M799" s="40"/>
      <c r="N799" s="41"/>
      <c r="O799" s="41"/>
      <c r="P799" s="41"/>
      <c r="Q799" s="41"/>
      <c r="R799" s="42"/>
      <c r="S799" s="42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 spans="1:34" ht="12.75">
      <c r="A800" s="6"/>
      <c r="B800" s="6"/>
      <c r="C800" s="6"/>
      <c r="D800" s="34"/>
      <c r="E800" s="6"/>
      <c r="F800" s="35"/>
      <c r="G800" s="36"/>
      <c r="H800" s="37"/>
      <c r="I800" s="37"/>
      <c r="J800" s="38"/>
      <c r="K800" s="38"/>
      <c r="L800" s="39"/>
      <c r="M800" s="40"/>
      <c r="N800" s="41"/>
      <c r="O800" s="41"/>
      <c r="P800" s="41"/>
      <c r="Q800" s="41"/>
      <c r="R800" s="42"/>
      <c r="S800" s="42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 spans="1:34" ht="12.75">
      <c r="A801" s="6"/>
      <c r="B801" s="6"/>
      <c r="C801" s="6"/>
      <c r="D801" s="34"/>
      <c r="E801" s="6"/>
      <c r="F801" s="35"/>
      <c r="G801" s="36"/>
      <c r="H801" s="37"/>
      <c r="I801" s="37"/>
      <c r="J801" s="38"/>
      <c r="K801" s="38"/>
      <c r="L801" s="39"/>
      <c r="M801" s="40"/>
      <c r="N801" s="41"/>
      <c r="O801" s="41"/>
      <c r="P801" s="41"/>
      <c r="Q801" s="41"/>
      <c r="R801" s="42"/>
      <c r="S801" s="42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 spans="1:34" ht="12.75">
      <c r="A802" s="6"/>
      <c r="B802" s="6"/>
      <c r="C802" s="6"/>
      <c r="D802" s="34"/>
      <c r="E802" s="6"/>
      <c r="F802" s="35"/>
      <c r="G802" s="36"/>
      <c r="H802" s="37"/>
      <c r="I802" s="37"/>
      <c r="J802" s="38"/>
      <c r="K802" s="38"/>
      <c r="L802" s="39"/>
      <c r="M802" s="40"/>
      <c r="N802" s="41"/>
      <c r="O802" s="41"/>
      <c r="P802" s="41"/>
      <c r="Q802" s="41"/>
      <c r="R802" s="42"/>
      <c r="S802" s="42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 spans="1:34" ht="12.75">
      <c r="A803" s="6"/>
      <c r="B803" s="6"/>
      <c r="C803" s="6"/>
      <c r="D803" s="34"/>
      <c r="E803" s="6"/>
      <c r="F803" s="35"/>
      <c r="G803" s="36"/>
      <c r="H803" s="37"/>
      <c r="I803" s="37"/>
      <c r="J803" s="38"/>
      <c r="K803" s="38"/>
      <c r="L803" s="39"/>
      <c r="M803" s="40"/>
      <c r="N803" s="41"/>
      <c r="O803" s="41"/>
      <c r="P803" s="41"/>
      <c r="Q803" s="41"/>
      <c r="R803" s="42"/>
      <c r="S803" s="42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 spans="1:34" ht="12.75">
      <c r="A804" s="6"/>
      <c r="B804" s="6"/>
      <c r="C804" s="6"/>
      <c r="D804" s="34"/>
      <c r="E804" s="6"/>
      <c r="F804" s="35"/>
      <c r="G804" s="36"/>
      <c r="H804" s="37"/>
      <c r="I804" s="37"/>
      <c r="J804" s="38"/>
      <c r="K804" s="38"/>
      <c r="L804" s="39"/>
      <c r="M804" s="40"/>
      <c r="N804" s="41"/>
      <c r="O804" s="41"/>
      <c r="P804" s="41"/>
      <c r="Q804" s="41"/>
      <c r="R804" s="42"/>
      <c r="S804" s="42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 spans="1:34" ht="12.75">
      <c r="A805" s="6"/>
      <c r="B805" s="6"/>
      <c r="C805" s="6"/>
      <c r="D805" s="34"/>
      <c r="E805" s="6"/>
      <c r="F805" s="35"/>
      <c r="G805" s="36"/>
      <c r="H805" s="37"/>
      <c r="I805" s="37"/>
      <c r="J805" s="38"/>
      <c r="K805" s="38"/>
      <c r="L805" s="39"/>
      <c r="M805" s="40"/>
      <c r="N805" s="41"/>
      <c r="O805" s="41"/>
      <c r="P805" s="41"/>
      <c r="Q805" s="41"/>
      <c r="R805" s="42"/>
      <c r="S805" s="42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 spans="1:34" ht="12.75">
      <c r="A806" s="6"/>
      <c r="B806" s="6"/>
      <c r="C806" s="6"/>
      <c r="D806" s="34"/>
      <c r="E806" s="6"/>
      <c r="F806" s="35"/>
      <c r="G806" s="36"/>
      <c r="H806" s="37"/>
      <c r="I806" s="37"/>
      <c r="J806" s="38"/>
      <c r="K806" s="38"/>
      <c r="L806" s="39"/>
      <c r="M806" s="40"/>
      <c r="N806" s="41"/>
      <c r="O806" s="41"/>
      <c r="P806" s="41"/>
      <c r="Q806" s="41"/>
      <c r="R806" s="42"/>
      <c r="S806" s="42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 spans="1:34" ht="12.75">
      <c r="A807" s="6"/>
      <c r="B807" s="6"/>
      <c r="C807" s="6"/>
      <c r="D807" s="34"/>
      <c r="E807" s="6"/>
      <c r="F807" s="35"/>
      <c r="G807" s="36"/>
      <c r="H807" s="37"/>
      <c r="I807" s="37"/>
      <c r="J807" s="38"/>
      <c r="K807" s="38"/>
      <c r="L807" s="39"/>
      <c r="M807" s="40"/>
      <c r="N807" s="41"/>
      <c r="O807" s="41"/>
      <c r="P807" s="41"/>
      <c r="Q807" s="41"/>
      <c r="R807" s="42"/>
      <c r="S807" s="42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 spans="1:34" ht="12.75">
      <c r="A808" s="6"/>
      <c r="B808" s="6"/>
      <c r="C808" s="6"/>
      <c r="D808" s="34"/>
      <c r="E808" s="6"/>
      <c r="F808" s="35"/>
      <c r="G808" s="36"/>
      <c r="H808" s="37"/>
      <c r="I808" s="37"/>
      <c r="J808" s="38"/>
      <c r="K808" s="38"/>
      <c r="L808" s="39"/>
      <c r="M808" s="40"/>
      <c r="N808" s="41"/>
      <c r="O808" s="41"/>
      <c r="P808" s="41"/>
      <c r="Q808" s="41"/>
      <c r="R808" s="42"/>
      <c r="S808" s="42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 spans="1:34" ht="12.75">
      <c r="A809" s="6"/>
      <c r="B809" s="6"/>
      <c r="C809" s="6"/>
      <c r="D809" s="34"/>
      <c r="E809" s="6"/>
      <c r="F809" s="35"/>
      <c r="G809" s="36"/>
      <c r="H809" s="37"/>
      <c r="I809" s="37"/>
      <c r="J809" s="38"/>
      <c r="K809" s="38"/>
      <c r="L809" s="39"/>
      <c r="M809" s="40"/>
      <c r="N809" s="41"/>
      <c r="O809" s="41"/>
      <c r="P809" s="41"/>
      <c r="Q809" s="41"/>
      <c r="R809" s="42"/>
      <c r="S809" s="42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 spans="1:34" ht="12.75">
      <c r="A810" s="6"/>
      <c r="B810" s="6"/>
      <c r="C810" s="6"/>
      <c r="D810" s="34"/>
      <c r="E810" s="6"/>
      <c r="F810" s="35"/>
      <c r="G810" s="36"/>
      <c r="H810" s="37"/>
      <c r="I810" s="37"/>
      <c r="J810" s="38"/>
      <c r="K810" s="38"/>
      <c r="L810" s="39"/>
      <c r="M810" s="40"/>
      <c r="N810" s="41"/>
      <c r="O810" s="41"/>
      <c r="P810" s="41"/>
      <c r="Q810" s="41"/>
      <c r="R810" s="42"/>
      <c r="S810" s="42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 spans="1:34" ht="12.75">
      <c r="A811" s="6"/>
      <c r="B811" s="6"/>
      <c r="C811" s="6"/>
      <c r="D811" s="34"/>
      <c r="E811" s="6"/>
      <c r="F811" s="35"/>
      <c r="G811" s="36"/>
      <c r="H811" s="37"/>
      <c r="I811" s="37"/>
      <c r="J811" s="38"/>
      <c r="K811" s="38"/>
      <c r="L811" s="39"/>
      <c r="M811" s="40"/>
      <c r="N811" s="41"/>
      <c r="O811" s="41"/>
      <c r="P811" s="41"/>
      <c r="Q811" s="41"/>
      <c r="R811" s="42"/>
      <c r="S811" s="42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 spans="1:34" ht="12.75">
      <c r="A812" s="6"/>
      <c r="B812" s="6"/>
      <c r="C812" s="6"/>
      <c r="D812" s="34"/>
      <c r="E812" s="6"/>
      <c r="F812" s="35"/>
      <c r="G812" s="36"/>
      <c r="H812" s="37"/>
      <c r="I812" s="37"/>
      <c r="J812" s="38"/>
      <c r="K812" s="38"/>
      <c r="L812" s="39"/>
      <c r="M812" s="40"/>
      <c r="N812" s="41"/>
      <c r="O812" s="41"/>
      <c r="P812" s="41"/>
      <c r="Q812" s="41"/>
      <c r="R812" s="42"/>
      <c r="S812" s="42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 spans="1:34" ht="12.75">
      <c r="A813" s="6"/>
      <c r="B813" s="6"/>
      <c r="C813" s="6"/>
      <c r="D813" s="34"/>
      <c r="E813" s="6"/>
      <c r="F813" s="35"/>
      <c r="G813" s="36"/>
      <c r="H813" s="37"/>
      <c r="I813" s="37"/>
      <c r="J813" s="38"/>
      <c r="K813" s="38"/>
      <c r="L813" s="39"/>
      <c r="M813" s="40"/>
      <c r="N813" s="41"/>
      <c r="O813" s="41"/>
      <c r="P813" s="41"/>
      <c r="Q813" s="41"/>
      <c r="R813" s="42"/>
      <c r="S813" s="42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 spans="1:34" ht="12.75">
      <c r="A814" s="6"/>
      <c r="B814" s="6"/>
      <c r="C814" s="6"/>
      <c r="D814" s="34"/>
      <c r="E814" s="6"/>
      <c r="F814" s="35"/>
      <c r="G814" s="36"/>
      <c r="H814" s="37"/>
      <c r="I814" s="37"/>
      <c r="J814" s="38"/>
      <c r="K814" s="38"/>
      <c r="L814" s="39"/>
      <c r="M814" s="40"/>
      <c r="N814" s="41"/>
      <c r="O814" s="41"/>
      <c r="P814" s="41"/>
      <c r="Q814" s="41"/>
      <c r="R814" s="42"/>
      <c r="S814" s="42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 spans="1:34" ht="12.75">
      <c r="A815" s="6"/>
      <c r="B815" s="6"/>
      <c r="C815" s="6"/>
      <c r="D815" s="34"/>
      <c r="E815" s="6"/>
      <c r="F815" s="35"/>
      <c r="G815" s="36"/>
      <c r="H815" s="37"/>
      <c r="I815" s="37"/>
      <c r="J815" s="38"/>
      <c r="K815" s="38"/>
      <c r="L815" s="39"/>
      <c r="M815" s="40"/>
      <c r="N815" s="41"/>
      <c r="O815" s="41"/>
      <c r="P815" s="41"/>
      <c r="Q815" s="41"/>
      <c r="R815" s="42"/>
      <c r="S815" s="42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 spans="1:34" ht="12.75">
      <c r="A816" s="6"/>
      <c r="B816" s="6"/>
      <c r="C816" s="6"/>
      <c r="D816" s="34"/>
      <c r="E816" s="6"/>
      <c r="F816" s="35"/>
      <c r="G816" s="36"/>
      <c r="H816" s="37"/>
      <c r="I816" s="37"/>
      <c r="J816" s="38"/>
      <c r="K816" s="38"/>
      <c r="L816" s="39"/>
      <c r="M816" s="40"/>
      <c r="N816" s="41"/>
      <c r="O816" s="41"/>
      <c r="P816" s="41"/>
      <c r="Q816" s="41"/>
      <c r="R816" s="42"/>
      <c r="S816" s="42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 spans="1:34" ht="12.75">
      <c r="A817" s="6"/>
      <c r="B817" s="6"/>
      <c r="C817" s="6"/>
      <c r="D817" s="34"/>
      <c r="E817" s="6"/>
      <c r="F817" s="35"/>
      <c r="G817" s="36"/>
      <c r="H817" s="37"/>
      <c r="I817" s="37"/>
      <c r="J817" s="38"/>
      <c r="K817" s="38"/>
      <c r="L817" s="39"/>
      <c r="M817" s="40"/>
      <c r="N817" s="41"/>
      <c r="O817" s="41"/>
      <c r="P817" s="41"/>
      <c r="Q817" s="41"/>
      <c r="R817" s="42"/>
      <c r="S817" s="42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 spans="1:34" ht="12.75">
      <c r="A818" s="6"/>
      <c r="B818" s="6"/>
      <c r="C818" s="6"/>
      <c r="D818" s="34"/>
      <c r="E818" s="6"/>
      <c r="F818" s="35"/>
      <c r="G818" s="36"/>
      <c r="H818" s="37"/>
      <c r="I818" s="37"/>
      <c r="J818" s="38"/>
      <c r="K818" s="38"/>
      <c r="L818" s="39"/>
      <c r="M818" s="40"/>
      <c r="N818" s="41"/>
      <c r="O818" s="41"/>
      <c r="P818" s="41"/>
      <c r="Q818" s="41"/>
      <c r="R818" s="42"/>
      <c r="S818" s="42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 spans="1:34" ht="12.75">
      <c r="A819" s="6"/>
      <c r="B819" s="6"/>
      <c r="C819" s="6"/>
      <c r="D819" s="34"/>
      <c r="E819" s="6"/>
      <c r="F819" s="35"/>
      <c r="G819" s="36"/>
      <c r="H819" s="37"/>
      <c r="I819" s="37"/>
      <c r="J819" s="38"/>
      <c r="K819" s="38"/>
      <c r="L819" s="39"/>
      <c r="M819" s="40"/>
      <c r="N819" s="41"/>
      <c r="O819" s="41"/>
      <c r="P819" s="41"/>
      <c r="Q819" s="41"/>
      <c r="R819" s="42"/>
      <c r="S819" s="42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 spans="1:34" ht="12.75">
      <c r="A820" s="6"/>
      <c r="B820" s="6"/>
      <c r="C820" s="6"/>
      <c r="D820" s="34"/>
      <c r="E820" s="6"/>
      <c r="F820" s="35"/>
      <c r="G820" s="36"/>
      <c r="H820" s="37"/>
      <c r="I820" s="37"/>
      <c r="J820" s="38"/>
      <c r="K820" s="38"/>
      <c r="L820" s="39"/>
      <c r="M820" s="40"/>
      <c r="N820" s="41"/>
      <c r="O820" s="41"/>
      <c r="P820" s="41"/>
      <c r="Q820" s="41"/>
      <c r="R820" s="42"/>
      <c r="S820" s="42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 spans="1:34" ht="12.75">
      <c r="A821" s="6"/>
      <c r="B821" s="6"/>
      <c r="C821" s="6"/>
      <c r="D821" s="34"/>
      <c r="E821" s="6"/>
      <c r="F821" s="35"/>
      <c r="G821" s="36"/>
      <c r="H821" s="37"/>
      <c r="I821" s="37"/>
      <c r="J821" s="38"/>
      <c r="K821" s="38"/>
      <c r="L821" s="39"/>
      <c r="M821" s="40"/>
      <c r="N821" s="41"/>
      <c r="O821" s="41"/>
      <c r="P821" s="41"/>
      <c r="Q821" s="41"/>
      <c r="R821" s="42"/>
      <c r="S821" s="42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 spans="1:34" ht="12.75">
      <c r="A822" s="6"/>
      <c r="B822" s="6"/>
      <c r="C822" s="6"/>
      <c r="D822" s="34"/>
      <c r="E822" s="6"/>
      <c r="F822" s="35"/>
      <c r="G822" s="36"/>
      <c r="H822" s="37"/>
      <c r="I822" s="37"/>
      <c r="J822" s="38"/>
      <c r="K822" s="38"/>
      <c r="L822" s="39"/>
      <c r="M822" s="40"/>
      <c r="N822" s="41"/>
      <c r="O822" s="41"/>
      <c r="P822" s="41"/>
      <c r="Q822" s="41"/>
      <c r="R822" s="42"/>
      <c r="S822" s="42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 spans="1:34" ht="12.75">
      <c r="A823" s="6"/>
      <c r="B823" s="6"/>
      <c r="C823" s="6"/>
      <c r="D823" s="34"/>
      <c r="E823" s="6"/>
      <c r="F823" s="35"/>
      <c r="G823" s="36"/>
      <c r="H823" s="37"/>
      <c r="I823" s="37"/>
      <c r="J823" s="38"/>
      <c r="K823" s="38"/>
      <c r="L823" s="39"/>
      <c r="M823" s="40"/>
      <c r="N823" s="41"/>
      <c r="O823" s="41"/>
      <c r="P823" s="41"/>
      <c r="Q823" s="41"/>
      <c r="R823" s="42"/>
      <c r="S823" s="42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 spans="1:34" ht="12.75">
      <c r="A824" s="6"/>
      <c r="B824" s="6"/>
      <c r="C824" s="6"/>
      <c r="D824" s="34"/>
      <c r="E824" s="6"/>
      <c r="F824" s="35"/>
      <c r="G824" s="36"/>
      <c r="H824" s="37"/>
      <c r="I824" s="37"/>
      <c r="J824" s="38"/>
      <c r="K824" s="38"/>
      <c r="L824" s="39"/>
      <c r="M824" s="40"/>
      <c r="N824" s="41"/>
      <c r="O824" s="41"/>
      <c r="P824" s="41"/>
      <c r="Q824" s="41"/>
      <c r="R824" s="42"/>
      <c r="S824" s="42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 spans="1:34" ht="12.75">
      <c r="A825" s="6"/>
      <c r="B825" s="6"/>
      <c r="C825" s="6"/>
      <c r="D825" s="34"/>
      <c r="E825" s="6"/>
      <c r="F825" s="35"/>
      <c r="G825" s="36"/>
      <c r="H825" s="37"/>
      <c r="I825" s="37"/>
      <c r="J825" s="38"/>
      <c r="K825" s="38"/>
      <c r="L825" s="39"/>
      <c r="M825" s="40"/>
      <c r="N825" s="41"/>
      <c r="O825" s="41"/>
      <c r="P825" s="41"/>
      <c r="Q825" s="41"/>
      <c r="R825" s="42"/>
      <c r="S825" s="42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 spans="1:34" ht="12.75">
      <c r="A826" s="6"/>
      <c r="B826" s="6"/>
      <c r="C826" s="6"/>
      <c r="D826" s="34"/>
      <c r="E826" s="6"/>
      <c r="F826" s="35"/>
      <c r="G826" s="36"/>
      <c r="H826" s="37"/>
      <c r="I826" s="37"/>
      <c r="J826" s="38"/>
      <c r="K826" s="38"/>
      <c r="L826" s="39"/>
      <c r="M826" s="40"/>
      <c r="N826" s="41"/>
      <c r="O826" s="41"/>
      <c r="P826" s="41"/>
      <c r="Q826" s="41"/>
      <c r="R826" s="42"/>
      <c r="S826" s="42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 spans="1:34" ht="12.75">
      <c r="A827" s="6"/>
      <c r="B827" s="6"/>
      <c r="C827" s="6"/>
      <c r="D827" s="34"/>
      <c r="E827" s="6"/>
      <c r="F827" s="35"/>
      <c r="G827" s="36"/>
      <c r="H827" s="37"/>
      <c r="I827" s="37"/>
      <c r="J827" s="38"/>
      <c r="K827" s="38"/>
      <c r="L827" s="39"/>
      <c r="M827" s="40"/>
      <c r="N827" s="41"/>
      <c r="O827" s="41"/>
      <c r="P827" s="41"/>
      <c r="Q827" s="41"/>
      <c r="R827" s="42"/>
      <c r="S827" s="42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 spans="1:34" ht="12.75">
      <c r="A828" s="6"/>
      <c r="B828" s="6"/>
      <c r="C828" s="6"/>
      <c r="D828" s="34"/>
      <c r="E828" s="6"/>
      <c r="F828" s="35"/>
      <c r="G828" s="36"/>
      <c r="H828" s="37"/>
      <c r="I828" s="37"/>
      <c r="J828" s="38"/>
      <c r="K828" s="38"/>
      <c r="L828" s="39"/>
      <c r="M828" s="40"/>
      <c r="N828" s="41"/>
      <c r="O828" s="41"/>
      <c r="P828" s="41"/>
      <c r="Q828" s="41"/>
      <c r="R828" s="42"/>
      <c r="S828" s="42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 spans="1:34" ht="12.75">
      <c r="A829" s="6"/>
      <c r="B829" s="6"/>
      <c r="C829" s="6"/>
      <c r="D829" s="34"/>
      <c r="E829" s="6"/>
      <c r="F829" s="35"/>
      <c r="G829" s="36"/>
      <c r="H829" s="37"/>
      <c r="I829" s="37"/>
      <c r="J829" s="38"/>
      <c r="K829" s="38"/>
      <c r="L829" s="39"/>
      <c r="M829" s="40"/>
      <c r="N829" s="41"/>
      <c r="O829" s="41"/>
      <c r="P829" s="41"/>
      <c r="Q829" s="41"/>
      <c r="R829" s="42"/>
      <c r="S829" s="42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 spans="1:34" ht="12.75">
      <c r="A830" s="6"/>
      <c r="B830" s="6"/>
      <c r="C830" s="6"/>
      <c r="D830" s="34"/>
      <c r="E830" s="6"/>
      <c r="F830" s="35"/>
      <c r="G830" s="36"/>
      <c r="H830" s="37"/>
      <c r="I830" s="37"/>
      <c r="J830" s="38"/>
      <c r="K830" s="38"/>
      <c r="L830" s="39"/>
      <c r="M830" s="40"/>
      <c r="N830" s="41"/>
      <c r="O830" s="41"/>
      <c r="P830" s="41"/>
      <c r="Q830" s="41"/>
      <c r="R830" s="42"/>
      <c r="S830" s="42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 spans="1:34" ht="12.75">
      <c r="A831" s="6"/>
      <c r="B831" s="6"/>
      <c r="C831" s="6"/>
      <c r="D831" s="34"/>
      <c r="E831" s="6"/>
      <c r="F831" s="35"/>
      <c r="G831" s="36"/>
      <c r="H831" s="37"/>
      <c r="I831" s="37"/>
      <c r="J831" s="38"/>
      <c r="K831" s="38"/>
      <c r="L831" s="39"/>
      <c r="M831" s="40"/>
      <c r="N831" s="41"/>
      <c r="O831" s="41"/>
      <c r="P831" s="41"/>
      <c r="Q831" s="41"/>
      <c r="R831" s="42"/>
      <c r="S831" s="42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 spans="1:34" ht="12.75">
      <c r="A832" s="6"/>
      <c r="B832" s="6"/>
      <c r="C832" s="6"/>
      <c r="D832" s="34"/>
      <c r="E832" s="6"/>
      <c r="F832" s="35"/>
      <c r="G832" s="36"/>
      <c r="H832" s="37"/>
      <c r="I832" s="37"/>
      <c r="J832" s="38"/>
      <c r="K832" s="38"/>
      <c r="L832" s="39"/>
      <c r="M832" s="40"/>
      <c r="N832" s="41"/>
      <c r="O832" s="41"/>
      <c r="P832" s="41"/>
      <c r="Q832" s="41"/>
      <c r="R832" s="42"/>
      <c r="S832" s="42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 spans="1:34" ht="12.75">
      <c r="A833" s="6"/>
      <c r="B833" s="6"/>
      <c r="C833" s="6"/>
      <c r="D833" s="34"/>
      <c r="E833" s="6"/>
      <c r="F833" s="35"/>
      <c r="G833" s="36"/>
      <c r="H833" s="37"/>
      <c r="I833" s="37"/>
      <c r="J833" s="38"/>
      <c r="K833" s="38"/>
      <c r="L833" s="39"/>
      <c r="M833" s="40"/>
      <c r="N833" s="41"/>
      <c r="O833" s="41"/>
      <c r="P833" s="41"/>
      <c r="Q833" s="41"/>
      <c r="R833" s="42"/>
      <c r="S833" s="42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 spans="1:34" ht="12.75">
      <c r="A834" s="6"/>
      <c r="B834" s="6"/>
      <c r="C834" s="6"/>
      <c r="D834" s="34"/>
      <c r="E834" s="6"/>
      <c r="F834" s="35"/>
      <c r="G834" s="36"/>
      <c r="H834" s="37"/>
      <c r="I834" s="37"/>
      <c r="J834" s="38"/>
      <c r="K834" s="38"/>
      <c r="L834" s="39"/>
      <c r="M834" s="40"/>
      <c r="N834" s="41"/>
      <c r="O834" s="41"/>
      <c r="P834" s="41"/>
      <c r="Q834" s="41"/>
      <c r="R834" s="42"/>
      <c r="S834" s="42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 spans="1:34" ht="12.75">
      <c r="A835" s="6"/>
      <c r="B835" s="6"/>
      <c r="C835" s="6"/>
      <c r="D835" s="34"/>
      <c r="E835" s="6"/>
      <c r="F835" s="35"/>
      <c r="G835" s="36"/>
      <c r="H835" s="37"/>
      <c r="I835" s="37"/>
      <c r="J835" s="38"/>
      <c r="K835" s="38"/>
      <c r="L835" s="39"/>
      <c r="M835" s="40"/>
      <c r="N835" s="41"/>
      <c r="O835" s="41"/>
      <c r="P835" s="41"/>
      <c r="Q835" s="41"/>
      <c r="R835" s="42"/>
      <c r="S835" s="42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 spans="1:34" ht="12.75">
      <c r="A836" s="6"/>
      <c r="B836" s="6"/>
      <c r="C836" s="6"/>
      <c r="D836" s="34"/>
      <c r="E836" s="6"/>
      <c r="F836" s="35"/>
      <c r="G836" s="36"/>
      <c r="H836" s="37"/>
      <c r="I836" s="37"/>
      <c r="J836" s="38"/>
      <c r="K836" s="38"/>
      <c r="L836" s="39"/>
      <c r="M836" s="40"/>
      <c r="N836" s="41"/>
      <c r="O836" s="41"/>
      <c r="P836" s="41"/>
      <c r="Q836" s="41"/>
      <c r="R836" s="42"/>
      <c r="S836" s="42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 spans="1:34" ht="12.75">
      <c r="A837" s="6"/>
      <c r="B837" s="6"/>
      <c r="C837" s="6"/>
      <c r="D837" s="34"/>
      <c r="E837" s="6"/>
      <c r="F837" s="35"/>
      <c r="G837" s="36"/>
      <c r="H837" s="37"/>
      <c r="I837" s="37"/>
      <c r="J837" s="38"/>
      <c r="K837" s="38"/>
      <c r="L837" s="39"/>
      <c r="M837" s="40"/>
      <c r="N837" s="41"/>
      <c r="O837" s="41"/>
      <c r="P837" s="41"/>
      <c r="Q837" s="41"/>
      <c r="R837" s="42"/>
      <c r="S837" s="42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 spans="1:34" ht="12.75">
      <c r="A838" s="6"/>
      <c r="B838" s="6"/>
      <c r="C838" s="6"/>
      <c r="D838" s="34"/>
      <c r="E838" s="6"/>
      <c r="F838" s="35"/>
      <c r="G838" s="36"/>
      <c r="H838" s="37"/>
      <c r="I838" s="37"/>
      <c r="J838" s="38"/>
      <c r="K838" s="38"/>
      <c r="L838" s="39"/>
      <c r="M838" s="40"/>
      <c r="N838" s="41"/>
      <c r="O838" s="41"/>
      <c r="P838" s="41"/>
      <c r="Q838" s="41"/>
      <c r="R838" s="42"/>
      <c r="S838" s="42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 spans="1:34" ht="12.75">
      <c r="A839" s="6"/>
      <c r="B839" s="6"/>
      <c r="C839" s="6"/>
      <c r="D839" s="34"/>
      <c r="E839" s="6"/>
      <c r="F839" s="35"/>
      <c r="G839" s="36"/>
      <c r="H839" s="37"/>
      <c r="I839" s="37"/>
      <c r="J839" s="38"/>
      <c r="K839" s="38"/>
      <c r="L839" s="39"/>
      <c r="M839" s="40"/>
      <c r="N839" s="41"/>
      <c r="O839" s="41"/>
      <c r="P839" s="41"/>
      <c r="Q839" s="41"/>
      <c r="R839" s="42"/>
      <c r="S839" s="42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 spans="1:34" ht="12.75">
      <c r="A840" s="6"/>
      <c r="B840" s="6"/>
      <c r="C840" s="6"/>
      <c r="D840" s="34"/>
      <c r="E840" s="6"/>
      <c r="F840" s="35"/>
      <c r="G840" s="36"/>
      <c r="H840" s="37"/>
      <c r="I840" s="37"/>
      <c r="J840" s="38"/>
      <c r="K840" s="38"/>
      <c r="L840" s="39"/>
      <c r="M840" s="40"/>
      <c r="N840" s="41"/>
      <c r="O840" s="41"/>
      <c r="P840" s="41"/>
      <c r="Q840" s="41"/>
      <c r="R840" s="42"/>
      <c r="S840" s="42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 spans="1:34" ht="12.75">
      <c r="A841" s="6"/>
      <c r="B841" s="6"/>
      <c r="C841" s="6"/>
      <c r="D841" s="34"/>
      <c r="E841" s="6"/>
      <c r="F841" s="35"/>
      <c r="G841" s="36"/>
      <c r="H841" s="37"/>
      <c r="I841" s="37"/>
      <c r="J841" s="38"/>
      <c r="K841" s="38"/>
      <c r="L841" s="39"/>
      <c r="M841" s="40"/>
      <c r="N841" s="41"/>
      <c r="O841" s="41"/>
      <c r="P841" s="41"/>
      <c r="Q841" s="41"/>
      <c r="R841" s="42"/>
      <c r="S841" s="42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 spans="1:34" ht="12.75">
      <c r="A842" s="6"/>
      <c r="B842" s="6"/>
      <c r="C842" s="6"/>
      <c r="D842" s="34"/>
      <c r="E842" s="6"/>
      <c r="F842" s="35"/>
      <c r="G842" s="36"/>
      <c r="H842" s="37"/>
      <c r="I842" s="37"/>
      <c r="J842" s="38"/>
      <c r="K842" s="38"/>
      <c r="L842" s="39"/>
      <c r="M842" s="40"/>
      <c r="N842" s="41"/>
      <c r="O842" s="41"/>
      <c r="P842" s="41"/>
      <c r="Q842" s="41"/>
      <c r="R842" s="42"/>
      <c r="S842" s="42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 spans="1:34" ht="12.75">
      <c r="A843" s="6"/>
      <c r="B843" s="6"/>
      <c r="C843" s="6"/>
      <c r="D843" s="34"/>
      <c r="E843" s="6"/>
      <c r="F843" s="35"/>
      <c r="G843" s="36"/>
      <c r="H843" s="37"/>
      <c r="I843" s="37"/>
      <c r="J843" s="38"/>
      <c r="K843" s="38"/>
      <c r="L843" s="39"/>
      <c r="M843" s="40"/>
      <c r="N843" s="41"/>
      <c r="O843" s="41"/>
      <c r="P843" s="41"/>
      <c r="Q843" s="41"/>
      <c r="R843" s="42"/>
      <c r="S843" s="42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 spans="1:34" ht="12.75">
      <c r="A844" s="6"/>
      <c r="B844" s="6"/>
      <c r="C844" s="6"/>
      <c r="D844" s="34"/>
      <c r="E844" s="6"/>
      <c r="F844" s="35"/>
      <c r="G844" s="36"/>
      <c r="H844" s="37"/>
      <c r="I844" s="37"/>
      <c r="J844" s="38"/>
      <c r="K844" s="38"/>
      <c r="L844" s="39"/>
      <c r="M844" s="40"/>
      <c r="N844" s="41"/>
      <c r="O844" s="41"/>
      <c r="P844" s="41"/>
      <c r="Q844" s="41"/>
      <c r="R844" s="42"/>
      <c r="S844" s="42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 spans="1:34" ht="12.75">
      <c r="A845" s="6"/>
      <c r="B845" s="6"/>
      <c r="C845" s="6"/>
      <c r="D845" s="34"/>
      <c r="E845" s="6"/>
      <c r="F845" s="35"/>
      <c r="G845" s="36"/>
      <c r="H845" s="37"/>
      <c r="I845" s="37"/>
      <c r="J845" s="38"/>
      <c r="K845" s="38"/>
      <c r="L845" s="39"/>
      <c r="M845" s="40"/>
      <c r="N845" s="41"/>
      <c r="O845" s="41"/>
      <c r="P845" s="41"/>
      <c r="Q845" s="41"/>
      <c r="R845" s="42"/>
      <c r="S845" s="42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 spans="1:34" ht="12.75">
      <c r="A846" s="6"/>
      <c r="B846" s="6"/>
      <c r="C846" s="6"/>
      <c r="D846" s="34"/>
      <c r="E846" s="6"/>
      <c r="F846" s="35"/>
      <c r="G846" s="36"/>
      <c r="H846" s="37"/>
      <c r="I846" s="37"/>
      <c r="J846" s="38"/>
      <c r="K846" s="38"/>
      <c r="L846" s="39"/>
      <c r="M846" s="40"/>
      <c r="N846" s="41"/>
      <c r="O846" s="41"/>
      <c r="P846" s="41"/>
      <c r="Q846" s="41"/>
      <c r="R846" s="42"/>
      <c r="S846" s="42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 spans="1:34" ht="12.75">
      <c r="A847" s="6"/>
      <c r="B847" s="6"/>
      <c r="C847" s="6"/>
      <c r="D847" s="34"/>
      <c r="E847" s="6"/>
      <c r="F847" s="35"/>
      <c r="G847" s="36"/>
      <c r="H847" s="37"/>
      <c r="I847" s="37"/>
      <c r="J847" s="38"/>
      <c r="K847" s="38"/>
      <c r="L847" s="39"/>
      <c r="M847" s="40"/>
      <c r="N847" s="41"/>
      <c r="O847" s="41"/>
      <c r="P847" s="41"/>
      <c r="Q847" s="41"/>
      <c r="R847" s="42"/>
      <c r="S847" s="42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 spans="1:34" ht="12.75">
      <c r="A848" s="6"/>
      <c r="B848" s="6"/>
      <c r="C848" s="6"/>
      <c r="D848" s="34"/>
      <c r="E848" s="6"/>
      <c r="F848" s="35"/>
      <c r="G848" s="36"/>
      <c r="H848" s="37"/>
      <c r="I848" s="37"/>
      <c r="J848" s="38"/>
      <c r="K848" s="38"/>
      <c r="L848" s="39"/>
      <c r="M848" s="40"/>
      <c r="N848" s="41"/>
      <c r="O848" s="41"/>
      <c r="P848" s="41"/>
      <c r="Q848" s="41"/>
      <c r="R848" s="42"/>
      <c r="S848" s="42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 spans="1:34" ht="12.75">
      <c r="A849" s="6"/>
      <c r="B849" s="6"/>
      <c r="C849" s="6"/>
      <c r="D849" s="34"/>
      <c r="E849" s="6"/>
      <c r="F849" s="35"/>
      <c r="G849" s="36"/>
      <c r="H849" s="37"/>
      <c r="I849" s="37"/>
      <c r="J849" s="38"/>
      <c r="K849" s="38"/>
      <c r="L849" s="39"/>
      <c r="M849" s="40"/>
      <c r="N849" s="41"/>
      <c r="O849" s="41"/>
      <c r="P849" s="41"/>
      <c r="Q849" s="41"/>
      <c r="R849" s="42"/>
      <c r="S849" s="42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 spans="1:34" ht="12.75">
      <c r="A850" s="6"/>
      <c r="B850" s="6"/>
      <c r="C850" s="6"/>
      <c r="D850" s="34"/>
      <c r="E850" s="6"/>
      <c r="F850" s="35"/>
      <c r="G850" s="36"/>
      <c r="H850" s="37"/>
      <c r="I850" s="37"/>
      <c r="J850" s="38"/>
      <c r="K850" s="38"/>
      <c r="L850" s="39"/>
      <c r="M850" s="40"/>
      <c r="N850" s="41"/>
      <c r="O850" s="41"/>
      <c r="P850" s="41"/>
      <c r="Q850" s="41"/>
      <c r="R850" s="42"/>
      <c r="S850" s="42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 spans="1:34" ht="12.75">
      <c r="A851" s="6"/>
      <c r="B851" s="6"/>
      <c r="C851" s="6"/>
      <c r="D851" s="34"/>
      <c r="E851" s="6"/>
      <c r="F851" s="35"/>
      <c r="G851" s="36"/>
      <c r="H851" s="37"/>
      <c r="I851" s="37"/>
      <c r="J851" s="38"/>
      <c r="K851" s="38"/>
      <c r="L851" s="39"/>
      <c r="M851" s="40"/>
      <c r="N851" s="41"/>
      <c r="O851" s="41"/>
      <c r="P851" s="41"/>
      <c r="Q851" s="41"/>
      <c r="R851" s="42"/>
      <c r="S851" s="42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 spans="1:34" ht="12.75">
      <c r="A852" s="6"/>
      <c r="B852" s="6"/>
      <c r="C852" s="6"/>
      <c r="D852" s="34"/>
      <c r="E852" s="6"/>
      <c r="F852" s="35"/>
      <c r="G852" s="36"/>
      <c r="H852" s="37"/>
      <c r="I852" s="37"/>
      <c r="J852" s="38"/>
      <c r="K852" s="38"/>
      <c r="L852" s="39"/>
      <c r="M852" s="40"/>
      <c r="N852" s="41"/>
      <c r="O852" s="41"/>
      <c r="P852" s="41"/>
      <c r="Q852" s="41"/>
      <c r="R852" s="42"/>
      <c r="S852" s="42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 spans="1:34" ht="12.75">
      <c r="A853" s="6"/>
      <c r="B853" s="6"/>
      <c r="C853" s="6"/>
      <c r="D853" s="34"/>
      <c r="E853" s="6"/>
      <c r="F853" s="35"/>
      <c r="G853" s="36"/>
      <c r="H853" s="37"/>
      <c r="I853" s="37"/>
      <c r="J853" s="38"/>
      <c r="K853" s="38"/>
      <c r="L853" s="39"/>
      <c r="M853" s="40"/>
      <c r="N853" s="41"/>
      <c r="O853" s="41"/>
      <c r="P853" s="41"/>
      <c r="Q853" s="41"/>
      <c r="R853" s="42"/>
      <c r="S853" s="42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 spans="1:34" ht="12.75">
      <c r="A854" s="6"/>
      <c r="B854" s="6"/>
      <c r="C854" s="6"/>
      <c r="D854" s="34"/>
      <c r="E854" s="6"/>
      <c r="F854" s="35"/>
      <c r="G854" s="36"/>
      <c r="H854" s="37"/>
      <c r="I854" s="37"/>
      <c r="J854" s="38"/>
      <c r="K854" s="38"/>
      <c r="L854" s="39"/>
      <c r="M854" s="40"/>
      <c r="N854" s="41"/>
      <c r="O854" s="41"/>
      <c r="P854" s="41"/>
      <c r="Q854" s="41"/>
      <c r="R854" s="42"/>
      <c r="S854" s="42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 spans="1:34" ht="12.75">
      <c r="A855" s="6"/>
      <c r="B855" s="6"/>
      <c r="C855" s="6"/>
      <c r="D855" s="34"/>
      <c r="E855" s="6"/>
      <c r="F855" s="35"/>
      <c r="G855" s="36"/>
      <c r="H855" s="37"/>
      <c r="I855" s="37"/>
      <c r="J855" s="38"/>
      <c r="K855" s="38"/>
      <c r="L855" s="39"/>
      <c r="M855" s="40"/>
      <c r="N855" s="41"/>
      <c r="O855" s="41"/>
      <c r="P855" s="41"/>
      <c r="Q855" s="41"/>
      <c r="R855" s="42"/>
      <c r="S855" s="42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 spans="1:34" ht="12.75">
      <c r="A856" s="6"/>
      <c r="B856" s="6"/>
      <c r="C856" s="6"/>
      <c r="D856" s="34"/>
      <c r="E856" s="6"/>
      <c r="F856" s="35"/>
      <c r="G856" s="36"/>
      <c r="H856" s="37"/>
      <c r="I856" s="37"/>
      <c r="J856" s="38"/>
      <c r="K856" s="38"/>
      <c r="L856" s="39"/>
      <c r="M856" s="40"/>
      <c r="N856" s="41"/>
      <c r="O856" s="41"/>
      <c r="P856" s="41"/>
      <c r="Q856" s="41"/>
      <c r="R856" s="42"/>
      <c r="S856" s="42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 spans="1:34" ht="12.75">
      <c r="A857" s="6"/>
      <c r="B857" s="6"/>
      <c r="C857" s="6"/>
      <c r="D857" s="34"/>
      <c r="E857" s="6"/>
      <c r="F857" s="35"/>
      <c r="G857" s="36"/>
      <c r="H857" s="37"/>
      <c r="I857" s="37"/>
      <c r="J857" s="38"/>
      <c r="K857" s="38"/>
      <c r="L857" s="39"/>
      <c r="M857" s="40"/>
      <c r="N857" s="41"/>
      <c r="O857" s="41"/>
      <c r="P857" s="41"/>
      <c r="Q857" s="41"/>
      <c r="R857" s="42"/>
      <c r="S857" s="42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 spans="1:34" ht="12.75">
      <c r="A858" s="6"/>
      <c r="B858" s="6"/>
      <c r="C858" s="6"/>
      <c r="D858" s="34"/>
      <c r="E858" s="6"/>
      <c r="F858" s="35"/>
      <c r="G858" s="36"/>
      <c r="H858" s="37"/>
      <c r="I858" s="37"/>
      <c r="J858" s="38"/>
      <c r="K858" s="38"/>
      <c r="L858" s="39"/>
      <c r="M858" s="40"/>
      <c r="N858" s="41"/>
      <c r="O858" s="41"/>
      <c r="P858" s="41"/>
      <c r="Q858" s="41"/>
      <c r="R858" s="42"/>
      <c r="S858" s="42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 spans="1:34" ht="12.75">
      <c r="A859" s="6"/>
      <c r="B859" s="6"/>
      <c r="C859" s="6"/>
      <c r="D859" s="34"/>
      <c r="E859" s="6"/>
      <c r="F859" s="35"/>
      <c r="G859" s="36"/>
      <c r="H859" s="37"/>
      <c r="I859" s="37"/>
      <c r="J859" s="38"/>
      <c r="K859" s="38"/>
      <c r="L859" s="39"/>
      <c r="M859" s="40"/>
      <c r="N859" s="41"/>
      <c r="O859" s="41"/>
      <c r="P859" s="41"/>
      <c r="Q859" s="41"/>
      <c r="R859" s="42"/>
      <c r="S859" s="42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 spans="1:34" ht="12.75">
      <c r="A860" s="6"/>
      <c r="B860" s="6"/>
      <c r="C860" s="6"/>
      <c r="D860" s="34"/>
      <c r="E860" s="6"/>
      <c r="F860" s="35"/>
      <c r="G860" s="36"/>
      <c r="H860" s="37"/>
      <c r="I860" s="37"/>
      <c r="J860" s="38"/>
      <c r="K860" s="38"/>
      <c r="L860" s="39"/>
      <c r="M860" s="40"/>
      <c r="N860" s="41"/>
      <c r="O860" s="41"/>
      <c r="P860" s="41"/>
      <c r="Q860" s="41"/>
      <c r="R860" s="42"/>
      <c r="S860" s="42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 spans="1:34" ht="12.75">
      <c r="A861" s="6"/>
      <c r="B861" s="6"/>
      <c r="C861" s="6"/>
      <c r="D861" s="34"/>
      <c r="E861" s="6"/>
      <c r="F861" s="35"/>
      <c r="G861" s="36"/>
      <c r="H861" s="37"/>
      <c r="I861" s="37"/>
      <c r="J861" s="38"/>
      <c r="K861" s="38"/>
      <c r="L861" s="39"/>
      <c r="M861" s="40"/>
      <c r="N861" s="41"/>
      <c r="O861" s="41"/>
      <c r="P861" s="41"/>
      <c r="Q861" s="41"/>
      <c r="R861" s="42"/>
      <c r="S861" s="42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 spans="1:34" ht="12.75">
      <c r="A862" s="6"/>
      <c r="B862" s="6"/>
      <c r="C862" s="6"/>
      <c r="D862" s="34"/>
      <c r="E862" s="6"/>
      <c r="F862" s="35"/>
      <c r="G862" s="36"/>
      <c r="H862" s="37"/>
      <c r="I862" s="37"/>
      <c r="J862" s="38"/>
      <c r="K862" s="38"/>
      <c r="L862" s="39"/>
      <c r="M862" s="40"/>
      <c r="N862" s="41"/>
      <c r="O862" s="41"/>
      <c r="P862" s="41"/>
      <c r="Q862" s="41"/>
      <c r="R862" s="42"/>
      <c r="S862" s="42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 spans="1:34" ht="12.75">
      <c r="A863" s="6"/>
      <c r="B863" s="6"/>
      <c r="C863" s="6"/>
      <c r="D863" s="34"/>
      <c r="E863" s="6"/>
      <c r="F863" s="35"/>
      <c r="G863" s="36"/>
      <c r="H863" s="37"/>
      <c r="I863" s="37"/>
      <c r="J863" s="38"/>
      <c r="K863" s="38"/>
      <c r="L863" s="39"/>
      <c r="M863" s="40"/>
      <c r="N863" s="41"/>
      <c r="O863" s="41"/>
      <c r="P863" s="41"/>
      <c r="Q863" s="41"/>
      <c r="R863" s="42"/>
      <c r="S863" s="42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 spans="1:34" ht="12.75">
      <c r="A864" s="6"/>
      <c r="B864" s="6"/>
      <c r="C864" s="6"/>
      <c r="D864" s="34"/>
      <c r="E864" s="6"/>
      <c r="F864" s="35"/>
      <c r="G864" s="36"/>
      <c r="H864" s="37"/>
      <c r="I864" s="37"/>
      <c r="J864" s="38"/>
      <c r="K864" s="38"/>
      <c r="L864" s="39"/>
      <c r="M864" s="40"/>
      <c r="N864" s="41"/>
      <c r="O864" s="41"/>
      <c r="P864" s="41"/>
      <c r="Q864" s="41"/>
      <c r="R864" s="42"/>
      <c r="S864" s="42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 spans="1:34" ht="12.75">
      <c r="A865" s="6"/>
      <c r="B865" s="6"/>
      <c r="C865" s="6"/>
      <c r="D865" s="34"/>
      <c r="E865" s="6"/>
      <c r="F865" s="35"/>
      <c r="G865" s="36"/>
      <c r="H865" s="37"/>
      <c r="I865" s="37"/>
      <c r="J865" s="38"/>
      <c r="K865" s="38"/>
      <c r="L865" s="39"/>
      <c r="M865" s="40"/>
      <c r="N865" s="41"/>
      <c r="O865" s="41"/>
      <c r="P865" s="41"/>
      <c r="Q865" s="41"/>
      <c r="R865" s="42"/>
      <c r="S865" s="42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 spans="1:34" ht="12.75">
      <c r="A866" s="6"/>
      <c r="B866" s="6"/>
      <c r="C866" s="6"/>
      <c r="D866" s="34"/>
      <c r="E866" s="6"/>
      <c r="F866" s="35"/>
      <c r="G866" s="36"/>
      <c r="H866" s="37"/>
      <c r="I866" s="37"/>
      <c r="J866" s="38"/>
      <c r="K866" s="38"/>
      <c r="L866" s="39"/>
      <c r="M866" s="40"/>
      <c r="N866" s="41"/>
      <c r="O866" s="41"/>
      <c r="P866" s="41"/>
      <c r="Q866" s="41"/>
      <c r="R866" s="42"/>
      <c r="S866" s="42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 spans="1:34" ht="12.75">
      <c r="A867" s="6"/>
      <c r="B867" s="6"/>
      <c r="C867" s="6"/>
      <c r="D867" s="34"/>
      <c r="E867" s="6"/>
      <c r="F867" s="35"/>
      <c r="G867" s="36"/>
      <c r="H867" s="37"/>
      <c r="I867" s="37"/>
      <c r="J867" s="38"/>
      <c r="K867" s="38"/>
      <c r="L867" s="39"/>
      <c r="M867" s="40"/>
      <c r="N867" s="41"/>
      <c r="O867" s="41"/>
      <c r="P867" s="41"/>
      <c r="Q867" s="41"/>
      <c r="R867" s="42"/>
      <c r="S867" s="42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 spans="1:34" ht="12.75">
      <c r="A868" s="6"/>
      <c r="B868" s="6"/>
      <c r="C868" s="6"/>
      <c r="D868" s="34"/>
      <c r="E868" s="6"/>
      <c r="F868" s="35"/>
      <c r="G868" s="36"/>
      <c r="H868" s="37"/>
      <c r="I868" s="37"/>
      <c r="J868" s="38"/>
      <c r="K868" s="38"/>
      <c r="L868" s="39"/>
      <c r="M868" s="40"/>
      <c r="N868" s="41"/>
      <c r="O868" s="41"/>
      <c r="P868" s="41"/>
      <c r="Q868" s="41"/>
      <c r="R868" s="42"/>
      <c r="S868" s="42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 spans="1:34" ht="12.75">
      <c r="A869" s="6"/>
      <c r="B869" s="6"/>
      <c r="C869" s="6"/>
      <c r="D869" s="34"/>
      <c r="E869" s="6"/>
      <c r="F869" s="35"/>
      <c r="G869" s="36"/>
      <c r="H869" s="37"/>
      <c r="I869" s="37"/>
      <c r="J869" s="38"/>
      <c r="K869" s="38"/>
      <c r="L869" s="39"/>
      <c r="M869" s="40"/>
      <c r="N869" s="41"/>
      <c r="O869" s="41"/>
      <c r="P869" s="41"/>
      <c r="Q869" s="41"/>
      <c r="R869" s="42"/>
      <c r="S869" s="42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 spans="1:34" ht="12.75">
      <c r="A870" s="6"/>
      <c r="B870" s="6"/>
      <c r="C870" s="6"/>
      <c r="D870" s="34"/>
      <c r="E870" s="6"/>
      <c r="F870" s="35"/>
      <c r="G870" s="36"/>
      <c r="H870" s="37"/>
      <c r="I870" s="37"/>
      <c r="J870" s="38"/>
      <c r="K870" s="38"/>
      <c r="L870" s="39"/>
      <c r="M870" s="40"/>
      <c r="N870" s="41"/>
      <c r="O870" s="41"/>
      <c r="P870" s="41"/>
      <c r="Q870" s="41"/>
      <c r="R870" s="42"/>
      <c r="S870" s="42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 spans="1:34" ht="12.75">
      <c r="A871" s="6"/>
      <c r="B871" s="6"/>
      <c r="C871" s="6"/>
      <c r="D871" s="34"/>
      <c r="E871" s="6"/>
      <c r="F871" s="35"/>
      <c r="G871" s="36"/>
      <c r="H871" s="37"/>
      <c r="I871" s="37"/>
      <c r="J871" s="38"/>
      <c r="K871" s="38"/>
      <c r="L871" s="39"/>
      <c r="M871" s="40"/>
      <c r="N871" s="41"/>
      <c r="O871" s="41"/>
      <c r="P871" s="41"/>
      <c r="Q871" s="41"/>
      <c r="R871" s="42"/>
      <c r="S871" s="42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 spans="1:34" ht="12.75">
      <c r="A872" s="6"/>
      <c r="B872" s="6"/>
      <c r="C872" s="6"/>
      <c r="D872" s="34"/>
      <c r="E872" s="6"/>
      <c r="F872" s="35"/>
      <c r="G872" s="36"/>
      <c r="H872" s="37"/>
      <c r="I872" s="37"/>
      <c r="J872" s="38"/>
      <c r="K872" s="38"/>
      <c r="L872" s="39"/>
      <c r="M872" s="40"/>
      <c r="N872" s="41"/>
      <c r="O872" s="41"/>
      <c r="P872" s="41"/>
      <c r="Q872" s="41"/>
      <c r="R872" s="42"/>
      <c r="S872" s="42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 spans="1:34" ht="12.75">
      <c r="A873" s="6"/>
      <c r="B873" s="6"/>
      <c r="C873" s="6"/>
      <c r="D873" s="34"/>
      <c r="E873" s="6"/>
      <c r="F873" s="35"/>
      <c r="G873" s="36"/>
      <c r="H873" s="37"/>
      <c r="I873" s="37"/>
      <c r="J873" s="38"/>
      <c r="K873" s="38"/>
      <c r="L873" s="39"/>
      <c r="M873" s="40"/>
      <c r="N873" s="41"/>
      <c r="O873" s="41"/>
      <c r="P873" s="41"/>
      <c r="Q873" s="41"/>
      <c r="R873" s="42"/>
      <c r="S873" s="42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 spans="1:34" ht="12.75">
      <c r="A874" s="6"/>
      <c r="B874" s="6"/>
      <c r="C874" s="6"/>
      <c r="D874" s="34"/>
      <c r="E874" s="6"/>
      <c r="F874" s="35"/>
      <c r="G874" s="36"/>
      <c r="H874" s="37"/>
      <c r="I874" s="37"/>
      <c r="J874" s="38"/>
      <c r="K874" s="38"/>
      <c r="L874" s="39"/>
      <c r="M874" s="40"/>
      <c r="N874" s="41"/>
      <c r="O874" s="41"/>
      <c r="P874" s="41"/>
      <c r="Q874" s="41"/>
      <c r="R874" s="42"/>
      <c r="S874" s="42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 spans="1:34" ht="12.75">
      <c r="A875" s="6"/>
      <c r="B875" s="6"/>
      <c r="C875" s="6"/>
      <c r="D875" s="34"/>
      <c r="E875" s="6"/>
      <c r="F875" s="35"/>
      <c r="G875" s="36"/>
      <c r="H875" s="37"/>
      <c r="I875" s="37"/>
      <c r="J875" s="38"/>
      <c r="K875" s="38"/>
      <c r="L875" s="39"/>
      <c r="M875" s="40"/>
      <c r="N875" s="41"/>
      <c r="O875" s="41"/>
      <c r="P875" s="41"/>
      <c r="Q875" s="41"/>
      <c r="R875" s="42"/>
      <c r="S875" s="42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 spans="1:34" ht="12.75">
      <c r="A876" s="6"/>
      <c r="B876" s="6"/>
      <c r="C876" s="6"/>
      <c r="D876" s="34"/>
      <c r="E876" s="6"/>
      <c r="F876" s="35"/>
      <c r="G876" s="36"/>
      <c r="H876" s="37"/>
      <c r="I876" s="37"/>
      <c r="J876" s="38"/>
      <c r="K876" s="38"/>
      <c r="L876" s="39"/>
      <c r="M876" s="40"/>
      <c r="N876" s="41"/>
      <c r="O876" s="41"/>
      <c r="P876" s="41"/>
      <c r="Q876" s="41"/>
      <c r="R876" s="42"/>
      <c r="S876" s="42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 spans="1:34" ht="12.75">
      <c r="A877" s="6"/>
      <c r="B877" s="6"/>
      <c r="C877" s="6"/>
      <c r="D877" s="34"/>
      <c r="E877" s="6"/>
      <c r="F877" s="35"/>
      <c r="G877" s="36"/>
      <c r="H877" s="37"/>
      <c r="I877" s="37"/>
      <c r="J877" s="38"/>
      <c r="K877" s="38"/>
      <c r="L877" s="39"/>
      <c r="M877" s="40"/>
      <c r="N877" s="41"/>
      <c r="O877" s="41"/>
      <c r="P877" s="41"/>
      <c r="Q877" s="41"/>
      <c r="R877" s="42"/>
      <c r="S877" s="42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 spans="1:34" ht="12.75">
      <c r="A878" s="6"/>
      <c r="B878" s="6"/>
      <c r="C878" s="6"/>
      <c r="D878" s="34"/>
      <c r="E878" s="6"/>
      <c r="F878" s="35"/>
      <c r="G878" s="36"/>
      <c r="H878" s="37"/>
      <c r="I878" s="37"/>
      <c r="J878" s="38"/>
      <c r="K878" s="38"/>
      <c r="L878" s="39"/>
      <c r="M878" s="40"/>
      <c r="N878" s="41"/>
      <c r="O878" s="41"/>
      <c r="P878" s="41"/>
      <c r="Q878" s="41"/>
      <c r="R878" s="42"/>
      <c r="S878" s="42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 spans="1:34" ht="12.75">
      <c r="A879" s="6"/>
      <c r="B879" s="6"/>
      <c r="C879" s="6"/>
      <c r="D879" s="34"/>
      <c r="E879" s="6"/>
      <c r="F879" s="35"/>
      <c r="G879" s="36"/>
      <c r="H879" s="37"/>
      <c r="I879" s="37"/>
      <c r="J879" s="38"/>
      <c r="K879" s="38"/>
      <c r="L879" s="39"/>
      <c r="M879" s="40"/>
      <c r="N879" s="41"/>
      <c r="O879" s="41"/>
      <c r="P879" s="41"/>
      <c r="Q879" s="41"/>
      <c r="R879" s="42"/>
      <c r="S879" s="42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 spans="1:34" ht="12.75">
      <c r="A880" s="6"/>
      <c r="B880" s="6"/>
      <c r="C880" s="6"/>
      <c r="D880" s="34"/>
      <c r="E880" s="6"/>
      <c r="F880" s="35"/>
      <c r="G880" s="36"/>
      <c r="H880" s="37"/>
      <c r="I880" s="37"/>
      <c r="J880" s="38"/>
      <c r="K880" s="38"/>
      <c r="L880" s="39"/>
      <c r="M880" s="40"/>
      <c r="N880" s="41"/>
      <c r="O880" s="41"/>
      <c r="P880" s="41"/>
      <c r="Q880" s="41"/>
      <c r="R880" s="42"/>
      <c r="S880" s="42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 spans="1:34" ht="12.75">
      <c r="A881" s="6"/>
      <c r="B881" s="6"/>
      <c r="C881" s="6"/>
      <c r="D881" s="34"/>
      <c r="E881" s="6"/>
      <c r="F881" s="35"/>
      <c r="G881" s="36"/>
      <c r="H881" s="37"/>
      <c r="I881" s="37"/>
      <c r="J881" s="38"/>
      <c r="K881" s="38"/>
      <c r="L881" s="39"/>
      <c r="M881" s="40"/>
      <c r="N881" s="41"/>
      <c r="O881" s="41"/>
      <c r="P881" s="41"/>
      <c r="Q881" s="41"/>
      <c r="R881" s="42"/>
      <c r="S881" s="42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 spans="1:34" ht="12.75">
      <c r="A882" s="6"/>
      <c r="B882" s="6"/>
      <c r="C882" s="6"/>
      <c r="D882" s="34"/>
      <c r="E882" s="6"/>
      <c r="F882" s="35"/>
      <c r="G882" s="36"/>
      <c r="H882" s="37"/>
      <c r="I882" s="37"/>
      <c r="J882" s="38"/>
      <c r="K882" s="38"/>
      <c r="L882" s="39"/>
      <c r="M882" s="40"/>
      <c r="N882" s="41"/>
      <c r="O882" s="41"/>
      <c r="P882" s="41"/>
      <c r="Q882" s="41"/>
      <c r="R882" s="42"/>
      <c r="S882" s="42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 spans="1:34" ht="12.75">
      <c r="A883" s="6"/>
      <c r="B883" s="6"/>
      <c r="C883" s="6"/>
      <c r="D883" s="34"/>
      <c r="E883" s="6"/>
      <c r="F883" s="35"/>
      <c r="G883" s="36"/>
      <c r="H883" s="37"/>
      <c r="I883" s="37"/>
      <c r="J883" s="38"/>
      <c r="K883" s="38"/>
      <c r="L883" s="39"/>
      <c r="M883" s="40"/>
      <c r="N883" s="41"/>
      <c r="O883" s="41"/>
      <c r="P883" s="41"/>
      <c r="Q883" s="41"/>
      <c r="R883" s="42"/>
      <c r="S883" s="42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 spans="1:34" ht="12.75">
      <c r="A884" s="6"/>
      <c r="B884" s="6"/>
      <c r="C884" s="6"/>
      <c r="D884" s="34"/>
      <c r="E884" s="6"/>
      <c r="F884" s="35"/>
      <c r="G884" s="36"/>
      <c r="H884" s="37"/>
      <c r="I884" s="37"/>
      <c r="J884" s="38"/>
      <c r="K884" s="38"/>
      <c r="L884" s="39"/>
      <c r="M884" s="40"/>
      <c r="N884" s="41"/>
      <c r="O884" s="41"/>
      <c r="P884" s="41"/>
      <c r="Q884" s="41"/>
      <c r="R884" s="42"/>
      <c r="S884" s="42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 spans="1:34" ht="12.75">
      <c r="A885" s="6"/>
      <c r="B885" s="6"/>
      <c r="C885" s="6"/>
      <c r="D885" s="34"/>
      <c r="E885" s="6"/>
      <c r="F885" s="35"/>
      <c r="G885" s="36"/>
      <c r="H885" s="37"/>
      <c r="I885" s="37"/>
      <c r="J885" s="38"/>
      <c r="K885" s="38"/>
      <c r="L885" s="39"/>
      <c r="M885" s="40"/>
      <c r="N885" s="41"/>
      <c r="O885" s="41"/>
      <c r="P885" s="41"/>
      <c r="Q885" s="41"/>
      <c r="R885" s="42"/>
      <c r="S885" s="42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 spans="1:34" ht="12.75">
      <c r="A886" s="6"/>
      <c r="B886" s="6"/>
      <c r="C886" s="6"/>
      <c r="D886" s="34"/>
      <c r="E886" s="6"/>
      <c r="F886" s="35"/>
      <c r="G886" s="36"/>
      <c r="H886" s="37"/>
      <c r="I886" s="37"/>
      <c r="J886" s="38"/>
      <c r="K886" s="38"/>
      <c r="L886" s="39"/>
      <c r="M886" s="40"/>
      <c r="N886" s="41"/>
      <c r="O886" s="41"/>
      <c r="P886" s="41"/>
      <c r="Q886" s="41"/>
      <c r="R886" s="42"/>
      <c r="S886" s="42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 spans="1:34" ht="12.75">
      <c r="A887" s="6"/>
      <c r="B887" s="6"/>
      <c r="C887" s="6"/>
      <c r="D887" s="34"/>
      <c r="E887" s="6"/>
      <c r="F887" s="35"/>
      <c r="G887" s="36"/>
      <c r="H887" s="37"/>
      <c r="I887" s="37"/>
      <c r="J887" s="38"/>
      <c r="K887" s="38"/>
      <c r="L887" s="39"/>
      <c r="M887" s="40"/>
      <c r="N887" s="41"/>
      <c r="O887" s="41"/>
      <c r="P887" s="41"/>
      <c r="Q887" s="41"/>
      <c r="R887" s="42"/>
      <c r="S887" s="42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 spans="1:34" ht="12.75">
      <c r="A888" s="6"/>
      <c r="B888" s="6"/>
      <c r="C888" s="6"/>
      <c r="D888" s="34"/>
      <c r="E888" s="6"/>
      <c r="F888" s="35"/>
      <c r="G888" s="36"/>
      <c r="H888" s="37"/>
      <c r="I888" s="37"/>
      <c r="J888" s="38"/>
      <c r="K888" s="38"/>
      <c r="L888" s="39"/>
      <c r="M888" s="40"/>
      <c r="N888" s="41"/>
      <c r="O888" s="41"/>
      <c r="P888" s="41"/>
      <c r="Q888" s="41"/>
      <c r="R888" s="42"/>
      <c r="S888" s="42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 spans="1:34" ht="12.75">
      <c r="A889" s="6"/>
      <c r="B889" s="6"/>
      <c r="C889" s="6"/>
      <c r="D889" s="34"/>
      <c r="E889" s="6"/>
      <c r="F889" s="35"/>
      <c r="G889" s="36"/>
      <c r="H889" s="37"/>
      <c r="I889" s="37"/>
      <c r="J889" s="38"/>
      <c r="K889" s="38"/>
      <c r="L889" s="39"/>
      <c r="M889" s="40"/>
      <c r="N889" s="41"/>
      <c r="O889" s="41"/>
      <c r="P889" s="41"/>
      <c r="Q889" s="41"/>
      <c r="R889" s="42"/>
      <c r="S889" s="42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 spans="1:34" ht="12.75">
      <c r="A890" s="6"/>
      <c r="B890" s="6"/>
      <c r="C890" s="6"/>
      <c r="D890" s="34"/>
      <c r="E890" s="6"/>
      <c r="F890" s="35"/>
      <c r="G890" s="36"/>
      <c r="H890" s="37"/>
      <c r="I890" s="37"/>
      <c r="J890" s="38"/>
      <c r="K890" s="38"/>
      <c r="L890" s="39"/>
      <c r="M890" s="40"/>
      <c r="N890" s="41"/>
      <c r="O890" s="41"/>
      <c r="P890" s="41"/>
      <c r="Q890" s="41"/>
      <c r="R890" s="42"/>
      <c r="S890" s="42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 spans="1:34" ht="12.75">
      <c r="A891" s="6"/>
      <c r="B891" s="6"/>
      <c r="C891" s="6"/>
      <c r="D891" s="34"/>
      <c r="E891" s="6"/>
      <c r="F891" s="35"/>
      <c r="G891" s="36"/>
      <c r="H891" s="37"/>
      <c r="I891" s="37"/>
      <c r="J891" s="38"/>
      <c r="K891" s="38"/>
      <c r="L891" s="39"/>
      <c r="M891" s="40"/>
      <c r="N891" s="41"/>
      <c r="O891" s="41"/>
      <c r="P891" s="41"/>
      <c r="Q891" s="41"/>
      <c r="R891" s="42"/>
      <c r="S891" s="42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 spans="1:34" ht="12.75">
      <c r="A892" s="6"/>
      <c r="B892" s="6"/>
      <c r="C892" s="6"/>
      <c r="D892" s="34"/>
      <c r="E892" s="6"/>
      <c r="F892" s="35"/>
      <c r="G892" s="36"/>
      <c r="H892" s="37"/>
      <c r="I892" s="37"/>
      <c r="J892" s="38"/>
      <c r="K892" s="38"/>
      <c r="L892" s="39"/>
      <c r="M892" s="40"/>
      <c r="N892" s="41"/>
      <c r="O892" s="41"/>
      <c r="P892" s="41"/>
      <c r="Q892" s="41"/>
      <c r="R892" s="42"/>
      <c r="S892" s="42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 spans="1:34" ht="12.75">
      <c r="A893" s="6"/>
      <c r="B893" s="6"/>
      <c r="C893" s="6"/>
      <c r="D893" s="34"/>
      <c r="E893" s="6"/>
      <c r="F893" s="35"/>
      <c r="G893" s="36"/>
      <c r="H893" s="37"/>
      <c r="I893" s="37"/>
      <c r="J893" s="38"/>
      <c r="K893" s="38"/>
      <c r="L893" s="39"/>
      <c r="M893" s="40"/>
      <c r="N893" s="41"/>
      <c r="O893" s="41"/>
      <c r="P893" s="41"/>
      <c r="Q893" s="41"/>
      <c r="R893" s="42"/>
      <c r="S893" s="42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 spans="1:34" ht="12.75">
      <c r="A894" s="6"/>
      <c r="B894" s="6"/>
      <c r="C894" s="6"/>
      <c r="D894" s="34"/>
      <c r="E894" s="6"/>
      <c r="F894" s="35"/>
      <c r="G894" s="36"/>
      <c r="H894" s="37"/>
      <c r="I894" s="37"/>
      <c r="J894" s="38"/>
      <c r="K894" s="38"/>
      <c r="L894" s="39"/>
      <c r="M894" s="40"/>
      <c r="N894" s="41"/>
      <c r="O894" s="41"/>
      <c r="P894" s="41"/>
      <c r="Q894" s="41"/>
      <c r="R894" s="42"/>
      <c r="S894" s="42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 spans="1:34" ht="12.75">
      <c r="A895" s="6"/>
      <c r="B895" s="6"/>
      <c r="C895" s="6"/>
      <c r="D895" s="34"/>
      <c r="E895" s="6"/>
      <c r="F895" s="35"/>
      <c r="G895" s="36"/>
      <c r="H895" s="37"/>
      <c r="I895" s="37"/>
      <c r="J895" s="38"/>
      <c r="K895" s="38"/>
      <c r="L895" s="39"/>
      <c r="M895" s="40"/>
      <c r="N895" s="41"/>
      <c r="O895" s="41"/>
      <c r="P895" s="41"/>
      <c r="Q895" s="41"/>
      <c r="R895" s="42"/>
      <c r="S895" s="42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 spans="1:34" ht="12.75">
      <c r="A896" s="6"/>
      <c r="B896" s="6"/>
      <c r="C896" s="6"/>
      <c r="D896" s="34"/>
      <c r="E896" s="6"/>
      <c r="F896" s="35"/>
      <c r="G896" s="36"/>
      <c r="H896" s="37"/>
      <c r="I896" s="37"/>
      <c r="J896" s="38"/>
      <c r="K896" s="38"/>
      <c r="L896" s="39"/>
      <c r="M896" s="40"/>
      <c r="N896" s="41"/>
      <c r="O896" s="41"/>
      <c r="P896" s="41"/>
      <c r="Q896" s="41"/>
      <c r="R896" s="42"/>
      <c r="S896" s="42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 spans="1:34" ht="12.75">
      <c r="A897" s="6"/>
      <c r="B897" s="6"/>
      <c r="C897" s="6"/>
      <c r="D897" s="34"/>
      <c r="E897" s="6"/>
      <c r="F897" s="35"/>
      <c r="G897" s="36"/>
      <c r="H897" s="37"/>
      <c r="I897" s="37"/>
      <c r="J897" s="38"/>
      <c r="K897" s="38"/>
      <c r="L897" s="39"/>
      <c r="M897" s="40"/>
      <c r="N897" s="41"/>
      <c r="O897" s="41"/>
      <c r="P897" s="41"/>
      <c r="Q897" s="41"/>
      <c r="R897" s="42"/>
      <c r="S897" s="42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 spans="1:34" ht="12.75">
      <c r="A898" s="6"/>
      <c r="B898" s="6"/>
      <c r="C898" s="6"/>
      <c r="D898" s="34"/>
      <c r="E898" s="6"/>
      <c r="F898" s="35"/>
      <c r="G898" s="36"/>
      <c r="H898" s="37"/>
      <c r="I898" s="37"/>
      <c r="J898" s="38"/>
      <c r="K898" s="38"/>
      <c r="L898" s="39"/>
      <c r="M898" s="40"/>
      <c r="N898" s="41"/>
      <c r="O898" s="41"/>
      <c r="P898" s="41"/>
      <c r="Q898" s="41"/>
      <c r="R898" s="42"/>
      <c r="S898" s="42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 spans="1:34" ht="12.75">
      <c r="A899" s="6"/>
      <c r="B899" s="6"/>
      <c r="C899" s="6"/>
      <c r="D899" s="34"/>
      <c r="E899" s="6"/>
      <c r="F899" s="35"/>
      <c r="G899" s="36"/>
      <c r="H899" s="37"/>
      <c r="I899" s="37"/>
      <c r="J899" s="38"/>
      <c r="K899" s="38"/>
      <c r="L899" s="39"/>
      <c r="M899" s="40"/>
      <c r="N899" s="41"/>
      <c r="O899" s="41"/>
      <c r="P899" s="41"/>
      <c r="Q899" s="41"/>
      <c r="R899" s="42"/>
      <c r="S899" s="42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 spans="1:34" ht="12.75">
      <c r="A900" s="6"/>
      <c r="B900" s="6"/>
      <c r="C900" s="6"/>
      <c r="D900" s="34"/>
      <c r="E900" s="6"/>
      <c r="F900" s="35"/>
      <c r="G900" s="36"/>
      <c r="H900" s="37"/>
      <c r="I900" s="37"/>
      <c r="J900" s="38"/>
      <c r="K900" s="38"/>
      <c r="L900" s="39"/>
      <c r="M900" s="40"/>
      <c r="N900" s="41"/>
      <c r="O900" s="41"/>
      <c r="P900" s="41"/>
      <c r="Q900" s="41"/>
      <c r="R900" s="42"/>
      <c r="S900" s="42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 spans="1:34" ht="12.75">
      <c r="A901" s="6"/>
      <c r="B901" s="6"/>
      <c r="C901" s="6"/>
      <c r="D901" s="34"/>
      <c r="E901" s="6"/>
      <c r="F901" s="35"/>
      <c r="G901" s="36"/>
      <c r="H901" s="37"/>
      <c r="I901" s="37"/>
      <c r="J901" s="38"/>
      <c r="K901" s="38"/>
      <c r="L901" s="39"/>
      <c r="M901" s="40"/>
      <c r="N901" s="41"/>
      <c r="O901" s="41"/>
      <c r="P901" s="41"/>
      <c r="Q901" s="41"/>
      <c r="R901" s="42"/>
      <c r="S901" s="42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 spans="1:34" ht="12.75">
      <c r="A902" s="6"/>
      <c r="B902" s="6"/>
      <c r="C902" s="6"/>
      <c r="D902" s="34"/>
      <c r="E902" s="6"/>
      <c r="F902" s="35"/>
      <c r="G902" s="36"/>
      <c r="H902" s="37"/>
      <c r="I902" s="37"/>
      <c r="J902" s="38"/>
      <c r="K902" s="38"/>
      <c r="L902" s="39"/>
      <c r="M902" s="40"/>
      <c r="N902" s="41"/>
      <c r="O902" s="41"/>
      <c r="P902" s="41"/>
      <c r="Q902" s="41"/>
      <c r="R902" s="42"/>
      <c r="S902" s="42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 spans="1:34" ht="12.75">
      <c r="A903" s="6"/>
      <c r="B903" s="6"/>
      <c r="C903" s="6"/>
      <c r="D903" s="34"/>
      <c r="E903" s="6"/>
      <c r="F903" s="35"/>
      <c r="G903" s="36"/>
      <c r="H903" s="37"/>
      <c r="I903" s="37"/>
      <c r="J903" s="38"/>
      <c r="K903" s="38"/>
      <c r="L903" s="39"/>
      <c r="M903" s="40"/>
      <c r="N903" s="41"/>
      <c r="O903" s="41"/>
      <c r="P903" s="41"/>
      <c r="Q903" s="41"/>
      <c r="R903" s="42"/>
      <c r="S903" s="42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 spans="1:34" ht="12.75">
      <c r="A904" s="6"/>
      <c r="B904" s="6"/>
      <c r="C904" s="6"/>
      <c r="D904" s="34"/>
      <c r="E904" s="6"/>
      <c r="F904" s="35"/>
      <c r="G904" s="36"/>
      <c r="H904" s="37"/>
      <c r="I904" s="37"/>
      <c r="J904" s="38"/>
      <c r="K904" s="38"/>
      <c r="L904" s="39"/>
      <c r="M904" s="40"/>
      <c r="N904" s="41"/>
      <c r="O904" s="41"/>
      <c r="P904" s="41"/>
      <c r="Q904" s="41"/>
      <c r="R904" s="42"/>
      <c r="S904" s="42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 spans="1:34" ht="12.75">
      <c r="A905" s="6"/>
      <c r="B905" s="6"/>
      <c r="C905" s="6"/>
      <c r="D905" s="34"/>
      <c r="E905" s="6"/>
      <c r="F905" s="35"/>
      <c r="G905" s="36"/>
      <c r="H905" s="37"/>
      <c r="I905" s="37"/>
      <c r="J905" s="38"/>
      <c r="K905" s="38"/>
      <c r="L905" s="39"/>
      <c r="M905" s="40"/>
      <c r="N905" s="41"/>
      <c r="O905" s="41"/>
      <c r="P905" s="41"/>
      <c r="Q905" s="41"/>
      <c r="R905" s="42"/>
      <c r="S905" s="42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 spans="1:34" ht="12.75">
      <c r="A906" s="6"/>
      <c r="B906" s="6"/>
      <c r="C906" s="6"/>
      <c r="D906" s="34"/>
      <c r="E906" s="6"/>
      <c r="F906" s="35"/>
      <c r="G906" s="36"/>
      <c r="H906" s="37"/>
      <c r="I906" s="37"/>
      <c r="J906" s="38"/>
      <c r="K906" s="38"/>
      <c r="L906" s="39"/>
      <c r="M906" s="40"/>
      <c r="N906" s="41"/>
      <c r="O906" s="41"/>
      <c r="P906" s="41"/>
      <c r="Q906" s="41"/>
      <c r="R906" s="42"/>
      <c r="S906" s="42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 spans="1:34" ht="12.75">
      <c r="A907" s="6"/>
      <c r="B907" s="6"/>
      <c r="C907" s="6"/>
      <c r="D907" s="34"/>
      <c r="E907" s="6"/>
      <c r="F907" s="35"/>
      <c r="G907" s="36"/>
      <c r="H907" s="37"/>
      <c r="I907" s="37"/>
      <c r="J907" s="38"/>
      <c r="K907" s="38"/>
      <c r="L907" s="39"/>
      <c r="M907" s="40"/>
      <c r="N907" s="41"/>
      <c r="O907" s="41"/>
      <c r="P907" s="41"/>
      <c r="Q907" s="41"/>
      <c r="R907" s="42"/>
      <c r="S907" s="42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 spans="1:34" ht="12.75">
      <c r="A908" s="6"/>
      <c r="B908" s="6"/>
      <c r="C908" s="6"/>
      <c r="D908" s="34"/>
      <c r="E908" s="6"/>
      <c r="F908" s="35"/>
      <c r="G908" s="36"/>
      <c r="H908" s="37"/>
      <c r="I908" s="37"/>
      <c r="J908" s="38"/>
      <c r="K908" s="38"/>
      <c r="L908" s="39"/>
      <c r="M908" s="40"/>
      <c r="N908" s="41"/>
      <c r="O908" s="41"/>
      <c r="P908" s="41"/>
      <c r="Q908" s="41"/>
      <c r="R908" s="42"/>
      <c r="S908" s="42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 spans="1:34" ht="12.75">
      <c r="A909" s="6"/>
      <c r="B909" s="6"/>
      <c r="C909" s="6"/>
      <c r="D909" s="34"/>
      <c r="E909" s="6"/>
      <c r="F909" s="35"/>
      <c r="G909" s="36"/>
      <c r="H909" s="37"/>
      <c r="I909" s="37"/>
      <c r="J909" s="38"/>
      <c r="K909" s="38"/>
      <c r="L909" s="39"/>
      <c r="M909" s="40"/>
      <c r="N909" s="41"/>
      <c r="O909" s="41"/>
      <c r="P909" s="41"/>
      <c r="Q909" s="41"/>
      <c r="R909" s="42"/>
      <c r="S909" s="42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 spans="1:34" ht="12.75">
      <c r="A910" s="6"/>
      <c r="B910" s="6"/>
      <c r="C910" s="6"/>
      <c r="D910" s="34"/>
      <c r="E910" s="6"/>
      <c r="F910" s="35"/>
      <c r="G910" s="36"/>
      <c r="H910" s="37"/>
      <c r="I910" s="37"/>
      <c r="J910" s="38"/>
      <c r="K910" s="38"/>
      <c r="L910" s="39"/>
      <c r="M910" s="40"/>
      <c r="N910" s="41"/>
      <c r="O910" s="41"/>
      <c r="P910" s="41"/>
      <c r="Q910" s="41"/>
      <c r="R910" s="42"/>
      <c r="S910" s="42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 spans="1:34" ht="12.75">
      <c r="A911" s="6"/>
      <c r="B911" s="6"/>
      <c r="C911" s="6"/>
      <c r="D911" s="34"/>
      <c r="E911" s="6"/>
      <c r="F911" s="35"/>
      <c r="G911" s="36"/>
      <c r="H911" s="37"/>
      <c r="I911" s="37"/>
      <c r="J911" s="38"/>
      <c r="K911" s="38"/>
      <c r="L911" s="39"/>
      <c r="M911" s="40"/>
      <c r="N911" s="41"/>
      <c r="O911" s="41"/>
      <c r="P911" s="41"/>
      <c r="Q911" s="41"/>
      <c r="R911" s="42"/>
      <c r="S911" s="42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 spans="1:34" ht="12.75">
      <c r="A912" s="6"/>
      <c r="B912" s="6"/>
      <c r="C912" s="6"/>
      <c r="D912" s="34"/>
      <c r="E912" s="6"/>
      <c r="F912" s="35"/>
      <c r="G912" s="36"/>
      <c r="H912" s="37"/>
      <c r="I912" s="37"/>
      <c r="J912" s="38"/>
      <c r="K912" s="38"/>
      <c r="L912" s="39"/>
      <c r="M912" s="40"/>
      <c r="N912" s="41"/>
      <c r="O912" s="41"/>
      <c r="P912" s="41"/>
      <c r="Q912" s="41"/>
      <c r="R912" s="42"/>
      <c r="S912" s="42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 spans="1:34" ht="12.75">
      <c r="A913" s="6"/>
      <c r="B913" s="6"/>
      <c r="C913" s="6"/>
      <c r="D913" s="34"/>
      <c r="E913" s="6"/>
      <c r="F913" s="35"/>
      <c r="G913" s="36"/>
      <c r="H913" s="37"/>
      <c r="I913" s="37"/>
      <c r="J913" s="38"/>
      <c r="K913" s="38"/>
      <c r="L913" s="39"/>
      <c r="M913" s="40"/>
      <c r="N913" s="41"/>
      <c r="O913" s="41"/>
      <c r="P913" s="41"/>
      <c r="Q913" s="41"/>
      <c r="R913" s="42"/>
      <c r="S913" s="42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 spans="1:34" ht="12.75">
      <c r="A914" s="6"/>
      <c r="B914" s="6"/>
      <c r="C914" s="6"/>
      <c r="D914" s="34"/>
      <c r="E914" s="6"/>
      <c r="F914" s="35"/>
      <c r="G914" s="36"/>
      <c r="H914" s="37"/>
      <c r="I914" s="37"/>
      <c r="J914" s="38"/>
      <c r="K914" s="38"/>
      <c r="L914" s="39"/>
      <c r="M914" s="40"/>
      <c r="N914" s="41"/>
      <c r="O914" s="41"/>
      <c r="P914" s="41"/>
      <c r="Q914" s="41"/>
      <c r="R914" s="42"/>
      <c r="S914" s="42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 spans="1:34" ht="12.75">
      <c r="A915" s="6"/>
      <c r="B915" s="6"/>
      <c r="C915" s="6"/>
      <c r="D915" s="34"/>
      <c r="E915" s="6"/>
      <c r="F915" s="35"/>
      <c r="G915" s="36"/>
      <c r="H915" s="37"/>
      <c r="I915" s="37"/>
      <c r="J915" s="38"/>
      <c r="K915" s="38"/>
      <c r="L915" s="39"/>
      <c r="M915" s="40"/>
      <c r="N915" s="41"/>
      <c r="O915" s="41"/>
      <c r="P915" s="41"/>
      <c r="Q915" s="41"/>
      <c r="R915" s="42"/>
      <c r="S915" s="42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 spans="1:34" ht="12.75">
      <c r="A916" s="6"/>
      <c r="B916" s="6"/>
      <c r="C916" s="6"/>
      <c r="D916" s="34"/>
      <c r="E916" s="6"/>
      <c r="F916" s="35"/>
      <c r="G916" s="36"/>
      <c r="H916" s="37"/>
      <c r="I916" s="37"/>
      <c r="J916" s="38"/>
      <c r="K916" s="38"/>
      <c r="L916" s="39"/>
      <c r="M916" s="40"/>
      <c r="N916" s="41"/>
      <c r="O916" s="41"/>
      <c r="P916" s="41"/>
      <c r="Q916" s="41"/>
      <c r="R916" s="42"/>
      <c r="S916" s="42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 spans="1:34" ht="12.75">
      <c r="A917" s="6"/>
      <c r="B917" s="6"/>
      <c r="C917" s="6"/>
      <c r="D917" s="34"/>
      <c r="E917" s="6"/>
      <c r="F917" s="35"/>
      <c r="G917" s="36"/>
      <c r="H917" s="37"/>
      <c r="I917" s="37"/>
      <c r="J917" s="38"/>
      <c r="K917" s="38"/>
      <c r="L917" s="39"/>
      <c r="M917" s="40"/>
      <c r="N917" s="41"/>
      <c r="O917" s="41"/>
      <c r="P917" s="41"/>
      <c r="Q917" s="41"/>
      <c r="R917" s="42"/>
      <c r="S917" s="42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 spans="1:34" ht="12.75">
      <c r="A918" s="6"/>
      <c r="B918" s="6"/>
      <c r="C918" s="6"/>
      <c r="D918" s="34"/>
      <c r="E918" s="6"/>
      <c r="F918" s="35"/>
      <c r="G918" s="36"/>
      <c r="H918" s="37"/>
      <c r="I918" s="37"/>
      <c r="J918" s="38"/>
      <c r="K918" s="38"/>
      <c r="L918" s="39"/>
      <c r="M918" s="40"/>
      <c r="N918" s="41"/>
      <c r="O918" s="41"/>
      <c r="P918" s="41"/>
      <c r="Q918" s="41"/>
      <c r="R918" s="42"/>
      <c r="S918" s="42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 spans="1:34" ht="12.75">
      <c r="A919" s="6"/>
      <c r="B919" s="6"/>
      <c r="C919" s="6"/>
      <c r="D919" s="34"/>
      <c r="E919" s="6"/>
      <c r="F919" s="35"/>
      <c r="G919" s="36"/>
      <c r="H919" s="37"/>
      <c r="I919" s="37"/>
      <c r="J919" s="38"/>
      <c r="K919" s="38"/>
      <c r="L919" s="39"/>
      <c r="M919" s="40"/>
      <c r="N919" s="41"/>
      <c r="O919" s="41"/>
      <c r="P919" s="41"/>
      <c r="Q919" s="41"/>
      <c r="R919" s="42"/>
      <c r="S919" s="42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 spans="1:34" ht="12.75">
      <c r="A920" s="6"/>
      <c r="B920" s="6"/>
      <c r="C920" s="6"/>
      <c r="D920" s="34"/>
      <c r="E920" s="6"/>
      <c r="F920" s="35"/>
      <c r="G920" s="36"/>
      <c r="H920" s="37"/>
      <c r="I920" s="37"/>
      <c r="J920" s="38"/>
      <c r="K920" s="38"/>
      <c r="L920" s="39"/>
      <c r="M920" s="40"/>
      <c r="N920" s="41"/>
      <c r="O920" s="41"/>
      <c r="P920" s="41"/>
      <c r="Q920" s="41"/>
      <c r="R920" s="42"/>
      <c r="S920" s="42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 spans="1:34" ht="12.75">
      <c r="A921" s="6"/>
      <c r="B921" s="6"/>
      <c r="C921" s="6"/>
      <c r="D921" s="34"/>
      <c r="E921" s="6"/>
      <c r="F921" s="35"/>
      <c r="G921" s="36"/>
      <c r="H921" s="37"/>
      <c r="I921" s="37"/>
      <c r="J921" s="38"/>
      <c r="K921" s="38"/>
      <c r="L921" s="39"/>
      <c r="M921" s="40"/>
      <c r="N921" s="41"/>
      <c r="O921" s="41"/>
      <c r="P921" s="41"/>
      <c r="Q921" s="41"/>
      <c r="R921" s="42"/>
      <c r="S921" s="42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 spans="1:34" ht="12.75">
      <c r="A922" s="6"/>
      <c r="B922" s="6"/>
      <c r="C922" s="6"/>
      <c r="D922" s="34"/>
      <c r="E922" s="6"/>
      <c r="F922" s="35"/>
      <c r="G922" s="36"/>
      <c r="H922" s="37"/>
      <c r="I922" s="37"/>
      <c r="J922" s="38"/>
      <c r="K922" s="38"/>
      <c r="L922" s="39"/>
      <c r="M922" s="40"/>
      <c r="N922" s="41"/>
      <c r="O922" s="41"/>
      <c r="P922" s="41"/>
      <c r="Q922" s="41"/>
      <c r="R922" s="42"/>
      <c r="S922" s="42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 spans="1:34" ht="12.75">
      <c r="A923" s="6"/>
      <c r="B923" s="6"/>
      <c r="C923" s="6"/>
      <c r="D923" s="34"/>
      <c r="E923" s="6"/>
      <c r="F923" s="35"/>
      <c r="G923" s="36"/>
      <c r="H923" s="37"/>
      <c r="I923" s="37"/>
      <c r="J923" s="38"/>
      <c r="K923" s="38"/>
      <c r="L923" s="39"/>
      <c r="M923" s="40"/>
      <c r="N923" s="41"/>
      <c r="O923" s="41"/>
      <c r="P923" s="41"/>
      <c r="Q923" s="41"/>
      <c r="R923" s="42"/>
      <c r="S923" s="42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 spans="1:34" ht="12.75">
      <c r="A924" s="6"/>
      <c r="B924" s="6"/>
      <c r="C924" s="6"/>
      <c r="D924" s="34"/>
      <c r="E924" s="6"/>
      <c r="F924" s="35"/>
      <c r="G924" s="36"/>
      <c r="H924" s="37"/>
      <c r="I924" s="37"/>
      <c r="J924" s="38"/>
      <c r="K924" s="38"/>
      <c r="L924" s="39"/>
      <c r="M924" s="40"/>
      <c r="N924" s="41"/>
      <c r="O924" s="41"/>
      <c r="P924" s="41"/>
      <c r="Q924" s="41"/>
      <c r="R924" s="42"/>
      <c r="S924" s="42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 spans="1:34" ht="12.75">
      <c r="A925" s="6"/>
      <c r="B925" s="6"/>
      <c r="C925" s="6"/>
      <c r="D925" s="34"/>
      <c r="E925" s="6"/>
      <c r="F925" s="35"/>
      <c r="G925" s="36"/>
      <c r="H925" s="37"/>
      <c r="I925" s="37"/>
      <c r="J925" s="38"/>
      <c r="K925" s="38"/>
      <c r="L925" s="39"/>
      <c r="M925" s="40"/>
      <c r="N925" s="41"/>
      <c r="O925" s="41"/>
      <c r="P925" s="41"/>
      <c r="Q925" s="41"/>
      <c r="R925" s="42"/>
      <c r="S925" s="42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 spans="1:34" ht="12.75">
      <c r="A926" s="6"/>
      <c r="B926" s="6"/>
      <c r="C926" s="6"/>
      <c r="D926" s="34"/>
      <c r="E926" s="6"/>
      <c r="F926" s="35"/>
      <c r="G926" s="36"/>
      <c r="H926" s="37"/>
      <c r="I926" s="37"/>
      <c r="J926" s="38"/>
      <c r="K926" s="38"/>
      <c r="L926" s="39"/>
      <c r="M926" s="40"/>
      <c r="N926" s="41"/>
      <c r="O926" s="41"/>
      <c r="P926" s="41"/>
      <c r="Q926" s="41"/>
      <c r="R926" s="42"/>
      <c r="S926" s="42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 spans="1:34" ht="12.75">
      <c r="A927" s="6"/>
      <c r="B927" s="6"/>
      <c r="C927" s="6"/>
      <c r="D927" s="34"/>
      <c r="E927" s="6"/>
      <c r="F927" s="35"/>
      <c r="G927" s="36"/>
      <c r="H927" s="37"/>
      <c r="I927" s="37"/>
      <c r="J927" s="38"/>
      <c r="K927" s="38"/>
      <c r="L927" s="39"/>
      <c r="M927" s="40"/>
      <c r="N927" s="41"/>
      <c r="O927" s="41"/>
      <c r="P927" s="41"/>
      <c r="Q927" s="41"/>
      <c r="R927" s="42"/>
      <c r="S927" s="42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 spans="1:34" ht="12.75">
      <c r="A928" s="6"/>
      <c r="B928" s="6"/>
      <c r="C928" s="6"/>
      <c r="D928" s="34"/>
      <c r="E928" s="6"/>
      <c r="F928" s="35"/>
      <c r="G928" s="36"/>
      <c r="H928" s="37"/>
      <c r="I928" s="37"/>
      <c r="J928" s="38"/>
      <c r="K928" s="38"/>
      <c r="L928" s="39"/>
      <c r="M928" s="40"/>
      <c r="N928" s="41"/>
      <c r="O928" s="41"/>
      <c r="P928" s="41"/>
      <c r="Q928" s="41"/>
      <c r="R928" s="42"/>
      <c r="S928" s="42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 spans="1:34" ht="12.75">
      <c r="A929" s="6"/>
      <c r="B929" s="6"/>
      <c r="C929" s="6"/>
      <c r="D929" s="34"/>
      <c r="E929" s="6"/>
      <c r="F929" s="35"/>
      <c r="G929" s="36"/>
      <c r="H929" s="37"/>
      <c r="I929" s="37"/>
      <c r="J929" s="38"/>
      <c r="K929" s="38"/>
      <c r="L929" s="39"/>
      <c r="M929" s="40"/>
      <c r="N929" s="41"/>
      <c r="O929" s="41"/>
      <c r="P929" s="41"/>
      <c r="Q929" s="41"/>
      <c r="R929" s="42"/>
      <c r="S929" s="42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 spans="1:34" ht="12.75">
      <c r="A930" s="6"/>
      <c r="B930" s="6"/>
      <c r="C930" s="6"/>
      <c r="D930" s="34"/>
      <c r="E930" s="6"/>
      <c r="F930" s="35"/>
      <c r="G930" s="36"/>
      <c r="H930" s="37"/>
      <c r="I930" s="37"/>
      <c r="J930" s="38"/>
      <c r="K930" s="38"/>
      <c r="L930" s="39"/>
      <c r="M930" s="40"/>
      <c r="N930" s="41"/>
      <c r="O930" s="41"/>
      <c r="P930" s="41"/>
      <c r="Q930" s="41"/>
      <c r="R930" s="42"/>
      <c r="S930" s="42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 spans="1:34" ht="12.75">
      <c r="A931" s="6"/>
      <c r="B931" s="6"/>
      <c r="C931" s="6"/>
      <c r="D931" s="34"/>
      <c r="E931" s="6"/>
      <c r="F931" s="35"/>
      <c r="G931" s="36"/>
      <c r="H931" s="37"/>
      <c r="I931" s="37"/>
      <c r="J931" s="38"/>
      <c r="K931" s="38"/>
      <c r="L931" s="39"/>
      <c r="M931" s="40"/>
      <c r="N931" s="41"/>
      <c r="O931" s="41"/>
      <c r="P931" s="41"/>
      <c r="Q931" s="41"/>
      <c r="R931" s="42"/>
      <c r="S931" s="42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 spans="1:34" ht="12.75">
      <c r="A932" s="6"/>
      <c r="B932" s="6"/>
      <c r="C932" s="6"/>
      <c r="D932" s="34"/>
      <c r="E932" s="6"/>
      <c r="F932" s="35"/>
      <c r="G932" s="36"/>
      <c r="H932" s="37"/>
      <c r="I932" s="37"/>
      <c r="J932" s="38"/>
      <c r="K932" s="38"/>
      <c r="L932" s="39"/>
      <c r="M932" s="40"/>
      <c r="N932" s="41"/>
      <c r="O932" s="41"/>
      <c r="P932" s="41"/>
      <c r="Q932" s="41"/>
      <c r="R932" s="42"/>
      <c r="S932" s="42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 spans="1:34" ht="12.75">
      <c r="A933" s="6"/>
      <c r="B933" s="6"/>
      <c r="C933" s="6"/>
      <c r="D933" s="34"/>
      <c r="E933" s="6"/>
      <c r="F933" s="35"/>
      <c r="G933" s="36"/>
      <c r="H933" s="37"/>
      <c r="I933" s="37"/>
      <c r="J933" s="38"/>
      <c r="K933" s="38"/>
      <c r="L933" s="39"/>
      <c r="M933" s="40"/>
      <c r="N933" s="41"/>
      <c r="O933" s="41"/>
      <c r="P933" s="41"/>
      <c r="Q933" s="41"/>
      <c r="R933" s="42"/>
      <c r="S933" s="42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 spans="1:34" ht="12.75">
      <c r="A934" s="6"/>
      <c r="B934" s="6"/>
      <c r="C934" s="6"/>
      <c r="D934" s="34"/>
      <c r="E934" s="6"/>
      <c r="F934" s="35"/>
      <c r="G934" s="36"/>
      <c r="H934" s="37"/>
      <c r="I934" s="37"/>
      <c r="J934" s="38"/>
      <c r="K934" s="38"/>
      <c r="L934" s="39"/>
      <c r="M934" s="40"/>
      <c r="N934" s="41"/>
      <c r="O934" s="41"/>
      <c r="P934" s="41"/>
      <c r="Q934" s="41"/>
      <c r="R934" s="42"/>
      <c r="S934" s="42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 spans="1:34" ht="12.75">
      <c r="A935" s="6"/>
      <c r="B935" s="6"/>
      <c r="C935" s="6"/>
      <c r="D935" s="34"/>
      <c r="E935" s="6"/>
      <c r="F935" s="35"/>
      <c r="G935" s="36"/>
      <c r="H935" s="37"/>
      <c r="I935" s="37"/>
      <c r="J935" s="38"/>
      <c r="K935" s="38"/>
      <c r="L935" s="39"/>
      <c r="M935" s="40"/>
      <c r="N935" s="41"/>
      <c r="O935" s="41"/>
      <c r="P935" s="41"/>
      <c r="Q935" s="41"/>
      <c r="R935" s="42"/>
      <c r="S935" s="42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 spans="1:34" ht="12.75">
      <c r="A936" s="6"/>
      <c r="B936" s="6"/>
      <c r="C936" s="6"/>
      <c r="D936" s="34"/>
      <c r="E936" s="6"/>
      <c r="F936" s="35"/>
      <c r="G936" s="36"/>
      <c r="H936" s="37"/>
      <c r="I936" s="37"/>
      <c r="J936" s="38"/>
      <c r="K936" s="38"/>
      <c r="L936" s="39"/>
      <c r="M936" s="40"/>
      <c r="N936" s="41"/>
      <c r="O936" s="41"/>
      <c r="P936" s="41"/>
      <c r="Q936" s="41"/>
      <c r="R936" s="42"/>
      <c r="S936" s="42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 spans="1:34" ht="12.75">
      <c r="A937" s="6"/>
      <c r="B937" s="6"/>
      <c r="C937" s="6"/>
      <c r="D937" s="34"/>
      <c r="E937" s="6"/>
      <c r="F937" s="35"/>
      <c r="G937" s="36"/>
      <c r="H937" s="37"/>
      <c r="I937" s="37"/>
      <c r="J937" s="38"/>
      <c r="K937" s="38"/>
      <c r="L937" s="39"/>
      <c r="M937" s="40"/>
      <c r="N937" s="41"/>
      <c r="O937" s="41"/>
      <c r="P937" s="41"/>
      <c r="Q937" s="41"/>
      <c r="R937" s="42"/>
      <c r="S937" s="42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 spans="1:34" ht="12.75">
      <c r="A938" s="6"/>
      <c r="B938" s="6"/>
      <c r="C938" s="6"/>
      <c r="D938" s="34"/>
      <c r="E938" s="6"/>
      <c r="F938" s="35"/>
      <c r="G938" s="36"/>
      <c r="H938" s="37"/>
      <c r="I938" s="37"/>
      <c r="J938" s="38"/>
      <c r="K938" s="38"/>
      <c r="L938" s="39"/>
      <c r="M938" s="40"/>
      <c r="N938" s="41"/>
      <c r="O938" s="41"/>
      <c r="P938" s="41"/>
      <c r="Q938" s="41"/>
      <c r="R938" s="42"/>
      <c r="S938" s="42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 spans="1:34" ht="12.75">
      <c r="A939" s="6"/>
      <c r="B939" s="6"/>
      <c r="C939" s="6"/>
      <c r="D939" s="34"/>
      <c r="E939" s="6"/>
      <c r="F939" s="35"/>
      <c r="G939" s="36"/>
      <c r="H939" s="37"/>
      <c r="I939" s="37"/>
      <c r="J939" s="38"/>
      <c r="K939" s="38"/>
      <c r="L939" s="39"/>
      <c r="M939" s="40"/>
      <c r="N939" s="41"/>
      <c r="O939" s="41"/>
      <c r="P939" s="41"/>
      <c r="Q939" s="41"/>
      <c r="R939" s="42"/>
      <c r="S939" s="42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 spans="1:34" ht="12.75">
      <c r="A940" s="6"/>
      <c r="B940" s="6"/>
      <c r="C940" s="6"/>
      <c r="D940" s="34"/>
      <c r="E940" s="6"/>
      <c r="F940" s="35"/>
      <c r="G940" s="36"/>
      <c r="H940" s="37"/>
      <c r="I940" s="37"/>
      <c r="J940" s="38"/>
      <c r="K940" s="38"/>
      <c r="L940" s="39"/>
      <c r="M940" s="40"/>
      <c r="N940" s="41"/>
      <c r="O940" s="41"/>
      <c r="P940" s="41"/>
      <c r="Q940" s="41"/>
      <c r="R940" s="42"/>
      <c r="S940" s="42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 spans="1:34" ht="12.75">
      <c r="A941" s="6"/>
      <c r="B941" s="6"/>
      <c r="C941" s="6"/>
      <c r="D941" s="34"/>
      <c r="E941" s="6"/>
      <c r="F941" s="35"/>
      <c r="G941" s="36"/>
      <c r="H941" s="37"/>
      <c r="I941" s="37"/>
      <c r="J941" s="38"/>
      <c r="K941" s="38"/>
      <c r="L941" s="39"/>
      <c r="M941" s="40"/>
      <c r="N941" s="41"/>
      <c r="O941" s="41"/>
      <c r="P941" s="41"/>
      <c r="Q941" s="41"/>
      <c r="R941" s="42"/>
      <c r="S941" s="42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 spans="1:34" ht="12.75">
      <c r="A942" s="6"/>
      <c r="B942" s="6"/>
      <c r="C942" s="6"/>
      <c r="D942" s="34"/>
      <c r="E942" s="6"/>
      <c r="F942" s="35"/>
      <c r="G942" s="36"/>
      <c r="H942" s="37"/>
      <c r="I942" s="37"/>
      <c r="J942" s="38"/>
      <c r="K942" s="38"/>
      <c r="L942" s="39"/>
      <c r="M942" s="40"/>
      <c r="N942" s="41"/>
      <c r="O942" s="41"/>
      <c r="P942" s="41"/>
      <c r="Q942" s="41"/>
      <c r="R942" s="42"/>
      <c r="S942" s="42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 spans="1:34" ht="12.75">
      <c r="A943" s="6"/>
      <c r="B943" s="6"/>
      <c r="C943" s="6"/>
      <c r="D943" s="34"/>
      <c r="E943" s="6"/>
      <c r="F943" s="35"/>
      <c r="G943" s="36"/>
      <c r="H943" s="37"/>
      <c r="I943" s="37"/>
      <c r="J943" s="38"/>
      <c r="K943" s="38"/>
      <c r="L943" s="39"/>
      <c r="M943" s="40"/>
      <c r="N943" s="41"/>
      <c r="O943" s="41"/>
      <c r="P943" s="41"/>
      <c r="Q943" s="41"/>
      <c r="R943" s="42"/>
      <c r="S943" s="42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 spans="1:34" ht="12.75">
      <c r="A944" s="6"/>
      <c r="B944" s="6"/>
      <c r="C944" s="6"/>
      <c r="D944" s="34"/>
      <c r="E944" s="6"/>
      <c r="F944" s="35"/>
      <c r="G944" s="36"/>
      <c r="H944" s="37"/>
      <c r="I944" s="37"/>
      <c r="J944" s="38"/>
      <c r="K944" s="38"/>
      <c r="L944" s="39"/>
      <c r="M944" s="40"/>
      <c r="N944" s="41"/>
      <c r="O944" s="41"/>
      <c r="P944" s="41"/>
      <c r="Q944" s="41"/>
      <c r="R944" s="42"/>
      <c r="S944" s="42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 spans="1:34" ht="12.75">
      <c r="A945" s="6"/>
      <c r="B945" s="6"/>
      <c r="C945" s="6"/>
      <c r="D945" s="34"/>
      <c r="E945" s="6"/>
      <c r="F945" s="35"/>
      <c r="G945" s="36"/>
      <c r="H945" s="37"/>
      <c r="I945" s="37"/>
      <c r="J945" s="38"/>
      <c r="K945" s="38"/>
      <c r="L945" s="39"/>
      <c r="M945" s="40"/>
      <c r="N945" s="41"/>
      <c r="O945" s="41"/>
      <c r="P945" s="41"/>
      <c r="Q945" s="41"/>
      <c r="R945" s="42"/>
      <c r="S945" s="42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 spans="1:34" ht="12.75">
      <c r="A946" s="6"/>
      <c r="B946" s="6"/>
      <c r="C946" s="6"/>
      <c r="D946" s="34"/>
      <c r="E946" s="6"/>
      <c r="F946" s="35"/>
      <c r="G946" s="36"/>
      <c r="H946" s="37"/>
      <c r="I946" s="37"/>
      <c r="J946" s="38"/>
      <c r="K946" s="38"/>
      <c r="L946" s="39"/>
      <c r="M946" s="40"/>
      <c r="N946" s="41"/>
      <c r="O946" s="41"/>
      <c r="P946" s="41"/>
      <c r="Q946" s="41"/>
      <c r="R946" s="42"/>
      <c r="S946" s="42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 spans="1:34" ht="12.75">
      <c r="A947" s="6"/>
      <c r="B947" s="6"/>
      <c r="C947" s="6"/>
      <c r="D947" s="34"/>
      <c r="E947" s="6"/>
      <c r="F947" s="35"/>
      <c r="G947" s="36"/>
      <c r="H947" s="37"/>
      <c r="I947" s="37"/>
      <c r="J947" s="38"/>
      <c r="K947" s="38"/>
      <c r="L947" s="39"/>
      <c r="M947" s="40"/>
      <c r="N947" s="41"/>
      <c r="O947" s="41"/>
      <c r="P947" s="41"/>
      <c r="Q947" s="41"/>
      <c r="R947" s="42"/>
      <c r="S947" s="42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 spans="1:34" ht="12.75">
      <c r="A948" s="6"/>
      <c r="B948" s="6"/>
      <c r="C948" s="6"/>
      <c r="D948" s="34"/>
      <c r="E948" s="6"/>
      <c r="F948" s="35"/>
      <c r="G948" s="36"/>
      <c r="H948" s="37"/>
      <c r="I948" s="37"/>
      <c r="J948" s="38"/>
      <c r="K948" s="38"/>
      <c r="L948" s="39"/>
      <c r="M948" s="40"/>
      <c r="N948" s="41"/>
      <c r="O948" s="41"/>
      <c r="P948" s="41"/>
      <c r="Q948" s="41"/>
      <c r="R948" s="42"/>
      <c r="S948" s="42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 spans="1:34" ht="12.75">
      <c r="A949" s="6"/>
      <c r="B949" s="6"/>
      <c r="C949" s="6"/>
      <c r="D949" s="34"/>
      <c r="E949" s="6"/>
      <c r="F949" s="35"/>
      <c r="G949" s="36"/>
      <c r="H949" s="37"/>
      <c r="I949" s="37"/>
      <c r="J949" s="38"/>
      <c r="K949" s="38"/>
      <c r="L949" s="39"/>
      <c r="M949" s="40"/>
      <c r="N949" s="41"/>
      <c r="O949" s="41"/>
      <c r="P949" s="41"/>
      <c r="Q949" s="41"/>
      <c r="R949" s="42"/>
      <c r="S949" s="42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 spans="1:34" ht="12.75">
      <c r="A950" s="6"/>
      <c r="B950" s="6"/>
      <c r="C950" s="6"/>
      <c r="D950" s="34"/>
      <c r="E950" s="6"/>
      <c r="F950" s="35"/>
      <c r="G950" s="36"/>
      <c r="H950" s="37"/>
      <c r="I950" s="37"/>
      <c r="J950" s="38"/>
      <c r="K950" s="38"/>
      <c r="L950" s="39"/>
      <c r="M950" s="40"/>
      <c r="N950" s="41"/>
      <c r="O950" s="41"/>
      <c r="P950" s="41"/>
      <c r="Q950" s="41"/>
      <c r="R950" s="42"/>
      <c r="S950" s="42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 spans="1:34" ht="12.75">
      <c r="A951" s="6"/>
      <c r="B951" s="6"/>
      <c r="C951" s="6"/>
      <c r="D951" s="34"/>
      <c r="E951" s="6"/>
      <c r="F951" s="35"/>
      <c r="G951" s="36"/>
      <c r="H951" s="37"/>
      <c r="I951" s="37"/>
      <c r="J951" s="38"/>
      <c r="K951" s="38"/>
      <c r="L951" s="39"/>
      <c r="M951" s="40"/>
      <c r="N951" s="41"/>
      <c r="O951" s="41"/>
      <c r="P951" s="41"/>
      <c r="Q951" s="41"/>
      <c r="R951" s="42"/>
      <c r="S951" s="42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 spans="1:34" ht="12.75">
      <c r="A952" s="6"/>
      <c r="B952" s="6"/>
      <c r="C952" s="6"/>
      <c r="D952" s="34"/>
      <c r="E952" s="6"/>
      <c r="F952" s="35"/>
      <c r="G952" s="36"/>
      <c r="H952" s="37"/>
      <c r="I952" s="37"/>
      <c r="J952" s="38"/>
      <c r="K952" s="38"/>
      <c r="L952" s="39"/>
      <c r="M952" s="40"/>
      <c r="N952" s="41"/>
      <c r="O952" s="41"/>
      <c r="P952" s="41"/>
      <c r="Q952" s="41"/>
      <c r="R952" s="42"/>
      <c r="S952" s="42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 spans="1:34" ht="12.75">
      <c r="A953" s="6"/>
      <c r="B953" s="6"/>
      <c r="C953" s="6"/>
      <c r="D953" s="34"/>
      <c r="E953" s="6"/>
      <c r="F953" s="35"/>
      <c r="G953" s="36"/>
      <c r="H953" s="37"/>
      <c r="I953" s="37"/>
      <c r="J953" s="38"/>
      <c r="K953" s="38"/>
      <c r="L953" s="39"/>
      <c r="M953" s="40"/>
      <c r="N953" s="41"/>
      <c r="O953" s="41"/>
      <c r="P953" s="41"/>
      <c r="Q953" s="41"/>
      <c r="R953" s="42"/>
      <c r="S953" s="42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 spans="1:34" ht="12.75">
      <c r="A954" s="6"/>
      <c r="B954" s="6"/>
      <c r="C954" s="6"/>
      <c r="D954" s="34"/>
      <c r="E954" s="6"/>
      <c r="F954" s="35"/>
      <c r="G954" s="36"/>
      <c r="H954" s="37"/>
      <c r="I954" s="37"/>
      <c r="J954" s="38"/>
      <c r="K954" s="38"/>
      <c r="L954" s="39"/>
      <c r="M954" s="40"/>
      <c r="N954" s="41"/>
      <c r="O954" s="41"/>
      <c r="P954" s="41"/>
      <c r="Q954" s="41"/>
      <c r="R954" s="42"/>
      <c r="S954" s="42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 spans="1:34" ht="12.75">
      <c r="A955" s="6"/>
      <c r="B955" s="6"/>
      <c r="C955" s="6"/>
      <c r="D955" s="34"/>
      <c r="E955" s="6"/>
      <c r="F955" s="35"/>
      <c r="G955" s="36"/>
      <c r="H955" s="37"/>
      <c r="I955" s="37"/>
      <c r="J955" s="38"/>
      <c r="K955" s="38"/>
      <c r="L955" s="39"/>
      <c r="M955" s="40"/>
      <c r="N955" s="41"/>
      <c r="O955" s="41"/>
      <c r="P955" s="41"/>
      <c r="Q955" s="41"/>
      <c r="R955" s="42"/>
      <c r="S955" s="42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 spans="1:34" ht="12.75">
      <c r="A956" s="6"/>
      <c r="B956" s="6"/>
      <c r="C956" s="6"/>
      <c r="D956" s="34"/>
      <c r="E956" s="6"/>
      <c r="F956" s="35"/>
      <c r="G956" s="36"/>
      <c r="H956" s="37"/>
      <c r="I956" s="37"/>
      <c r="J956" s="38"/>
      <c r="K956" s="38"/>
      <c r="L956" s="39"/>
      <c r="M956" s="40"/>
      <c r="N956" s="41"/>
      <c r="O956" s="41"/>
      <c r="P956" s="41"/>
      <c r="Q956" s="41"/>
      <c r="R956" s="42"/>
      <c r="S956" s="42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 spans="1:34" ht="12.75">
      <c r="A957" s="6"/>
      <c r="B957" s="6"/>
      <c r="C957" s="6"/>
      <c r="D957" s="34"/>
      <c r="E957" s="6"/>
      <c r="F957" s="35"/>
      <c r="G957" s="36"/>
      <c r="H957" s="37"/>
      <c r="I957" s="37"/>
      <c r="J957" s="38"/>
      <c r="K957" s="38"/>
      <c r="L957" s="39"/>
      <c r="M957" s="40"/>
      <c r="N957" s="41"/>
      <c r="O957" s="41"/>
      <c r="P957" s="41"/>
      <c r="Q957" s="41"/>
      <c r="R957" s="42"/>
      <c r="S957" s="42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 spans="1:34" ht="12.75">
      <c r="A958" s="6"/>
      <c r="B958" s="6"/>
      <c r="C958" s="6"/>
      <c r="D958" s="34"/>
      <c r="E958" s="6"/>
      <c r="F958" s="35"/>
      <c r="G958" s="36"/>
      <c r="H958" s="37"/>
      <c r="I958" s="37"/>
      <c r="J958" s="38"/>
      <c r="K958" s="38"/>
      <c r="L958" s="39"/>
      <c r="M958" s="40"/>
      <c r="N958" s="41"/>
      <c r="O958" s="41"/>
      <c r="P958" s="41"/>
      <c r="Q958" s="41"/>
      <c r="R958" s="42"/>
      <c r="S958" s="42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 spans="1:34" ht="12.75">
      <c r="A959" s="6"/>
      <c r="B959" s="6"/>
      <c r="C959" s="6"/>
      <c r="D959" s="34"/>
      <c r="E959" s="6"/>
      <c r="F959" s="35"/>
      <c r="G959" s="36"/>
      <c r="H959" s="37"/>
      <c r="I959" s="37"/>
      <c r="J959" s="38"/>
      <c r="K959" s="38"/>
      <c r="L959" s="39"/>
      <c r="M959" s="40"/>
      <c r="N959" s="41"/>
      <c r="O959" s="41"/>
      <c r="P959" s="41"/>
      <c r="Q959" s="41"/>
      <c r="R959" s="42"/>
      <c r="S959" s="42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 spans="1:34" ht="12.75">
      <c r="A960" s="6"/>
      <c r="B960" s="6"/>
      <c r="C960" s="6"/>
      <c r="D960" s="34"/>
      <c r="E960" s="6"/>
      <c r="F960" s="35"/>
      <c r="G960" s="36"/>
      <c r="H960" s="37"/>
      <c r="I960" s="37"/>
      <c r="J960" s="38"/>
      <c r="K960" s="38"/>
      <c r="L960" s="39"/>
      <c r="M960" s="40"/>
      <c r="N960" s="41"/>
      <c r="O960" s="41"/>
      <c r="P960" s="41"/>
      <c r="Q960" s="41"/>
      <c r="R960" s="42"/>
      <c r="S960" s="42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 spans="1:34" ht="12.75">
      <c r="A961" s="6"/>
      <c r="B961" s="6"/>
      <c r="C961" s="6"/>
      <c r="D961" s="34"/>
      <c r="E961" s="6"/>
      <c r="F961" s="35"/>
      <c r="G961" s="36"/>
      <c r="H961" s="37"/>
      <c r="I961" s="37"/>
      <c r="J961" s="38"/>
      <c r="K961" s="38"/>
      <c r="L961" s="39"/>
      <c r="M961" s="40"/>
      <c r="N961" s="41"/>
      <c r="O961" s="41"/>
      <c r="P961" s="41"/>
      <c r="Q961" s="41"/>
      <c r="R961" s="42"/>
      <c r="S961" s="42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 spans="1:34" ht="12.75">
      <c r="A962" s="6"/>
      <c r="B962" s="6"/>
      <c r="C962" s="6"/>
      <c r="D962" s="34"/>
      <c r="E962" s="6"/>
      <c r="F962" s="35"/>
      <c r="G962" s="36"/>
      <c r="H962" s="37"/>
      <c r="I962" s="37"/>
      <c r="J962" s="38"/>
      <c r="K962" s="38"/>
      <c r="L962" s="39"/>
      <c r="M962" s="40"/>
      <c r="N962" s="41"/>
      <c r="O962" s="41"/>
      <c r="P962" s="41"/>
      <c r="Q962" s="41"/>
      <c r="R962" s="42"/>
      <c r="S962" s="42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 spans="1:34" ht="12.75">
      <c r="A963" s="6"/>
      <c r="B963" s="6"/>
      <c r="C963" s="6"/>
      <c r="D963" s="34"/>
      <c r="E963" s="6"/>
      <c r="F963" s="35"/>
      <c r="G963" s="36"/>
      <c r="H963" s="37"/>
      <c r="I963" s="37"/>
      <c r="J963" s="38"/>
      <c r="K963" s="38"/>
      <c r="L963" s="39"/>
      <c r="M963" s="40"/>
      <c r="N963" s="41"/>
      <c r="O963" s="41"/>
      <c r="P963" s="41"/>
      <c r="Q963" s="41"/>
      <c r="R963" s="42"/>
      <c r="S963" s="42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 spans="1:34" ht="12.75">
      <c r="A964" s="6"/>
      <c r="B964" s="6"/>
      <c r="C964" s="6"/>
      <c r="D964" s="34"/>
      <c r="E964" s="6"/>
      <c r="F964" s="35"/>
      <c r="G964" s="36"/>
      <c r="H964" s="37"/>
      <c r="I964" s="37"/>
      <c r="J964" s="38"/>
      <c r="K964" s="38"/>
      <c r="L964" s="39"/>
      <c r="M964" s="40"/>
      <c r="N964" s="41"/>
      <c r="O964" s="41"/>
      <c r="P964" s="41"/>
      <c r="Q964" s="41"/>
      <c r="R964" s="42"/>
      <c r="S964" s="42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 spans="1:34" ht="12.75">
      <c r="A965" s="6"/>
      <c r="B965" s="6"/>
      <c r="C965" s="6"/>
      <c r="D965" s="34"/>
      <c r="E965" s="6"/>
      <c r="F965" s="35"/>
      <c r="G965" s="36"/>
      <c r="H965" s="37"/>
      <c r="I965" s="37"/>
      <c r="J965" s="38"/>
      <c r="K965" s="38"/>
      <c r="L965" s="39"/>
      <c r="M965" s="40"/>
      <c r="N965" s="41"/>
      <c r="O965" s="41"/>
      <c r="P965" s="41"/>
      <c r="Q965" s="41"/>
      <c r="R965" s="42"/>
      <c r="S965" s="42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 spans="1:34" ht="12.75">
      <c r="A966" s="6"/>
      <c r="B966" s="6"/>
      <c r="C966" s="6"/>
      <c r="D966" s="34"/>
      <c r="E966" s="6"/>
      <c r="F966" s="35"/>
      <c r="G966" s="36"/>
      <c r="H966" s="37"/>
      <c r="I966" s="37"/>
      <c r="J966" s="38"/>
      <c r="K966" s="38"/>
      <c r="L966" s="39"/>
      <c r="M966" s="40"/>
      <c r="N966" s="41"/>
      <c r="O966" s="41"/>
      <c r="P966" s="41"/>
      <c r="Q966" s="41"/>
      <c r="R966" s="42"/>
      <c r="S966" s="42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 spans="1:34" ht="12.75">
      <c r="A967" s="6"/>
      <c r="B967" s="6"/>
      <c r="C967" s="6"/>
      <c r="D967" s="34"/>
      <c r="E967" s="6"/>
      <c r="F967" s="35"/>
      <c r="G967" s="36"/>
      <c r="H967" s="37"/>
      <c r="I967" s="37"/>
      <c r="J967" s="38"/>
      <c r="K967" s="38"/>
      <c r="L967" s="39"/>
      <c r="M967" s="40"/>
      <c r="N967" s="41"/>
      <c r="O967" s="41"/>
      <c r="P967" s="41"/>
      <c r="Q967" s="41"/>
      <c r="R967" s="42"/>
      <c r="S967" s="42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 spans="1:34" ht="12.75">
      <c r="A968" s="6"/>
      <c r="B968" s="6"/>
      <c r="C968" s="6"/>
      <c r="D968" s="34"/>
      <c r="E968" s="6"/>
      <c r="F968" s="35"/>
      <c r="G968" s="36"/>
      <c r="H968" s="37"/>
      <c r="I968" s="37"/>
      <c r="J968" s="38"/>
      <c r="K968" s="38"/>
      <c r="L968" s="39"/>
      <c r="M968" s="40"/>
      <c r="N968" s="41"/>
      <c r="O968" s="41"/>
      <c r="P968" s="41"/>
      <c r="Q968" s="41"/>
      <c r="R968" s="42"/>
      <c r="S968" s="42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 spans="1:34" ht="12.75">
      <c r="A969" s="6"/>
      <c r="B969" s="6"/>
      <c r="C969" s="6"/>
      <c r="D969" s="34"/>
      <c r="E969" s="6"/>
      <c r="F969" s="35"/>
      <c r="G969" s="36"/>
      <c r="H969" s="37"/>
      <c r="I969" s="37"/>
      <c r="J969" s="38"/>
      <c r="K969" s="38"/>
      <c r="L969" s="39"/>
      <c r="M969" s="40"/>
      <c r="N969" s="41"/>
      <c r="O969" s="41"/>
      <c r="P969" s="41"/>
      <c r="Q969" s="41"/>
      <c r="R969" s="42"/>
      <c r="S969" s="42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 spans="1:34" ht="12.75">
      <c r="A970" s="6"/>
      <c r="B970" s="6"/>
      <c r="C970" s="6"/>
      <c r="D970" s="34"/>
      <c r="E970" s="6"/>
      <c r="F970" s="35"/>
      <c r="G970" s="36"/>
      <c r="H970" s="37"/>
      <c r="I970" s="37"/>
      <c r="J970" s="38"/>
      <c r="K970" s="38"/>
      <c r="L970" s="39"/>
      <c r="M970" s="40"/>
      <c r="N970" s="41"/>
      <c r="O970" s="41"/>
      <c r="P970" s="41"/>
      <c r="Q970" s="41"/>
      <c r="R970" s="42"/>
      <c r="S970" s="42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 spans="1:34" ht="12.75">
      <c r="A971" s="6"/>
      <c r="B971" s="6"/>
      <c r="C971" s="6"/>
      <c r="D971" s="34"/>
      <c r="E971" s="6"/>
      <c r="F971" s="35"/>
      <c r="G971" s="36"/>
      <c r="H971" s="37"/>
      <c r="I971" s="37"/>
      <c r="J971" s="38"/>
      <c r="K971" s="38"/>
      <c r="L971" s="39"/>
      <c r="M971" s="40"/>
      <c r="N971" s="41"/>
      <c r="O971" s="41"/>
      <c r="P971" s="41"/>
      <c r="Q971" s="41"/>
      <c r="R971" s="42"/>
      <c r="S971" s="42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 spans="1:34" ht="12.75">
      <c r="A972" s="6"/>
      <c r="B972" s="6"/>
      <c r="C972" s="6"/>
      <c r="D972" s="34"/>
      <c r="E972" s="6"/>
      <c r="F972" s="35"/>
      <c r="G972" s="36"/>
      <c r="H972" s="37"/>
      <c r="I972" s="37"/>
      <c r="J972" s="38"/>
      <c r="K972" s="38"/>
      <c r="L972" s="39"/>
      <c r="M972" s="40"/>
      <c r="N972" s="41"/>
      <c r="O972" s="41"/>
      <c r="P972" s="41"/>
      <c r="Q972" s="41"/>
      <c r="R972" s="42"/>
      <c r="S972" s="42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 spans="1:34" ht="12.75">
      <c r="A973" s="6"/>
      <c r="B973" s="6"/>
      <c r="C973" s="6"/>
      <c r="D973" s="34"/>
      <c r="E973" s="6"/>
      <c r="F973" s="35"/>
      <c r="G973" s="36"/>
      <c r="H973" s="37"/>
      <c r="I973" s="37"/>
      <c r="J973" s="38"/>
      <c r="K973" s="38"/>
      <c r="L973" s="39"/>
      <c r="M973" s="40"/>
      <c r="N973" s="41"/>
      <c r="O973" s="41"/>
      <c r="P973" s="41"/>
      <c r="Q973" s="41"/>
      <c r="R973" s="42"/>
      <c r="S973" s="42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 spans="1:34" ht="12.75">
      <c r="A974" s="6"/>
      <c r="B974" s="6"/>
      <c r="C974" s="6"/>
      <c r="D974" s="34"/>
      <c r="E974" s="6"/>
      <c r="F974" s="35"/>
      <c r="G974" s="36"/>
      <c r="H974" s="37"/>
      <c r="I974" s="37"/>
      <c r="J974" s="38"/>
      <c r="K974" s="38"/>
      <c r="L974" s="39"/>
      <c r="M974" s="40"/>
      <c r="N974" s="41"/>
      <c r="O974" s="41"/>
      <c r="P974" s="41"/>
      <c r="Q974" s="41"/>
      <c r="R974" s="42"/>
      <c r="S974" s="42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 spans="1:34" ht="12.75">
      <c r="A975" s="6"/>
      <c r="B975" s="6"/>
      <c r="C975" s="6"/>
      <c r="D975" s="34"/>
      <c r="E975" s="6"/>
      <c r="F975" s="35"/>
      <c r="G975" s="36"/>
      <c r="H975" s="37"/>
      <c r="I975" s="37"/>
      <c r="J975" s="38"/>
      <c r="K975" s="38"/>
      <c r="L975" s="39"/>
      <c r="M975" s="40"/>
      <c r="N975" s="41"/>
      <c r="O975" s="41"/>
      <c r="P975" s="41"/>
      <c r="Q975" s="41"/>
      <c r="R975" s="42"/>
      <c r="S975" s="42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 spans="1:34" ht="12.75">
      <c r="A976" s="6"/>
      <c r="B976" s="6"/>
      <c r="C976" s="6"/>
      <c r="D976" s="34"/>
      <c r="E976" s="6"/>
      <c r="F976" s="35"/>
      <c r="G976" s="36"/>
      <c r="H976" s="37"/>
      <c r="I976" s="37"/>
      <c r="J976" s="38"/>
      <c r="K976" s="38"/>
      <c r="L976" s="39"/>
      <c r="M976" s="40"/>
      <c r="N976" s="41"/>
      <c r="O976" s="41"/>
      <c r="P976" s="41"/>
      <c r="Q976" s="41"/>
      <c r="R976" s="42"/>
      <c r="S976" s="42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 spans="1:34" ht="12.75">
      <c r="A977" s="6"/>
      <c r="B977" s="6"/>
      <c r="C977" s="6"/>
      <c r="D977" s="34"/>
      <c r="E977" s="6"/>
      <c r="F977" s="35"/>
      <c r="G977" s="36"/>
      <c r="H977" s="37"/>
      <c r="I977" s="37"/>
      <c r="J977" s="38"/>
      <c r="K977" s="38"/>
      <c r="L977" s="39"/>
      <c r="M977" s="40"/>
      <c r="N977" s="41"/>
      <c r="O977" s="41"/>
      <c r="P977" s="41"/>
      <c r="Q977" s="41"/>
      <c r="R977" s="42"/>
      <c r="S977" s="42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 spans="1:34" ht="12.75">
      <c r="A978" s="6"/>
      <c r="B978" s="6"/>
      <c r="C978" s="6"/>
      <c r="D978" s="34"/>
      <c r="E978" s="6"/>
      <c r="F978" s="35"/>
      <c r="G978" s="36"/>
      <c r="H978" s="37"/>
      <c r="I978" s="37"/>
      <c r="J978" s="38"/>
      <c r="K978" s="38"/>
      <c r="L978" s="39"/>
      <c r="M978" s="40"/>
      <c r="N978" s="41"/>
      <c r="O978" s="41"/>
      <c r="P978" s="41"/>
      <c r="Q978" s="41"/>
      <c r="R978" s="42"/>
      <c r="S978" s="42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 spans="1:34" ht="12.75">
      <c r="A979" s="6"/>
      <c r="B979" s="6"/>
      <c r="C979" s="6"/>
      <c r="D979" s="34"/>
      <c r="E979" s="6"/>
      <c r="F979" s="35"/>
      <c r="G979" s="36"/>
      <c r="H979" s="37"/>
      <c r="I979" s="37"/>
      <c r="J979" s="38"/>
      <c r="K979" s="38"/>
      <c r="L979" s="39"/>
      <c r="M979" s="40"/>
      <c r="N979" s="41"/>
      <c r="O979" s="41"/>
      <c r="P979" s="41"/>
      <c r="Q979" s="41"/>
      <c r="R979" s="42"/>
      <c r="S979" s="42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 spans="1:34" ht="12.75">
      <c r="A980" s="6"/>
      <c r="B980" s="6"/>
      <c r="C980" s="6"/>
      <c r="D980" s="34"/>
      <c r="E980" s="6"/>
      <c r="F980" s="35"/>
      <c r="G980" s="36"/>
      <c r="H980" s="37"/>
      <c r="I980" s="37"/>
      <c r="J980" s="38"/>
      <c r="K980" s="38"/>
      <c r="L980" s="39"/>
      <c r="M980" s="40"/>
      <c r="N980" s="41"/>
      <c r="O980" s="41"/>
      <c r="P980" s="41"/>
      <c r="Q980" s="41"/>
      <c r="R980" s="42"/>
      <c r="S980" s="42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 spans="1:34" ht="12.75">
      <c r="A981" s="6"/>
      <c r="B981" s="6"/>
      <c r="C981" s="6"/>
      <c r="D981" s="34"/>
      <c r="E981" s="6"/>
      <c r="F981" s="35"/>
      <c r="G981" s="36"/>
      <c r="H981" s="37"/>
      <c r="I981" s="37"/>
      <c r="J981" s="38"/>
      <c r="K981" s="38"/>
      <c r="L981" s="39"/>
      <c r="M981" s="40"/>
      <c r="N981" s="41"/>
      <c r="O981" s="41"/>
      <c r="P981" s="41"/>
      <c r="Q981" s="41"/>
      <c r="R981" s="42"/>
      <c r="S981" s="42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 spans="1:34" ht="12.75">
      <c r="A982" s="6"/>
      <c r="B982" s="6"/>
      <c r="C982" s="6"/>
      <c r="D982" s="34"/>
      <c r="E982" s="6"/>
      <c r="F982" s="35"/>
      <c r="G982" s="36"/>
      <c r="H982" s="37"/>
      <c r="I982" s="37"/>
      <c r="J982" s="38"/>
      <c r="K982" s="38"/>
      <c r="L982" s="39"/>
      <c r="M982" s="40"/>
      <c r="N982" s="41"/>
      <c r="O982" s="41"/>
      <c r="P982" s="41"/>
      <c r="Q982" s="41"/>
      <c r="R982" s="42"/>
      <c r="S982" s="42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 spans="1:34" ht="12.75">
      <c r="A983" s="6"/>
      <c r="B983" s="6"/>
      <c r="C983" s="6"/>
      <c r="D983" s="34"/>
      <c r="E983" s="6"/>
      <c r="F983" s="35"/>
      <c r="G983" s="36"/>
      <c r="H983" s="37"/>
      <c r="I983" s="37"/>
      <c r="J983" s="38"/>
      <c r="K983" s="38"/>
      <c r="L983" s="39"/>
      <c r="M983" s="40"/>
      <c r="N983" s="41"/>
      <c r="O983" s="41"/>
      <c r="P983" s="41"/>
      <c r="Q983" s="41"/>
      <c r="R983" s="42"/>
      <c r="S983" s="42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 spans="1:34" ht="12.75">
      <c r="A984" s="6"/>
      <c r="B984" s="6"/>
      <c r="C984" s="6"/>
      <c r="D984" s="34"/>
      <c r="E984" s="6"/>
      <c r="F984" s="35"/>
      <c r="G984" s="36"/>
      <c r="H984" s="37"/>
      <c r="I984" s="37"/>
      <c r="J984" s="38"/>
      <c r="K984" s="38"/>
      <c r="L984" s="39"/>
      <c r="M984" s="40"/>
      <c r="N984" s="41"/>
      <c r="O984" s="41"/>
      <c r="P984" s="41"/>
      <c r="Q984" s="41"/>
      <c r="R984" s="42"/>
      <c r="S984" s="42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 spans="1:34" ht="12.75">
      <c r="A985" s="6"/>
      <c r="B985" s="6"/>
      <c r="C985" s="6"/>
      <c r="D985" s="34"/>
      <c r="E985" s="6"/>
      <c r="F985" s="35"/>
      <c r="G985" s="36"/>
      <c r="H985" s="37"/>
      <c r="I985" s="37"/>
      <c r="J985" s="38"/>
      <c r="K985" s="38"/>
      <c r="L985" s="39"/>
      <c r="M985" s="40"/>
      <c r="N985" s="41"/>
      <c r="O985" s="41"/>
      <c r="P985" s="41"/>
      <c r="Q985" s="41"/>
      <c r="R985" s="42"/>
      <c r="S985" s="42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 spans="1:34" ht="12.75">
      <c r="A986" s="6"/>
      <c r="B986" s="6"/>
      <c r="C986" s="6"/>
      <c r="D986" s="34"/>
      <c r="E986" s="6"/>
      <c r="F986" s="35"/>
      <c r="G986" s="36"/>
      <c r="H986" s="37"/>
      <c r="I986" s="37"/>
      <c r="J986" s="38"/>
      <c r="K986" s="38"/>
      <c r="L986" s="39"/>
      <c r="M986" s="40"/>
      <c r="N986" s="41"/>
      <c r="O986" s="41"/>
      <c r="P986" s="41"/>
      <c r="Q986" s="41"/>
      <c r="R986" s="42"/>
      <c r="S986" s="42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 spans="1:34" ht="12.75">
      <c r="A987" s="6"/>
      <c r="B987" s="6"/>
      <c r="C987" s="6"/>
      <c r="D987" s="34"/>
      <c r="E987" s="6"/>
      <c r="F987" s="35"/>
      <c r="G987" s="36"/>
      <c r="H987" s="37"/>
      <c r="I987" s="37"/>
      <c r="J987" s="38"/>
      <c r="K987" s="38"/>
      <c r="L987" s="39"/>
      <c r="M987" s="40"/>
      <c r="N987" s="41"/>
      <c r="O987" s="41"/>
      <c r="P987" s="41"/>
      <c r="Q987" s="41"/>
      <c r="R987" s="42"/>
      <c r="S987" s="42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 spans="1:34" ht="12.75">
      <c r="A988" s="6"/>
      <c r="B988" s="6"/>
      <c r="C988" s="6"/>
      <c r="D988" s="34"/>
      <c r="E988" s="6"/>
      <c r="F988" s="35"/>
      <c r="G988" s="36"/>
      <c r="H988" s="37"/>
      <c r="I988" s="37"/>
      <c r="J988" s="38"/>
      <c r="K988" s="38"/>
      <c r="L988" s="39"/>
      <c r="M988" s="40"/>
      <c r="N988" s="41"/>
      <c r="O988" s="41"/>
      <c r="P988" s="41"/>
      <c r="Q988" s="41"/>
      <c r="R988" s="42"/>
      <c r="S988" s="42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 spans="1:34" ht="12.75">
      <c r="A989" s="6"/>
      <c r="B989" s="6"/>
      <c r="C989" s="6"/>
      <c r="D989" s="34"/>
      <c r="E989" s="6"/>
      <c r="F989" s="35"/>
      <c r="G989" s="36"/>
      <c r="H989" s="37"/>
      <c r="I989" s="37"/>
      <c r="J989" s="38"/>
      <c r="K989" s="38"/>
      <c r="L989" s="39"/>
      <c r="M989" s="40"/>
      <c r="N989" s="41"/>
      <c r="O989" s="41"/>
      <c r="P989" s="41"/>
      <c r="Q989" s="41"/>
      <c r="R989" s="42"/>
      <c r="S989" s="42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 spans="1:34" ht="12.75">
      <c r="A990" s="6"/>
      <c r="B990" s="6"/>
      <c r="C990" s="6"/>
      <c r="D990" s="34"/>
      <c r="E990" s="6"/>
      <c r="F990" s="35"/>
      <c r="G990" s="36"/>
      <c r="H990" s="37"/>
      <c r="I990" s="37"/>
      <c r="J990" s="38"/>
      <c r="K990" s="38"/>
      <c r="L990" s="39"/>
      <c r="M990" s="40"/>
      <c r="N990" s="41"/>
      <c r="O990" s="41"/>
      <c r="P990" s="41"/>
      <c r="Q990" s="41"/>
      <c r="R990" s="42"/>
      <c r="S990" s="42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 spans="1:34" ht="12.75">
      <c r="A991" s="6"/>
      <c r="B991" s="6"/>
      <c r="C991" s="6"/>
      <c r="D991" s="34"/>
      <c r="E991" s="6"/>
      <c r="F991" s="35"/>
      <c r="G991" s="36"/>
      <c r="H991" s="37"/>
      <c r="I991" s="37"/>
      <c r="J991" s="38"/>
      <c r="K991" s="38"/>
      <c r="L991" s="39"/>
      <c r="M991" s="40"/>
      <c r="N991" s="41"/>
      <c r="O991" s="41"/>
      <c r="P991" s="41"/>
      <c r="Q991" s="41"/>
      <c r="R991" s="42"/>
      <c r="S991" s="42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 spans="1:34" ht="12.75">
      <c r="A992" s="6"/>
      <c r="B992" s="6"/>
      <c r="C992" s="6"/>
      <c r="D992" s="34"/>
      <c r="E992" s="6"/>
      <c r="F992" s="35"/>
      <c r="G992" s="36"/>
      <c r="H992" s="37"/>
      <c r="I992" s="37"/>
      <c r="J992" s="38"/>
      <c r="K992" s="38"/>
      <c r="L992" s="39"/>
      <c r="M992" s="40"/>
      <c r="N992" s="41"/>
      <c r="O992" s="41"/>
      <c r="P992" s="41"/>
      <c r="Q992" s="41"/>
      <c r="R992" s="42"/>
      <c r="S992" s="42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r="993" spans="1:34" ht="12.75">
      <c r="A993" s="6"/>
      <c r="B993" s="6"/>
      <c r="C993" s="6"/>
      <c r="D993" s="34"/>
      <c r="E993" s="6"/>
      <c r="F993" s="35"/>
      <c r="G993" s="36"/>
      <c r="H993" s="37"/>
      <c r="I993" s="37"/>
      <c r="J993" s="38"/>
      <c r="K993" s="38"/>
      <c r="L993" s="39"/>
      <c r="M993" s="40"/>
      <c r="N993" s="41"/>
      <c r="O993" s="41"/>
      <c r="P993" s="41"/>
      <c r="Q993" s="41"/>
      <c r="R993" s="42"/>
      <c r="S993" s="42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r="994" spans="1:34" ht="12.75">
      <c r="A994" s="6"/>
      <c r="B994" s="6"/>
      <c r="C994" s="6"/>
      <c r="D994" s="34"/>
      <c r="E994" s="6"/>
      <c r="F994" s="35"/>
      <c r="G994" s="36"/>
      <c r="H994" s="37"/>
      <c r="I994" s="37"/>
      <c r="J994" s="38"/>
      <c r="K994" s="38"/>
      <c r="L994" s="39"/>
      <c r="M994" s="40"/>
      <c r="N994" s="41"/>
      <c r="O994" s="41"/>
      <c r="P994" s="41"/>
      <c r="Q994" s="41"/>
      <c r="R994" s="42"/>
      <c r="S994" s="42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r="995" spans="1:34" ht="12.75">
      <c r="A995" s="6"/>
      <c r="B995" s="1"/>
      <c r="C995" s="6"/>
      <c r="D995" s="34"/>
      <c r="E995" s="6"/>
      <c r="F995" s="35"/>
      <c r="G995" s="36"/>
      <c r="H995" s="37"/>
      <c r="I995" s="37"/>
      <c r="J995" s="38"/>
      <c r="K995" s="38"/>
      <c r="L995" s="39"/>
      <c r="M995" s="40"/>
      <c r="N995" s="41"/>
      <c r="O995" s="41"/>
      <c r="P995" s="41"/>
      <c r="Q995" s="41"/>
      <c r="R995" s="42"/>
      <c r="S995" s="42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</sheetData>
  <autoFilter ref="A1:AH547" xr:uid="{00000000-0009-0000-0000-000001000000}"/>
  <conditionalFormatting sqref="U2:AH237 U290:AH547">
    <cfRule type="containsText" dxfId="4" priority="1" operator="containsText" text="not">
      <formula>NOT(ISERROR(SEARCH(("not"),(U2))))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Stats!$A$2:$A$33</xm:f>
          </x14:formula1>
          <xm:sqref>F2:S995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856"/>
  <sheetViews>
    <sheetView workbookViewId="0">
      <selection activeCell="C1" sqref="C1"/>
    </sheetView>
  </sheetViews>
  <sheetFormatPr defaultColWidth="12.5703125" defaultRowHeight="15.75" customHeight="1"/>
  <cols>
    <col min="1" max="1" width="21" customWidth="1"/>
    <col min="4" max="4" width="12.42578125" customWidth="1"/>
  </cols>
  <sheetData>
    <row r="1" spans="1:36">
      <c r="A1" s="114" t="s">
        <v>75</v>
      </c>
      <c r="B1" s="114" t="s">
        <v>279</v>
      </c>
      <c r="C1" s="114" t="s">
        <v>77</v>
      </c>
      <c r="D1" s="114" t="s">
        <v>79</v>
      </c>
      <c r="E1" s="114" t="s">
        <v>356</v>
      </c>
      <c r="F1" s="114" t="s">
        <v>357</v>
      </c>
      <c r="G1" s="114" t="s">
        <v>358</v>
      </c>
      <c r="H1" s="114" t="s">
        <v>359</v>
      </c>
      <c r="I1" s="114" t="s">
        <v>360</v>
      </c>
      <c r="J1" s="114" t="s">
        <v>361</v>
      </c>
      <c r="K1" s="114" t="s">
        <v>362</v>
      </c>
      <c r="L1" s="114" t="s">
        <v>363</v>
      </c>
      <c r="M1" s="114" t="s">
        <v>88</v>
      </c>
      <c r="N1" s="114" t="s">
        <v>89</v>
      </c>
      <c r="O1" s="114" t="s">
        <v>90</v>
      </c>
      <c r="P1" s="114" t="s">
        <v>91</v>
      </c>
      <c r="Q1" s="114" t="s">
        <v>92</v>
      </c>
      <c r="R1" s="114" t="s">
        <v>93</v>
      </c>
      <c r="S1" s="114" t="s">
        <v>280</v>
      </c>
      <c r="T1" s="114" t="s">
        <v>94</v>
      </c>
      <c r="U1" s="114" t="s">
        <v>281</v>
      </c>
      <c r="V1" s="114" t="s">
        <v>282</v>
      </c>
      <c r="W1" s="114" t="s">
        <v>80</v>
      </c>
      <c r="X1" s="114" t="s">
        <v>81</v>
      </c>
      <c r="Y1" s="114" t="s">
        <v>82</v>
      </c>
      <c r="Z1" s="114" t="s">
        <v>83</v>
      </c>
      <c r="AA1" s="114" t="s">
        <v>84</v>
      </c>
      <c r="AB1" s="114" t="s">
        <v>85</v>
      </c>
      <c r="AC1" s="114" t="s">
        <v>86</v>
      </c>
      <c r="AD1" s="114" t="s">
        <v>87</v>
      </c>
      <c r="AE1" s="114" t="s">
        <v>95</v>
      </c>
      <c r="AF1" s="114" t="s">
        <v>95</v>
      </c>
      <c r="AG1" s="114" t="s">
        <v>95</v>
      </c>
      <c r="AH1" s="114" t="s">
        <v>95</v>
      </c>
      <c r="AI1" s="114" t="s">
        <v>95</v>
      </c>
      <c r="AJ1" s="114" t="s">
        <v>95</v>
      </c>
    </row>
    <row r="2" spans="1:36">
      <c r="A2" s="115" t="s">
        <v>283</v>
      </c>
      <c r="B2" s="116">
        <v>45116</v>
      </c>
      <c r="C2" s="115" t="s">
        <v>364</v>
      </c>
      <c r="D2" s="115" t="s">
        <v>100</v>
      </c>
      <c r="E2" s="117" t="s">
        <v>47</v>
      </c>
      <c r="F2" s="118" t="s">
        <v>70</v>
      </c>
      <c r="G2" s="119" t="s">
        <v>65</v>
      </c>
      <c r="H2" s="119" t="s">
        <v>64</v>
      </c>
      <c r="I2" s="120" t="s">
        <v>52</v>
      </c>
      <c r="J2" s="121" t="s">
        <v>284</v>
      </c>
      <c r="K2" s="122" t="s">
        <v>50</v>
      </c>
      <c r="L2" s="123" t="s">
        <v>67</v>
      </c>
      <c r="M2" s="124" t="s">
        <v>48</v>
      </c>
      <c r="N2" s="124" t="s">
        <v>66</v>
      </c>
      <c r="O2" s="124" t="s">
        <v>58</v>
      </c>
      <c r="P2" s="124" t="s">
        <v>49</v>
      </c>
      <c r="Q2" s="124" t="s">
        <v>45</v>
      </c>
      <c r="R2" s="124" t="s">
        <v>25</v>
      </c>
      <c r="S2" s="115">
        <v>3</v>
      </c>
      <c r="T2" s="125">
        <f ca="1">IFERROR(__xludf.DUMMYFUNCTION("COUNTUNIQUE(E2:S2)"),15)</f>
        <v>15</v>
      </c>
      <c r="U2" s="126">
        <f>COUNTIFS(Patch3!E2:L2,Patch3!$H$16)</f>
        <v>0</v>
      </c>
      <c r="V2" s="126">
        <f>COUNTIFS(Patch3!E2:L2,Patch3!$N$2)</f>
        <v>0</v>
      </c>
      <c r="W2" s="125" t="str">
        <f>IF(COUNTIF(Stats!$A$1:$A$32, E2) &gt; 0, "Found", "Not Found")</f>
        <v>Found</v>
      </c>
      <c r="X2" s="125" t="str">
        <f>IF(COUNTIF(Stats!$A$1:$A$32, F2) &gt; 0, "Found", "Not Found")</f>
        <v>Not Found</v>
      </c>
      <c r="Y2" s="125" t="str">
        <f>IF(COUNTIF(Stats!$A$1:$A$32, G2) &gt; 0, "Found", "Not Found")</f>
        <v>Found</v>
      </c>
      <c r="Z2" s="125" t="str">
        <f>IF(COUNTIF(Stats!$A$1:$A$32, H2) &gt; 0, "Found", "Not Found")</f>
        <v>Found</v>
      </c>
      <c r="AA2" s="125" t="str">
        <f>IF(COUNTIF(Stats!$A$1:$A$32, I2) &gt; 0, "Found", "Not Found")</f>
        <v>Found</v>
      </c>
      <c r="AB2" s="125" t="str">
        <f>IF(COUNTIF(Stats!$A$1:$A$32, J2) &gt; 0, "Found", "Not Found")</f>
        <v>Found</v>
      </c>
      <c r="AC2" s="125" t="str">
        <f>IF(COUNTIF(Stats!$A$1:$A$32, K2) &gt; 0, "Found", "Not Found")</f>
        <v>Found</v>
      </c>
      <c r="AD2" s="125" t="str">
        <f>IF(COUNTIF(Stats!$A$1:$A$32, L2) &gt; 0, "Found", "Not Found")</f>
        <v>Found</v>
      </c>
      <c r="AE2" s="125" t="str">
        <f>IF(COUNTIF(Stats!$A$1:$A$32, M2) &gt; 0, "Found", "Not Found")</f>
        <v>Found</v>
      </c>
      <c r="AF2" s="125" t="str">
        <f>IF(COUNTIF(Stats!$A$1:$A$32, N2) &gt; 0, "Found", "Not Found")</f>
        <v>Found</v>
      </c>
      <c r="AG2" s="125" t="str">
        <f>IF(COUNTIF(Stats!$A$1:$A$32, O2) &gt; 0, "Found", "Not Found")</f>
        <v>Found</v>
      </c>
      <c r="AH2" s="125" t="str">
        <f>IF(COUNTIF(Stats!$A$1:$A$32, P2) &gt; 0, "Found", "Not Found")</f>
        <v>Found</v>
      </c>
      <c r="AI2" s="125" t="str">
        <f>IF(COUNTIF(Stats!$A$1:$A$32, Q2) &gt; 0, "Found", "Not Found")</f>
        <v>Found</v>
      </c>
      <c r="AJ2" s="125" t="str">
        <f>IF(COUNTIF(Stats!$A$1:$A$32, R2) &gt; 0, "Found", "Not Found")</f>
        <v>Found</v>
      </c>
    </row>
    <row r="3" spans="1:36">
      <c r="A3" s="115" t="s">
        <v>283</v>
      </c>
      <c r="B3" s="116">
        <v>45116</v>
      </c>
      <c r="C3" s="115" t="s">
        <v>365</v>
      </c>
      <c r="D3" s="115" t="s">
        <v>100</v>
      </c>
      <c r="E3" s="117" t="s">
        <v>48</v>
      </c>
      <c r="F3" s="118" t="s">
        <v>285</v>
      </c>
      <c r="G3" s="119" t="s">
        <v>68</v>
      </c>
      <c r="H3" s="119" t="s">
        <v>40</v>
      </c>
      <c r="I3" s="121" t="s">
        <v>284</v>
      </c>
      <c r="J3" s="120" t="s">
        <v>70</v>
      </c>
      <c r="K3" s="122" t="s">
        <v>286</v>
      </c>
      <c r="L3" s="123" t="s">
        <v>69</v>
      </c>
      <c r="M3" s="124" t="s">
        <v>58</v>
      </c>
      <c r="N3" s="124" t="s">
        <v>49</v>
      </c>
      <c r="O3" s="124" t="s">
        <v>65</v>
      </c>
      <c r="P3" s="124" t="s">
        <v>47</v>
      </c>
      <c r="Q3" s="124" t="s">
        <v>66</v>
      </c>
      <c r="R3" s="124" t="s">
        <v>63</v>
      </c>
      <c r="S3" s="115">
        <v>3</v>
      </c>
      <c r="T3" s="125">
        <f ca="1">IFERROR(__xludf.DUMMYFUNCTION("COUNTUNIQUE(E3:R3)"),14)</f>
        <v>14</v>
      </c>
      <c r="U3" s="126">
        <f>COUNTIFS(Patch3!E3:L3,Patch3!$H$16)</f>
        <v>1</v>
      </c>
      <c r="V3" s="126">
        <f>COUNTIFS(Patch3!E3:L3,Patch3!$N$2)</f>
        <v>0</v>
      </c>
      <c r="W3" s="125" t="str">
        <f>IF(COUNTIF(Stats!$A$1:$A$32, E3) &gt; 0, "Found", "Not Found")</f>
        <v>Found</v>
      </c>
      <c r="X3" s="125" t="str">
        <f>IF(COUNTIF(Stats!$A$1:$A$32, F3) &gt; 0, "Found", "Not Found")</f>
        <v>Found</v>
      </c>
      <c r="Y3" s="125" t="str">
        <f>IF(COUNTIF(Stats!$A$1:$A$32, G3) &gt; 0, "Found", "Not Found")</f>
        <v>Found</v>
      </c>
      <c r="Z3" s="125" t="str">
        <f>IF(COUNTIF(Stats!$A$1:$A$32, H3) &gt; 0, "Found", "Not Found")</f>
        <v>Found</v>
      </c>
      <c r="AA3" s="125" t="str">
        <f>IF(COUNTIF(Stats!$A$1:$A$32, I3) &gt; 0, "Found", "Not Found")</f>
        <v>Found</v>
      </c>
      <c r="AB3" s="125" t="str">
        <f>IF(COUNTIF(Stats!$A$1:$A$32, J3) &gt; 0, "Found", "Not Found")</f>
        <v>Not Found</v>
      </c>
      <c r="AC3" s="125" t="str">
        <f>IF(COUNTIF(Stats!$A$1:$A$32, K3) &gt; 0, "Found", "Not Found")</f>
        <v>Found</v>
      </c>
      <c r="AD3" s="125" t="str">
        <f>IF(COUNTIF(Stats!$A$1:$A$32, L3) &gt; 0, "Found", "Not Found")</f>
        <v>Found</v>
      </c>
      <c r="AE3" s="125" t="str">
        <f>IF(COUNTIF(Stats!$A$1:$A$32, M3) &gt; 0, "Found", "Not Found")</f>
        <v>Found</v>
      </c>
      <c r="AF3" s="125" t="str">
        <f>IF(COUNTIF(Stats!$A$1:$A$32, N3) &gt; 0, "Found", "Not Found")</f>
        <v>Found</v>
      </c>
      <c r="AG3" s="125" t="str">
        <f>IF(COUNTIF(Stats!$A$1:$A$32, O3) &gt; 0, "Found", "Not Found")</f>
        <v>Found</v>
      </c>
      <c r="AH3" s="125" t="str">
        <f>IF(COUNTIF(Stats!$A$1:$A$32, P3) &gt; 0, "Found", "Not Found")</f>
        <v>Found</v>
      </c>
      <c r="AI3" s="125" t="str">
        <f>IF(COUNTIF(Stats!$A$1:$A$32, Q3) &gt; 0, "Found", "Not Found")</f>
        <v>Found</v>
      </c>
      <c r="AJ3" s="125" t="str">
        <f>IF(COUNTIF(Stats!$A$1:$A$32, R3) &gt; 0, "Found", "Not Found")</f>
        <v>Found</v>
      </c>
    </row>
    <row r="4" spans="1:36">
      <c r="A4" s="127" t="s">
        <v>287</v>
      </c>
      <c r="B4" s="116">
        <v>45116</v>
      </c>
      <c r="C4" s="115" t="s">
        <v>364</v>
      </c>
      <c r="D4" s="115" t="s">
        <v>100</v>
      </c>
      <c r="E4" s="117" t="s">
        <v>49</v>
      </c>
      <c r="F4" s="118" t="s">
        <v>45</v>
      </c>
      <c r="G4" s="119" t="s">
        <v>25</v>
      </c>
      <c r="H4" s="119" t="s">
        <v>40</v>
      </c>
      <c r="I4" s="120" t="s">
        <v>58</v>
      </c>
      <c r="J4" s="120" t="s">
        <v>70</v>
      </c>
      <c r="K4" s="122" t="s">
        <v>66</v>
      </c>
      <c r="L4" s="123" t="s">
        <v>51</v>
      </c>
      <c r="M4" s="124" t="s">
        <v>48</v>
      </c>
      <c r="N4" s="124" t="s">
        <v>35</v>
      </c>
      <c r="O4" s="124" t="s">
        <v>52</v>
      </c>
      <c r="P4" s="124" t="s">
        <v>57</v>
      </c>
      <c r="Q4" s="124" t="s">
        <v>63</v>
      </c>
      <c r="R4" s="124" t="s">
        <v>50</v>
      </c>
      <c r="S4" s="115">
        <v>3</v>
      </c>
      <c r="T4" s="125">
        <f ca="1">IFERROR(__xludf.DUMMYFUNCTION("COUNTUNIQUE(E4:R4)"),14)</f>
        <v>14</v>
      </c>
      <c r="U4" s="126">
        <f>COUNTIFS(Patch3!E4:L4,Patch3!$H$16)</f>
        <v>0</v>
      </c>
      <c r="V4" s="126">
        <f>COUNTIFS(Patch3!E4:L4,Patch3!$N$2)</f>
        <v>1</v>
      </c>
      <c r="W4" s="125" t="str">
        <f>IF(COUNTIF(Stats!$A$1:$A$32, E4) &gt; 0, "Found", "Not Found")</f>
        <v>Found</v>
      </c>
      <c r="X4" s="125" t="str">
        <f>IF(COUNTIF(Stats!$A$1:$A$32, F4) &gt; 0, "Found", "Not Found")</f>
        <v>Found</v>
      </c>
      <c r="Y4" s="125" t="str">
        <f>IF(COUNTIF(Stats!$A$1:$A$32, G4) &gt; 0, "Found", "Not Found")</f>
        <v>Found</v>
      </c>
      <c r="Z4" s="125" t="str">
        <f>IF(COUNTIF(Stats!$A$1:$A$32, H4) &gt; 0, "Found", "Not Found")</f>
        <v>Found</v>
      </c>
      <c r="AA4" s="125" t="str">
        <f>IF(COUNTIF(Stats!$A$1:$A$32, I4) &gt; 0, "Found", "Not Found")</f>
        <v>Found</v>
      </c>
      <c r="AB4" s="125" t="str">
        <f>IF(COUNTIF(Stats!$A$1:$A$32, J4) &gt; 0, "Found", "Not Found")</f>
        <v>Not Found</v>
      </c>
      <c r="AC4" s="125" t="str">
        <f>IF(COUNTIF(Stats!$A$1:$A$32, K4) &gt; 0, "Found", "Not Found")</f>
        <v>Found</v>
      </c>
      <c r="AD4" s="125" t="str">
        <f>IF(COUNTIF(Stats!$A$1:$A$32, L4) &gt; 0, "Found", "Not Found")</f>
        <v>Found</v>
      </c>
      <c r="AE4" s="125" t="str">
        <f>IF(COUNTIF(Stats!$A$1:$A$32, M4) &gt; 0, "Found", "Not Found")</f>
        <v>Found</v>
      </c>
      <c r="AF4" s="125" t="str">
        <f>IF(COUNTIF(Stats!$A$1:$A$32, N4) &gt; 0, "Found", "Not Found")</f>
        <v>Found</v>
      </c>
      <c r="AG4" s="125" t="str">
        <f>IF(COUNTIF(Stats!$A$1:$A$32, O4) &gt; 0, "Found", "Not Found")</f>
        <v>Found</v>
      </c>
      <c r="AH4" s="125" t="str">
        <f>IF(COUNTIF(Stats!$A$1:$A$32, P4) &gt; 0, "Found", "Not Found")</f>
        <v>Found</v>
      </c>
      <c r="AI4" s="125" t="str">
        <f>IF(COUNTIF(Stats!$A$1:$A$32, Q4) &gt; 0, "Found", "Not Found")</f>
        <v>Found</v>
      </c>
      <c r="AJ4" s="125" t="str">
        <f>IF(COUNTIF(Stats!$A$1:$A$32, R4) &gt; 0, "Found", "Not Found")</f>
        <v>Found</v>
      </c>
    </row>
    <row r="5" spans="1:36">
      <c r="A5" s="127" t="s">
        <v>287</v>
      </c>
      <c r="B5" s="116">
        <v>45116</v>
      </c>
      <c r="C5" s="115" t="s">
        <v>364</v>
      </c>
      <c r="D5" s="115" t="s">
        <v>100</v>
      </c>
      <c r="E5" s="117" t="s">
        <v>47</v>
      </c>
      <c r="F5" s="118" t="s">
        <v>66</v>
      </c>
      <c r="G5" s="128" t="s">
        <v>284</v>
      </c>
      <c r="H5" s="119" t="s">
        <v>65</v>
      </c>
      <c r="I5" s="120" t="s">
        <v>45</v>
      </c>
      <c r="J5" s="120" t="s">
        <v>70</v>
      </c>
      <c r="K5" s="122" t="s">
        <v>52</v>
      </c>
      <c r="L5" s="123" t="s">
        <v>61</v>
      </c>
      <c r="M5" s="124" t="s">
        <v>58</v>
      </c>
      <c r="N5" s="124" t="s">
        <v>35</v>
      </c>
      <c r="O5" s="124" t="s">
        <v>48</v>
      </c>
      <c r="P5" s="124" t="s">
        <v>49</v>
      </c>
      <c r="Q5" s="124" t="s">
        <v>25</v>
      </c>
      <c r="R5" s="124" t="s">
        <v>288</v>
      </c>
      <c r="S5" s="115">
        <v>3</v>
      </c>
      <c r="T5" s="125">
        <f ca="1">IFERROR(__xludf.DUMMYFUNCTION("COUNTUNIQUE(E5:R5)"),14)</f>
        <v>14</v>
      </c>
      <c r="U5" s="126">
        <f>COUNTIFS(Patch3!E5:L5,Patch3!$H$16)</f>
        <v>0</v>
      </c>
      <c r="V5" s="126">
        <f>COUNTIFS(Patch3!E5:L5,Patch3!$N$2)</f>
        <v>1</v>
      </c>
      <c r="W5" s="125" t="str">
        <f>IF(COUNTIF(Stats!$A$1:$A$32, E5) &gt; 0, "Found", "Not Found")</f>
        <v>Found</v>
      </c>
      <c r="X5" s="125" t="str">
        <f>IF(COUNTIF(Stats!$A$1:$A$32, F5) &gt; 0, "Found", "Not Found")</f>
        <v>Found</v>
      </c>
      <c r="Y5" s="125" t="str">
        <f>IF(COUNTIF(Stats!$A$1:$A$32, G5) &gt; 0, "Found", "Not Found")</f>
        <v>Found</v>
      </c>
      <c r="Z5" s="125" t="str">
        <f>IF(COUNTIF(Stats!$A$1:$A$32, H5) &gt; 0, "Found", "Not Found")</f>
        <v>Found</v>
      </c>
      <c r="AA5" s="125" t="str">
        <f>IF(COUNTIF(Stats!$A$1:$A$32, I5) &gt; 0, "Found", "Not Found")</f>
        <v>Found</v>
      </c>
      <c r="AB5" s="125" t="str">
        <f>IF(COUNTIF(Stats!$A$1:$A$32, J5) &gt; 0, "Found", "Not Found")</f>
        <v>Not Found</v>
      </c>
      <c r="AC5" s="125" t="str">
        <f>IF(COUNTIF(Stats!$A$1:$A$32, K5) &gt; 0, "Found", "Not Found")</f>
        <v>Found</v>
      </c>
      <c r="AD5" s="125" t="str">
        <f>IF(COUNTIF(Stats!$A$1:$A$32, L5) &gt; 0, "Found", "Not Found")</f>
        <v>Found</v>
      </c>
      <c r="AE5" s="125" t="str">
        <f>IF(COUNTIF(Stats!$A$1:$A$32, M5) &gt; 0, "Found", "Not Found")</f>
        <v>Found</v>
      </c>
      <c r="AF5" s="125" t="str">
        <f>IF(COUNTIF(Stats!$A$1:$A$32, N5) &gt; 0, "Found", "Not Found")</f>
        <v>Found</v>
      </c>
      <c r="AG5" s="125" t="str">
        <f>IF(COUNTIF(Stats!$A$1:$A$32, O5) &gt; 0, "Found", "Not Found")</f>
        <v>Found</v>
      </c>
      <c r="AH5" s="125" t="str">
        <f>IF(COUNTIF(Stats!$A$1:$A$32, P5) &gt; 0, "Found", "Not Found")</f>
        <v>Found</v>
      </c>
      <c r="AI5" s="125" t="str">
        <f>IF(COUNTIF(Stats!$A$1:$A$32, Q5) &gt; 0, "Found", "Not Found")</f>
        <v>Found</v>
      </c>
      <c r="AJ5" s="125" t="str">
        <f>IF(COUNTIF(Stats!$A$1:$A$32, R5) &gt; 0, "Found", "Not Found")</f>
        <v>Found</v>
      </c>
    </row>
    <row r="6" spans="1:36">
      <c r="A6" s="127" t="s">
        <v>289</v>
      </c>
      <c r="B6" s="116">
        <v>45116</v>
      </c>
      <c r="C6" s="115" t="s">
        <v>364</v>
      </c>
      <c r="D6" s="115" t="s">
        <v>100</v>
      </c>
      <c r="E6" s="117" t="s">
        <v>49</v>
      </c>
      <c r="F6" s="118" t="s">
        <v>50</v>
      </c>
      <c r="G6" s="119" t="s">
        <v>47</v>
      </c>
      <c r="H6" s="119" t="s">
        <v>25</v>
      </c>
      <c r="I6" s="120" t="s">
        <v>58</v>
      </c>
      <c r="J6" s="120" t="s">
        <v>66</v>
      </c>
      <c r="K6" s="122" t="s">
        <v>35</v>
      </c>
      <c r="L6" s="123" t="s">
        <v>46</v>
      </c>
      <c r="M6" s="124" t="s">
        <v>48</v>
      </c>
      <c r="N6" s="124" t="s">
        <v>15</v>
      </c>
      <c r="O6" s="124" t="s">
        <v>52</v>
      </c>
      <c r="P6" s="124" t="s">
        <v>45</v>
      </c>
      <c r="Q6" s="124" t="s">
        <v>70</v>
      </c>
      <c r="R6" s="124" t="s">
        <v>63</v>
      </c>
      <c r="S6" s="115">
        <v>3</v>
      </c>
      <c r="T6" s="125">
        <f ca="1">IFERROR(__xludf.DUMMYFUNCTION("COUNTUNIQUE(E6:R6)"),14)</f>
        <v>14</v>
      </c>
      <c r="U6" s="126">
        <f>COUNTIFS(Patch3!E6:L6,Patch3!$H$16)</f>
        <v>0</v>
      </c>
      <c r="V6" s="126">
        <f>COUNTIFS(Patch3!E6:L6,Patch3!$N$2)</f>
        <v>1</v>
      </c>
      <c r="W6" s="125" t="str">
        <f>IF(COUNTIF(Stats!$A$1:$A$32, E6) &gt; 0, "Found", "Not Found")</f>
        <v>Found</v>
      </c>
      <c r="X6" s="125" t="str">
        <f>IF(COUNTIF(Stats!$A$1:$A$32, F6) &gt; 0, "Found", "Not Found")</f>
        <v>Found</v>
      </c>
      <c r="Y6" s="125" t="str">
        <f>IF(COUNTIF(Stats!$A$1:$A$32, G6) &gt; 0, "Found", "Not Found")</f>
        <v>Found</v>
      </c>
      <c r="Z6" s="125" t="str">
        <f>IF(COUNTIF(Stats!$A$1:$A$32, H6) &gt; 0, "Found", "Not Found")</f>
        <v>Found</v>
      </c>
      <c r="AA6" s="125" t="str">
        <f>IF(COUNTIF(Stats!$A$1:$A$32, I6) &gt; 0, "Found", "Not Found")</f>
        <v>Found</v>
      </c>
      <c r="AB6" s="125" t="str">
        <f>IF(COUNTIF(Stats!$A$1:$A$32, J6) &gt; 0, "Found", "Not Found")</f>
        <v>Found</v>
      </c>
      <c r="AC6" s="125" t="str">
        <f>IF(COUNTIF(Stats!$A$1:$A$32, K6) &gt; 0, "Found", "Not Found")</f>
        <v>Found</v>
      </c>
      <c r="AD6" s="125" t="str">
        <f>IF(COUNTIF(Stats!$A$1:$A$32, L6) &gt; 0, "Found", "Not Found")</f>
        <v>Found</v>
      </c>
      <c r="AE6" s="125" t="str">
        <f>IF(COUNTIF(Stats!$A$1:$A$32, M6) &gt; 0, "Found", "Not Found")</f>
        <v>Found</v>
      </c>
      <c r="AF6" s="125" t="str">
        <f>IF(COUNTIF(Stats!$A$1:$A$32, N6) &gt; 0, "Found", "Not Found")</f>
        <v>Found</v>
      </c>
      <c r="AG6" s="125" t="str">
        <f>IF(COUNTIF(Stats!$A$1:$A$32, O6) &gt; 0, "Found", "Not Found")</f>
        <v>Found</v>
      </c>
      <c r="AH6" s="125" t="str">
        <f>IF(COUNTIF(Stats!$A$1:$A$32, P6) &gt; 0, "Found", "Not Found")</f>
        <v>Found</v>
      </c>
      <c r="AI6" s="125" t="str">
        <f>IF(COUNTIF(Stats!$A$1:$A$32, Q6) &gt; 0, "Found", "Not Found")</f>
        <v>Not Found</v>
      </c>
      <c r="AJ6" s="125" t="str">
        <f>IF(COUNTIF(Stats!$A$1:$A$32, R6) &gt; 0, "Found", "Not Found")</f>
        <v>Found</v>
      </c>
    </row>
    <row r="7" spans="1:36">
      <c r="A7" s="127" t="s">
        <v>289</v>
      </c>
      <c r="B7" s="116">
        <v>45116</v>
      </c>
      <c r="C7" s="115" t="s">
        <v>365</v>
      </c>
      <c r="D7" s="115" t="s">
        <v>100</v>
      </c>
      <c r="E7" s="117" t="s">
        <v>48</v>
      </c>
      <c r="F7" s="118" t="s">
        <v>52</v>
      </c>
      <c r="G7" s="119" t="s">
        <v>46</v>
      </c>
      <c r="H7" s="119" t="s">
        <v>57</v>
      </c>
      <c r="I7" s="120" t="s">
        <v>70</v>
      </c>
      <c r="J7" s="120" t="s">
        <v>47</v>
      </c>
      <c r="K7" s="129" t="s">
        <v>62</v>
      </c>
      <c r="L7" s="123" t="s">
        <v>25</v>
      </c>
      <c r="M7" s="124" t="s">
        <v>49</v>
      </c>
      <c r="N7" s="124" t="s">
        <v>58</v>
      </c>
      <c r="O7" s="124" t="s">
        <v>66</v>
      </c>
      <c r="P7" s="124" t="s">
        <v>45</v>
      </c>
      <c r="Q7" s="124" t="s">
        <v>35</v>
      </c>
      <c r="R7" s="124" t="s">
        <v>50</v>
      </c>
      <c r="S7" s="115">
        <v>3</v>
      </c>
      <c r="T7" s="125">
        <f ca="1">IFERROR(__xludf.DUMMYFUNCTION("COUNTUNIQUE(E7:R7)"),14)</f>
        <v>14</v>
      </c>
      <c r="U7" s="126">
        <f>COUNTIFS(Patch3!E7:L7,Patch3!$H$16)</f>
        <v>0</v>
      </c>
      <c r="V7" s="126">
        <f>COUNTIFS(Patch3!E7:L7,Patch3!$N$2)</f>
        <v>0</v>
      </c>
      <c r="W7" s="125" t="str">
        <f>IF(COUNTIF(Stats!$A$1:$A$32, E7) &gt; 0, "Found", "Not Found")</f>
        <v>Found</v>
      </c>
      <c r="X7" s="125" t="str">
        <f>IF(COUNTIF(Stats!$A$1:$A$32, F7) &gt; 0, "Found", "Not Found")</f>
        <v>Found</v>
      </c>
      <c r="Y7" s="125" t="str">
        <f>IF(COUNTIF(Stats!$A$1:$A$32, G7) &gt; 0, "Found", "Not Found")</f>
        <v>Found</v>
      </c>
      <c r="Z7" s="125" t="str">
        <f>IF(COUNTIF(Stats!$A$1:$A$32, H7) &gt; 0, "Found", "Not Found")</f>
        <v>Found</v>
      </c>
      <c r="AA7" s="125" t="str">
        <f>IF(COUNTIF(Stats!$A$1:$A$32, I7) &gt; 0, "Found", "Not Found")</f>
        <v>Not Found</v>
      </c>
      <c r="AB7" s="125" t="str">
        <f>IF(COUNTIF(Stats!$A$1:$A$32, J7) &gt; 0, "Found", "Not Found")</f>
        <v>Found</v>
      </c>
      <c r="AC7" s="125" t="str">
        <f>IF(COUNTIF(Stats!$A$1:$A$32, K7) &gt; 0, "Found", "Not Found")</f>
        <v>Found</v>
      </c>
      <c r="AD7" s="125" t="str">
        <f>IF(COUNTIF(Stats!$A$1:$A$32, L7) &gt; 0, "Found", "Not Found")</f>
        <v>Found</v>
      </c>
      <c r="AE7" s="125" t="str">
        <f>IF(COUNTIF(Stats!$A$1:$A$32, M7) &gt; 0, "Found", "Not Found")</f>
        <v>Found</v>
      </c>
      <c r="AF7" s="125" t="str">
        <f>IF(COUNTIF(Stats!$A$1:$A$32, N7) &gt; 0, "Found", "Not Found")</f>
        <v>Found</v>
      </c>
      <c r="AG7" s="125" t="str">
        <f>IF(COUNTIF(Stats!$A$1:$A$32, O7) &gt; 0, "Found", "Not Found")</f>
        <v>Found</v>
      </c>
      <c r="AH7" s="125" t="str">
        <f>IF(COUNTIF(Stats!$A$1:$A$32, P7) &gt; 0, "Found", "Not Found")</f>
        <v>Found</v>
      </c>
      <c r="AI7" s="125" t="str">
        <f>IF(COUNTIF(Stats!$A$1:$A$32, Q7) &gt; 0, "Found", "Not Found")</f>
        <v>Found</v>
      </c>
      <c r="AJ7" s="125" t="str">
        <f>IF(COUNTIF(Stats!$A$1:$A$32, R7) &gt; 0, "Found", "Not Found")</f>
        <v>Found</v>
      </c>
    </row>
    <row r="8" spans="1:36">
      <c r="A8" s="127" t="s">
        <v>289</v>
      </c>
      <c r="B8" s="116">
        <v>45116</v>
      </c>
      <c r="C8" s="115" t="s">
        <v>365</v>
      </c>
      <c r="D8" s="115" t="s">
        <v>100</v>
      </c>
      <c r="E8" s="117" t="s">
        <v>47</v>
      </c>
      <c r="F8" s="118" t="s">
        <v>285</v>
      </c>
      <c r="G8" s="128" t="s">
        <v>284</v>
      </c>
      <c r="H8" s="119" t="s">
        <v>40</v>
      </c>
      <c r="I8" s="120" t="s">
        <v>66</v>
      </c>
      <c r="J8" s="120" t="s">
        <v>35</v>
      </c>
      <c r="K8" s="122" t="s">
        <v>46</v>
      </c>
      <c r="L8" s="123" t="s">
        <v>52</v>
      </c>
      <c r="M8" s="124" t="s">
        <v>58</v>
      </c>
      <c r="N8" s="124" t="s">
        <v>48</v>
      </c>
      <c r="O8" s="124" t="s">
        <v>45</v>
      </c>
      <c r="P8" s="124" t="s">
        <v>49</v>
      </c>
      <c r="Q8" s="124" t="s">
        <v>50</v>
      </c>
      <c r="R8" s="124" t="s">
        <v>63</v>
      </c>
      <c r="S8" s="115">
        <v>3</v>
      </c>
      <c r="T8" s="125">
        <f ca="1">IFERROR(__xludf.DUMMYFUNCTION("COUNTUNIQUE(E8:R8)"),14)</f>
        <v>14</v>
      </c>
      <c r="U8" s="126">
        <f>COUNTIFS(Patch3!E8:L8,Patch3!$H$16)</f>
        <v>0</v>
      </c>
      <c r="V8" s="126">
        <f>COUNTIFS(Patch3!E8:L8,Patch3!$N$2)</f>
        <v>1</v>
      </c>
      <c r="W8" s="125" t="str">
        <f>IF(COUNTIF(Stats!$A$1:$A$32, E8) &gt; 0, "Found", "Not Found")</f>
        <v>Found</v>
      </c>
      <c r="X8" s="125" t="str">
        <f>IF(COUNTIF(Stats!$A$1:$A$32, F8) &gt; 0, "Found", "Not Found")</f>
        <v>Found</v>
      </c>
      <c r="Y8" s="125" t="str">
        <f>IF(COUNTIF(Stats!$A$1:$A$32, G8) &gt; 0, "Found", "Not Found")</f>
        <v>Found</v>
      </c>
      <c r="Z8" s="125" t="str">
        <f>IF(COUNTIF(Stats!$A$1:$A$32, H8) &gt; 0, "Found", "Not Found")</f>
        <v>Found</v>
      </c>
      <c r="AA8" s="125" t="str">
        <f>IF(COUNTIF(Stats!$A$1:$A$32, I8) &gt; 0, "Found", "Not Found")</f>
        <v>Found</v>
      </c>
      <c r="AB8" s="125" t="str">
        <f>IF(COUNTIF(Stats!$A$1:$A$32, J8) &gt; 0, "Found", "Not Found")</f>
        <v>Found</v>
      </c>
      <c r="AC8" s="125" t="str">
        <f>IF(COUNTIF(Stats!$A$1:$A$32, K8) &gt; 0, "Found", "Not Found")</f>
        <v>Found</v>
      </c>
      <c r="AD8" s="125" t="str">
        <f>IF(COUNTIF(Stats!$A$1:$A$32, L8) &gt; 0, "Found", "Not Found")</f>
        <v>Found</v>
      </c>
      <c r="AE8" s="125" t="str">
        <f>IF(COUNTIF(Stats!$A$1:$A$32, M8) &gt; 0, "Found", "Not Found")</f>
        <v>Found</v>
      </c>
      <c r="AF8" s="125" t="str">
        <f>IF(COUNTIF(Stats!$A$1:$A$32, N8) &gt; 0, "Found", "Not Found")</f>
        <v>Found</v>
      </c>
      <c r="AG8" s="125" t="str">
        <f>IF(COUNTIF(Stats!$A$1:$A$32, O8) &gt; 0, "Found", "Not Found")</f>
        <v>Found</v>
      </c>
      <c r="AH8" s="125" t="str">
        <f>IF(COUNTIF(Stats!$A$1:$A$32, P8) &gt; 0, "Found", "Not Found")</f>
        <v>Found</v>
      </c>
      <c r="AI8" s="125" t="str">
        <f>IF(COUNTIF(Stats!$A$1:$A$32, Q8) &gt; 0, "Found", "Not Found")</f>
        <v>Found</v>
      </c>
      <c r="AJ8" s="125" t="str">
        <f>IF(COUNTIF(Stats!$A$1:$A$32, R8) &gt; 0, "Found", "Not Found")</f>
        <v>Found</v>
      </c>
    </row>
    <row r="9" spans="1:36">
      <c r="A9" s="127" t="s">
        <v>289</v>
      </c>
      <c r="B9" s="116">
        <v>45116</v>
      </c>
      <c r="C9" s="115" t="s">
        <v>365</v>
      </c>
      <c r="D9" s="115" t="s">
        <v>100</v>
      </c>
      <c r="E9" s="117" t="s">
        <v>48</v>
      </c>
      <c r="F9" s="118" t="s">
        <v>70</v>
      </c>
      <c r="G9" s="119" t="s">
        <v>35</v>
      </c>
      <c r="H9" s="119" t="s">
        <v>40</v>
      </c>
      <c r="I9" s="120" t="s">
        <v>47</v>
      </c>
      <c r="J9" s="120" t="s">
        <v>25</v>
      </c>
      <c r="K9" s="129" t="s">
        <v>290</v>
      </c>
      <c r="L9" s="123" t="s">
        <v>51</v>
      </c>
      <c r="M9" s="124" t="s">
        <v>49</v>
      </c>
      <c r="N9" s="124" t="s">
        <v>58</v>
      </c>
      <c r="O9" s="124" t="s">
        <v>66</v>
      </c>
      <c r="P9" s="124" t="s">
        <v>52</v>
      </c>
      <c r="Q9" s="124" t="s">
        <v>45</v>
      </c>
      <c r="R9" s="124" t="s">
        <v>50</v>
      </c>
      <c r="S9" s="115">
        <v>3</v>
      </c>
      <c r="T9" s="125">
        <f ca="1">IFERROR(__xludf.DUMMYFUNCTION("COUNTUNIQUE(E9:R9)"),14)</f>
        <v>14</v>
      </c>
      <c r="U9" s="126">
        <f>COUNTIFS(Patch3!E9:L9,Patch3!$H$16)</f>
        <v>0</v>
      </c>
      <c r="V9" s="126">
        <f>COUNTIFS(Patch3!E9:L9,Patch3!$N$2)</f>
        <v>0</v>
      </c>
      <c r="W9" s="125" t="str">
        <f>IF(COUNTIF(Stats!$A$1:$A$32, E9) &gt; 0, "Found", "Not Found")</f>
        <v>Found</v>
      </c>
      <c r="X9" s="125" t="str">
        <f>IF(COUNTIF(Stats!$A$1:$A$32, F9) &gt; 0, "Found", "Not Found")</f>
        <v>Not Found</v>
      </c>
      <c r="Y9" s="125" t="str">
        <f>IF(COUNTIF(Stats!$A$1:$A$32, G9) &gt; 0, "Found", "Not Found")</f>
        <v>Found</v>
      </c>
      <c r="Z9" s="125" t="str">
        <f>IF(COUNTIF(Stats!$A$1:$A$32, H9) &gt; 0, "Found", "Not Found")</f>
        <v>Found</v>
      </c>
      <c r="AA9" s="125" t="str">
        <f>IF(COUNTIF(Stats!$A$1:$A$32, I9) &gt; 0, "Found", "Not Found")</f>
        <v>Found</v>
      </c>
      <c r="AB9" s="125" t="str">
        <f>IF(COUNTIF(Stats!$A$1:$A$32, J9) &gt; 0, "Found", "Not Found")</f>
        <v>Found</v>
      </c>
      <c r="AC9" s="125" t="str">
        <f>IF(COUNTIF(Stats!$A$1:$A$32, K9) &gt; 0, "Found", "Not Found")</f>
        <v>Found</v>
      </c>
      <c r="AD9" s="125" t="str">
        <f>IF(COUNTIF(Stats!$A$1:$A$32, L9) &gt; 0, "Found", "Not Found")</f>
        <v>Found</v>
      </c>
      <c r="AE9" s="125" t="str">
        <f>IF(COUNTIF(Stats!$A$1:$A$32, M9) &gt; 0, "Found", "Not Found")</f>
        <v>Found</v>
      </c>
      <c r="AF9" s="125" t="str">
        <f>IF(COUNTIF(Stats!$A$1:$A$32, N9) &gt; 0, "Found", "Not Found")</f>
        <v>Found</v>
      </c>
      <c r="AG9" s="125" t="str">
        <f>IF(COUNTIF(Stats!$A$1:$A$32, O9) &gt; 0, "Found", "Not Found")</f>
        <v>Found</v>
      </c>
      <c r="AH9" s="125" t="str">
        <f>IF(COUNTIF(Stats!$A$1:$A$32, P9) &gt; 0, "Found", "Not Found")</f>
        <v>Found</v>
      </c>
      <c r="AI9" s="125" t="str">
        <f>IF(COUNTIF(Stats!$A$1:$A$32, Q9) &gt; 0, "Found", "Not Found")</f>
        <v>Found</v>
      </c>
      <c r="AJ9" s="125" t="str">
        <f>IF(COUNTIF(Stats!$A$1:$A$32, R9) &gt; 0, "Found", "Not Found")</f>
        <v>Found</v>
      </c>
    </row>
    <row r="10" spans="1:36">
      <c r="A10" s="115" t="s">
        <v>283</v>
      </c>
      <c r="B10" s="116">
        <v>45117</v>
      </c>
      <c r="C10" s="115" t="s">
        <v>365</v>
      </c>
      <c r="D10" s="115" t="s">
        <v>100</v>
      </c>
      <c r="E10" s="117" t="s">
        <v>58</v>
      </c>
      <c r="F10" s="118" t="s">
        <v>45</v>
      </c>
      <c r="G10" s="119" t="s">
        <v>50</v>
      </c>
      <c r="H10" s="128" t="s">
        <v>284</v>
      </c>
      <c r="I10" s="120" t="s">
        <v>70</v>
      </c>
      <c r="J10" s="120" t="s">
        <v>47</v>
      </c>
      <c r="K10" s="122" t="s">
        <v>48</v>
      </c>
      <c r="L10" s="123" t="s">
        <v>65</v>
      </c>
      <c r="M10" s="124" t="s">
        <v>52</v>
      </c>
      <c r="N10" s="124" t="s">
        <v>49</v>
      </c>
      <c r="O10" s="124" t="s">
        <v>15</v>
      </c>
      <c r="P10" s="124" t="s">
        <v>66</v>
      </c>
      <c r="Q10" s="124" t="s">
        <v>63</v>
      </c>
      <c r="R10" s="124" t="s">
        <v>20</v>
      </c>
      <c r="S10" s="115">
        <v>3</v>
      </c>
      <c r="T10" s="125">
        <f ca="1">IFERROR(__xludf.DUMMYFUNCTION("COUNTUNIQUE(E10:R10)"),14)</f>
        <v>14</v>
      </c>
      <c r="U10" s="126">
        <f>COUNTIFS(Patch3!E10:L10,Patch3!$H$16)</f>
        <v>0</v>
      </c>
      <c r="V10" s="126">
        <f>COUNTIFS(Patch3!E10:L10,Patch3!$N$2)</f>
        <v>0</v>
      </c>
      <c r="W10" s="125" t="str">
        <f>IF(COUNTIF(Stats!$A$1:$A$32, E10) &gt; 0, "Found", "Not Found")</f>
        <v>Found</v>
      </c>
      <c r="X10" s="125" t="str">
        <f>IF(COUNTIF(Stats!$A$1:$A$32, F10) &gt; 0, "Found", "Not Found")</f>
        <v>Found</v>
      </c>
      <c r="Y10" s="125" t="str">
        <f>IF(COUNTIF(Stats!$A$1:$A$32, G10) &gt; 0, "Found", "Not Found")</f>
        <v>Found</v>
      </c>
      <c r="Z10" s="125" t="str">
        <f>IF(COUNTIF(Stats!$A$1:$A$32, H10) &gt; 0, "Found", "Not Found")</f>
        <v>Found</v>
      </c>
      <c r="AA10" s="125" t="str">
        <f>IF(COUNTIF(Stats!$A$1:$A$32, I10) &gt; 0, "Found", "Not Found")</f>
        <v>Not Found</v>
      </c>
      <c r="AB10" s="125" t="str">
        <f>IF(COUNTIF(Stats!$A$1:$A$32, J10) &gt; 0, "Found", "Not Found")</f>
        <v>Found</v>
      </c>
      <c r="AC10" s="125" t="str">
        <f>IF(COUNTIF(Stats!$A$1:$A$32, K10) &gt; 0, "Found", "Not Found")</f>
        <v>Found</v>
      </c>
      <c r="AD10" s="125" t="str">
        <f>IF(COUNTIF(Stats!$A$1:$A$32, L10) &gt; 0, "Found", "Not Found")</f>
        <v>Found</v>
      </c>
      <c r="AE10" s="125" t="str">
        <f>IF(COUNTIF(Stats!$A$1:$A$32, M10) &gt; 0, "Found", "Not Found")</f>
        <v>Found</v>
      </c>
      <c r="AF10" s="125" t="str">
        <f>IF(COUNTIF(Stats!$A$1:$A$32, N10) &gt; 0, "Found", "Not Found")</f>
        <v>Found</v>
      </c>
      <c r="AG10" s="125" t="str">
        <f>IF(COUNTIF(Stats!$A$1:$A$32, O10) &gt; 0, "Found", "Not Found")</f>
        <v>Found</v>
      </c>
      <c r="AH10" s="125" t="str">
        <f>IF(COUNTIF(Stats!$A$1:$A$32, P10) &gt; 0, "Found", "Not Found")</f>
        <v>Found</v>
      </c>
      <c r="AI10" s="125" t="str">
        <f>IF(COUNTIF(Stats!$A$1:$A$32, Q10) &gt; 0, "Found", "Not Found")</f>
        <v>Found</v>
      </c>
      <c r="AJ10" s="125" t="str">
        <f>IF(COUNTIF(Stats!$A$1:$A$32, R10) &gt; 0, "Found", "Not Found")</f>
        <v>Found</v>
      </c>
    </row>
    <row r="11" spans="1:36">
      <c r="A11" s="115" t="s">
        <v>283</v>
      </c>
      <c r="B11" s="116">
        <v>45117</v>
      </c>
      <c r="C11" s="115" t="s">
        <v>365</v>
      </c>
      <c r="D11" s="115" t="s">
        <v>100</v>
      </c>
      <c r="E11" s="117" t="s">
        <v>47</v>
      </c>
      <c r="F11" s="118" t="s">
        <v>48</v>
      </c>
      <c r="G11" s="119" t="s">
        <v>25</v>
      </c>
      <c r="H11" s="128" t="s">
        <v>284</v>
      </c>
      <c r="I11" s="120" t="s">
        <v>52</v>
      </c>
      <c r="J11" s="120" t="s">
        <v>70</v>
      </c>
      <c r="K11" s="122" t="s">
        <v>15</v>
      </c>
      <c r="L11" s="123" t="s">
        <v>55</v>
      </c>
      <c r="M11" s="124" t="s">
        <v>58</v>
      </c>
      <c r="N11" s="124" t="s">
        <v>49</v>
      </c>
      <c r="O11" s="124" t="s">
        <v>45</v>
      </c>
      <c r="P11" s="124" t="s">
        <v>66</v>
      </c>
      <c r="Q11" s="124" t="s">
        <v>50</v>
      </c>
      <c r="R11" s="124" t="s">
        <v>35</v>
      </c>
      <c r="S11" s="115">
        <v>3</v>
      </c>
      <c r="T11" s="125">
        <f ca="1">IFERROR(__xludf.DUMMYFUNCTION("COUNTUNIQUE(E11:R11)"),14)</f>
        <v>14</v>
      </c>
      <c r="U11" s="126">
        <f>COUNTIFS(Patch3!E11:L11,Patch3!$H$16)</f>
        <v>0</v>
      </c>
      <c r="V11" s="126">
        <f>COUNTIFS(Patch3!E11:L11,Patch3!$N$2)</f>
        <v>0</v>
      </c>
      <c r="W11" s="125" t="str">
        <f>IF(COUNTIF(Stats!$A$1:$A$32, E11) &gt; 0, "Found", "Not Found")</f>
        <v>Found</v>
      </c>
      <c r="X11" s="125" t="str">
        <f>IF(COUNTIF(Stats!$A$1:$A$32, F11) &gt; 0, "Found", "Not Found")</f>
        <v>Found</v>
      </c>
      <c r="Y11" s="125" t="str">
        <f>IF(COUNTIF(Stats!$A$1:$A$32, G11) &gt; 0, "Found", "Not Found")</f>
        <v>Found</v>
      </c>
      <c r="Z11" s="125" t="str">
        <f>IF(COUNTIF(Stats!$A$1:$A$32, H11) &gt; 0, "Found", "Not Found")</f>
        <v>Found</v>
      </c>
      <c r="AA11" s="125" t="str">
        <f>IF(COUNTIF(Stats!$A$1:$A$32, I11) &gt; 0, "Found", "Not Found")</f>
        <v>Found</v>
      </c>
      <c r="AB11" s="125" t="str">
        <f>IF(COUNTIF(Stats!$A$1:$A$32, J11) &gt; 0, "Found", "Not Found")</f>
        <v>Not Found</v>
      </c>
      <c r="AC11" s="125" t="str">
        <f>IF(COUNTIF(Stats!$A$1:$A$32, K11) &gt; 0, "Found", "Not Found")</f>
        <v>Found</v>
      </c>
      <c r="AD11" s="125" t="str">
        <f>IF(COUNTIF(Stats!$A$1:$A$32, L11) &gt; 0, "Found", "Not Found")</f>
        <v>Found</v>
      </c>
      <c r="AE11" s="125" t="str">
        <f>IF(COUNTIF(Stats!$A$1:$A$32, M11) &gt; 0, "Found", "Not Found")</f>
        <v>Found</v>
      </c>
      <c r="AF11" s="125" t="str">
        <f>IF(COUNTIF(Stats!$A$1:$A$32, N11) &gt; 0, "Found", "Not Found")</f>
        <v>Found</v>
      </c>
      <c r="AG11" s="125" t="str">
        <f>IF(COUNTIF(Stats!$A$1:$A$32, O11) &gt; 0, "Found", "Not Found")</f>
        <v>Found</v>
      </c>
      <c r="AH11" s="125" t="str">
        <f>IF(COUNTIF(Stats!$A$1:$A$32, P11) &gt; 0, "Found", "Not Found")</f>
        <v>Found</v>
      </c>
      <c r="AI11" s="125" t="str">
        <f>IF(COUNTIF(Stats!$A$1:$A$32, Q11) &gt; 0, "Found", "Not Found")</f>
        <v>Found</v>
      </c>
      <c r="AJ11" s="125" t="str">
        <f>IF(COUNTIF(Stats!$A$1:$A$32, R11) &gt; 0, "Found", "Not Found")</f>
        <v>Found</v>
      </c>
    </row>
    <row r="12" spans="1:36">
      <c r="A12" s="115" t="s">
        <v>283</v>
      </c>
      <c r="B12" s="116">
        <v>45117</v>
      </c>
      <c r="C12" s="115" t="s">
        <v>364</v>
      </c>
      <c r="D12" s="115" t="s">
        <v>100</v>
      </c>
      <c r="E12" s="117" t="s">
        <v>291</v>
      </c>
      <c r="F12" s="118" t="s">
        <v>66</v>
      </c>
      <c r="G12" s="119" t="s">
        <v>35</v>
      </c>
      <c r="H12" s="119" t="s">
        <v>57</v>
      </c>
      <c r="I12" s="120" t="s">
        <v>58</v>
      </c>
      <c r="J12" s="120" t="s">
        <v>49</v>
      </c>
      <c r="K12" s="122" t="s">
        <v>47</v>
      </c>
      <c r="L12" s="123" t="s">
        <v>40</v>
      </c>
      <c r="M12" s="124" t="s">
        <v>52</v>
      </c>
      <c r="N12" s="124" t="s">
        <v>45</v>
      </c>
      <c r="O12" s="124" t="s">
        <v>15</v>
      </c>
      <c r="P12" s="124" t="s">
        <v>48</v>
      </c>
      <c r="Q12" s="124" t="s">
        <v>63</v>
      </c>
      <c r="R12" s="124" t="s">
        <v>25</v>
      </c>
      <c r="S12" s="115">
        <v>3</v>
      </c>
      <c r="T12" s="125">
        <f ca="1">IFERROR(__xludf.DUMMYFUNCTION("COUNTUNIQUE(E12:R12)"),14)</f>
        <v>14</v>
      </c>
      <c r="U12" s="126">
        <f>COUNTIFS(Patch3!E12:L12,Patch3!$H$16)</f>
        <v>0</v>
      </c>
      <c r="V12" s="126">
        <f>COUNTIFS(Patch3!E12:L12,Patch3!$N$2)</f>
        <v>1</v>
      </c>
      <c r="W12" s="125" t="str">
        <f>IF(COUNTIF(Stats!$A$1:$A$32, E12) &gt; 0, "Found", "Not Found")</f>
        <v>Not Found</v>
      </c>
      <c r="X12" s="125" t="str">
        <f>IF(COUNTIF(Stats!$A$1:$A$32, F12) &gt; 0, "Found", "Not Found")</f>
        <v>Found</v>
      </c>
      <c r="Y12" s="125" t="str">
        <f>IF(COUNTIF(Stats!$A$1:$A$32, G12) &gt; 0, "Found", "Not Found")</f>
        <v>Found</v>
      </c>
      <c r="Z12" s="125" t="str">
        <f>IF(COUNTIF(Stats!$A$1:$A$32, H12) &gt; 0, "Found", "Not Found")</f>
        <v>Found</v>
      </c>
      <c r="AA12" s="125" t="str">
        <f>IF(COUNTIF(Stats!$A$1:$A$32, I12) &gt; 0, "Found", "Not Found")</f>
        <v>Found</v>
      </c>
      <c r="AB12" s="125" t="str">
        <f>IF(COUNTIF(Stats!$A$1:$A$32, J12) &gt; 0, "Found", "Not Found")</f>
        <v>Found</v>
      </c>
      <c r="AC12" s="125" t="str">
        <f>IF(COUNTIF(Stats!$A$1:$A$32, K12) &gt; 0, "Found", "Not Found")</f>
        <v>Found</v>
      </c>
      <c r="AD12" s="125" t="str">
        <f>IF(COUNTIF(Stats!$A$1:$A$32, L12) &gt; 0, "Found", "Not Found")</f>
        <v>Found</v>
      </c>
      <c r="AE12" s="125" t="str">
        <f>IF(COUNTIF(Stats!$A$1:$A$32, M12) &gt; 0, "Found", "Not Found")</f>
        <v>Found</v>
      </c>
      <c r="AF12" s="125" t="str">
        <f>IF(COUNTIF(Stats!$A$1:$A$32, N12) &gt; 0, "Found", "Not Found")</f>
        <v>Found</v>
      </c>
      <c r="AG12" s="125" t="str">
        <f>IF(COUNTIF(Stats!$A$1:$A$32, O12) &gt; 0, "Found", "Not Found")</f>
        <v>Found</v>
      </c>
      <c r="AH12" s="125" t="str">
        <f>IF(COUNTIF(Stats!$A$1:$A$32, P12) &gt; 0, "Found", "Not Found")</f>
        <v>Found</v>
      </c>
      <c r="AI12" s="125" t="str">
        <f>IF(COUNTIF(Stats!$A$1:$A$32, Q12) &gt; 0, "Found", "Not Found")</f>
        <v>Found</v>
      </c>
      <c r="AJ12" s="125" t="str">
        <f>IF(COUNTIF(Stats!$A$1:$A$32, R12) &gt; 0, "Found", "Not Found")</f>
        <v>Found</v>
      </c>
    </row>
    <row r="13" spans="1:36">
      <c r="A13" s="115" t="s">
        <v>283</v>
      </c>
      <c r="B13" s="116">
        <v>45117</v>
      </c>
      <c r="C13" s="115" t="s">
        <v>365</v>
      </c>
      <c r="D13" s="115" t="s">
        <v>100</v>
      </c>
      <c r="E13" s="117" t="s">
        <v>49</v>
      </c>
      <c r="F13" s="118" t="s">
        <v>285</v>
      </c>
      <c r="G13" s="119" t="s">
        <v>54</v>
      </c>
      <c r="H13" s="119" t="s">
        <v>35</v>
      </c>
      <c r="I13" s="120" t="s">
        <v>15</v>
      </c>
      <c r="J13" s="120" t="s">
        <v>55</v>
      </c>
      <c r="K13" s="122" t="s">
        <v>70</v>
      </c>
      <c r="L13" s="123" t="s">
        <v>58</v>
      </c>
      <c r="M13" s="124" t="s">
        <v>52</v>
      </c>
      <c r="N13" s="124" t="s">
        <v>66</v>
      </c>
      <c r="O13" s="124" t="s">
        <v>45</v>
      </c>
      <c r="P13" s="124" t="s">
        <v>47</v>
      </c>
      <c r="Q13" s="124" t="s">
        <v>46</v>
      </c>
      <c r="R13" s="124" t="s">
        <v>20</v>
      </c>
      <c r="S13" s="115">
        <v>3</v>
      </c>
      <c r="T13" s="125">
        <f ca="1">IFERROR(__xludf.DUMMYFUNCTION("COUNTUNIQUE(E13:R13)"),14)</f>
        <v>14</v>
      </c>
      <c r="U13" s="126">
        <f>COUNTIFS(Patch3!E13:L13,Patch3!$H$16)</f>
        <v>0</v>
      </c>
      <c r="V13" s="126">
        <f>COUNTIFS(Patch3!E13:L13,Patch3!$N$2)</f>
        <v>0</v>
      </c>
      <c r="W13" s="125" t="str">
        <f>IF(COUNTIF(Stats!$A$1:$A$32, E13) &gt; 0, "Found", "Not Found")</f>
        <v>Found</v>
      </c>
      <c r="X13" s="125" t="str">
        <f>IF(COUNTIF(Stats!$A$1:$A$32, F13) &gt; 0, "Found", "Not Found")</f>
        <v>Found</v>
      </c>
      <c r="Y13" s="125" t="str">
        <f>IF(COUNTIF(Stats!$A$1:$A$32, G13) &gt; 0, "Found", "Not Found")</f>
        <v>Found</v>
      </c>
      <c r="Z13" s="125" t="str">
        <f>IF(COUNTIF(Stats!$A$1:$A$32, H13) &gt; 0, "Found", "Not Found")</f>
        <v>Found</v>
      </c>
      <c r="AA13" s="125" t="str">
        <f>IF(COUNTIF(Stats!$A$1:$A$32, I13) &gt; 0, "Found", "Not Found")</f>
        <v>Found</v>
      </c>
      <c r="AB13" s="125" t="str">
        <f>IF(COUNTIF(Stats!$A$1:$A$32, J13) &gt; 0, "Found", "Not Found")</f>
        <v>Found</v>
      </c>
      <c r="AC13" s="125" t="str">
        <f>IF(COUNTIF(Stats!$A$1:$A$32, K13) &gt; 0, "Found", "Not Found")</f>
        <v>Not Found</v>
      </c>
      <c r="AD13" s="125" t="str">
        <f>IF(COUNTIF(Stats!$A$1:$A$32, L13) &gt; 0, "Found", "Not Found")</f>
        <v>Found</v>
      </c>
      <c r="AE13" s="125" t="str">
        <f>IF(COUNTIF(Stats!$A$1:$A$32, M13) &gt; 0, "Found", "Not Found")</f>
        <v>Found</v>
      </c>
      <c r="AF13" s="125" t="str">
        <f>IF(COUNTIF(Stats!$A$1:$A$32, N13) &gt; 0, "Found", "Not Found")</f>
        <v>Found</v>
      </c>
      <c r="AG13" s="125" t="str">
        <f>IF(COUNTIF(Stats!$A$1:$A$32, O13) &gt; 0, "Found", "Not Found")</f>
        <v>Found</v>
      </c>
      <c r="AH13" s="125" t="str">
        <f>IF(COUNTIF(Stats!$A$1:$A$32, P13) &gt; 0, "Found", "Not Found")</f>
        <v>Found</v>
      </c>
      <c r="AI13" s="125" t="str">
        <f>IF(COUNTIF(Stats!$A$1:$A$32, Q13) &gt; 0, "Found", "Not Found")</f>
        <v>Found</v>
      </c>
      <c r="AJ13" s="125" t="str">
        <f>IF(COUNTIF(Stats!$A$1:$A$32, R13) &gt; 0, "Found", "Not Found")</f>
        <v>Found</v>
      </c>
    </row>
    <row r="14" spans="1:36">
      <c r="A14" s="130" t="s">
        <v>292</v>
      </c>
      <c r="B14" s="116">
        <v>45117</v>
      </c>
      <c r="C14" s="115" t="s">
        <v>365</v>
      </c>
      <c r="D14" s="115" t="s">
        <v>100</v>
      </c>
      <c r="E14" s="117" t="s">
        <v>45</v>
      </c>
      <c r="F14" s="118" t="s">
        <v>58</v>
      </c>
      <c r="G14" s="119" t="s">
        <v>68</v>
      </c>
      <c r="H14" s="119" t="s">
        <v>40</v>
      </c>
      <c r="I14" s="120" t="s">
        <v>70</v>
      </c>
      <c r="J14" s="120" t="s">
        <v>15</v>
      </c>
      <c r="K14" s="122" t="s">
        <v>55</v>
      </c>
      <c r="L14" s="123" t="s">
        <v>20</v>
      </c>
      <c r="M14" s="124" t="s">
        <v>52</v>
      </c>
      <c r="N14" s="124" t="s">
        <v>49</v>
      </c>
      <c r="O14" s="124" t="s">
        <v>25</v>
      </c>
      <c r="P14" s="124" t="s">
        <v>47</v>
      </c>
      <c r="Q14" s="124" t="s">
        <v>50</v>
      </c>
      <c r="R14" s="124" t="s">
        <v>59</v>
      </c>
      <c r="S14" s="115">
        <v>3</v>
      </c>
      <c r="T14" s="125">
        <f ca="1">IFERROR(__xludf.DUMMYFUNCTION("COUNTUNIQUE(E14:R14)"),14)</f>
        <v>14</v>
      </c>
      <c r="U14" s="126">
        <f>COUNTIFS(Patch3!E14:L14,Patch3!$H$16)</f>
        <v>0</v>
      </c>
      <c r="V14" s="126">
        <f>COUNTIFS(Patch3!E14:L14,Patch3!$N$2)</f>
        <v>0</v>
      </c>
      <c r="W14" s="125" t="str">
        <f>IF(COUNTIF(Stats!$A$1:$A$32, E14) &gt; 0, "Found", "Not Found")</f>
        <v>Found</v>
      </c>
      <c r="X14" s="125" t="str">
        <f>IF(COUNTIF(Stats!$A$1:$A$32, F14) &gt; 0, "Found", "Not Found")</f>
        <v>Found</v>
      </c>
      <c r="Y14" s="125" t="str">
        <f>IF(COUNTIF(Stats!$A$1:$A$32, G14) &gt; 0, "Found", "Not Found")</f>
        <v>Found</v>
      </c>
      <c r="Z14" s="125" t="str">
        <f>IF(COUNTIF(Stats!$A$1:$A$32, H14) &gt; 0, "Found", "Not Found")</f>
        <v>Found</v>
      </c>
      <c r="AA14" s="125" t="str">
        <f>IF(COUNTIF(Stats!$A$1:$A$32, I14) &gt; 0, "Found", "Not Found")</f>
        <v>Not Found</v>
      </c>
      <c r="AB14" s="125" t="str">
        <f>IF(COUNTIF(Stats!$A$1:$A$32, J14) &gt; 0, "Found", "Not Found")</f>
        <v>Found</v>
      </c>
      <c r="AC14" s="125" t="str">
        <f>IF(COUNTIF(Stats!$A$1:$A$32, K14) &gt; 0, "Found", "Not Found")</f>
        <v>Found</v>
      </c>
      <c r="AD14" s="125" t="str">
        <f>IF(COUNTIF(Stats!$A$1:$A$32, L14) &gt; 0, "Found", "Not Found")</f>
        <v>Found</v>
      </c>
      <c r="AE14" s="125" t="str">
        <f>IF(COUNTIF(Stats!$A$1:$A$32, M14) &gt; 0, "Found", "Not Found")</f>
        <v>Found</v>
      </c>
      <c r="AF14" s="125" t="str">
        <f>IF(COUNTIF(Stats!$A$1:$A$32, N14) &gt; 0, "Found", "Not Found")</f>
        <v>Found</v>
      </c>
      <c r="AG14" s="125" t="str">
        <f>IF(COUNTIF(Stats!$A$1:$A$32, O14) &gt; 0, "Found", "Not Found")</f>
        <v>Found</v>
      </c>
      <c r="AH14" s="125" t="str">
        <f>IF(COUNTIF(Stats!$A$1:$A$32, P14) &gt; 0, "Found", "Not Found")</f>
        <v>Found</v>
      </c>
      <c r="AI14" s="125" t="str">
        <f>IF(COUNTIF(Stats!$A$1:$A$32, Q14) &gt; 0, "Found", "Not Found")</f>
        <v>Found</v>
      </c>
      <c r="AJ14" s="125" t="str">
        <f>IF(COUNTIF(Stats!$A$1:$A$32, R14) &gt; 0, "Found", "Not Found")</f>
        <v>Found</v>
      </c>
    </row>
    <row r="15" spans="1:36">
      <c r="A15" s="130" t="s">
        <v>292</v>
      </c>
      <c r="B15" s="116">
        <v>45117</v>
      </c>
      <c r="C15" s="115" t="s">
        <v>364</v>
      </c>
      <c r="D15" s="115" t="s">
        <v>100</v>
      </c>
      <c r="E15" s="117" t="s">
        <v>49</v>
      </c>
      <c r="F15" s="118" t="s">
        <v>285</v>
      </c>
      <c r="G15" s="119" t="s">
        <v>50</v>
      </c>
      <c r="H15" s="119" t="s">
        <v>47</v>
      </c>
      <c r="I15" s="120" t="s">
        <v>59</v>
      </c>
      <c r="J15" s="120" t="s">
        <v>40</v>
      </c>
      <c r="K15" s="122" t="s">
        <v>67</v>
      </c>
      <c r="L15" s="123" t="s">
        <v>63</v>
      </c>
      <c r="M15" s="124" t="s">
        <v>52</v>
      </c>
      <c r="N15" s="124" t="s">
        <v>70</v>
      </c>
      <c r="O15" s="124" t="s">
        <v>15</v>
      </c>
      <c r="P15" s="124" t="s">
        <v>58</v>
      </c>
      <c r="Q15" s="124" t="s">
        <v>45</v>
      </c>
      <c r="R15" s="124" t="s">
        <v>48</v>
      </c>
      <c r="S15" s="115">
        <v>3</v>
      </c>
      <c r="T15" s="125">
        <f ca="1">IFERROR(__xludf.DUMMYFUNCTION("COUNTUNIQUE(E15:R15)"),14)</f>
        <v>14</v>
      </c>
      <c r="U15" s="126">
        <f>COUNTIFS(Patch3!E15:L15,Patch3!$H$16)</f>
        <v>0</v>
      </c>
      <c r="V15" s="126">
        <f>COUNTIFS(Patch3!E15:L15,Patch3!$N$2)</f>
        <v>0</v>
      </c>
      <c r="W15" s="125" t="str">
        <f>IF(COUNTIF(Stats!$A$1:$A$32, E15) &gt; 0, "Found", "Not Found")</f>
        <v>Found</v>
      </c>
      <c r="X15" s="125" t="str">
        <f>IF(COUNTIF(Stats!$A$1:$A$32, F15) &gt; 0, "Found", "Not Found")</f>
        <v>Found</v>
      </c>
      <c r="Y15" s="125" t="str">
        <f>IF(COUNTIF(Stats!$A$1:$A$32, G15) &gt; 0, "Found", "Not Found")</f>
        <v>Found</v>
      </c>
      <c r="Z15" s="125" t="str">
        <f>IF(COUNTIF(Stats!$A$1:$A$32, H15) &gt; 0, "Found", "Not Found")</f>
        <v>Found</v>
      </c>
      <c r="AA15" s="125" t="str">
        <f>IF(COUNTIF(Stats!$A$1:$A$32, I15) &gt; 0, "Found", "Not Found")</f>
        <v>Found</v>
      </c>
      <c r="AB15" s="125" t="str">
        <f>IF(COUNTIF(Stats!$A$1:$A$32, J15) &gt; 0, "Found", "Not Found")</f>
        <v>Found</v>
      </c>
      <c r="AC15" s="125" t="str">
        <f>IF(COUNTIF(Stats!$A$1:$A$32, K15) &gt; 0, "Found", "Not Found")</f>
        <v>Found</v>
      </c>
      <c r="AD15" s="125" t="str">
        <f>IF(COUNTIF(Stats!$A$1:$A$32, L15) &gt; 0, "Found", "Not Found")</f>
        <v>Found</v>
      </c>
      <c r="AE15" s="125" t="str">
        <f>IF(COUNTIF(Stats!$A$1:$A$32, M15) &gt; 0, "Found", "Not Found")</f>
        <v>Found</v>
      </c>
      <c r="AF15" s="125" t="str">
        <f>IF(COUNTIF(Stats!$A$1:$A$32, N15) &gt; 0, "Found", "Not Found")</f>
        <v>Not Found</v>
      </c>
      <c r="AG15" s="125" t="str">
        <f>IF(COUNTIF(Stats!$A$1:$A$32, O15) &gt; 0, "Found", "Not Found")</f>
        <v>Found</v>
      </c>
      <c r="AH15" s="125" t="str">
        <f>IF(COUNTIF(Stats!$A$1:$A$32, P15) &gt; 0, "Found", "Not Found")</f>
        <v>Found</v>
      </c>
      <c r="AI15" s="125" t="str">
        <f>IF(COUNTIF(Stats!$A$1:$A$32, Q15) &gt; 0, "Found", "Not Found")</f>
        <v>Found</v>
      </c>
      <c r="AJ15" s="125" t="str">
        <f>IF(COUNTIF(Stats!$A$1:$A$32, R15) &gt; 0, "Found", "Not Found")</f>
        <v>Found</v>
      </c>
    </row>
    <row r="16" spans="1:36">
      <c r="A16" s="130" t="s">
        <v>292</v>
      </c>
      <c r="B16" s="116">
        <v>45117</v>
      </c>
      <c r="C16" s="115" t="s">
        <v>364</v>
      </c>
      <c r="D16" s="115" t="s">
        <v>100</v>
      </c>
      <c r="E16" s="117" t="s">
        <v>48</v>
      </c>
      <c r="F16" s="118" t="s">
        <v>50</v>
      </c>
      <c r="G16" s="119" t="s">
        <v>45</v>
      </c>
      <c r="H16" s="119" t="s">
        <v>69</v>
      </c>
      <c r="I16" s="120" t="s">
        <v>70</v>
      </c>
      <c r="J16" s="120" t="s">
        <v>58</v>
      </c>
      <c r="K16" s="122" t="s">
        <v>20</v>
      </c>
      <c r="L16" s="123" t="s">
        <v>15</v>
      </c>
      <c r="M16" s="124" t="s">
        <v>25</v>
      </c>
      <c r="N16" s="124" t="s">
        <v>66</v>
      </c>
      <c r="O16" s="124" t="s">
        <v>47</v>
      </c>
      <c r="P16" s="124" t="s">
        <v>49</v>
      </c>
      <c r="Q16" s="124" t="s">
        <v>57</v>
      </c>
      <c r="R16" s="124" t="s">
        <v>68</v>
      </c>
      <c r="S16" s="115">
        <v>3</v>
      </c>
      <c r="T16" s="125">
        <f ca="1">IFERROR(__xludf.DUMMYFUNCTION("COUNTUNIQUE(E16:R16)"),14)</f>
        <v>14</v>
      </c>
      <c r="U16" s="126">
        <f>COUNTIFS(Patch3!E16:L16,Patch3!$H$16)</f>
        <v>1</v>
      </c>
      <c r="V16" s="126">
        <f>COUNTIFS(Patch3!E16:L16,Patch3!$N$2)</f>
        <v>0</v>
      </c>
      <c r="W16" s="125" t="str">
        <f>IF(COUNTIF(Stats!$A$1:$A$32, E16) &gt; 0, "Found", "Not Found")</f>
        <v>Found</v>
      </c>
      <c r="X16" s="125" t="str">
        <f>IF(COUNTIF(Stats!$A$1:$A$32, F16) &gt; 0, "Found", "Not Found")</f>
        <v>Found</v>
      </c>
      <c r="Y16" s="125" t="str">
        <f>IF(COUNTIF(Stats!$A$1:$A$32, G16) &gt; 0, "Found", "Not Found")</f>
        <v>Found</v>
      </c>
      <c r="Z16" s="125" t="str">
        <f>IF(COUNTIF(Stats!$A$1:$A$32, H16) &gt; 0, "Found", "Not Found")</f>
        <v>Found</v>
      </c>
      <c r="AA16" s="125" t="str">
        <f>IF(COUNTIF(Stats!$A$1:$A$32, I16) &gt; 0, "Found", "Not Found")</f>
        <v>Not Found</v>
      </c>
      <c r="AB16" s="125" t="str">
        <f>IF(COUNTIF(Stats!$A$1:$A$32, J16) &gt; 0, "Found", "Not Found")</f>
        <v>Found</v>
      </c>
      <c r="AC16" s="125" t="str">
        <f>IF(COUNTIF(Stats!$A$1:$A$32, K16) &gt; 0, "Found", "Not Found")</f>
        <v>Found</v>
      </c>
      <c r="AD16" s="125" t="str">
        <f>IF(COUNTIF(Stats!$A$1:$A$32, L16) &gt; 0, "Found", "Not Found")</f>
        <v>Found</v>
      </c>
      <c r="AE16" s="125" t="str">
        <f>IF(COUNTIF(Stats!$A$1:$A$32, M16) &gt; 0, "Found", "Not Found")</f>
        <v>Found</v>
      </c>
      <c r="AF16" s="125" t="str">
        <f>IF(COUNTIF(Stats!$A$1:$A$32, N16) &gt; 0, "Found", "Not Found")</f>
        <v>Found</v>
      </c>
      <c r="AG16" s="125" t="str">
        <f>IF(COUNTIF(Stats!$A$1:$A$32, O16) &gt; 0, "Found", "Not Found")</f>
        <v>Found</v>
      </c>
      <c r="AH16" s="125" t="str">
        <f>IF(COUNTIF(Stats!$A$1:$A$32, P16) &gt; 0, "Found", "Not Found")</f>
        <v>Found</v>
      </c>
      <c r="AI16" s="125" t="str">
        <f>IF(COUNTIF(Stats!$A$1:$A$32, Q16) &gt; 0, "Found", "Not Found")</f>
        <v>Found</v>
      </c>
      <c r="AJ16" s="125" t="str">
        <f>IF(COUNTIF(Stats!$A$1:$A$32, R16) &gt; 0, "Found", "Not Found")</f>
        <v>Found</v>
      </c>
    </row>
    <row r="17" spans="1:36">
      <c r="A17" s="130" t="s">
        <v>292</v>
      </c>
      <c r="B17" s="116">
        <v>45117</v>
      </c>
      <c r="C17" s="115" t="s">
        <v>365</v>
      </c>
      <c r="D17" s="115" t="s">
        <v>100</v>
      </c>
      <c r="E17" s="117" t="s">
        <v>49</v>
      </c>
      <c r="F17" s="118" t="s">
        <v>50</v>
      </c>
      <c r="G17" s="119" t="s">
        <v>47</v>
      </c>
      <c r="H17" s="119" t="s">
        <v>20</v>
      </c>
      <c r="I17" s="120" t="s">
        <v>70</v>
      </c>
      <c r="J17" s="120" t="s">
        <v>59</v>
      </c>
      <c r="K17" s="129" t="s">
        <v>62</v>
      </c>
      <c r="L17" s="123" t="s">
        <v>66</v>
      </c>
      <c r="M17" s="124" t="s">
        <v>52</v>
      </c>
      <c r="N17" s="124" t="s">
        <v>45</v>
      </c>
      <c r="O17" s="124" t="s">
        <v>15</v>
      </c>
      <c r="P17" s="124" t="s">
        <v>25</v>
      </c>
      <c r="Q17" s="124" t="s">
        <v>58</v>
      </c>
      <c r="R17" s="124" t="s">
        <v>48</v>
      </c>
      <c r="S17" s="115">
        <v>3</v>
      </c>
      <c r="T17" s="125">
        <f ca="1">IFERROR(__xludf.DUMMYFUNCTION("COUNTUNIQUE(E17:R17)"),14)</f>
        <v>14</v>
      </c>
      <c r="U17" s="126">
        <f>COUNTIFS(Patch3!E17:L17,Patch3!$H$16)</f>
        <v>0</v>
      </c>
      <c r="V17" s="126">
        <f>COUNTIFS(Patch3!E17:L17,Patch3!$N$2)</f>
        <v>1</v>
      </c>
      <c r="W17" s="125" t="str">
        <f>IF(COUNTIF(Stats!$A$1:$A$32, E17) &gt; 0, "Found", "Not Found")</f>
        <v>Found</v>
      </c>
      <c r="X17" s="125" t="str">
        <f>IF(COUNTIF(Stats!$A$1:$A$32, F17) &gt; 0, "Found", "Not Found")</f>
        <v>Found</v>
      </c>
      <c r="Y17" s="125" t="str">
        <f>IF(COUNTIF(Stats!$A$1:$A$32, G17) &gt; 0, "Found", "Not Found")</f>
        <v>Found</v>
      </c>
      <c r="Z17" s="125" t="str">
        <f>IF(COUNTIF(Stats!$A$1:$A$32, H17) &gt; 0, "Found", "Not Found")</f>
        <v>Found</v>
      </c>
      <c r="AA17" s="125" t="str">
        <f>IF(COUNTIF(Stats!$A$1:$A$32, I17) &gt; 0, "Found", "Not Found")</f>
        <v>Not Found</v>
      </c>
      <c r="AB17" s="125" t="str">
        <f>IF(COUNTIF(Stats!$A$1:$A$32, J17) &gt; 0, "Found", "Not Found")</f>
        <v>Found</v>
      </c>
      <c r="AC17" s="125" t="str">
        <f>IF(COUNTIF(Stats!$A$1:$A$32, K17) &gt; 0, "Found", "Not Found")</f>
        <v>Found</v>
      </c>
      <c r="AD17" s="125" t="str">
        <f>IF(COUNTIF(Stats!$A$1:$A$32, L17) &gt; 0, "Found", "Not Found")</f>
        <v>Found</v>
      </c>
      <c r="AE17" s="125" t="str">
        <f>IF(COUNTIF(Stats!$A$1:$A$32, M17) &gt; 0, "Found", "Not Found")</f>
        <v>Found</v>
      </c>
      <c r="AF17" s="125" t="str">
        <f>IF(COUNTIF(Stats!$A$1:$A$32, N17) &gt; 0, "Found", "Not Found")</f>
        <v>Found</v>
      </c>
      <c r="AG17" s="125" t="str">
        <f>IF(COUNTIF(Stats!$A$1:$A$32, O17) &gt; 0, "Found", "Not Found")</f>
        <v>Found</v>
      </c>
      <c r="AH17" s="125" t="str">
        <f>IF(COUNTIF(Stats!$A$1:$A$32, P17) &gt; 0, "Found", "Not Found")</f>
        <v>Found</v>
      </c>
      <c r="AI17" s="125" t="str">
        <f>IF(COUNTIF(Stats!$A$1:$A$32, Q17) &gt; 0, "Found", "Not Found")</f>
        <v>Found</v>
      </c>
      <c r="AJ17" s="125" t="str">
        <f>IF(COUNTIF(Stats!$A$1:$A$32, R17) &gt; 0, "Found", "Not Found")</f>
        <v>Found</v>
      </c>
    </row>
    <row r="18" spans="1:36">
      <c r="A18" s="115" t="s">
        <v>293</v>
      </c>
      <c r="B18" s="116">
        <v>45117</v>
      </c>
      <c r="C18" s="115" t="s">
        <v>364</v>
      </c>
      <c r="D18" s="115" t="s">
        <v>100</v>
      </c>
      <c r="E18" s="117" t="s">
        <v>291</v>
      </c>
      <c r="F18" s="118" t="s">
        <v>59</v>
      </c>
      <c r="G18" s="119" t="s">
        <v>66</v>
      </c>
      <c r="H18" s="119" t="s">
        <v>68</v>
      </c>
      <c r="I18" s="120" t="s">
        <v>58</v>
      </c>
      <c r="J18" s="120" t="s">
        <v>40</v>
      </c>
      <c r="K18" s="122" t="s">
        <v>25</v>
      </c>
      <c r="L18" s="123" t="s">
        <v>61</v>
      </c>
      <c r="M18" s="124" t="s">
        <v>49</v>
      </c>
      <c r="N18" s="124" t="s">
        <v>50</v>
      </c>
      <c r="O18" s="124" t="s">
        <v>48</v>
      </c>
      <c r="P18" s="124" t="s">
        <v>45</v>
      </c>
      <c r="Q18" s="124" t="s">
        <v>47</v>
      </c>
      <c r="R18" s="124" t="s">
        <v>15</v>
      </c>
      <c r="S18" s="115">
        <v>3</v>
      </c>
      <c r="T18" s="125">
        <f ca="1">IFERROR(__xludf.DUMMYFUNCTION("COUNTUNIQUE(E18:R18)"),14)</f>
        <v>14</v>
      </c>
      <c r="U18" s="126">
        <f>COUNTIFS(Patch3!E18:L18,Patch3!$H$16)</f>
        <v>0</v>
      </c>
      <c r="V18" s="126">
        <f>COUNTIFS(Patch3!E18:L18,Patch3!$N$2)</f>
        <v>1</v>
      </c>
      <c r="W18" s="125" t="str">
        <f>IF(COUNTIF(Stats!$A$1:$A$32, E18) &gt; 0, "Found", "Not Found")</f>
        <v>Not Found</v>
      </c>
      <c r="X18" s="125" t="str">
        <f>IF(COUNTIF(Stats!$A$1:$A$32, F18) &gt; 0, "Found", "Not Found")</f>
        <v>Found</v>
      </c>
      <c r="Y18" s="125" t="str">
        <f>IF(COUNTIF(Stats!$A$1:$A$32, G18) &gt; 0, "Found", "Not Found")</f>
        <v>Found</v>
      </c>
      <c r="Z18" s="125" t="str">
        <f>IF(COUNTIF(Stats!$A$1:$A$32, H18) &gt; 0, "Found", "Not Found")</f>
        <v>Found</v>
      </c>
      <c r="AA18" s="125" t="str">
        <f>IF(COUNTIF(Stats!$A$1:$A$32, I18) &gt; 0, "Found", "Not Found")</f>
        <v>Found</v>
      </c>
      <c r="AB18" s="125" t="str">
        <f>IF(COUNTIF(Stats!$A$1:$A$32, J18) &gt; 0, "Found", "Not Found")</f>
        <v>Found</v>
      </c>
      <c r="AC18" s="125" t="str">
        <f>IF(COUNTIF(Stats!$A$1:$A$32, K18) &gt; 0, "Found", "Not Found")</f>
        <v>Found</v>
      </c>
      <c r="AD18" s="125" t="str">
        <f>IF(COUNTIF(Stats!$A$1:$A$32, L18) &gt; 0, "Found", "Not Found")</f>
        <v>Found</v>
      </c>
      <c r="AE18" s="125" t="str">
        <f>IF(COUNTIF(Stats!$A$1:$A$32, M18) &gt; 0, "Found", "Not Found")</f>
        <v>Found</v>
      </c>
      <c r="AF18" s="125" t="str">
        <f>IF(COUNTIF(Stats!$A$1:$A$32, N18) &gt; 0, "Found", "Not Found")</f>
        <v>Found</v>
      </c>
      <c r="AG18" s="125" t="str">
        <f>IF(COUNTIF(Stats!$A$1:$A$32, O18) &gt; 0, "Found", "Not Found")</f>
        <v>Found</v>
      </c>
      <c r="AH18" s="125" t="str">
        <f>IF(COUNTIF(Stats!$A$1:$A$32, P18) &gt; 0, "Found", "Not Found")</f>
        <v>Found</v>
      </c>
      <c r="AI18" s="125" t="str">
        <f>IF(COUNTIF(Stats!$A$1:$A$32, Q18) &gt; 0, "Found", "Not Found")</f>
        <v>Found</v>
      </c>
      <c r="AJ18" s="125" t="str">
        <f>IF(COUNTIF(Stats!$A$1:$A$32, R18) &gt; 0, "Found", "Not Found")</f>
        <v>Found</v>
      </c>
    </row>
    <row r="19" spans="1:36">
      <c r="A19" s="115" t="s">
        <v>293</v>
      </c>
      <c r="B19" s="116">
        <v>45117</v>
      </c>
      <c r="C19" s="115" t="s">
        <v>365</v>
      </c>
      <c r="D19" s="115" t="s">
        <v>100</v>
      </c>
      <c r="E19" s="117" t="s">
        <v>58</v>
      </c>
      <c r="F19" s="118" t="s">
        <v>70</v>
      </c>
      <c r="G19" s="119" t="s">
        <v>68</v>
      </c>
      <c r="H19" s="119" t="s">
        <v>25</v>
      </c>
      <c r="I19" s="120" t="s">
        <v>50</v>
      </c>
      <c r="J19" s="120" t="s">
        <v>47</v>
      </c>
      <c r="K19" s="122" t="s">
        <v>35</v>
      </c>
      <c r="L19" s="123" t="s">
        <v>52</v>
      </c>
      <c r="M19" s="124" t="s">
        <v>59</v>
      </c>
      <c r="N19" s="124" t="s">
        <v>45</v>
      </c>
      <c r="O19" s="124" t="s">
        <v>49</v>
      </c>
      <c r="P19" s="124" t="s">
        <v>48</v>
      </c>
      <c r="Q19" s="124" t="s">
        <v>69</v>
      </c>
      <c r="R19" s="124" t="s">
        <v>66</v>
      </c>
      <c r="S19" s="115">
        <v>3</v>
      </c>
      <c r="T19" s="125">
        <f ca="1">IFERROR(__xludf.DUMMYFUNCTION("COUNTUNIQUE(E19:R19)"),14)</f>
        <v>14</v>
      </c>
      <c r="U19" s="126">
        <f>COUNTIFS(Patch3!E19:L19,Patch3!$H$16)</f>
        <v>0</v>
      </c>
      <c r="V19" s="126">
        <f>COUNTIFS(Patch3!E19:L19,Patch3!$N$2)</f>
        <v>0</v>
      </c>
      <c r="W19" s="125" t="str">
        <f>IF(COUNTIF(Stats!$A$1:$A$32, E19) &gt; 0, "Found", "Not Found")</f>
        <v>Found</v>
      </c>
      <c r="X19" s="125" t="str">
        <f>IF(COUNTIF(Stats!$A$1:$A$32, F19) &gt; 0, "Found", "Not Found")</f>
        <v>Not Found</v>
      </c>
      <c r="Y19" s="125" t="str">
        <f>IF(COUNTIF(Stats!$A$1:$A$32, G19) &gt; 0, "Found", "Not Found")</f>
        <v>Found</v>
      </c>
      <c r="Z19" s="125" t="str">
        <f>IF(COUNTIF(Stats!$A$1:$A$32, H19) &gt; 0, "Found", "Not Found")</f>
        <v>Found</v>
      </c>
      <c r="AA19" s="125" t="str">
        <f>IF(COUNTIF(Stats!$A$1:$A$32, I19) &gt; 0, "Found", "Not Found")</f>
        <v>Found</v>
      </c>
      <c r="AB19" s="125" t="str">
        <f>IF(COUNTIF(Stats!$A$1:$A$32, J19) &gt; 0, "Found", "Not Found")</f>
        <v>Found</v>
      </c>
      <c r="AC19" s="125" t="str">
        <f>IF(COUNTIF(Stats!$A$1:$A$32, K19) &gt; 0, "Found", "Not Found")</f>
        <v>Found</v>
      </c>
      <c r="AD19" s="125" t="str">
        <f>IF(COUNTIF(Stats!$A$1:$A$32, L19) &gt; 0, "Found", "Not Found")</f>
        <v>Found</v>
      </c>
      <c r="AE19" s="125" t="str">
        <f>IF(COUNTIF(Stats!$A$1:$A$32, M19) &gt; 0, "Found", "Not Found")</f>
        <v>Found</v>
      </c>
      <c r="AF19" s="125" t="str">
        <f>IF(COUNTIF(Stats!$A$1:$A$32, N19) &gt; 0, "Found", "Not Found")</f>
        <v>Found</v>
      </c>
      <c r="AG19" s="125" t="str">
        <f>IF(COUNTIF(Stats!$A$1:$A$32, O19) &gt; 0, "Found", "Not Found")</f>
        <v>Found</v>
      </c>
      <c r="AH19" s="125" t="str">
        <f>IF(COUNTIF(Stats!$A$1:$A$32, P19) &gt; 0, "Found", "Not Found")</f>
        <v>Found</v>
      </c>
      <c r="AI19" s="125" t="str">
        <f>IF(COUNTIF(Stats!$A$1:$A$32, Q19) &gt; 0, "Found", "Not Found")</f>
        <v>Found</v>
      </c>
      <c r="AJ19" s="125" t="str">
        <f>IF(COUNTIF(Stats!$A$1:$A$32, R19) &gt; 0, "Found", "Not Found")</f>
        <v>Found</v>
      </c>
    </row>
    <row r="20" spans="1:36">
      <c r="A20" s="115" t="s">
        <v>293</v>
      </c>
      <c r="B20" s="116">
        <v>45117</v>
      </c>
      <c r="C20" s="115" t="s">
        <v>364</v>
      </c>
      <c r="D20" s="115" t="s">
        <v>100</v>
      </c>
      <c r="E20" s="117" t="s">
        <v>50</v>
      </c>
      <c r="F20" s="118" t="s">
        <v>47</v>
      </c>
      <c r="G20" s="119" t="s">
        <v>69</v>
      </c>
      <c r="H20" s="119" t="s">
        <v>35</v>
      </c>
      <c r="I20" s="120" t="s">
        <v>56</v>
      </c>
      <c r="J20" s="120" t="s">
        <v>68</v>
      </c>
      <c r="K20" s="122" t="s">
        <v>66</v>
      </c>
      <c r="L20" s="123" t="s">
        <v>55</v>
      </c>
      <c r="M20" s="124" t="s">
        <v>49</v>
      </c>
      <c r="N20" s="124" t="s">
        <v>48</v>
      </c>
      <c r="O20" s="124" t="s">
        <v>70</v>
      </c>
      <c r="P20" s="124" t="s">
        <v>45</v>
      </c>
      <c r="Q20" s="124" t="s">
        <v>59</v>
      </c>
      <c r="R20" s="124" t="s">
        <v>46</v>
      </c>
      <c r="S20" s="115">
        <v>3</v>
      </c>
      <c r="T20" s="125">
        <f ca="1">IFERROR(__xludf.DUMMYFUNCTION("COUNTUNIQUE(E20:R20)"),14)</f>
        <v>14</v>
      </c>
      <c r="U20" s="126">
        <f>COUNTIFS(Patch3!E20:L20,Patch3!$H$16)</f>
        <v>1</v>
      </c>
      <c r="V20" s="126">
        <f>COUNTIFS(Patch3!E20:L20,Patch3!$N$2)</f>
        <v>1</v>
      </c>
      <c r="W20" s="125" t="str">
        <f>IF(COUNTIF(Stats!$A$1:$A$32, E20) &gt; 0, "Found", "Not Found")</f>
        <v>Found</v>
      </c>
      <c r="X20" s="125" t="str">
        <f>IF(COUNTIF(Stats!$A$1:$A$32, F20) &gt; 0, "Found", "Not Found")</f>
        <v>Found</v>
      </c>
      <c r="Y20" s="125" t="str">
        <f>IF(COUNTIF(Stats!$A$1:$A$32, G20) &gt; 0, "Found", "Not Found")</f>
        <v>Found</v>
      </c>
      <c r="Z20" s="125" t="str">
        <f>IF(COUNTIF(Stats!$A$1:$A$32, H20) &gt; 0, "Found", "Not Found")</f>
        <v>Found</v>
      </c>
      <c r="AA20" s="125" t="str">
        <f>IF(COUNTIF(Stats!$A$1:$A$32, I20) &gt; 0, "Found", "Not Found")</f>
        <v>Found</v>
      </c>
      <c r="AB20" s="125" t="str">
        <f>IF(COUNTIF(Stats!$A$1:$A$32, J20) &gt; 0, "Found", "Not Found")</f>
        <v>Found</v>
      </c>
      <c r="AC20" s="125" t="str">
        <f>IF(COUNTIF(Stats!$A$1:$A$32, K20) &gt; 0, "Found", "Not Found")</f>
        <v>Found</v>
      </c>
      <c r="AD20" s="125" t="str">
        <f>IF(COUNTIF(Stats!$A$1:$A$32, L20) &gt; 0, "Found", "Not Found")</f>
        <v>Found</v>
      </c>
      <c r="AE20" s="125" t="str">
        <f>IF(COUNTIF(Stats!$A$1:$A$32, M20) &gt; 0, "Found", "Not Found")</f>
        <v>Found</v>
      </c>
      <c r="AF20" s="125" t="str">
        <f>IF(COUNTIF(Stats!$A$1:$A$32, N20) &gt; 0, "Found", "Not Found")</f>
        <v>Found</v>
      </c>
      <c r="AG20" s="125" t="str">
        <f>IF(COUNTIF(Stats!$A$1:$A$32, O20) &gt; 0, "Found", "Not Found")</f>
        <v>Not Found</v>
      </c>
      <c r="AH20" s="125" t="str">
        <f>IF(COUNTIF(Stats!$A$1:$A$32, P20) &gt; 0, "Found", "Not Found")</f>
        <v>Found</v>
      </c>
      <c r="AI20" s="125" t="str">
        <f>IF(COUNTIF(Stats!$A$1:$A$32, Q20) &gt; 0, "Found", "Not Found")</f>
        <v>Found</v>
      </c>
      <c r="AJ20" s="125" t="str">
        <f>IF(COUNTIF(Stats!$A$1:$A$32, R20) &gt; 0, "Found", "Not Found")</f>
        <v>Found</v>
      </c>
    </row>
    <row r="21" spans="1:36">
      <c r="A21" s="127" t="s">
        <v>287</v>
      </c>
      <c r="B21" s="116">
        <v>45117</v>
      </c>
      <c r="C21" s="115" t="s">
        <v>364</v>
      </c>
      <c r="D21" s="115" t="s">
        <v>100</v>
      </c>
      <c r="E21" s="117" t="s">
        <v>49</v>
      </c>
      <c r="F21" s="118" t="s">
        <v>285</v>
      </c>
      <c r="G21" s="119" t="s">
        <v>50</v>
      </c>
      <c r="H21" s="119" t="s">
        <v>69</v>
      </c>
      <c r="I21" s="120" t="s">
        <v>48</v>
      </c>
      <c r="J21" s="120" t="s">
        <v>58</v>
      </c>
      <c r="K21" s="122" t="s">
        <v>66</v>
      </c>
      <c r="L21" s="123" t="s">
        <v>294</v>
      </c>
      <c r="M21" s="124" t="s">
        <v>15</v>
      </c>
      <c r="N21" s="124" t="s">
        <v>70</v>
      </c>
      <c r="O21" s="124" t="s">
        <v>52</v>
      </c>
      <c r="P21" s="124" t="s">
        <v>45</v>
      </c>
      <c r="Q21" s="124" t="s">
        <v>46</v>
      </c>
      <c r="R21" s="124" t="s">
        <v>65</v>
      </c>
      <c r="S21" s="115">
        <v>3</v>
      </c>
      <c r="T21" s="125">
        <f ca="1">IFERROR(__xludf.DUMMYFUNCTION("COUNTUNIQUE(E21:R21)"),14)</f>
        <v>14</v>
      </c>
      <c r="U21" s="126">
        <f>COUNTIFS(Patch3!E21:L21,Patch3!$H$16)</f>
        <v>1</v>
      </c>
      <c r="V21" s="126">
        <f>COUNTIFS(Patch3!E21:L21,Patch3!$N$2)</f>
        <v>1</v>
      </c>
      <c r="W21" s="125" t="str">
        <f>IF(COUNTIF(Stats!$A$1:$A$32, E21) &gt; 0, "Found", "Not Found")</f>
        <v>Found</v>
      </c>
      <c r="X21" s="125" t="str">
        <f>IF(COUNTIF(Stats!$A$1:$A$32, F21) &gt; 0, "Found", "Not Found")</f>
        <v>Found</v>
      </c>
      <c r="Y21" s="125" t="str">
        <f>IF(COUNTIF(Stats!$A$1:$A$32, G21) &gt; 0, "Found", "Not Found")</f>
        <v>Found</v>
      </c>
      <c r="Z21" s="125" t="str">
        <f>IF(COUNTIF(Stats!$A$1:$A$32, H21) &gt; 0, "Found", "Not Found")</f>
        <v>Found</v>
      </c>
      <c r="AA21" s="125" t="str">
        <f>IF(COUNTIF(Stats!$A$1:$A$32, I21) &gt; 0, "Found", "Not Found")</f>
        <v>Found</v>
      </c>
      <c r="AB21" s="125" t="str">
        <f>IF(COUNTIF(Stats!$A$1:$A$32, J21) &gt; 0, "Found", "Not Found")</f>
        <v>Found</v>
      </c>
      <c r="AC21" s="125" t="str">
        <f>IF(COUNTIF(Stats!$A$1:$A$32, K21) &gt; 0, "Found", "Not Found")</f>
        <v>Found</v>
      </c>
      <c r="AD21" s="125" t="str">
        <f>IF(COUNTIF(Stats!$A$1:$A$32, L21) &gt; 0, "Found", "Not Found")</f>
        <v>Found</v>
      </c>
      <c r="AE21" s="125" t="str">
        <f>IF(COUNTIF(Stats!$A$1:$A$32, M21) &gt; 0, "Found", "Not Found")</f>
        <v>Found</v>
      </c>
      <c r="AF21" s="125" t="str">
        <f>IF(COUNTIF(Stats!$A$1:$A$32, N21) &gt; 0, "Found", "Not Found")</f>
        <v>Not Found</v>
      </c>
      <c r="AG21" s="125" t="str">
        <f>IF(COUNTIF(Stats!$A$1:$A$32, O21) &gt; 0, "Found", "Not Found")</f>
        <v>Found</v>
      </c>
      <c r="AH21" s="125" t="str">
        <f>IF(COUNTIF(Stats!$A$1:$A$32, P21) &gt; 0, "Found", "Not Found")</f>
        <v>Found</v>
      </c>
      <c r="AI21" s="125" t="str">
        <f>IF(COUNTIF(Stats!$A$1:$A$32, Q21) &gt; 0, "Found", "Not Found")</f>
        <v>Found</v>
      </c>
      <c r="AJ21" s="125" t="str">
        <f>IF(COUNTIF(Stats!$A$1:$A$32, R21) &gt; 0, "Found", "Not Found")</f>
        <v>Found</v>
      </c>
    </row>
    <row r="22" spans="1:36">
      <c r="A22" s="127" t="s">
        <v>287</v>
      </c>
      <c r="B22" s="116">
        <v>45117</v>
      </c>
      <c r="C22" s="115" t="s">
        <v>365</v>
      </c>
      <c r="D22" s="115" t="s">
        <v>295</v>
      </c>
      <c r="E22" s="117" t="s">
        <v>48</v>
      </c>
      <c r="F22" s="118" t="s">
        <v>52</v>
      </c>
      <c r="G22" s="119" t="s">
        <v>25</v>
      </c>
      <c r="H22" s="119" t="s">
        <v>50</v>
      </c>
      <c r="I22" s="120" t="s">
        <v>40</v>
      </c>
      <c r="J22" s="120" t="s">
        <v>45</v>
      </c>
      <c r="K22" s="129" t="s">
        <v>62</v>
      </c>
      <c r="L22" s="123" t="s">
        <v>51</v>
      </c>
      <c r="M22" s="124" t="s">
        <v>49</v>
      </c>
      <c r="N22" s="124" t="s">
        <v>70</v>
      </c>
      <c r="O22" s="124" t="s">
        <v>66</v>
      </c>
      <c r="P22" s="124" t="s">
        <v>47</v>
      </c>
      <c r="Q22" s="124" t="s">
        <v>58</v>
      </c>
      <c r="R22" s="124" t="s">
        <v>35</v>
      </c>
      <c r="S22" s="115">
        <v>3</v>
      </c>
      <c r="T22" s="125">
        <f ca="1">IFERROR(__xludf.DUMMYFUNCTION("COUNTUNIQUE(E22:R22)"),14)</f>
        <v>14</v>
      </c>
      <c r="U22" s="126">
        <f>COUNTIFS(Patch3!E22:L22,Patch3!$H$16)</f>
        <v>0</v>
      </c>
      <c r="V22" s="126">
        <f>COUNTIFS(Patch3!E22:L22,Patch3!$N$2)</f>
        <v>0</v>
      </c>
      <c r="W22" s="125" t="str">
        <f>IF(COUNTIF(Stats!$A$1:$A$32, E22) &gt; 0, "Found", "Not Found")</f>
        <v>Found</v>
      </c>
      <c r="X22" s="125" t="str">
        <f>IF(COUNTIF(Stats!$A$1:$A$32, F22) &gt; 0, "Found", "Not Found")</f>
        <v>Found</v>
      </c>
      <c r="Y22" s="125" t="str">
        <f>IF(COUNTIF(Stats!$A$1:$A$32, G22) &gt; 0, "Found", "Not Found")</f>
        <v>Found</v>
      </c>
      <c r="Z22" s="125" t="str">
        <f>IF(COUNTIF(Stats!$A$1:$A$32, H22) &gt; 0, "Found", "Not Found")</f>
        <v>Found</v>
      </c>
      <c r="AA22" s="125" t="str">
        <f>IF(COUNTIF(Stats!$A$1:$A$32, I22) &gt; 0, "Found", "Not Found")</f>
        <v>Found</v>
      </c>
      <c r="AB22" s="125" t="str">
        <f>IF(COUNTIF(Stats!$A$1:$A$32, J22) &gt; 0, "Found", "Not Found")</f>
        <v>Found</v>
      </c>
      <c r="AC22" s="125" t="str">
        <f>IF(COUNTIF(Stats!$A$1:$A$32, K22) &gt; 0, "Found", "Not Found")</f>
        <v>Found</v>
      </c>
      <c r="AD22" s="125" t="str">
        <f>IF(COUNTIF(Stats!$A$1:$A$32, L22) &gt; 0, "Found", "Not Found")</f>
        <v>Found</v>
      </c>
      <c r="AE22" s="125" t="str">
        <f>IF(COUNTIF(Stats!$A$1:$A$32, M22) &gt; 0, "Found", "Not Found")</f>
        <v>Found</v>
      </c>
      <c r="AF22" s="125" t="str">
        <f>IF(COUNTIF(Stats!$A$1:$A$32, N22) &gt; 0, "Found", "Not Found")</f>
        <v>Not Found</v>
      </c>
      <c r="AG22" s="125" t="str">
        <f>IF(COUNTIF(Stats!$A$1:$A$32, O22) &gt; 0, "Found", "Not Found")</f>
        <v>Found</v>
      </c>
      <c r="AH22" s="125" t="str">
        <f>IF(COUNTIF(Stats!$A$1:$A$32, P22) &gt; 0, "Found", "Not Found")</f>
        <v>Found</v>
      </c>
      <c r="AI22" s="125" t="str">
        <f>IF(COUNTIF(Stats!$A$1:$A$32, Q22) &gt; 0, "Found", "Not Found")</f>
        <v>Found</v>
      </c>
      <c r="AJ22" s="125" t="str">
        <f>IF(COUNTIF(Stats!$A$1:$A$32, R22) &gt; 0, "Found", "Not Found")</f>
        <v>Found</v>
      </c>
    </row>
    <row r="23" spans="1:36">
      <c r="A23" s="127" t="s">
        <v>287</v>
      </c>
      <c r="B23" s="116">
        <v>45117</v>
      </c>
      <c r="C23" s="115" t="s">
        <v>364</v>
      </c>
      <c r="D23" s="115" t="s">
        <v>100</v>
      </c>
      <c r="E23" s="117" t="s">
        <v>45</v>
      </c>
      <c r="F23" s="118" t="s">
        <v>58</v>
      </c>
      <c r="G23" s="119" t="s">
        <v>296</v>
      </c>
      <c r="H23" s="128" t="s">
        <v>284</v>
      </c>
      <c r="I23" s="120" t="s">
        <v>48</v>
      </c>
      <c r="J23" s="120" t="s">
        <v>35</v>
      </c>
      <c r="K23" s="122" t="s">
        <v>46</v>
      </c>
      <c r="L23" s="123" t="s">
        <v>69</v>
      </c>
      <c r="M23" s="124" t="s">
        <v>52</v>
      </c>
      <c r="N23" s="124" t="s">
        <v>49</v>
      </c>
      <c r="O23" s="124" t="s">
        <v>66</v>
      </c>
      <c r="P23" s="124" t="s">
        <v>70</v>
      </c>
      <c r="Q23" s="124" t="s">
        <v>50</v>
      </c>
      <c r="R23" s="124" t="s">
        <v>68</v>
      </c>
      <c r="S23" s="115">
        <v>3</v>
      </c>
      <c r="T23" s="125">
        <f ca="1">IFERROR(__xludf.DUMMYFUNCTION("COUNTUNIQUE(E23:R23)"),14)</f>
        <v>14</v>
      </c>
      <c r="U23" s="126">
        <f>COUNTIFS(Patch3!E23:L23,Patch3!$H$16)</f>
        <v>1</v>
      </c>
      <c r="V23" s="126">
        <f>COUNTIFS(Patch3!E23:L23,Patch3!$N$2)</f>
        <v>0</v>
      </c>
      <c r="W23" s="125" t="str">
        <f>IF(COUNTIF(Stats!$A$1:$A$32, E23) &gt; 0, "Found", "Not Found")</f>
        <v>Found</v>
      </c>
      <c r="X23" s="125" t="str">
        <f>IF(COUNTIF(Stats!$A$1:$A$32, F23) &gt; 0, "Found", "Not Found")</f>
        <v>Found</v>
      </c>
      <c r="Y23" s="125" t="str">
        <f>IF(COUNTIF(Stats!$A$1:$A$32, G23) &gt; 0, "Found", "Not Found")</f>
        <v>Found</v>
      </c>
      <c r="Z23" s="125" t="str">
        <f>IF(COUNTIF(Stats!$A$1:$A$32, H23) &gt; 0, "Found", "Not Found")</f>
        <v>Found</v>
      </c>
      <c r="AA23" s="125" t="str">
        <f>IF(COUNTIF(Stats!$A$1:$A$32, I23) &gt; 0, "Found", "Not Found")</f>
        <v>Found</v>
      </c>
      <c r="AB23" s="125" t="str">
        <f>IF(COUNTIF(Stats!$A$1:$A$32, J23) &gt; 0, "Found", "Not Found")</f>
        <v>Found</v>
      </c>
      <c r="AC23" s="125" t="str">
        <f>IF(COUNTIF(Stats!$A$1:$A$32, K23) &gt; 0, "Found", "Not Found")</f>
        <v>Found</v>
      </c>
      <c r="AD23" s="125" t="str">
        <f>IF(COUNTIF(Stats!$A$1:$A$32, L23) &gt; 0, "Found", "Not Found")</f>
        <v>Found</v>
      </c>
      <c r="AE23" s="125" t="str">
        <f>IF(COUNTIF(Stats!$A$1:$A$32, M23) &gt; 0, "Found", "Not Found")</f>
        <v>Found</v>
      </c>
      <c r="AF23" s="125" t="str">
        <f>IF(COUNTIF(Stats!$A$1:$A$32, N23) &gt; 0, "Found", "Not Found")</f>
        <v>Found</v>
      </c>
      <c r="AG23" s="125" t="str">
        <f>IF(COUNTIF(Stats!$A$1:$A$32, O23) &gt; 0, "Found", "Not Found")</f>
        <v>Found</v>
      </c>
      <c r="AH23" s="125" t="str">
        <f>IF(COUNTIF(Stats!$A$1:$A$32, P23) &gt; 0, "Found", "Not Found")</f>
        <v>Not Found</v>
      </c>
      <c r="AI23" s="125" t="str">
        <f>IF(COUNTIF(Stats!$A$1:$A$32, Q23) &gt; 0, "Found", "Not Found")</f>
        <v>Found</v>
      </c>
      <c r="AJ23" s="125" t="str">
        <f>IF(COUNTIF(Stats!$A$1:$A$32, R23) &gt; 0, "Found", "Not Found")</f>
        <v>Found</v>
      </c>
    </row>
    <row r="24" spans="1:36">
      <c r="A24" s="127" t="s">
        <v>297</v>
      </c>
      <c r="B24" s="116">
        <v>45118</v>
      </c>
      <c r="C24" s="115" t="s">
        <v>365</v>
      </c>
      <c r="D24" s="115" t="s">
        <v>100</v>
      </c>
      <c r="E24" s="117" t="s">
        <v>15</v>
      </c>
      <c r="F24" s="118" t="s">
        <v>45</v>
      </c>
      <c r="G24" s="119" t="s">
        <v>35</v>
      </c>
      <c r="H24" s="119" t="s">
        <v>46</v>
      </c>
      <c r="I24" s="120" t="s">
        <v>69</v>
      </c>
      <c r="J24" s="120" t="s">
        <v>48</v>
      </c>
      <c r="K24" s="122" t="s">
        <v>70</v>
      </c>
      <c r="L24" s="123" t="s">
        <v>20</v>
      </c>
      <c r="M24" s="124" t="s">
        <v>66</v>
      </c>
      <c r="N24" s="124" t="s">
        <v>52</v>
      </c>
      <c r="O24" s="124" t="s">
        <v>49</v>
      </c>
      <c r="P24" s="124" t="s">
        <v>58</v>
      </c>
      <c r="Q24" s="124" t="s">
        <v>57</v>
      </c>
      <c r="R24" s="124" t="s">
        <v>65</v>
      </c>
      <c r="S24" s="115">
        <v>3</v>
      </c>
      <c r="T24" s="125">
        <f ca="1">IFERROR(__xludf.DUMMYFUNCTION("COUNTUNIQUE(E24:R24)"),14)</f>
        <v>14</v>
      </c>
      <c r="U24" s="126">
        <f>COUNTIFS(Patch3!E24:L24,Patch3!$H$16)</f>
        <v>1</v>
      </c>
      <c r="V24" s="126">
        <f>COUNTIFS(Patch3!E24:L24,Patch3!$N$2)</f>
        <v>0</v>
      </c>
      <c r="W24" s="125" t="str">
        <f>IF(COUNTIF(Stats!$A$1:$A$32, E24) &gt; 0, "Found", "Not Found")</f>
        <v>Found</v>
      </c>
      <c r="X24" s="125" t="str">
        <f>IF(COUNTIF(Stats!$A$1:$A$32, F24) &gt; 0, "Found", "Not Found")</f>
        <v>Found</v>
      </c>
      <c r="Y24" s="125" t="str">
        <f>IF(COUNTIF(Stats!$A$1:$A$32, G24) &gt; 0, "Found", "Not Found")</f>
        <v>Found</v>
      </c>
      <c r="Z24" s="125" t="str">
        <f>IF(COUNTIF(Stats!$A$1:$A$32, H24) &gt; 0, "Found", "Not Found")</f>
        <v>Found</v>
      </c>
      <c r="AA24" s="125" t="str">
        <f>IF(COUNTIF(Stats!$A$1:$A$32, I24) &gt; 0, "Found", "Not Found")</f>
        <v>Found</v>
      </c>
      <c r="AB24" s="125" t="str">
        <f>IF(COUNTIF(Stats!$A$1:$A$32, J24) &gt; 0, "Found", "Not Found")</f>
        <v>Found</v>
      </c>
      <c r="AC24" s="125" t="str">
        <f>IF(COUNTIF(Stats!$A$1:$A$32, K24) &gt; 0, "Found", "Not Found")</f>
        <v>Not Found</v>
      </c>
      <c r="AD24" s="125" t="str">
        <f>IF(COUNTIF(Stats!$A$1:$A$32, L24) &gt; 0, "Found", "Not Found")</f>
        <v>Found</v>
      </c>
      <c r="AE24" s="125" t="str">
        <f>IF(COUNTIF(Stats!$A$1:$A$32, M24) &gt; 0, "Found", "Not Found")</f>
        <v>Found</v>
      </c>
      <c r="AF24" s="125" t="str">
        <f>IF(COUNTIF(Stats!$A$1:$A$32, N24) &gt; 0, "Found", "Not Found")</f>
        <v>Found</v>
      </c>
      <c r="AG24" s="125" t="str">
        <f>IF(COUNTIF(Stats!$A$1:$A$32, O24) &gt; 0, "Found", "Not Found")</f>
        <v>Found</v>
      </c>
      <c r="AH24" s="125" t="str">
        <f>IF(COUNTIF(Stats!$A$1:$A$32, P24) &gt; 0, "Found", "Not Found")</f>
        <v>Found</v>
      </c>
      <c r="AI24" s="125" t="str">
        <f>IF(COUNTIF(Stats!$A$1:$A$32, Q24) &gt; 0, "Found", "Not Found")</f>
        <v>Found</v>
      </c>
      <c r="AJ24" s="125" t="str">
        <f>IF(COUNTIF(Stats!$A$1:$A$32, R24) &gt; 0, "Found", "Not Found")</f>
        <v>Found</v>
      </c>
    </row>
    <row r="25" spans="1:36">
      <c r="A25" s="127" t="s">
        <v>297</v>
      </c>
      <c r="B25" s="116">
        <v>45118</v>
      </c>
      <c r="C25" s="115" t="s">
        <v>364</v>
      </c>
      <c r="D25" s="115" t="s">
        <v>100</v>
      </c>
      <c r="E25" s="117" t="s">
        <v>58</v>
      </c>
      <c r="F25" s="118" t="s">
        <v>50</v>
      </c>
      <c r="G25" s="119" t="s">
        <v>51</v>
      </c>
      <c r="H25" s="119" t="s">
        <v>45</v>
      </c>
      <c r="I25" s="120" t="s">
        <v>66</v>
      </c>
      <c r="J25" s="120" t="s">
        <v>49</v>
      </c>
      <c r="K25" s="122" t="s">
        <v>57</v>
      </c>
      <c r="L25" s="123" t="s">
        <v>46</v>
      </c>
      <c r="M25" s="124" t="s">
        <v>52</v>
      </c>
      <c r="N25" s="124" t="s">
        <v>15</v>
      </c>
      <c r="O25" s="124" t="s">
        <v>70</v>
      </c>
      <c r="P25" s="124" t="s">
        <v>48</v>
      </c>
      <c r="Q25" s="124" t="s">
        <v>298</v>
      </c>
      <c r="R25" s="124" t="s">
        <v>40</v>
      </c>
      <c r="S25" s="115">
        <v>3</v>
      </c>
      <c r="T25" s="125">
        <f ca="1">IFERROR(__xludf.DUMMYFUNCTION("COUNTUNIQUE(E25:R25)"),14)</f>
        <v>14</v>
      </c>
      <c r="U25" s="126">
        <f>COUNTIFS(Patch3!E25:L25,Patch3!$H$16)</f>
        <v>0</v>
      </c>
      <c r="V25" s="126">
        <f>COUNTIFS(Patch3!E25:L25,Patch3!$N$2)</f>
        <v>1</v>
      </c>
      <c r="W25" s="125" t="str">
        <f>IF(COUNTIF(Stats!$A$1:$A$32, E25) &gt; 0, "Found", "Not Found")</f>
        <v>Found</v>
      </c>
      <c r="X25" s="125" t="str">
        <f>IF(COUNTIF(Stats!$A$1:$A$32, F25) &gt; 0, "Found", "Not Found")</f>
        <v>Found</v>
      </c>
      <c r="Y25" s="125" t="str">
        <f>IF(COUNTIF(Stats!$A$1:$A$32, G25) &gt; 0, "Found", "Not Found")</f>
        <v>Found</v>
      </c>
      <c r="Z25" s="125" t="str">
        <f>IF(COUNTIF(Stats!$A$1:$A$32, H25) &gt; 0, "Found", "Not Found")</f>
        <v>Found</v>
      </c>
      <c r="AA25" s="125" t="str">
        <f>IF(COUNTIF(Stats!$A$1:$A$32, I25) &gt; 0, "Found", "Not Found")</f>
        <v>Found</v>
      </c>
      <c r="AB25" s="125" t="str">
        <f>IF(COUNTIF(Stats!$A$1:$A$32, J25) &gt; 0, "Found", "Not Found")</f>
        <v>Found</v>
      </c>
      <c r="AC25" s="125" t="str">
        <f>IF(COUNTIF(Stats!$A$1:$A$32, K25) &gt; 0, "Found", "Not Found")</f>
        <v>Found</v>
      </c>
      <c r="AD25" s="125" t="str">
        <f>IF(COUNTIF(Stats!$A$1:$A$32, L25) &gt; 0, "Found", "Not Found")</f>
        <v>Found</v>
      </c>
      <c r="AE25" s="125" t="str">
        <f>IF(COUNTIF(Stats!$A$1:$A$32, M25) &gt; 0, "Found", "Not Found")</f>
        <v>Found</v>
      </c>
      <c r="AF25" s="125" t="str">
        <f>IF(COUNTIF(Stats!$A$1:$A$32, N25) &gt; 0, "Found", "Not Found")</f>
        <v>Found</v>
      </c>
      <c r="AG25" s="125" t="str">
        <f>IF(COUNTIF(Stats!$A$1:$A$32, O25) &gt; 0, "Found", "Not Found")</f>
        <v>Not Found</v>
      </c>
      <c r="AH25" s="125" t="str">
        <f>IF(COUNTIF(Stats!$A$1:$A$32, P25) &gt; 0, "Found", "Not Found")</f>
        <v>Found</v>
      </c>
      <c r="AI25" s="125" t="str">
        <f>IF(COUNTIF(Stats!$A$1:$A$32, Q25) &gt; 0, "Found", "Not Found")</f>
        <v>Found</v>
      </c>
      <c r="AJ25" s="125" t="str">
        <f>IF(COUNTIF(Stats!$A$1:$A$32, R25) &gt; 0, "Found", "Not Found")</f>
        <v>Found</v>
      </c>
    </row>
    <row r="26" spans="1:36">
      <c r="A26" s="127" t="s">
        <v>297</v>
      </c>
      <c r="B26" s="116">
        <v>45118</v>
      </c>
      <c r="C26" s="115" t="s">
        <v>365</v>
      </c>
      <c r="D26" s="115" t="s">
        <v>100</v>
      </c>
      <c r="E26" s="117" t="s">
        <v>15</v>
      </c>
      <c r="F26" s="118" t="s">
        <v>57</v>
      </c>
      <c r="G26" s="119" t="s">
        <v>45</v>
      </c>
      <c r="H26" s="119" t="s">
        <v>55</v>
      </c>
      <c r="I26" s="120" t="s">
        <v>69</v>
      </c>
      <c r="J26" s="120" t="s">
        <v>48</v>
      </c>
      <c r="K26" s="122" t="s">
        <v>50</v>
      </c>
      <c r="L26" s="123" t="s">
        <v>20</v>
      </c>
      <c r="M26" s="124" t="s">
        <v>66</v>
      </c>
      <c r="N26" s="124" t="s">
        <v>52</v>
      </c>
      <c r="O26" s="124" t="s">
        <v>49</v>
      </c>
      <c r="P26" s="124" t="s">
        <v>70</v>
      </c>
      <c r="Q26" s="124" t="s">
        <v>58</v>
      </c>
      <c r="R26" s="124" t="s">
        <v>46</v>
      </c>
      <c r="S26" s="115">
        <v>3</v>
      </c>
      <c r="T26" s="125">
        <f ca="1">IFERROR(__xludf.DUMMYFUNCTION("COUNTUNIQUE(E26:R26)"),14)</f>
        <v>14</v>
      </c>
      <c r="U26" s="126">
        <f>COUNTIFS(Patch3!E26:L26,Patch3!$H$16)</f>
        <v>1</v>
      </c>
      <c r="V26" s="126">
        <f>COUNTIFS(Patch3!E26:L26,Patch3!$N$2)</f>
        <v>0</v>
      </c>
      <c r="W26" s="125" t="str">
        <f>IF(COUNTIF(Stats!$A$1:$A$32, E26) &gt; 0, "Found", "Not Found")</f>
        <v>Found</v>
      </c>
      <c r="X26" s="125" t="str">
        <f>IF(COUNTIF(Stats!$A$1:$A$32, F26) &gt; 0, "Found", "Not Found")</f>
        <v>Found</v>
      </c>
      <c r="Y26" s="125" t="str">
        <f>IF(COUNTIF(Stats!$A$1:$A$32, G26) &gt; 0, "Found", "Not Found")</f>
        <v>Found</v>
      </c>
      <c r="Z26" s="125" t="str">
        <f>IF(COUNTIF(Stats!$A$1:$A$32, H26) &gt; 0, "Found", "Not Found")</f>
        <v>Found</v>
      </c>
      <c r="AA26" s="125" t="str">
        <f>IF(COUNTIF(Stats!$A$1:$A$32, I26) &gt; 0, "Found", "Not Found")</f>
        <v>Found</v>
      </c>
      <c r="AB26" s="125" t="str">
        <f>IF(COUNTIF(Stats!$A$1:$A$32, J26) &gt; 0, "Found", "Not Found")</f>
        <v>Found</v>
      </c>
      <c r="AC26" s="125" t="str">
        <f>IF(COUNTIF(Stats!$A$1:$A$32, K26) &gt; 0, "Found", "Not Found")</f>
        <v>Found</v>
      </c>
      <c r="AD26" s="125" t="str">
        <f>IF(COUNTIF(Stats!$A$1:$A$32, L26) &gt; 0, "Found", "Not Found")</f>
        <v>Found</v>
      </c>
      <c r="AE26" s="125" t="str">
        <f>IF(COUNTIF(Stats!$A$1:$A$32, M26) &gt; 0, "Found", "Not Found")</f>
        <v>Found</v>
      </c>
      <c r="AF26" s="125" t="str">
        <f>IF(COUNTIF(Stats!$A$1:$A$32, N26) &gt; 0, "Found", "Not Found")</f>
        <v>Found</v>
      </c>
      <c r="AG26" s="125" t="str">
        <f>IF(COUNTIF(Stats!$A$1:$A$32, O26) &gt; 0, "Found", "Not Found")</f>
        <v>Found</v>
      </c>
      <c r="AH26" s="125" t="str">
        <f>IF(COUNTIF(Stats!$A$1:$A$32, P26) &gt; 0, "Found", "Not Found")</f>
        <v>Not Found</v>
      </c>
      <c r="AI26" s="125" t="str">
        <f>IF(COUNTIF(Stats!$A$1:$A$32, Q26) &gt; 0, "Found", "Not Found")</f>
        <v>Found</v>
      </c>
      <c r="AJ26" s="125" t="str">
        <f>IF(COUNTIF(Stats!$A$1:$A$32, R26) &gt; 0, "Found", "Not Found")</f>
        <v>Found</v>
      </c>
    </row>
    <row r="27" spans="1:36">
      <c r="A27" s="127" t="s">
        <v>297</v>
      </c>
      <c r="B27" s="116">
        <v>45118</v>
      </c>
      <c r="C27" s="115" t="s">
        <v>364</v>
      </c>
      <c r="D27" s="115" t="s">
        <v>100</v>
      </c>
      <c r="E27" s="117" t="s">
        <v>291</v>
      </c>
      <c r="F27" s="118" t="s">
        <v>25</v>
      </c>
      <c r="G27" s="119" t="s">
        <v>59</v>
      </c>
      <c r="H27" s="119" t="s">
        <v>61</v>
      </c>
      <c r="I27" s="120" t="s">
        <v>49</v>
      </c>
      <c r="J27" s="120" t="s">
        <v>66</v>
      </c>
      <c r="K27" s="122" t="s">
        <v>58</v>
      </c>
      <c r="L27" s="123" t="s">
        <v>298</v>
      </c>
      <c r="M27" s="124" t="s">
        <v>52</v>
      </c>
      <c r="N27" s="124" t="s">
        <v>15</v>
      </c>
      <c r="O27" s="124" t="s">
        <v>57</v>
      </c>
      <c r="P27" s="124" t="s">
        <v>45</v>
      </c>
      <c r="Q27" s="124" t="s">
        <v>48</v>
      </c>
      <c r="R27" s="124" t="s">
        <v>47</v>
      </c>
      <c r="S27" s="115">
        <v>3</v>
      </c>
      <c r="T27" s="125">
        <f ca="1">IFERROR(__xludf.DUMMYFUNCTION("COUNTUNIQUE(E27:R27)"),14)</f>
        <v>14</v>
      </c>
      <c r="U27" s="126">
        <f>COUNTIFS(Patch3!E27:L27,Patch3!$H$16)</f>
        <v>0</v>
      </c>
      <c r="V27" s="126">
        <f>COUNTIFS(Patch3!E27:L27,Patch3!$N$2)</f>
        <v>1</v>
      </c>
      <c r="W27" s="125" t="str">
        <f>IF(COUNTIF(Stats!$A$1:$A$32, E27) &gt; 0, "Found", "Not Found")</f>
        <v>Not Found</v>
      </c>
      <c r="X27" s="125" t="str">
        <f>IF(COUNTIF(Stats!$A$1:$A$32, F27) &gt; 0, "Found", "Not Found")</f>
        <v>Found</v>
      </c>
      <c r="Y27" s="125" t="str">
        <f>IF(COUNTIF(Stats!$A$1:$A$32, G27) &gt; 0, "Found", "Not Found")</f>
        <v>Found</v>
      </c>
      <c r="Z27" s="125" t="str">
        <f>IF(COUNTIF(Stats!$A$1:$A$32, H27) &gt; 0, "Found", "Not Found")</f>
        <v>Found</v>
      </c>
      <c r="AA27" s="125" t="str">
        <f>IF(COUNTIF(Stats!$A$1:$A$32, I27) &gt; 0, "Found", "Not Found")</f>
        <v>Found</v>
      </c>
      <c r="AB27" s="125" t="str">
        <f>IF(COUNTIF(Stats!$A$1:$A$32, J27) &gt; 0, "Found", "Not Found")</f>
        <v>Found</v>
      </c>
      <c r="AC27" s="125" t="str">
        <f>IF(COUNTIF(Stats!$A$1:$A$32, K27) &gt; 0, "Found", "Not Found")</f>
        <v>Found</v>
      </c>
      <c r="AD27" s="125" t="str">
        <f>IF(COUNTIF(Stats!$A$1:$A$32, L27) &gt; 0, "Found", "Not Found")</f>
        <v>Found</v>
      </c>
      <c r="AE27" s="125" t="str">
        <f>IF(COUNTIF(Stats!$A$1:$A$32, M27) &gt; 0, "Found", "Not Found")</f>
        <v>Found</v>
      </c>
      <c r="AF27" s="125" t="str">
        <f>IF(COUNTIF(Stats!$A$1:$A$32, N27) &gt; 0, "Found", "Not Found")</f>
        <v>Found</v>
      </c>
      <c r="AG27" s="125" t="str">
        <f>IF(COUNTIF(Stats!$A$1:$A$32, O27) &gt; 0, "Found", "Not Found")</f>
        <v>Found</v>
      </c>
      <c r="AH27" s="125" t="str">
        <f>IF(COUNTIF(Stats!$A$1:$A$32, P27) &gt; 0, "Found", "Not Found")</f>
        <v>Found</v>
      </c>
      <c r="AI27" s="125" t="str">
        <f>IF(COUNTIF(Stats!$A$1:$A$32, Q27) &gt; 0, "Found", "Not Found")</f>
        <v>Found</v>
      </c>
      <c r="AJ27" s="125" t="str">
        <f>IF(COUNTIF(Stats!$A$1:$A$32, R27) &gt; 0, "Found", "Not Found")</f>
        <v>Found</v>
      </c>
    </row>
    <row r="28" spans="1:36">
      <c r="A28" s="127" t="s">
        <v>297</v>
      </c>
      <c r="B28" s="116">
        <v>45118</v>
      </c>
      <c r="C28" s="115" t="s">
        <v>365</v>
      </c>
      <c r="D28" s="115" t="s">
        <v>100</v>
      </c>
      <c r="E28" s="117" t="s">
        <v>15</v>
      </c>
      <c r="F28" s="118" t="s">
        <v>45</v>
      </c>
      <c r="G28" s="119" t="s">
        <v>55</v>
      </c>
      <c r="H28" s="119" t="s">
        <v>46</v>
      </c>
      <c r="I28" s="120" t="s">
        <v>48</v>
      </c>
      <c r="J28" s="120" t="s">
        <v>69</v>
      </c>
      <c r="K28" s="122" t="s">
        <v>50</v>
      </c>
      <c r="L28" s="123" t="s">
        <v>20</v>
      </c>
      <c r="M28" s="124" t="s">
        <v>66</v>
      </c>
      <c r="N28" s="124" t="s">
        <v>52</v>
      </c>
      <c r="O28" s="124" t="s">
        <v>49</v>
      </c>
      <c r="P28" s="124" t="s">
        <v>57</v>
      </c>
      <c r="Q28" s="124" t="s">
        <v>70</v>
      </c>
      <c r="R28" s="124" t="s">
        <v>58</v>
      </c>
      <c r="S28" s="115">
        <v>3</v>
      </c>
      <c r="T28" s="125">
        <f ca="1">IFERROR(__xludf.DUMMYFUNCTION("COUNTUNIQUE(E28:R28)"),14)</f>
        <v>14</v>
      </c>
      <c r="U28" s="126">
        <f>COUNTIFS(Patch3!E28:L28,Patch3!$H$16)</f>
        <v>1</v>
      </c>
      <c r="V28" s="126">
        <f>COUNTIFS(Patch3!E28:L28,Patch3!$N$2)</f>
        <v>0</v>
      </c>
      <c r="W28" s="125" t="str">
        <f>IF(COUNTIF(Stats!$A$1:$A$32, E28) &gt; 0, "Found", "Not Found")</f>
        <v>Found</v>
      </c>
      <c r="X28" s="125" t="str">
        <f>IF(COUNTIF(Stats!$A$1:$A$32, F28) &gt; 0, "Found", "Not Found")</f>
        <v>Found</v>
      </c>
      <c r="Y28" s="125" t="str">
        <f>IF(COUNTIF(Stats!$A$1:$A$32, G28) &gt; 0, "Found", "Not Found")</f>
        <v>Found</v>
      </c>
      <c r="Z28" s="125" t="str">
        <f>IF(COUNTIF(Stats!$A$1:$A$32, H28) &gt; 0, "Found", "Not Found")</f>
        <v>Found</v>
      </c>
      <c r="AA28" s="125" t="str">
        <f>IF(COUNTIF(Stats!$A$1:$A$32, I28) &gt; 0, "Found", "Not Found")</f>
        <v>Found</v>
      </c>
      <c r="AB28" s="125" t="str">
        <f>IF(COUNTIF(Stats!$A$1:$A$32, J28) &gt; 0, "Found", "Not Found")</f>
        <v>Found</v>
      </c>
      <c r="AC28" s="125" t="str">
        <f>IF(COUNTIF(Stats!$A$1:$A$32, K28) &gt; 0, "Found", "Not Found")</f>
        <v>Found</v>
      </c>
      <c r="AD28" s="125" t="str">
        <f>IF(COUNTIF(Stats!$A$1:$A$32, L28) &gt; 0, "Found", "Not Found")</f>
        <v>Found</v>
      </c>
      <c r="AE28" s="125" t="str">
        <f>IF(COUNTIF(Stats!$A$1:$A$32, M28) &gt; 0, "Found", "Not Found")</f>
        <v>Found</v>
      </c>
      <c r="AF28" s="125" t="str">
        <f>IF(COUNTIF(Stats!$A$1:$A$32, N28) &gt; 0, "Found", "Not Found")</f>
        <v>Found</v>
      </c>
      <c r="AG28" s="125" t="str">
        <f>IF(COUNTIF(Stats!$A$1:$A$32, O28) &gt; 0, "Found", "Not Found")</f>
        <v>Found</v>
      </c>
      <c r="AH28" s="125" t="str">
        <f>IF(COUNTIF(Stats!$A$1:$A$32, P28) &gt; 0, "Found", "Not Found")</f>
        <v>Found</v>
      </c>
      <c r="AI28" s="125" t="str">
        <f>IF(COUNTIF(Stats!$A$1:$A$32, Q28) &gt; 0, "Found", "Not Found")</f>
        <v>Not Found</v>
      </c>
      <c r="AJ28" s="125" t="str">
        <f>IF(COUNTIF(Stats!$A$1:$A$32, R28) &gt; 0, "Found", "Not Found")</f>
        <v>Found</v>
      </c>
    </row>
    <row r="29" spans="1:36">
      <c r="A29" s="115" t="s">
        <v>299</v>
      </c>
      <c r="B29" s="116">
        <v>45118</v>
      </c>
      <c r="C29" s="115" t="s">
        <v>364</v>
      </c>
      <c r="D29" s="115" t="s">
        <v>100</v>
      </c>
      <c r="E29" s="117" t="s">
        <v>15</v>
      </c>
      <c r="F29" s="118" t="s">
        <v>47</v>
      </c>
      <c r="G29" s="119" t="s">
        <v>25</v>
      </c>
      <c r="H29" s="119" t="s">
        <v>50</v>
      </c>
      <c r="I29" s="120" t="s">
        <v>70</v>
      </c>
      <c r="J29" s="120" t="s">
        <v>45</v>
      </c>
      <c r="K29" s="129" t="s">
        <v>62</v>
      </c>
      <c r="L29" s="123" t="s">
        <v>51</v>
      </c>
      <c r="M29" s="124" t="s">
        <v>66</v>
      </c>
      <c r="N29" s="124" t="s">
        <v>49</v>
      </c>
      <c r="O29" s="124" t="s">
        <v>48</v>
      </c>
      <c r="P29" s="124" t="s">
        <v>52</v>
      </c>
      <c r="Q29" s="124" t="s">
        <v>58</v>
      </c>
      <c r="R29" s="124" t="s">
        <v>57</v>
      </c>
      <c r="S29" s="115">
        <v>3</v>
      </c>
      <c r="T29" s="125">
        <f ca="1">IFERROR(__xludf.DUMMYFUNCTION("COUNTUNIQUE(E29:R29)"),14)</f>
        <v>14</v>
      </c>
      <c r="U29" s="126">
        <f>COUNTIFS(Patch3!E29:L29,Patch3!$H$16)</f>
        <v>0</v>
      </c>
      <c r="V29" s="126">
        <f>COUNTIFS(Patch3!E29:L29,Patch3!$N$2)</f>
        <v>0</v>
      </c>
      <c r="W29" s="125" t="str">
        <f>IF(COUNTIF(Stats!$A$1:$A$32, E29) &gt; 0, "Found", "Not Found")</f>
        <v>Found</v>
      </c>
      <c r="X29" s="125" t="str">
        <f>IF(COUNTIF(Stats!$A$1:$A$32, F29) &gt; 0, "Found", "Not Found")</f>
        <v>Found</v>
      </c>
      <c r="Y29" s="125" t="str">
        <f>IF(COUNTIF(Stats!$A$1:$A$32, G29) &gt; 0, "Found", "Not Found")</f>
        <v>Found</v>
      </c>
      <c r="Z29" s="125" t="str">
        <f>IF(COUNTIF(Stats!$A$1:$A$32, H29) &gt; 0, "Found", "Not Found")</f>
        <v>Found</v>
      </c>
      <c r="AA29" s="125" t="str">
        <f>IF(COUNTIF(Stats!$A$1:$A$32, I29) &gt; 0, "Found", "Not Found")</f>
        <v>Not Found</v>
      </c>
      <c r="AB29" s="125" t="str">
        <f>IF(COUNTIF(Stats!$A$1:$A$32, J29) &gt; 0, "Found", "Not Found")</f>
        <v>Found</v>
      </c>
      <c r="AC29" s="125" t="str">
        <f>IF(COUNTIF(Stats!$A$1:$A$32, K29) &gt; 0, "Found", "Not Found")</f>
        <v>Found</v>
      </c>
      <c r="AD29" s="125" t="str">
        <f>IF(COUNTIF(Stats!$A$1:$A$32, L29) &gt; 0, "Found", "Not Found")</f>
        <v>Found</v>
      </c>
      <c r="AE29" s="125" t="str">
        <f>IF(COUNTIF(Stats!$A$1:$A$32, M29) &gt; 0, "Found", "Not Found")</f>
        <v>Found</v>
      </c>
      <c r="AF29" s="125" t="str">
        <f>IF(COUNTIF(Stats!$A$1:$A$32, N29) &gt; 0, "Found", "Not Found")</f>
        <v>Found</v>
      </c>
      <c r="AG29" s="125" t="str">
        <f>IF(COUNTIF(Stats!$A$1:$A$32, O29) &gt; 0, "Found", "Not Found")</f>
        <v>Found</v>
      </c>
      <c r="AH29" s="125" t="str">
        <f>IF(COUNTIF(Stats!$A$1:$A$32, P29) &gt; 0, "Found", "Not Found")</f>
        <v>Found</v>
      </c>
      <c r="AI29" s="125" t="str">
        <f>IF(COUNTIF(Stats!$A$1:$A$32, Q29) &gt; 0, "Found", "Not Found")</f>
        <v>Found</v>
      </c>
      <c r="AJ29" s="125" t="str">
        <f>IF(COUNTIF(Stats!$A$1:$A$32, R29) &gt; 0, "Found", "Not Found")</f>
        <v>Found</v>
      </c>
    </row>
    <row r="30" spans="1:36">
      <c r="A30" s="115" t="s">
        <v>299</v>
      </c>
      <c r="B30" s="116">
        <v>45118</v>
      </c>
      <c r="C30" s="115" t="s">
        <v>365</v>
      </c>
      <c r="D30" s="115" t="s">
        <v>100</v>
      </c>
      <c r="E30" s="117" t="s">
        <v>49</v>
      </c>
      <c r="F30" s="118" t="s">
        <v>70</v>
      </c>
      <c r="G30" s="119" t="s">
        <v>69</v>
      </c>
      <c r="H30" s="119" t="s">
        <v>59</v>
      </c>
      <c r="I30" s="120" t="s">
        <v>48</v>
      </c>
      <c r="J30" s="120" t="s">
        <v>57</v>
      </c>
      <c r="K30" s="122" t="s">
        <v>58</v>
      </c>
      <c r="L30" s="123" t="s">
        <v>46</v>
      </c>
      <c r="M30" s="124" t="s">
        <v>66</v>
      </c>
      <c r="N30" s="124" t="s">
        <v>15</v>
      </c>
      <c r="O30" s="124" t="s">
        <v>52</v>
      </c>
      <c r="P30" s="124" t="s">
        <v>45</v>
      </c>
      <c r="Q30" s="124" t="s">
        <v>47</v>
      </c>
      <c r="R30" s="124" t="s">
        <v>55</v>
      </c>
      <c r="S30" s="115">
        <v>3</v>
      </c>
      <c r="T30" s="125">
        <f ca="1">IFERROR(__xludf.DUMMYFUNCTION("COUNTUNIQUE(E30:R30)"),14)</f>
        <v>14</v>
      </c>
      <c r="U30" s="126">
        <f>COUNTIFS(Patch3!E30:L30,Patch3!$H$16)</f>
        <v>1</v>
      </c>
      <c r="V30" s="126">
        <f>COUNTIFS(Patch3!E30:L30,Patch3!$N$2)</f>
        <v>0</v>
      </c>
      <c r="W30" s="125" t="str">
        <f>IF(COUNTIF(Stats!$A$1:$A$32, E30) &gt; 0, "Found", "Not Found")</f>
        <v>Found</v>
      </c>
      <c r="X30" s="125" t="str">
        <f>IF(COUNTIF(Stats!$A$1:$A$32, F30) &gt; 0, "Found", "Not Found")</f>
        <v>Not Found</v>
      </c>
      <c r="Y30" s="125" t="str">
        <f>IF(COUNTIF(Stats!$A$1:$A$32, G30) &gt; 0, "Found", "Not Found")</f>
        <v>Found</v>
      </c>
      <c r="Z30" s="125" t="str">
        <f>IF(COUNTIF(Stats!$A$1:$A$32, H30) &gt; 0, "Found", "Not Found")</f>
        <v>Found</v>
      </c>
      <c r="AA30" s="125" t="str">
        <f>IF(COUNTIF(Stats!$A$1:$A$32, I30) &gt; 0, "Found", "Not Found")</f>
        <v>Found</v>
      </c>
      <c r="AB30" s="125" t="str">
        <f>IF(COUNTIF(Stats!$A$1:$A$32, J30) &gt; 0, "Found", "Not Found")</f>
        <v>Found</v>
      </c>
      <c r="AC30" s="125" t="str">
        <f>IF(COUNTIF(Stats!$A$1:$A$32, K30) &gt; 0, "Found", "Not Found")</f>
        <v>Found</v>
      </c>
      <c r="AD30" s="125" t="str">
        <f>IF(COUNTIF(Stats!$A$1:$A$32, L30) &gt; 0, "Found", "Not Found")</f>
        <v>Found</v>
      </c>
      <c r="AE30" s="125" t="str">
        <f>IF(COUNTIF(Stats!$A$1:$A$32, M30) &gt; 0, "Found", "Not Found")</f>
        <v>Found</v>
      </c>
      <c r="AF30" s="125" t="str">
        <f>IF(COUNTIF(Stats!$A$1:$A$32, N30) &gt; 0, "Found", "Not Found")</f>
        <v>Found</v>
      </c>
      <c r="AG30" s="125" t="str">
        <f>IF(COUNTIF(Stats!$A$1:$A$32, O30) &gt; 0, "Found", "Not Found")</f>
        <v>Found</v>
      </c>
      <c r="AH30" s="125" t="str">
        <f>IF(COUNTIF(Stats!$A$1:$A$32, P30) &gt; 0, "Found", "Not Found")</f>
        <v>Found</v>
      </c>
      <c r="AI30" s="125" t="str">
        <f>IF(COUNTIF(Stats!$A$1:$A$32, Q30) &gt; 0, "Found", "Not Found")</f>
        <v>Found</v>
      </c>
      <c r="AJ30" s="125" t="str">
        <f>IF(COUNTIF(Stats!$A$1:$A$32, R30) &gt; 0, "Found", "Not Found")</f>
        <v>Found</v>
      </c>
    </row>
    <row r="31" spans="1:36">
      <c r="A31" s="115" t="s">
        <v>299</v>
      </c>
      <c r="B31" s="116">
        <v>45118</v>
      </c>
      <c r="C31" s="115" t="s">
        <v>365</v>
      </c>
      <c r="D31" s="115" t="s">
        <v>100</v>
      </c>
      <c r="E31" s="117" t="s">
        <v>15</v>
      </c>
      <c r="F31" s="118" t="s">
        <v>47</v>
      </c>
      <c r="G31" s="119" t="s">
        <v>46</v>
      </c>
      <c r="H31" s="119" t="s">
        <v>25</v>
      </c>
      <c r="I31" s="120" t="s">
        <v>45</v>
      </c>
      <c r="J31" s="120" t="s">
        <v>70</v>
      </c>
      <c r="K31" s="122" t="s">
        <v>55</v>
      </c>
      <c r="L31" s="131" t="s">
        <v>62</v>
      </c>
      <c r="M31" s="124" t="s">
        <v>66</v>
      </c>
      <c r="N31" s="124" t="s">
        <v>52</v>
      </c>
      <c r="O31" s="124" t="s">
        <v>49</v>
      </c>
      <c r="P31" s="124" t="s">
        <v>48</v>
      </c>
      <c r="Q31" s="124" t="s">
        <v>50</v>
      </c>
      <c r="R31" s="124" t="s">
        <v>58</v>
      </c>
      <c r="S31" s="115">
        <v>3</v>
      </c>
      <c r="T31" s="125">
        <f ca="1">IFERROR(__xludf.DUMMYFUNCTION("COUNTUNIQUE(E31:R31)"),14)</f>
        <v>14</v>
      </c>
      <c r="U31" s="126">
        <f>COUNTIFS(Patch3!E31:L31,Patch3!$H$16)</f>
        <v>0</v>
      </c>
      <c r="V31" s="126">
        <f>COUNTIFS(Patch3!E31:L31,Patch3!$N$2)</f>
        <v>0</v>
      </c>
      <c r="W31" s="125" t="str">
        <f>IF(COUNTIF(Stats!$A$1:$A$32, E31) &gt; 0, "Found", "Not Found")</f>
        <v>Found</v>
      </c>
      <c r="X31" s="125" t="str">
        <f>IF(COUNTIF(Stats!$A$1:$A$32, F31) &gt; 0, "Found", "Not Found")</f>
        <v>Found</v>
      </c>
      <c r="Y31" s="125" t="str">
        <f>IF(COUNTIF(Stats!$A$1:$A$32, G31) &gt; 0, "Found", "Not Found")</f>
        <v>Found</v>
      </c>
      <c r="Z31" s="125" t="str">
        <f>IF(COUNTIF(Stats!$A$1:$A$32, H31) &gt; 0, "Found", "Not Found")</f>
        <v>Found</v>
      </c>
      <c r="AA31" s="125" t="str">
        <f>IF(COUNTIF(Stats!$A$1:$A$32, I31) &gt; 0, "Found", "Not Found")</f>
        <v>Found</v>
      </c>
      <c r="AB31" s="125" t="str">
        <f>IF(COUNTIF(Stats!$A$1:$A$32, J31) &gt; 0, "Found", "Not Found")</f>
        <v>Not Found</v>
      </c>
      <c r="AC31" s="125" t="str">
        <f>IF(COUNTIF(Stats!$A$1:$A$32, K31) &gt; 0, "Found", "Not Found")</f>
        <v>Found</v>
      </c>
      <c r="AD31" s="125" t="str">
        <f>IF(COUNTIF(Stats!$A$1:$A$32, L31) &gt; 0, "Found", "Not Found")</f>
        <v>Found</v>
      </c>
      <c r="AE31" s="125" t="str">
        <f>IF(COUNTIF(Stats!$A$1:$A$32, M31) &gt; 0, "Found", "Not Found")</f>
        <v>Found</v>
      </c>
      <c r="AF31" s="125" t="str">
        <f>IF(COUNTIF(Stats!$A$1:$A$32, N31) &gt; 0, "Found", "Not Found")</f>
        <v>Found</v>
      </c>
      <c r="AG31" s="125" t="str">
        <f>IF(COUNTIF(Stats!$A$1:$A$32, O31) &gt; 0, "Found", "Not Found")</f>
        <v>Found</v>
      </c>
      <c r="AH31" s="125" t="str">
        <f>IF(COUNTIF(Stats!$A$1:$A$32, P31) &gt; 0, "Found", "Not Found")</f>
        <v>Found</v>
      </c>
      <c r="AI31" s="125" t="str">
        <f>IF(COUNTIF(Stats!$A$1:$A$32, Q31) &gt; 0, "Found", "Not Found")</f>
        <v>Found</v>
      </c>
      <c r="AJ31" s="125" t="str">
        <f>IF(COUNTIF(Stats!$A$1:$A$32, R31) &gt; 0, "Found", "Not Found")</f>
        <v>Found</v>
      </c>
    </row>
    <row r="32" spans="1:36">
      <c r="A32" s="115" t="s">
        <v>299</v>
      </c>
      <c r="B32" s="116">
        <v>45118</v>
      </c>
      <c r="C32" s="115" t="s">
        <v>365</v>
      </c>
      <c r="D32" s="115" t="s">
        <v>100</v>
      </c>
      <c r="E32" s="117" t="s">
        <v>48</v>
      </c>
      <c r="F32" s="118" t="s">
        <v>25</v>
      </c>
      <c r="G32" s="119" t="s">
        <v>69</v>
      </c>
      <c r="H32" s="128" t="s">
        <v>62</v>
      </c>
      <c r="I32" s="120" t="s">
        <v>49</v>
      </c>
      <c r="J32" s="120" t="s">
        <v>66</v>
      </c>
      <c r="K32" s="122" t="s">
        <v>70</v>
      </c>
      <c r="L32" s="123" t="s">
        <v>57</v>
      </c>
      <c r="M32" s="124" t="s">
        <v>52</v>
      </c>
      <c r="N32" s="124" t="s">
        <v>15</v>
      </c>
      <c r="O32" s="124" t="s">
        <v>58</v>
      </c>
      <c r="P32" s="124" t="s">
        <v>45</v>
      </c>
      <c r="Q32" s="124" t="s">
        <v>298</v>
      </c>
      <c r="R32" s="124" t="s">
        <v>46</v>
      </c>
      <c r="S32" s="115">
        <v>3</v>
      </c>
      <c r="T32" s="125">
        <f ca="1">IFERROR(__xludf.DUMMYFUNCTION("COUNTUNIQUE(E32:R32)"),14)</f>
        <v>14</v>
      </c>
      <c r="U32" s="126">
        <f>COUNTIFS(Patch3!E32:L32,Patch3!$H$16)</f>
        <v>1</v>
      </c>
      <c r="V32" s="126">
        <f>COUNTIFS(Patch3!E32:L32,Patch3!$N$2)</f>
        <v>1</v>
      </c>
      <c r="W32" s="125" t="str">
        <f>IF(COUNTIF(Stats!$A$1:$A$32, E32) &gt; 0, "Found", "Not Found")</f>
        <v>Found</v>
      </c>
      <c r="X32" s="125" t="str">
        <f>IF(COUNTIF(Stats!$A$1:$A$32, F32) &gt; 0, "Found", "Not Found")</f>
        <v>Found</v>
      </c>
      <c r="Y32" s="125" t="str">
        <f>IF(COUNTIF(Stats!$A$1:$A$32, G32) &gt; 0, "Found", "Not Found")</f>
        <v>Found</v>
      </c>
      <c r="Z32" s="125" t="str">
        <f>IF(COUNTIF(Stats!$A$1:$A$32, H32) &gt; 0, "Found", "Not Found")</f>
        <v>Found</v>
      </c>
      <c r="AA32" s="125" t="str">
        <f>IF(COUNTIF(Stats!$A$1:$A$32, I32) &gt; 0, "Found", "Not Found")</f>
        <v>Found</v>
      </c>
      <c r="AB32" s="125" t="str">
        <f>IF(COUNTIF(Stats!$A$1:$A$32, J32) &gt; 0, "Found", "Not Found")</f>
        <v>Found</v>
      </c>
      <c r="AC32" s="125" t="str">
        <f>IF(COUNTIF(Stats!$A$1:$A$32, K32) &gt; 0, "Found", "Not Found")</f>
        <v>Not Found</v>
      </c>
      <c r="AD32" s="125" t="str">
        <f>IF(COUNTIF(Stats!$A$1:$A$32, L32) &gt; 0, "Found", "Not Found")</f>
        <v>Found</v>
      </c>
      <c r="AE32" s="125" t="str">
        <f>IF(COUNTIF(Stats!$A$1:$A$32, M32) &gt; 0, "Found", "Not Found")</f>
        <v>Found</v>
      </c>
      <c r="AF32" s="125" t="str">
        <f>IF(COUNTIF(Stats!$A$1:$A$32, N32) &gt; 0, "Found", "Not Found")</f>
        <v>Found</v>
      </c>
      <c r="AG32" s="125" t="str">
        <f>IF(COUNTIF(Stats!$A$1:$A$32, O32) &gt; 0, "Found", "Not Found")</f>
        <v>Found</v>
      </c>
      <c r="AH32" s="125" t="str">
        <f>IF(COUNTIF(Stats!$A$1:$A$32, P32) &gt; 0, "Found", "Not Found")</f>
        <v>Found</v>
      </c>
      <c r="AI32" s="125" t="str">
        <f>IF(COUNTIF(Stats!$A$1:$A$32, Q32) &gt; 0, "Found", "Not Found")</f>
        <v>Found</v>
      </c>
      <c r="AJ32" s="125" t="str">
        <f>IF(COUNTIF(Stats!$A$1:$A$32, R32) &gt; 0, "Found", "Not Found")</f>
        <v>Found</v>
      </c>
    </row>
    <row r="33" spans="1:36">
      <c r="A33" s="115" t="s">
        <v>300</v>
      </c>
      <c r="B33" s="116">
        <v>45120</v>
      </c>
      <c r="C33" s="115" t="s">
        <v>364</v>
      </c>
      <c r="D33" s="115" t="s">
        <v>100</v>
      </c>
      <c r="E33" s="117" t="s">
        <v>58</v>
      </c>
      <c r="F33" s="118" t="s">
        <v>298</v>
      </c>
      <c r="G33" s="119" t="s">
        <v>54</v>
      </c>
      <c r="H33" s="119" t="s">
        <v>69</v>
      </c>
      <c r="I33" s="120" t="s">
        <v>52</v>
      </c>
      <c r="J33" s="120" t="s">
        <v>66</v>
      </c>
      <c r="K33" s="122" t="s">
        <v>57</v>
      </c>
      <c r="L33" s="123" t="s">
        <v>47</v>
      </c>
      <c r="M33" s="124" t="s">
        <v>70</v>
      </c>
      <c r="N33" s="124" t="s">
        <v>48</v>
      </c>
      <c r="O33" s="124" t="s">
        <v>46</v>
      </c>
      <c r="P33" s="124" t="s">
        <v>49</v>
      </c>
      <c r="Q33" s="124" t="s">
        <v>50</v>
      </c>
      <c r="R33" s="124" t="s">
        <v>25</v>
      </c>
      <c r="S33" s="115">
        <v>3</v>
      </c>
      <c r="T33" s="125">
        <f ca="1">IFERROR(__xludf.DUMMYFUNCTION("COUNTUNIQUE(E33:R33)"),14)</f>
        <v>14</v>
      </c>
      <c r="U33" s="126">
        <f>COUNTIFS(Patch3!E33:L33,Patch3!$H$16)</f>
        <v>1</v>
      </c>
      <c r="V33" s="126">
        <f>COUNTIFS(Patch3!E33:L33,Patch3!$N$2)</f>
        <v>1</v>
      </c>
      <c r="W33" s="125" t="str">
        <f>IF(COUNTIF(Stats!$A$1:$A$32, E33) &gt; 0, "Found", "Not Found")</f>
        <v>Found</v>
      </c>
      <c r="X33" s="125" t="str">
        <f>IF(COUNTIF(Stats!$A$1:$A$32, F33) &gt; 0, "Found", "Not Found")</f>
        <v>Found</v>
      </c>
      <c r="Y33" s="125" t="str">
        <f>IF(COUNTIF(Stats!$A$1:$A$32, G33) &gt; 0, "Found", "Not Found")</f>
        <v>Found</v>
      </c>
      <c r="Z33" s="125" t="str">
        <f>IF(COUNTIF(Stats!$A$1:$A$32, H33) &gt; 0, "Found", "Not Found")</f>
        <v>Found</v>
      </c>
      <c r="AA33" s="125" t="str">
        <f>IF(COUNTIF(Stats!$A$1:$A$32, I33) &gt; 0, "Found", "Not Found")</f>
        <v>Found</v>
      </c>
      <c r="AB33" s="125" t="str">
        <f>IF(COUNTIF(Stats!$A$1:$A$32, J33) &gt; 0, "Found", "Not Found")</f>
        <v>Found</v>
      </c>
      <c r="AC33" s="125" t="str">
        <f>IF(COUNTIF(Stats!$A$1:$A$32, K33) &gt; 0, "Found", "Not Found")</f>
        <v>Found</v>
      </c>
      <c r="AD33" s="125" t="str">
        <f>IF(COUNTIF(Stats!$A$1:$A$32, L33) &gt; 0, "Found", "Not Found")</f>
        <v>Found</v>
      </c>
      <c r="AE33" s="125" t="str">
        <f>IF(COUNTIF(Stats!$A$1:$A$32, M33) &gt; 0, "Found", "Not Found")</f>
        <v>Not Found</v>
      </c>
      <c r="AF33" s="125" t="str">
        <f>IF(COUNTIF(Stats!$A$1:$A$32, N33) &gt; 0, "Found", "Not Found")</f>
        <v>Found</v>
      </c>
      <c r="AG33" s="125" t="str">
        <f>IF(COUNTIF(Stats!$A$1:$A$32, O33) &gt; 0, "Found", "Not Found")</f>
        <v>Found</v>
      </c>
      <c r="AH33" s="125" t="str">
        <f>IF(COUNTIF(Stats!$A$1:$A$32, P33) &gt; 0, "Found", "Not Found")</f>
        <v>Found</v>
      </c>
      <c r="AI33" s="125" t="str">
        <f>IF(COUNTIF(Stats!$A$1:$A$32, Q33) &gt; 0, "Found", "Not Found")</f>
        <v>Found</v>
      </c>
      <c r="AJ33" s="125" t="str">
        <f>IF(COUNTIF(Stats!$A$1:$A$32, R33) &gt; 0, "Found", "Not Found")</f>
        <v>Found</v>
      </c>
    </row>
    <row r="34" spans="1:36">
      <c r="A34" s="115" t="s">
        <v>300</v>
      </c>
      <c r="B34" s="116">
        <v>45120</v>
      </c>
      <c r="C34" s="115" t="s">
        <v>365</v>
      </c>
      <c r="D34" s="115" t="s">
        <v>100</v>
      </c>
      <c r="E34" s="117" t="s">
        <v>15</v>
      </c>
      <c r="F34" s="118" t="s">
        <v>49</v>
      </c>
      <c r="G34" s="119" t="s">
        <v>45</v>
      </c>
      <c r="H34" s="119" t="s">
        <v>55</v>
      </c>
      <c r="I34" s="120" t="s">
        <v>52</v>
      </c>
      <c r="J34" s="120" t="s">
        <v>35</v>
      </c>
      <c r="K34" s="122" t="s">
        <v>47</v>
      </c>
      <c r="L34" s="123" t="s">
        <v>60</v>
      </c>
      <c r="M34" s="124" t="s">
        <v>58</v>
      </c>
      <c r="N34" s="124" t="s">
        <v>70</v>
      </c>
      <c r="O34" s="124" t="s">
        <v>66</v>
      </c>
      <c r="P34" s="124" t="s">
        <v>48</v>
      </c>
      <c r="Q34" s="124" t="s">
        <v>46</v>
      </c>
      <c r="R34" s="124" t="s">
        <v>57</v>
      </c>
      <c r="S34" s="115">
        <v>3</v>
      </c>
      <c r="T34" s="125">
        <f ca="1">IFERROR(__xludf.DUMMYFUNCTION("COUNTUNIQUE(E34:R34)"),14)</f>
        <v>14</v>
      </c>
      <c r="U34" s="126">
        <f>COUNTIFS(Patch3!E34:L34,Patch3!$H$16)</f>
        <v>0</v>
      </c>
      <c r="V34" s="126">
        <f>COUNTIFS(Patch3!E34:L34,Patch3!$N$2)</f>
        <v>0</v>
      </c>
      <c r="W34" s="125" t="str">
        <f>IF(COUNTIF(Stats!$A$1:$A$32, E34) &gt; 0, "Found", "Not Found")</f>
        <v>Found</v>
      </c>
      <c r="X34" s="125" t="str">
        <f>IF(COUNTIF(Stats!$A$1:$A$32, F34) &gt; 0, "Found", "Not Found")</f>
        <v>Found</v>
      </c>
      <c r="Y34" s="125" t="str">
        <f>IF(COUNTIF(Stats!$A$1:$A$32, G34) &gt; 0, "Found", "Not Found")</f>
        <v>Found</v>
      </c>
      <c r="Z34" s="125" t="str">
        <f>IF(COUNTIF(Stats!$A$1:$A$32, H34) &gt; 0, "Found", "Not Found")</f>
        <v>Found</v>
      </c>
      <c r="AA34" s="125" t="str">
        <f>IF(COUNTIF(Stats!$A$1:$A$32, I34) &gt; 0, "Found", "Not Found")</f>
        <v>Found</v>
      </c>
      <c r="AB34" s="125" t="str">
        <f>IF(COUNTIF(Stats!$A$1:$A$32, J34) &gt; 0, "Found", "Not Found")</f>
        <v>Found</v>
      </c>
      <c r="AC34" s="125" t="str">
        <f>IF(COUNTIF(Stats!$A$1:$A$32, K34) &gt; 0, "Found", "Not Found")</f>
        <v>Found</v>
      </c>
      <c r="AD34" s="125" t="str">
        <f>IF(COUNTIF(Stats!$A$1:$A$32, L34) &gt; 0, "Found", "Not Found")</f>
        <v>Found</v>
      </c>
      <c r="AE34" s="125" t="str">
        <f>IF(COUNTIF(Stats!$A$1:$A$32, M34) &gt; 0, "Found", "Not Found")</f>
        <v>Found</v>
      </c>
      <c r="AF34" s="125" t="str">
        <f>IF(COUNTIF(Stats!$A$1:$A$32, N34) &gt; 0, "Found", "Not Found")</f>
        <v>Not Found</v>
      </c>
      <c r="AG34" s="125" t="str">
        <f>IF(COUNTIF(Stats!$A$1:$A$32, O34) &gt; 0, "Found", "Not Found")</f>
        <v>Found</v>
      </c>
      <c r="AH34" s="125" t="str">
        <f>IF(COUNTIF(Stats!$A$1:$A$32, P34) &gt; 0, "Found", "Not Found")</f>
        <v>Found</v>
      </c>
      <c r="AI34" s="125" t="str">
        <f>IF(COUNTIF(Stats!$A$1:$A$32, Q34) &gt; 0, "Found", "Not Found")</f>
        <v>Found</v>
      </c>
      <c r="AJ34" s="125" t="str">
        <f>IF(COUNTIF(Stats!$A$1:$A$32, R34) &gt; 0, "Found", "Not Found")</f>
        <v>Found</v>
      </c>
    </row>
    <row r="35" spans="1:36">
      <c r="A35" s="115" t="s">
        <v>300</v>
      </c>
      <c r="B35" s="116">
        <v>45120</v>
      </c>
      <c r="C35" s="115" t="s">
        <v>364</v>
      </c>
      <c r="D35" s="115" t="s">
        <v>100</v>
      </c>
      <c r="E35" s="117" t="s">
        <v>48</v>
      </c>
      <c r="F35" s="118" t="s">
        <v>70</v>
      </c>
      <c r="G35" s="119" t="s">
        <v>69</v>
      </c>
      <c r="H35" s="119" t="s">
        <v>47</v>
      </c>
      <c r="I35" s="120" t="s">
        <v>58</v>
      </c>
      <c r="J35" s="120" t="s">
        <v>66</v>
      </c>
      <c r="K35" s="122" t="s">
        <v>35</v>
      </c>
      <c r="L35" s="123" t="s">
        <v>50</v>
      </c>
      <c r="M35" s="124" t="s">
        <v>46</v>
      </c>
      <c r="N35" s="124" t="s">
        <v>49</v>
      </c>
      <c r="O35" s="124" t="s">
        <v>40</v>
      </c>
      <c r="P35" s="124" t="s">
        <v>52</v>
      </c>
      <c r="Q35" s="124" t="s">
        <v>45</v>
      </c>
      <c r="R35" s="124" t="s">
        <v>57</v>
      </c>
      <c r="S35" s="115">
        <v>3</v>
      </c>
      <c r="T35" s="125">
        <f ca="1">IFERROR(__xludf.DUMMYFUNCTION("COUNTUNIQUE(E35:R35)"),14)</f>
        <v>14</v>
      </c>
      <c r="U35" s="126">
        <f>COUNTIFS(Patch3!E35:L35,Patch3!$H$16)</f>
        <v>1</v>
      </c>
      <c r="V35" s="126">
        <f>COUNTIFS(Patch3!E35:L35,Patch3!$N$2)</f>
        <v>1</v>
      </c>
      <c r="W35" s="125" t="str">
        <f>IF(COUNTIF(Stats!$A$1:$A$32, E35) &gt; 0, "Found", "Not Found")</f>
        <v>Found</v>
      </c>
      <c r="X35" s="125" t="str">
        <f>IF(COUNTIF(Stats!$A$1:$A$32, F35) &gt; 0, "Found", "Not Found")</f>
        <v>Not Found</v>
      </c>
      <c r="Y35" s="125" t="str">
        <f>IF(COUNTIF(Stats!$A$1:$A$32, G35) &gt; 0, "Found", "Not Found")</f>
        <v>Found</v>
      </c>
      <c r="Z35" s="125" t="str">
        <f>IF(COUNTIF(Stats!$A$1:$A$32, H35) &gt; 0, "Found", "Not Found")</f>
        <v>Found</v>
      </c>
      <c r="AA35" s="125" t="str">
        <f>IF(COUNTIF(Stats!$A$1:$A$32, I35) &gt; 0, "Found", "Not Found")</f>
        <v>Found</v>
      </c>
      <c r="AB35" s="125" t="str">
        <f>IF(COUNTIF(Stats!$A$1:$A$32, J35) &gt; 0, "Found", "Not Found")</f>
        <v>Found</v>
      </c>
      <c r="AC35" s="125" t="str">
        <f>IF(COUNTIF(Stats!$A$1:$A$32, K35) &gt; 0, "Found", "Not Found")</f>
        <v>Found</v>
      </c>
      <c r="AD35" s="125" t="str">
        <f>IF(COUNTIF(Stats!$A$1:$A$32, L35) &gt; 0, "Found", "Not Found")</f>
        <v>Found</v>
      </c>
      <c r="AE35" s="125" t="str">
        <f>IF(COUNTIF(Stats!$A$1:$A$32, M35) &gt; 0, "Found", "Not Found")</f>
        <v>Found</v>
      </c>
      <c r="AF35" s="125" t="str">
        <f>IF(COUNTIF(Stats!$A$1:$A$32, N35) &gt; 0, "Found", "Not Found")</f>
        <v>Found</v>
      </c>
      <c r="AG35" s="125" t="str">
        <f>IF(COUNTIF(Stats!$A$1:$A$32, O35) &gt; 0, "Found", "Not Found")</f>
        <v>Found</v>
      </c>
      <c r="AH35" s="125" t="str">
        <f>IF(COUNTIF(Stats!$A$1:$A$32, P35) &gt; 0, "Found", "Not Found")</f>
        <v>Found</v>
      </c>
      <c r="AI35" s="125" t="str">
        <f>IF(COUNTIF(Stats!$A$1:$A$32, Q35) &gt; 0, "Found", "Not Found")</f>
        <v>Found</v>
      </c>
      <c r="AJ35" s="125" t="str">
        <f>IF(COUNTIF(Stats!$A$1:$A$32, R35) &gt; 0, "Found", "Not Found")</f>
        <v>Found</v>
      </c>
    </row>
    <row r="36" spans="1:36">
      <c r="A36" s="115" t="s">
        <v>300</v>
      </c>
      <c r="B36" s="116">
        <v>45120</v>
      </c>
      <c r="C36" s="115" t="s">
        <v>364</v>
      </c>
      <c r="D36" s="115" t="s">
        <v>100</v>
      </c>
      <c r="E36" s="117" t="s">
        <v>58</v>
      </c>
      <c r="F36" s="118" t="s">
        <v>50</v>
      </c>
      <c r="G36" s="119" t="s">
        <v>45</v>
      </c>
      <c r="H36" s="119" t="s">
        <v>70</v>
      </c>
      <c r="I36" s="120" t="s">
        <v>66</v>
      </c>
      <c r="J36" s="120" t="s">
        <v>57</v>
      </c>
      <c r="K36" s="122" t="s">
        <v>59</v>
      </c>
      <c r="L36" s="123" t="s">
        <v>51</v>
      </c>
      <c r="M36" s="124" t="s">
        <v>46</v>
      </c>
      <c r="N36" s="124" t="s">
        <v>49</v>
      </c>
      <c r="O36" s="124" t="s">
        <v>52</v>
      </c>
      <c r="P36" s="124" t="s">
        <v>48</v>
      </c>
      <c r="Q36" s="124" t="s">
        <v>298</v>
      </c>
      <c r="R36" s="124" t="s">
        <v>15</v>
      </c>
      <c r="S36" s="115">
        <v>3</v>
      </c>
      <c r="T36" s="125">
        <f ca="1">IFERROR(__xludf.DUMMYFUNCTION("COUNTUNIQUE(E36:R36)"),14)</f>
        <v>14</v>
      </c>
      <c r="U36" s="126">
        <f>COUNTIFS(Patch3!E36:L36,Patch3!$H$16)</f>
        <v>0</v>
      </c>
      <c r="V36" s="126">
        <f>COUNTIFS(Patch3!E36:L36,Patch3!$N$2)</f>
        <v>1</v>
      </c>
      <c r="W36" s="125" t="str">
        <f>IF(COUNTIF(Stats!$A$1:$A$32, E36) &gt; 0, "Found", "Not Found")</f>
        <v>Found</v>
      </c>
      <c r="X36" s="125" t="str">
        <f>IF(COUNTIF(Stats!$A$1:$A$32, F36) &gt; 0, "Found", "Not Found")</f>
        <v>Found</v>
      </c>
      <c r="Y36" s="125" t="str">
        <f>IF(COUNTIF(Stats!$A$1:$A$32, G36) &gt; 0, "Found", "Not Found")</f>
        <v>Found</v>
      </c>
      <c r="Z36" s="125" t="str">
        <f>IF(COUNTIF(Stats!$A$1:$A$32, H36) &gt; 0, "Found", "Not Found")</f>
        <v>Not Found</v>
      </c>
      <c r="AA36" s="125" t="str">
        <f>IF(COUNTIF(Stats!$A$1:$A$32, I36) &gt; 0, "Found", "Not Found")</f>
        <v>Found</v>
      </c>
      <c r="AB36" s="125" t="str">
        <f>IF(COUNTIF(Stats!$A$1:$A$32, J36) &gt; 0, "Found", "Not Found")</f>
        <v>Found</v>
      </c>
      <c r="AC36" s="125" t="str">
        <f>IF(COUNTIF(Stats!$A$1:$A$32, K36) &gt; 0, "Found", "Not Found")</f>
        <v>Found</v>
      </c>
      <c r="AD36" s="125" t="str">
        <f>IF(COUNTIF(Stats!$A$1:$A$32, L36) &gt; 0, "Found", "Not Found")</f>
        <v>Found</v>
      </c>
      <c r="AE36" s="125" t="str">
        <f>IF(COUNTIF(Stats!$A$1:$A$32, M36) &gt; 0, "Found", "Not Found")</f>
        <v>Found</v>
      </c>
      <c r="AF36" s="125" t="str">
        <f>IF(COUNTIF(Stats!$A$1:$A$32, N36) &gt; 0, "Found", "Not Found")</f>
        <v>Found</v>
      </c>
      <c r="AG36" s="125" t="str">
        <f>IF(COUNTIF(Stats!$A$1:$A$32, O36) &gt; 0, "Found", "Not Found")</f>
        <v>Found</v>
      </c>
      <c r="AH36" s="125" t="str">
        <f>IF(COUNTIF(Stats!$A$1:$A$32, P36) &gt; 0, "Found", "Not Found")</f>
        <v>Found</v>
      </c>
      <c r="AI36" s="125" t="str">
        <f>IF(COUNTIF(Stats!$A$1:$A$32, Q36) &gt; 0, "Found", "Not Found")</f>
        <v>Found</v>
      </c>
      <c r="AJ36" s="125" t="str">
        <f>IF(COUNTIF(Stats!$A$1:$A$32, R36) &gt; 0, "Found", "Not Found")</f>
        <v>Found</v>
      </c>
    </row>
    <row r="37" spans="1:36">
      <c r="A37" s="115" t="s">
        <v>300</v>
      </c>
      <c r="B37" s="116">
        <v>45120</v>
      </c>
      <c r="C37" s="115" t="s">
        <v>365</v>
      </c>
      <c r="D37" s="115" t="s">
        <v>100</v>
      </c>
      <c r="E37" s="117" t="s">
        <v>15</v>
      </c>
      <c r="F37" s="118" t="s">
        <v>45</v>
      </c>
      <c r="G37" s="119" t="s">
        <v>46</v>
      </c>
      <c r="H37" s="119" t="s">
        <v>55</v>
      </c>
      <c r="I37" s="120" t="s">
        <v>52</v>
      </c>
      <c r="J37" s="120" t="s">
        <v>35</v>
      </c>
      <c r="K37" s="122" t="s">
        <v>60</v>
      </c>
      <c r="L37" s="123" t="s">
        <v>47</v>
      </c>
      <c r="M37" s="124" t="s">
        <v>58</v>
      </c>
      <c r="N37" s="124" t="s">
        <v>48</v>
      </c>
      <c r="O37" s="124" t="s">
        <v>66</v>
      </c>
      <c r="P37" s="124" t="s">
        <v>49</v>
      </c>
      <c r="Q37" s="124" t="s">
        <v>50</v>
      </c>
      <c r="R37" s="124" t="s">
        <v>57</v>
      </c>
      <c r="S37" s="115">
        <v>3</v>
      </c>
      <c r="T37" s="125">
        <f ca="1">IFERROR(__xludf.DUMMYFUNCTION("COUNTUNIQUE(E37:R37)"),14)</f>
        <v>14</v>
      </c>
      <c r="U37" s="126">
        <f>COUNTIFS(Patch3!E37:L37,Patch3!$H$16)</f>
        <v>0</v>
      </c>
      <c r="V37" s="126">
        <f>COUNTIFS(Patch3!E37:L37,Patch3!$N$2)</f>
        <v>0</v>
      </c>
      <c r="W37" s="125" t="str">
        <f>IF(COUNTIF(Stats!$A$1:$A$32, E37) &gt; 0, "Found", "Not Found")</f>
        <v>Found</v>
      </c>
      <c r="X37" s="125" t="str">
        <f>IF(COUNTIF(Stats!$A$1:$A$32, F37) &gt; 0, "Found", "Not Found")</f>
        <v>Found</v>
      </c>
      <c r="Y37" s="125" t="str">
        <f>IF(COUNTIF(Stats!$A$1:$A$32, G37) &gt; 0, "Found", "Not Found")</f>
        <v>Found</v>
      </c>
      <c r="Z37" s="125" t="str">
        <f>IF(COUNTIF(Stats!$A$1:$A$32, H37) &gt; 0, "Found", "Not Found")</f>
        <v>Found</v>
      </c>
      <c r="AA37" s="125" t="str">
        <f>IF(COUNTIF(Stats!$A$1:$A$32, I37) &gt; 0, "Found", "Not Found")</f>
        <v>Found</v>
      </c>
      <c r="AB37" s="125" t="str">
        <f>IF(COUNTIF(Stats!$A$1:$A$32, J37) &gt; 0, "Found", "Not Found")</f>
        <v>Found</v>
      </c>
      <c r="AC37" s="125" t="str">
        <f>IF(COUNTIF(Stats!$A$1:$A$32, K37) &gt; 0, "Found", "Not Found")</f>
        <v>Found</v>
      </c>
      <c r="AD37" s="125" t="str">
        <f>IF(COUNTIF(Stats!$A$1:$A$32, L37) &gt; 0, "Found", "Not Found")</f>
        <v>Found</v>
      </c>
      <c r="AE37" s="125" t="str">
        <f>IF(COUNTIF(Stats!$A$1:$A$32, M37) &gt; 0, "Found", "Not Found")</f>
        <v>Found</v>
      </c>
      <c r="AF37" s="125" t="str">
        <f>IF(COUNTIF(Stats!$A$1:$A$32, N37) &gt; 0, "Found", "Not Found")</f>
        <v>Found</v>
      </c>
      <c r="AG37" s="125" t="str">
        <f>IF(COUNTIF(Stats!$A$1:$A$32, O37) &gt; 0, "Found", "Not Found")</f>
        <v>Found</v>
      </c>
      <c r="AH37" s="125" t="str">
        <f>IF(COUNTIF(Stats!$A$1:$A$32, P37) &gt; 0, "Found", "Not Found")</f>
        <v>Found</v>
      </c>
      <c r="AI37" s="125" t="str">
        <f>IF(COUNTIF(Stats!$A$1:$A$32, Q37) &gt; 0, "Found", "Not Found")</f>
        <v>Found</v>
      </c>
      <c r="AJ37" s="125" t="str">
        <f>IF(COUNTIF(Stats!$A$1:$A$32, R37) &gt; 0, "Found", "Not Found")</f>
        <v>Found</v>
      </c>
    </row>
    <row r="38" spans="1:36">
      <c r="A38" s="115" t="s">
        <v>300</v>
      </c>
      <c r="B38" s="116">
        <v>45120</v>
      </c>
      <c r="C38" s="115" t="s">
        <v>364</v>
      </c>
      <c r="D38" s="115" t="s">
        <v>100</v>
      </c>
      <c r="E38" s="117" t="s">
        <v>298</v>
      </c>
      <c r="F38" s="118" t="s">
        <v>47</v>
      </c>
      <c r="G38" s="119" t="s">
        <v>25</v>
      </c>
      <c r="H38" s="119" t="s">
        <v>50</v>
      </c>
      <c r="I38" s="120" t="s">
        <v>66</v>
      </c>
      <c r="J38" s="120" t="s">
        <v>46</v>
      </c>
      <c r="K38" s="122" t="s">
        <v>52</v>
      </c>
      <c r="L38" s="123" t="s">
        <v>20</v>
      </c>
      <c r="M38" s="124" t="s">
        <v>58</v>
      </c>
      <c r="N38" s="124" t="s">
        <v>45</v>
      </c>
      <c r="O38" s="124" t="s">
        <v>49</v>
      </c>
      <c r="P38" s="124" t="s">
        <v>48</v>
      </c>
      <c r="Q38" s="124" t="s">
        <v>70</v>
      </c>
      <c r="R38" s="124" t="s">
        <v>55</v>
      </c>
      <c r="S38" s="115">
        <v>3</v>
      </c>
      <c r="T38" s="125">
        <f ca="1">IFERROR(__xludf.DUMMYFUNCTION("COUNTUNIQUE(E38:R38)"),14)</f>
        <v>14</v>
      </c>
      <c r="U38" s="126">
        <f>COUNTIFS(Patch3!E38:L38,Patch3!$H$16)</f>
        <v>0</v>
      </c>
      <c r="V38" s="126">
        <f>COUNTIFS(Patch3!E38:L38,Patch3!$N$2)</f>
        <v>1</v>
      </c>
      <c r="W38" s="125" t="str">
        <f>IF(COUNTIF(Stats!$A$1:$A$32, E38) &gt; 0, "Found", "Not Found")</f>
        <v>Found</v>
      </c>
      <c r="X38" s="125" t="str">
        <f>IF(COUNTIF(Stats!$A$1:$A$32, F38) &gt; 0, "Found", "Not Found")</f>
        <v>Found</v>
      </c>
      <c r="Y38" s="125" t="str">
        <f>IF(COUNTIF(Stats!$A$1:$A$32, G38) &gt; 0, "Found", "Not Found")</f>
        <v>Found</v>
      </c>
      <c r="Z38" s="125" t="str">
        <f>IF(COUNTIF(Stats!$A$1:$A$32, H38) &gt; 0, "Found", "Not Found")</f>
        <v>Found</v>
      </c>
      <c r="AA38" s="125" t="str">
        <f>IF(COUNTIF(Stats!$A$1:$A$32, I38) &gt; 0, "Found", "Not Found")</f>
        <v>Found</v>
      </c>
      <c r="AB38" s="125" t="str">
        <f>IF(COUNTIF(Stats!$A$1:$A$32, J38) &gt; 0, "Found", "Not Found")</f>
        <v>Found</v>
      </c>
      <c r="AC38" s="125" t="str">
        <f>IF(COUNTIF(Stats!$A$1:$A$32, K38) &gt; 0, "Found", "Not Found")</f>
        <v>Found</v>
      </c>
      <c r="AD38" s="125" t="str">
        <f>IF(COUNTIF(Stats!$A$1:$A$32, L38) &gt; 0, "Found", "Not Found")</f>
        <v>Found</v>
      </c>
      <c r="AE38" s="125" t="str">
        <f>IF(COUNTIF(Stats!$A$1:$A$32, M38) &gt; 0, "Found", "Not Found")</f>
        <v>Found</v>
      </c>
      <c r="AF38" s="125" t="str">
        <f>IF(COUNTIF(Stats!$A$1:$A$32, N38) &gt; 0, "Found", "Not Found")</f>
        <v>Found</v>
      </c>
      <c r="AG38" s="125" t="str">
        <f>IF(COUNTIF(Stats!$A$1:$A$32, O38) &gt; 0, "Found", "Not Found")</f>
        <v>Found</v>
      </c>
      <c r="AH38" s="125" t="str">
        <f>IF(COUNTIF(Stats!$A$1:$A$32, P38) &gt; 0, "Found", "Not Found")</f>
        <v>Found</v>
      </c>
      <c r="AI38" s="125" t="str">
        <f>IF(COUNTIF(Stats!$A$1:$A$32, Q38) &gt; 0, "Found", "Not Found")</f>
        <v>Not Found</v>
      </c>
      <c r="AJ38" s="125" t="str">
        <f>IF(COUNTIF(Stats!$A$1:$A$32, R38) &gt; 0, "Found", "Not Found")</f>
        <v>Found</v>
      </c>
    </row>
    <row r="39" spans="1:36">
      <c r="A39" s="115" t="s">
        <v>301</v>
      </c>
      <c r="B39" s="116">
        <v>45121</v>
      </c>
      <c r="C39" s="115" t="s">
        <v>365</v>
      </c>
      <c r="D39" s="115" t="s">
        <v>100</v>
      </c>
      <c r="E39" s="117" t="s">
        <v>70</v>
      </c>
      <c r="F39" s="118" t="s">
        <v>57</v>
      </c>
      <c r="G39" s="119" t="s">
        <v>59</v>
      </c>
      <c r="H39" s="119" t="s">
        <v>64</v>
      </c>
      <c r="I39" s="120" t="s">
        <v>49</v>
      </c>
      <c r="J39" s="120" t="s">
        <v>45</v>
      </c>
      <c r="K39" s="122" t="s">
        <v>46</v>
      </c>
      <c r="L39" s="123" t="s">
        <v>50</v>
      </c>
      <c r="M39" s="124" t="s">
        <v>58</v>
      </c>
      <c r="N39" s="124" t="s">
        <v>48</v>
      </c>
      <c r="O39" s="124" t="s">
        <v>52</v>
      </c>
      <c r="P39" s="124" t="s">
        <v>15</v>
      </c>
      <c r="Q39" s="124" t="s">
        <v>66</v>
      </c>
      <c r="R39" s="124" t="s">
        <v>25</v>
      </c>
      <c r="S39" s="115">
        <v>3</v>
      </c>
      <c r="T39" s="125">
        <f ca="1">IFERROR(__xludf.DUMMYFUNCTION("COUNTUNIQUE(E39:R39)"),14)</f>
        <v>14</v>
      </c>
      <c r="U39" s="126">
        <f>COUNTIFS(Patch3!E39:L39,Patch3!$H$16)</f>
        <v>0</v>
      </c>
      <c r="V39" s="126">
        <f>COUNTIFS(Patch3!E39:L39,Patch3!$N$2)</f>
        <v>0</v>
      </c>
      <c r="W39" s="125" t="str">
        <f>IF(COUNTIF(Stats!$A$1:$A$32, E39) &gt; 0, "Found", "Not Found")</f>
        <v>Not Found</v>
      </c>
      <c r="X39" s="125" t="str">
        <f>IF(COUNTIF(Stats!$A$1:$A$32, F39) &gt; 0, "Found", "Not Found")</f>
        <v>Found</v>
      </c>
      <c r="Y39" s="125" t="str">
        <f>IF(COUNTIF(Stats!$A$1:$A$32, G39) &gt; 0, "Found", "Not Found")</f>
        <v>Found</v>
      </c>
      <c r="Z39" s="125" t="str">
        <f>IF(COUNTIF(Stats!$A$1:$A$32, H39) &gt; 0, "Found", "Not Found")</f>
        <v>Found</v>
      </c>
      <c r="AA39" s="125" t="str">
        <f>IF(COUNTIF(Stats!$A$1:$A$32, I39) &gt; 0, "Found", "Not Found")</f>
        <v>Found</v>
      </c>
      <c r="AB39" s="125" t="str">
        <f>IF(COUNTIF(Stats!$A$1:$A$32, J39) &gt; 0, "Found", "Not Found")</f>
        <v>Found</v>
      </c>
      <c r="AC39" s="125" t="str">
        <f>IF(COUNTIF(Stats!$A$1:$A$32, K39) &gt; 0, "Found", "Not Found")</f>
        <v>Found</v>
      </c>
      <c r="AD39" s="125" t="str">
        <f>IF(COUNTIF(Stats!$A$1:$A$32, L39) &gt; 0, "Found", "Not Found")</f>
        <v>Found</v>
      </c>
      <c r="AE39" s="125" t="str">
        <f>IF(COUNTIF(Stats!$A$1:$A$32, M39) &gt; 0, "Found", "Not Found")</f>
        <v>Found</v>
      </c>
      <c r="AF39" s="125" t="str">
        <f>IF(COUNTIF(Stats!$A$1:$A$32, N39) &gt; 0, "Found", "Not Found")</f>
        <v>Found</v>
      </c>
      <c r="AG39" s="125" t="str">
        <f>IF(COUNTIF(Stats!$A$1:$A$32, O39) &gt; 0, "Found", "Not Found")</f>
        <v>Found</v>
      </c>
      <c r="AH39" s="125" t="str">
        <f>IF(COUNTIF(Stats!$A$1:$A$32, P39) &gt; 0, "Found", "Not Found")</f>
        <v>Found</v>
      </c>
      <c r="AI39" s="125" t="str">
        <f>IF(COUNTIF(Stats!$A$1:$A$32, Q39) &gt; 0, "Found", "Not Found")</f>
        <v>Found</v>
      </c>
      <c r="AJ39" s="125" t="str">
        <f>IF(COUNTIF(Stats!$A$1:$A$32, R39) &gt; 0, "Found", "Not Found")</f>
        <v>Found</v>
      </c>
    </row>
    <row r="40" spans="1:36">
      <c r="A40" s="115" t="s">
        <v>301</v>
      </c>
      <c r="B40" s="116">
        <v>45121</v>
      </c>
      <c r="C40" s="115" t="s">
        <v>365</v>
      </c>
      <c r="D40" s="115" t="s">
        <v>100</v>
      </c>
      <c r="E40" s="117" t="s">
        <v>48</v>
      </c>
      <c r="F40" s="118" t="s">
        <v>15</v>
      </c>
      <c r="G40" s="119" t="s">
        <v>40</v>
      </c>
      <c r="H40" s="119" t="s">
        <v>55</v>
      </c>
      <c r="I40" s="120" t="s">
        <v>45</v>
      </c>
      <c r="J40" s="120" t="s">
        <v>70</v>
      </c>
      <c r="K40" s="122" t="s">
        <v>47</v>
      </c>
      <c r="L40" s="123" t="s">
        <v>51</v>
      </c>
      <c r="M40" s="124" t="s">
        <v>52</v>
      </c>
      <c r="N40" s="124" t="s">
        <v>49</v>
      </c>
      <c r="O40" s="124" t="s">
        <v>46</v>
      </c>
      <c r="P40" s="124" t="s">
        <v>298</v>
      </c>
      <c r="Q40" s="124" t="s">
        <v>66</v>
      </c>
      <c r="R40" s="124" t="s">
        <v>58</v>
      </c>
      <c r="S40" s="115">
        <v>3</v>
      </c>
      <c r="T40" s="125">
        <f ca="1">IFERROR(__xludf.DUMMYFUNCTION("COUNTUNIQUE(E40:R40)"),14)</f>
        <v>14</v>
      </c>
      <c r="U40" s="126">
        <f>COUNTIFS(Patch3!E40:L40,Patch3!$H$16)</f>
        <v>0</v>
      </c>
      <c r="V40" s="126">
        <f>COUNTIFS(Patch3!E40:L40,Patch3!$N$2)</f>
        <v>0</v>
      </c>
      <c r="W40" s="125" t="str">
        <f>IF(COUNTIF(Stats!$A$1:$A$32, E40) &gt; 0, "Found", "Not Found")</f>
        <v>Found</v>
      </c>
      <c r="X40" s="125" t="str">
        <f>IF(COUNTIF(Stats!$A$1:$A$32, F40) &gt; 0, "Found", "Not Found")</f>
        <v>Found</v>
      </c>
      <c r="Y40" s="125" t="str">
        <f>IF(COUNTIF(Stats!$A$1:$A$32, G40) &gt; 0, "Found", "Not Found")</f>
        <v>Found</v>
      </c>
      <c r="Z40" s="125" t="str">
        <f>IF(COUNTIF(Stats!$A$1:$A$32, H40) &gt; 0, "Found", "Not Found")</f>
        <v>Found</v>
      </c>
      <c r="AA40" s="125" t="str">
        <f>IF(COUNTIF(Stats!$A$1:$A$32, I40) &gt; 0, "Found", "Not Found")</f>
        <v>Found</v>
      </c>
      <c r="AB40" s="125" t="str">
        <f>IF(COUNTIF(Stats!$A$1:$A$32, J40) &gt; 0, "Found", "Not Found")</f>
        <v>Not Found</v>
      </c>
      <c r="AC40" s="125" t="str">
        <f>IF(COUNTIF(Stats!$A$1:$A$32, K40) &gt; 0, "Found", "Not Found")</f>
        <v>Found</v>
      </c>
      <c r="AD40" s="125" t="str">
        <f>IF(COUNTIF(Stats!$A$1:$A$32, L40) &gt; 0, "Found", "Not Found")</f>
        <v>Found</v>
      </c>
      <c r="AE40" s="125" t="str">
        <f>IF(COUNTIF(Stats!$A$1:$A$32, M40) &gt; 0, "Found", "Not Found")</f>
        <v>Found</v>
      </c>
      <c r="AF40" s="125" t="str">
        <f>IF(COUNTIF(Stats!$A$1:$A$32, N40) &gt; 0, "Found", "Not Found")</f>
        <v>Found</v>
      </c>
      <c r="AG40" s="125" t="str">
        <f>IF(COUNTIF(Stats!$A$1:$A$32, O40) &gt; 0, "Found", "Not Found")</f>
        <v>Found</v>
      </c>
      <c r="AH40" s="125" t="str">
        <f>IF(COUNTIF(Stats!$A$1:$A$32, P40) &gt; 0, "Found", "Not Found")</f>
        <v>Found</v>
      </c>
      <c r="AI40" s="125" t="str">
        <f>IF(COUNTIF(Stats!$A$1:$A$32, Q40) &gt; 0, "Found", "Not Found")</f>
        <v>Found</v>
      </c>
      <c r="AJ40" s="125" t="str">
        <f>IF(COUNTIF(Stats!$A$1:$A$32, R40) &gt; 0, "Found", "Not Found")</f>
        <v>Found</v>
      </c>
    </row>
    <row r="41" spans="1:36">
      <c r="A41" s="115" t="s">
        <v>301</v>
      </c>
      <c r="B41" s="116">
        <v>45121</v>
      </c>
      <c r="C41" s="115" t="s">
        <v>365</v>
      </c>
      <c r="D41" s="115" t="s">
        <v>100</v>
      </c>
      <c r="E41" s="117" t="s">
        <v>45</v>
      </c>
      <c r="F41" s="118" t="s">
        <v>55</v>
      </c>
      <c r="G41" s="119" t="s">
        <v>64</v>
      </c>
      <c r="H41" s="119" t="s">
        <v>47</v>
      </c>
      <c r="I41" s="120" t="s">
        <v>58</v>
      </c>
      <c r="J41" s="120" t="s">
        <v>57</v>
      </c>
      <c r="K41" s="122" t="s">
        <v>66</v>
      </c>
      <c r="L41" s="123" t="s">
        <v>51</v>
      </c>
      <c r="M41" s="124" t="s">
        <v>52</v>
      </c>
      <c r="N41" s="124" t="s">
        <v>49</v>
      </c>
      <c r="O41" s="124" t="s">
        <v>70</v>
      </c>
      <c r="P41" s="124" t="s">
        <v>48</v>
      </c>
      <c r="Q41" s="124" t="s">
        <v>40</v>
      </c>
      <c r="R41" s="124" t="s">
        <v>50</v>
      </c>
      <c r="S41" s="115">
        <v>3</v>
      </c>
      <c r="T41" s="125">
        <f ca="1">IFERROR(__xludf.DUMMYFUNCTION("COUNTUNIQUE(E41:R41)"),14)</f>
        <v>14</v>
      </c>
      <c r="U41" s="126">
        <f>COUNTIFS(Patch3!E41:L41,Patch3!$H$16)</f>
        <v>0</v>
      </c>
      <c r="V41" s="126">
        <f>COUNTIFS(Patch3!E41:L41,Patch3!$N$2)</f>
        <v>1</v>
      </c>
      <c r="W41" s="125" t="str">
        <f>IF(COUNTIF(Stats!$A$1:$A$32, E41) &gt; 0, "Found", "Not Found")</f>
        <v>Found</v>
      </c>
      <c r="X41" s="125" t="str">
        <f>IF(COUNTIF(Stats!$A$1:$A$32, F41) &gt; 0, "Found", "Not Found")</f>
        <v>Found</v>
      </c>
      <c r="Y41" s="125" t="str">
        <f>IF(COUNTIF(Stats!$A$1:$A$32, G41) &gt; 0, "Found", "Not Found")</f>
        <v>Found</v>
      </c>
      <c r="Z41" s="125" t="str">
        <f>IF(COUNTIF(Stats!$A$1:$A$32, H41) &gt; 0, "Found", "Not Found")</f>
        <v>Found</v>
      </c>
      <c r="AA41" s="125" t="str">
        <f>IF(COUNTIF(Stats!$A$1:$A$32, I41) &gt; 0, "Found", "Not Found")</f>
        <v>Found</v>
      </c>
      <c r="AB41" s="125" t="str">
        <f>IF(COUNTIF(Stats!$A$1:$A$32, J41) &gt; 0, "Found", "Not Found")</f>
        <v>Found</v>
      </c>
      <c r="AC41" s="125" t="str">
        <f>IF(COUNTIF(Stats!$A$1:$A$32, K41) &gt; 0, "Found", "Not Found")</f>
        <v>Found</v>
      </c>
      <c r="AD41" s="125" t="str">
        <f>IF(COUNTIF(Stats!$A$1:$A$32, L41) &gt; 0, "Found", "Not Found")</f>
        <v>Found</v>
      </c>
      <c r="AE41" s="125" t="str">
        <f>IF(COUNTIF(Stats!$A$1:$A$32, M41) &gt; 0, "Found", "Not Found")</f>
        <v>Found</v>
      </c>
      <c r="AF41" s="125" t="str">
        <f>IF(COUNTIF(Stats!$A$1:$A$32, N41) &gt; 0, "Found", "Not Found")</f>
        <v>Found</v>
      </c>
      <c r="AG41" s="125" t="str">
        <f>IF(COUNTIF(Stats!$A$1:$A$32, O41) &gt; 0, "Found", "Not Found")</f>
        <v>Not Found</v>
      </c>
      <c r="AH41" s="125" t="str">
        <f>IF(COUNTIF(Stats!$A$1:$A$32, P41) &gt; 0, "Found", "Not Found")</f>
        <v>Found</v>
      </c>
      <c r="AI41" s="125" t="str">
        <f>IF(COUNTIF(Stats!$A$1:$A$32, Q41) &gt; 0, "Found", "Not Found")</f>
        <v>Found</v>
      </c>
      <c r="AJ41" s="125" t="str">
        <f>IF(COUNTIF(Stats!$A$1:$A$32, R41) &gt; 0, "Found", "Not Found")</f>
        <v>Found</v>
      </c>
    </row>
    <row r="42" spans="1:36">
      <c r="A42" s="115" t="s">
        <v>301</v>
      </c>
      <c r="B42" s="116">
        <v>45121</v>
      </c>
      <c r="C42" s="115" t="s">
        <v>365</v>
      </c>
      <c r="D42" s="115" t="s">
        <v>100</v>
      </c>
      <c r="E42" s="117" t="s">
        <v>48</v>
      </c>
      <c r="F42" s="118" t="s">
        <v>58</v>
      </c>
      <c r="G42" s="119" t="s">
        <v>68</v>
      </c>
      <c r="H42" s="119" t="s">
        <v>51</v>
      </c>
      <c r="I42" s="120" t="s">
        <v>45</v>
      </c>
      <c r="J42" s="120" t="s">
        <v>62</v>
      </c>
      <c r="K42" s="122" t="s">
        <v>55</v>
      </c>
      <c r="L42" s="123" t="s">
        <v>59</v>
      </c>
      <c r="M42" s="124" t="s">
        <v>52</v>
      </c>
      <c r="N42" s="124" t="s">
        <v>70</v>
      </c>
      <c r="O42" s="124" t="s">
        <v>57</v>
      </c>
      <c r="P42" s="124" t="s">
        <v>49</v>
      </c>
      <c r="Q42" s="124" t="s">
        <v>50</v>
      </c>
      <c r="R42" s="124" t="s">
        <v>66</v>
      </c>
      <c r="S42" s="115">
        <v>3</v>
      </c>
      <c r="T42" s="125">
        <f ca="1">IFERROR(__xludf.DUMMYFUNCTION("COUNTUNIQUE(E42:R42)"),14)</f>
        <v>14</v>
      </c>
      <c r="U42" s="126">
        <f>COUNTIFS(Patch3!E42:L42,Patch3!$H$16)</f>
        <v>0</v>
      </c>
      <c r="V42" s="126">
        <f>COUNTIFS(Patch3!E42:L42,Patch3!$N$2)</f>
        <v>0</v>
      </c>
      <c r="W42" s="125" t="str">
        <f>IF(COUNTIF(Stats!$A$1:$A$32, E42) &gt; 0, "Found", "Not Found")</f>
        <v>Found</v>
      </c>
      <c r="X42" s="125" t="str">
        <f>IF(COUNTIF(Stats!$A$1:$A$32, F42) &gt; 0, "Found", "Not Found")</f>
        <v>Found</v>
      </c>
      <c r="Y42" s="125" t="str">
        <f>IF(COUNTIF(Stats!$A$1:$A$32, G42) &gt; 0, "Found", "Not Found")</f>
        <v>Found</v>
      </c>
      <c r="Z42" s="125" t="str">
        <f>IF(COUNTIF(Stats!$A$1:$A$32, H42) &gt; 0, "Found", "Not Found")</f>
        <v>Found</v>
      </c>
      <c r="AA42" s="125" t="str">
        <f>IF(COUNTIF(Stats!$A$1:$A$32, I42) &gt; 0, "Found", "Not Found")</f>
        <v>Found</v>
      </c>
      <c r="AB42" s="125" t="str">
        <f>IF(COUNTIF(Stats!$A$1:$A$32, J42) &gt; 0, "Found", "Not Found")</f>
        <v>Found</v>
      </c>
      <c r="AC42" s="125" t="str">
        <f>IF(COUNTIF(Stats!$A$1:$A$32, K42) &gt; 0, "Found", "Not Found")</f>
        <v>Found</v>
      </c>
      <c r="AD42" s="125" t="str">
        <f>IF(COUNTIF(Stats!$A$1:$A$32, L42) &gt; 0, "Found", "Not Found")</f>
        <v>Found</v>
      </c>
      <c r="AE42" s="125" t="str">
        <f>IF(COUNTIF(Stats!$A$1:$A$32, M42) &gt; 0, "Found", "Not Found")</f>
        <v>Found</v>
      </c>
      <c r="AF42" s="125" t="str">
        <f>IF(COUNTIF(Stats!$A$1:$A$32, N42) &gt; 0, "Found", "Not Found")</f>
        <v>Not Found</v>
      </c>
      <c r="AG42" s="125" t="str">
        <f>IF(COUNTIF(Stats!$A$1:$A$32, O42) &gt; 0, "Found", "Not Found")</f>
        <v>Found</v>
      </c>
      <c r="AH42" s="125" t="str">
        <f>IF(COUNTIF(Stats!$A$1:$A$32, P42) &gt; 0, "Found", "Not Found")</f>
        <v>Found</v>
      </c>
      <c r="AI42" s="125" t="str">
        <f>IF(COUNTIF(Stats!$A$1:$A$32, Q42) &gt; 0, "Found", "Not Found")</f>
        <v>Found</v>
      </c>
      <c r="AJ42" s="125" t="str">
        <f>IF(COUNTIF(Stats!$A$1:$A$32, R42) &gt; 0, "Found", "Not Found")</f>
        <v>Found</v>
      </c>
    </row>
    <row r="43" spans="1:36">
      <c r="A43" s="115" t="s">
        <v>301</v>
      </c>
      <c r="B43" s="116">
        <v>45121</v>
      </c>
      <c r="C43" s="115" t="s">
        <v>364</v>
      </c>
      <c r="D43" s="115" t="s">
        <v>100</v>
      </c>
      <c r="E43" s="117" t="s">
        <v>45</v>
      </c>
      <c r="F43" s="118" t="s">
        <v>49</v>
      </c>
      <c r="G43" s="119" t="s">
        <v>59</v>
      </c>
      <c r="H43" s="119" t="s">
        <v>64</v>
      </c>
      <c r="I43" s="120" t="s">
        <v>70</v>
      </c>
      <c r="J43" s="120" t="s">
        <v>58</v>
      </c>
      <c r="K43" s="122" t="s">
        <v>48</v>
      </c>
      <c r="L43" s="123" t="s">
        <v>68</v>
      </c>
      <c r="M43" s="124" t="s">
        <v>57</v>
      </c>
      <c r="N43" s="124" t="s">
        <v>50</v>
      </c>
      <c r="O43" s="124" t="s">
        <v>52</v>
      </c>
      <c r="P43" s="124" t="s">
        <v>55</v>
      </c>
      <c r="Q43" s="124" t="s">
        <v>66</v>
      </c>
      <c r="R43" s="124" t="s">
        <v>40</v>
      </c>
      <c r="S43" s="115">
        <v>3</v>
      </c>
      <c r="T43" s="125">
        <f ca="1">IFERROR(__xludf.DUMMYFUNCTION("COUNTUNIQUE(E43:R43)"),14)</f>
        <v>14</v>
      </c>
      <c r="U43" s="126">
        <f>COUNTIFS(Patch3!E43:L43,Patch3!$H$16)</f>
        <v>0</v>
      </c>
      <c r="V43" s="126">
        <f>COUNTIFS(Patch3!E43:L43,Patch3!$N$2)</f>
        <v>0</v>
      </c>
      <c r="W43" s="125" t="str">
        <f>IF(COUNTIF(Stats!$A$1:$A$32, E43) &gt; 0, "Found", "Not Found")</f>
        <v>Found</v>
      </c>
      <c r="X43" s="125" t="str">
        <f>IF(COUNTIF(Stats!$A$1:$A$32, F43) &gt; 0, "Found", "Not Found")</f>
        <v>Found</v>
      </c>
      <c r="Y43" s="125" t="str">
        <f>IF(COUNTIF(Stats!$A$1:$A$32, G43) &gt; 0, "Found", "Not Found")</f>
        <v>Found</v>
      </c>
      <c r="Z43" s="125" t="str">
        <f>IF(COUNTIF(Stats!$A$1:$A$32, H43) &gt; 0, "Found", "Not Found")</f>
        <v>Found</v>
      </c>
      <c r="AA43" s="125" t="str">
        <f>IF(COUNTIF(Stats!$A$1:$A$32, I43) &gt; 0, "Found", "Not Found")</f>
        <v>Not Found</v>
      </c>
      <c r="AB43" s="125" t="str">
        <f>IF(COUNTIF(Stats!$A$1:$A$32, J43) &gt; 0, "Found", "Not Found")</f>
        <v>Found</v>
      </c>
      <c r="AC43" s="125" t="str">
        <f>IF(COUNTIF(Stats!$A$1:$A$32, K43) &gt; 0, "Found", "Not Found")</f>
        <v>Found</v>
      </c>
      <c r="AD43" s="125" t="str">
        <f>IF(COUNTIF(Stats!$A$1:$A$32, L43) &gt; 0, "Found", "Not Found")</f>
        <v>Found</v>
      </c>
      <c r="AE43" s="125" t="str">
        <f>IF(COUNTIF(Stats!$A$1:$A$32, M43) &gt; 0, "Found", "Not Found")</f>
        <v>Found</v>
      </c>
      <c r="AF43" s="125" t="str">
        <f>IF(COUNTIF(Stats!$A$1:$A$32, N43) &gt; 0, "Found", "Not Found")</f>
        <v>Found</v>
      </c>
      <c r="AG43" s="125" t="str">
        <f>IF(COUNTIF(Stats!$A$1:$A$32, O43) &gt; 0, "Found", "Not Found")</f>
        <v>Found</v>
      </c>
      <c r="AH43" s="125" t="str">
        <f>IF(COUNTIF(Stats!$A$1:$A$32, P43) &gt; 0, "Found", "Not Found")</f>
        <v>Found</v>
      </c>
      <c r="AI43" s="125" t="str">
        <f>IF(COUNTIF(Stats!$A$1:$A$32, Q43) &gt; 0, "Found", "Not Found")</f>
        <v>Found</v>
      </c>
      <c r="AJ43" s="125" t="str">
        <f>IF(COUNTIF(Stats!$A$1:$A$32, R43) &gt; 0, "Found", "Not Found")</f>
        <v>Found</v>
      </c>
    </row>
    <row r="44" spans="1:36">
      <c r="A44" s="115" t="s">
        <v>299</v>
      </c>
      <c r="B44" s="116">
        <v>45121</v>
      </c>
      <c r="C44" s="115" t="s">
        <v>365</v>
      </c>
      <c r="D44" s="115" t="s">
        <v>100</v>
      </c>
      <c r="E44" s="117" t="s">
        <v>45</v>
      </c>
      <c r="F44" s="118" t="s">
        <v>47</v>
      </c>
      <c r="G44" s="119" t="s">
        <v>50</v>
      </c>
      <c r="H44" s="119" t="s">
        <v>25</v>
      </c>
      <c r="I44" s="120" t="s">
        <v>52</v>
      </c>
      <c r="J44" s="120" t="s">
        <v>66</v>
      </c>
      <c r="K44" s="122" t="s">
        <v>58</v>
      </c>
      <c r="L44" s="123" t="s">
        <v>46</v>
      </c>
      <c r="M44" s="124" t="s">
        <v>57</v>
      </c>
      <c r="N44" s="124" t="s">
        <v>49</v>
      </c>
      <c r="O44" s="124" t="s">
        <v>70</v>
      </c>
      <c r="P44" s="124" t="s">
        <v>48</v>
      </c>
      <c r="Q44" s="124" t="s">
        <v>55</v>
      </c>
      <c r="R44" s="124" t="s">
        <v>35</v>
      </c>
      <c r="S44" s="115">
        <v>3</v>
      </c>
      <c r="T44" s="125">
        <f ca="1">IFERROR(__xludf.DUMMYFUNCTION("COUNTUNIQUE(E44:R44)"),14)</f>
        <v>14</v>
      </c>
      <c r="U44" s="126">
        <f>COUNTIFS(Patch3!E44:L44,Patch3!$H$16)</f>
        <v>0</v>
      </c>
      <c r="V44" s="126">
        <f>COUNTIFS(Patch3!E44:L44,Patch3!$N$2)</f>
        <v>1</v>
      </c>
      <c r="W44" s="125" t="str">
        <f>IF(COUNTIF(Stats!$A$1:$A$32, E44) &gt; 0, "Found", "Not Found")</f>
        <v>Found</v>
      </c>
      <c r="X44" s="125" t="str">
        <f>IF(COUNTIF(Stats!$A$1:$A$32, F44) &gt; 0, "Found", "Not Found")</f>
        <v>Found</v>
      </c>
      <c r="Y44" s="125" t="str">
        <f>IF(COUNTIF(Stats!$A$1:$A$32, G44) &gt; 0, "Found", "Not Found")</f>
        <v>Found</v>
      </c>
      <c r="Z44" s="125" t="str">
        <f>IF(COUNTIF(Stats!$A$1:$A$32, H44) &gt; 0, "Found", "Not Found")</f>
        <v>Found</v>
      </c>
      <c r="AA44" s="125" t="str">
        <f>IF(COUNTIF(Stats!$A$1:$A$32, I44) &gt; 0, "Found", "Not Found")</f>
        <v>Found</v>
      </c>
      <c r="AB44" s="125" t="str">
        <f>IF(COUNTIF(Stats!$A$1:$A$32, J44) &gt; 0, "Found", "Not Found")</f>
        <v>Found</v>
      </c>
      <c r="AC44" s="125" t="str">
        <f>IF(COUNTIF(Stats!$A$1:$A$32, K44) &gt; 0, "Found", "Not Found")</f>
        <v>Found</v>
      </c>
      <c r="AD44" s="125" t="str">
        <f>IF(COUNTIF(Stats!$A$1:$A$32, L44) &gt; 0, "Found", "Not Found")</f>
        <v>Found</v>
      </c>
      <c r="AE44" s="125" t="str">
        <f>IF(COUNTIF(Stats!$A$1:$A$32, M44) &gt; 0, "Found", "Not Found")</f>
        <v>Found</v>
      </c>
      <c r="AF44" s="125" t="str">
        <f>IF(COUNTIF(Stats!$A$1:$A$32, N44) &gt; 0, "Found", "Not Found")</f>
        <v>Found</v>
      </c>
      <c r="AG44" s="125" t="str">
        <f>IF(COUNTIF(Stats!$A$1:$A$32, O44) &gt; 0, "Found", "Not Found")</f>
        <v>Not Found</v>
      </c>
      <c r="AH44" s="125" t="str">
        <f>IF(COUNTIF(Stats!$A$1:$A$32, P44) &gt; 0, "Found", "Not Found")</f>
        <v>Found</v>
      </c>
      <c r="AI44" s="125" t="str">
        <f>IF(COUNTIF(Stats!$A$1:$A$32, Q44) &gt; 0, "Found", "Not Found")</f>
        <v>Found</v>
      </c>
      <c r="AJ44" s="125" t="str">
        <f>IF(COUNTIF(Stats!$A$1:$A$32, R44) &gt; 0, "Found", "Not Found")</f>
        <v>Found</v>
      </c>
    </row>
    <row r="45" spans="1:36">
      <c r="A45" s="115" t="s">
        <v>299</v>
      </c>
      <c r="B45" s="116">
        <v>45121</v>
      </c>
      <c r="C45" s="115" t="s">
        <v>365</v>
      </c>
      <c r="D45" s="115" t="s">
        <v>100</v>
      </c>
      <c r="E45" s="117" t="s">
        <v>49</v>
      </c>
      <c r="F45" s="118" t="s">
        <v>48</v>
      </c>
      <c r="G45" s="119" t="s">
        <v>46</v>
      </c>
      <c r="H45" s="119" t="s">
        <v>40</v>
      </c>
      <c r="I45" s="120" t="s">
        <v>57</v>
      </c>
      <c r="J45" s="120" t="s">
        <v>66</v>
      </c>
      <c r="K45" s="122" t="s">
        <v>52</v>
      </c>
      <c r="L45" s="123" t="s">
        <v>64</v>
      </c>
      <c r="M45" s="124" t="s">
        <v>58</v>
      </c>
      <c r="N45" s="124" t="s">
        <v>45</v>
      </c>
      <c r="O45" s="124" t="s">
        <v>55</v>
      </c>
      <c r="P45" s="124" t="s">
        <v>47</v>
      </c>
      <c r="Q45" s="124" t="s">
        <v>70</v>
      </c>
      <c r="R45" s="124" t="s">
        <v>25</v>
      </c>
      <c r="S45" s="115">
        <v>3</v>
      </c>
      <c r="T45" s="125">
        <f ca="1">IFERROR(__xludf.DUMMYFUNCTION("COUNTUNIQUE(E45:R45)"),14)</f>
        <v>14</v>
      </c>
      <c r="U45" s="126">
        <f>COUNTIFS(Patch3!E45:L45,Patch3!$H$16)</f>
        <v>0</v>
      </c>
      <c r="V45" s="126">
        <f>COUNTIFS(Patch3!E45:L45,Patch3!$N$2)</f>
        <v>1</v>
      </c>
      <c r="W45" s="125" t="str">
        <f>IF(COUNTIF(Stats!$A$1:$A$32, E45) &gt; 0, "Found", "Not Found")</f>
        <v>Found</v>
      </c>
      <c r="X45" s="125" t="str">
        <f>IF(COUNTIF(Stats!$A$1:$A$32, F45) &gt; 0, "Found", "Not Found")</f>
        <v>Found</v>
      </c>
      <c r="Y45" s="125" t="str">
        <f>IF(COUNTIF(Stats!$A$1:$A$32, G45) &gt; 0, "Found", "Not Found")</f>
        <v>Found</v>
      </c>
      <c r="Z45" s="125" t="str">
        <f>IF(COUNTIF(Stats!$A$1:$A$32, H45) &gt; 0, "Found", "Not Found")</f>
        <v>Found</v>
      </c>
      <c r="AA45" s="125" t="str">
        <f>IF(COUNTIF(Stats!$A$1:$A$32, I45) &gt; 0, "Found", "Not Found")</f>
        <v>Found</v>
      </c>
      <c r="AB45" s="125" t="str">
        <f>IF(COUNTIF(Stats!$A$1:$A$32, J45) &gt; 0, "Found", "Not Found")</f>
        <v>Found</v>
      </c>
      <c r="AC45" s="125" t="str">
        <f>IF(COUNTIF(Stats!$A$1:$A$32, K45) &gt; 0, "Found", "Not Found")</f>
        <v>Found</v>
      </c>
      <c r="AD45" s="125" t="str">
        <f>IF(COUNTIF(Stats!$A$1:$A$32, L45) &gt; 0, "Found", "Not Found")</f>
        <v>Found</v>
      </c>
      <c r="AE45" s="125" t="str">
        <f>IF(COUNTIF(Stats!$A$1:$A$32, M45) &gt; 0, "Found", "Not Found")</f>
        <v>Found</v>
      </c>
      <c r="AF45" s="125" t="str">
        <f>IF(COUNTIF(Stats!$A$1:$A$32, N45) &gt; 0, "Found", "Not Found")</f>
        <v>Found</v>
      </c>
      <c r="AG45" s="125" t="str">
        <f>IF(COUNTIF(Stats!$A$1:$A$32, O45) &gt; 0, "Found", "Not Found")</f>
        <v>Found</v>
      </c>
      <c r="AH45" s="125" t="str">
        <f>IF(COUNTIF(Stats!$A$1:$A$32, P45) &gt; 0, "Found", "Not Found")</f>
        <v>Found</v>
      </c>
      <c r="AI45" s="125" t="str">
        <f>IF(COUNTIF(Stats!$A$1:$A$32, Q45) &gt; 0, "Found", "Not Found")</f>
        <v>Not Found</v>
      </c>
      <c r="AJ45" s="125" t="str">
        <f>IF(COUNTIF(Stats!$A$1:$A$32, R45) &gt; 0, "Found", "Not Found")</f>
        <v>Found</v>
      </c>
    </row>
    <row r="46" spans="1:36">
      <c r="A46" s="115" t="s">
        <v>299</v>
      </c>
      <c r="B46" s="116">
        <v>45121</v>
      </c>
      <c r="C46" s="115" t="s">
        <v>365</v>
      </c>
      <c r="D46" s="115" t="s">
        <v>100</v>
      </c>
      <c r="E46" s="117" t="s">
        <v>70</v>
      </c>
      <c r="F46" s="118" t="s">
        <v>298</v>
      </c>
      <c r="G46" s="119" t="s">
        <v>51</v>
      </c>
      <c r="H46" s="119" t="s">
        <v>47</v>
      </c>
      <c r="I46" s="120" t="s">
        <v>48</v>
      </c>
      <c r="J46" s="120" t="s">
        <v>66</v>
      </c>
      <c r="K46" s="122" t="s">
        <v>58</v>
      </c>
      <c r="L46" s="123" t="s">
        <v>40</v>
      </c>
      <c r="M46" s="124" t="s">
        <v>57</v>
      </c>
      <c r="N46" s="124" t="s">
        <v>49</v>
      </c>
      <c r="O46" s="124" t="s">
        <v>52</v>
      </c>
      <c r="P46" s="124" t="s">
        <v>45</v>
      </c>
      <c r="Q46" s="124" t="s">
        <v>55</v>
      </c>
      <c r="R46" s="124" t="s">
        <v>46</v>
      </c>
      <c r="S46" s="115">
        <v>3</v>
      </c>
      <c r="T46" s="125">
        <f ca="1">IFERROR(__xludf.DUMMYFUNCTION("COUNTUNIQUE(E46:R46)"),14)</f>
        <v>14</v>
      </c>
      <c r="U46" s="126">
        <f>COUNTIFS(Patch3!E46:L46,Patch3!$H$16)</f>
        <v>0</v>
      </c>
      <c r="V46" s="126">
        <f>COUNTIFS(Patch3!E46:L46,Patch3!$N$2)</f>
        <v>1</v>
      </c>
      <c r="W46" s="125" t="str">
        <f>IF(COUNTIF(Stats!$A$1:$A$32, E46) &gt; 0, "Found", "Not Found")</f>
        <v>Not Found</v>
      </c>
      <c r="X46" s="125" t="str">
        <f>IF(COUNTIF(Stats!$A$1:$A$32, F46) &gt; 0, "Found", "Not Found")</f>
        <v>Found</v>
      </c>
      <c r="Y46" s="125" t="str">
        <f>IF(COUNTIF(Stats!$A$1:$A$32, G46) &gt; 0, "Found", "Not Found")</f>
        <v>Found</v>
      </c>
      <c r="Z46" s="125" t="str">
        <f>IF(COUNTIF(Stats!$A$1:$A$32, H46) &gt; 0, "Found", "Not Found")</f>
        <v>Found</v>
      </c>
      <c r="AA46" s="125" t="str">
        <f>IF(COUNTIF(Stats!$A$1:$A$32, I46) &gt; 0, "Found", "Not Found")</f>
        <v>Found</v>
      </c>
      <c r="AB46" s="125" t="str">
        <f>IF(COUNTIF(Stats!$A$1:$A$32, J46) &gt; 0, "Found", "Not Found")</f>
        <v>Found</v>
      </c>
      <c r="AC46" s="125" t="str">
        <f>IF(COUNTIF(Stats!$A$1:$A$32, K46) &gt; 0, "Found", "Not Found")</f>
        <v>Found</v>
      </c>
      <c r="AD46" s="125" t="str">
        <f>IF(COUNTIF(Stats!$A$1:$A$32, L46) &gt; 0, "Found", "Not Found")</f>
        <v>Found</v>
      </c>
      <c r="AE46" s="125" t="str">
        <f>IF(COUNTIF(Stats!$A$1:$A$32, M46) &gt; 0, "Found", "Not Found")</f>
        <v>Found</v>
      </c>
      <c r="AF46" s="125" t="str">
        <f>IF(COUNTIF(Stats!$A$1:$A$32, N46) &gt; 0, "Found", "Not Found")</f>
        <v>Found</v>
      </c>
      <c r="AG46" s="125" t="str">
        <f>IF(COUNTIF(Stats!$A$1:$A$32, O46) &gt; 0, "Found", "Not Found")</f>
        <v>Found</v>
      </c>
      <c r="AH46" s="125" t="str">
        <f>IF(COUNTIF(Stats!$A$1:$A$32, P46) &gt; 0, "Found", "Not Found")</f>
        <v>Found</v>
      </c>
      <c r="AI46" s="125" t="str">
        <f>IF(COUNTIF(Stats!$A$1:$A$32, Q46) &gt; 0, "Found", "Not Found")</f>
        <v>Found</v>
      </c>
      <c r="AJ46" s="125" t="str">
        <f>IF(COUNTIF(Stats!$A$1:$A$32, R46) &gt; 0, "Found", "Not Found")</f>
        <v>Found</v>
      </c>
    </row>
    <row r="47" spans="1:36">
      <c r="A47" s="115" t="s">
        <v>299</v>
      </c>
      <c r="B47" s="116">
        <v>45121</v>
      </c>
      <c r="C47" s="115" t="s">
        <v>364</v>
      </c>
      <c r="D47" s="115" t="s">
        <v>100</v>
      </c>
      <c r="E47" s="117" t="s">
        <v>49</v>
      </c>
      <c r="F47" s="118" t="s">
        <v>70</v>
      </c>
      <c r="G47" s="119" t="s">
        <v>25</v>
      </c>
      <c r="H47" s="119" t="s">
        <v>47</v>
      </c>
      <c r="I47" s="120" t="s">
        <v>55</v>
      </c>
      <c r="J47" s="120" t="s">
        <v>45</v>
      </c>
      <c r="K47" s="122" t="s">
        <v>62</v>
      </c>
      <c r="L47" s="123" t="s">
        <v>64</v>
      </c>
      <c r="M47" s="124" t="s">
        <v>58</v>
      </c>
      <c r="N47" s="124" t="s">
        <v>57</v>
      </c>
      <c r="O47" s="124" t="s">
        <v>66</v>
      </c>
      <c r="P47" s="124" t="s">
        <v>52</v>
      </c>
      <c r="Q47" s="124" t="s">
        <v>48</v>
      </c>
      <c r="R47" s="124" t="s">
        <v>15</v>
      </c>
      <c r="S47" s="115">
        <v>3</v>
      </c>
      <c r="T47" s="125">
        <f ca="1">IFERROR(__xludf.DUMMYFUNCTION("COUNTUNIQUE(E47:R47)"),14)</f>
        <v>14</v>
      </c>
      <c r="U47" s="126">
        <f>COUNTIFS(Patch3!E47:L47,Patch3!$H$16)</f>
        <v>0</v>
      </c>
      <c r="V47" s="126">
        <f>COUNTIFS(Patch3!E47:L47,Patch3!$N$2)</f>
        <v>0</v>
      </c>
      <c r="W47" s="125" t="str">
        <f>IF(COUNTIF(Stats!$A$1:$A$32, E47) &gt; 0, "Found", "Not Found")</f>
        <v>Found</v>
      </c>
      <c r="X47" s="125" t="str">
        <f>IF(COUNTIF(Stats!$A$1:$A$32, F47) &gt; 0, "Found", "Not Found")</f>
        <v>Not Found</v>
      </c>
      <c r="Y47" s="125" t="str">
        <f>IF(COUNTIF(Stats!$A$1:$A$32, G47) &gt; 0, "Found", "Not Found")</f>
        <v>Found</v>
      </c>
      <c r="Z47" s="125" t="str">
        <f>IF(COUNTIF(Stats!$A$1:$A$32, H47) &gt; 0, "Found", "Not Found")</f>
        <v>Found</v>
      </c>
      <c r="AA47" s="125" t="str">
        <f>IF(COUNTIF(Stats!$A$1:$A$32, I47) &gt; 0, "Found", "Not Found")</f>
        <v>Found</v>
      </c>
      <c r="AB47" s="125" t="str">
        <f>IF(COUNTIF(Stats!$A$1:$A$32, J47) &gt; 0, "Found", "Not Found")</f>
        <v>Found</v>
      </c>
      <c r="AC47" s="125" t="str">
        <f>IF(COUNTIF(Stats!$A$1:$A$32, K47) &gt; 0, "Found", "Not Found")</f>
        <v>Found</v>
      </c>
      <c r="AD47" s="125" t="str">
        <f>IF(COUNTIF(Stats!$A$1:$A$32, L47) &gt; 0, "Found", "Not Found")</f>
        <v>Found</v>
      </c>
      <c r="AE47" s="125" t="str">
        <f>IF(COUNTIF(Stats!$A$1:$A$32, M47) &gt; 0, "Found", "Not Found")</f>
        <v>Found</v>
      </c>
      <c r="AF47" s="125" t="str">
        <f>IF(COUNTIF(Stats!$A$1:$A$32, N47) &gt; 0, "Found", "Not Found")</f>
        <v>Found</v>
      </c>
      <c r="AG47" s="125" t="str">
        <f>IF(COUNTIF(Stats!$A$1:$A$32, O47) &gt; 0, "Found", "Not Found")</f>
        <v>Found</v>
      </c>
      <c r="AH47" s="125" t="str">
        <f>IF(COUNTIF(Stats!$A$1:$A$32, P47) &gt; 0, "Found", "Not Found")</f>
        <v>Found</v>
      </c>
      <c r="AI47" s="125" t="str">
        <f>IF(COUNTIF(Stats!$A$1:$A$32, Q47) &gt; 0, "Found", "Not Found")</f>
        <v>Found</v>
      </c>
      <c r="AJ47" s="125" t="str">
        <f>IF(COUNTIF(Stats!$A$1:$A$32, R47) &gt; 0, "Found", "Not Found")</f>
        <v>Found</v>
      </c>
    </row>
    <row r="48" spans="1:36">
      <c r="A48" s="115" t="s">
        <v>302</v>
      </c>
      <c r="B48" s="116">
        <v>45121</v>
      </c>
      <c r="C48" s="115" t="s">
        <v>365</v>
      </c>
      <c r="D48" s="115" t="s">
        <v>100</v>
      </c>
      <c r="E48" s="117" t="s">
        <v>45</v>
      </c>
      <c r="F48" s="118" t="s">
        <v>52</v>
      </c>
      <c r="G48" s="119" t="s">
        <v>50</v>
      </c>
      <c r="H48" s="119" t="s">
        <v>65</v>
      </c>
      <c r="I48" s="120" t="s">
        <v>66</v>
      </c>
      <c r="J48" s="120" t="s">
        <v>57</v>
      </c>
      <c r="K48" s="122" t="s">
        <v>35</v>
      </c>
      <c r="L48" s="123" t="s">
        <v>68</v>
      </c>
      <c r="M48" s="124" t="s">
        <v>70</v>
      </c>
      <c r="N48" s="124" t="s">
        <v>49</v>
      </c>
      <c r="O48" s="124" t="s">
        <v>58</v>
      </c>
      <c r="P48" s="124" t="s">
        <v>48</v>
      </c>
      <c r="Q48" s="124" t="s">
        <v>15</v>
      </c>
      <c r="R48" s="124" t="s">
        <v>47</v>
      </c>
      <c r="S48" s="115">
        <v>3</v>
      </c>
      <c r="T48" s="125">
        <f ca="1">IFERROR(__xludf.DUMMYFUNCTION("COUNTUNIQUE(E48:R48)"),14)</f>
        <v>14</v>
      </c>
      <c r="U48" s="126">
        <f>COUNTIFS(Patch3!E48:L48,Patch3!$H$16)</f>
        <v>0</v>
      </c>
      <c r="V48" s="126">
        <f>COUNTIFS(Patch3!E48:L48,Patch3!$N$2)</f>
        <v>1</v>
      </c>
      <c r="W48" s="125" t="str">
        <f>IF(COUNTIF(Stats!$A$1:$A$32, E48) &gt; 0, "Found", "Not Found")</f>
        <v>Found</v>
      </c>
      <c r="X48" s="125" t="str">
        <f>IF(COUNTIF(Stats!$A$1:$A$32, F48) &gt; 0, "Found", "Not Found")</f>
        <v>Found</v>
      </c>
      <c r="Y48" s="125" t="str">
        <f>IF(COUNTIF(Stats!$A$1:$A$32, G48) &gt; 0, "Found", "Not Found")</f>
        <v>Found</v>
      </c>
      <c r="Z48" s="125" t="str">
        <f>IF(COUNTIF(Stats!$A$1:$A$32, H48) &gt; 0, "Found", "Not Found")</f>
        <v>Found</v>
      </c>
      <c r="AA48" s="125" t="str">
        <f>IF(COUNTIF(Stats!$A$1:$A$32, I48) &gt; 0, "Found", "Not Found")</f>
        <v>Found</v>
      </c>
      <c r="AB48" s="125" t="str">
        <f>IF(COUNTIF(Stats!$A$1:$A$32, J48) &gt; 0, "Found", "Not Found")</f>
        <v>Found</v>
      </c>
      <c r="AC48" s="125" t="str">
        <f>IF(COUNTIF(Stats!$A$1:$A$32, K48) &gt; 0, "Found", "Not Found")</f>
        <v>Found</v>
      </c>
      <c r="AD48" s="125" t="str">
        <f>IF(COUNTIF(Stats!$A$1:$A$32, L48) &gt; 0, "Found", "Not Found")</f>
        <v>Found</v>
      </c>
      <c r="AE48" s="125" t="str">
        <f>IF(COUNTIF(Stats!$A$1:$A$32, M48) &gt; 0, "Found", "Not Found")</f>
        <v>Not Found</v>
      </c>
      <c r="AF48" s="125" t="str">
        <f>IF(COUNTIF(Stats!$A$1:$A$32, N48) &gt; 0, "Found", "Not Found")</f>
        <v>Found</v>
      </c>
      <c r="AG48" s="125" t="str">
        <f>IF(COUNTIF(Stats!$A$1:$A$32, O48) &gt; 0, "Found", "Not Found")</f>
        <v>Found</v>
      </c>
      <c r="AH48" s="125" t="str">
        <f>IF(COUNTIF(Stats!$A$1:$A$32, P48) &gt; 0, "Found", "Not Found")</f>
        <v>Found</v>
      </c>
      <c r="AI48" s="125" t="str">
        <f>IF(COUNTIF(Stats!$A$1:$A$32, Q48) &gt; 0, "Found", "Not Found")</f>
        <v>Found</v>
      </c>
      <c r="AJ48" s="125" t="str">
        <f>IF(COUNTIF(Stats!$A$1:$A$32, R48) &gt; 0, "Found", "Not Found")</f>
        <v>Found</v>
      </c>
    </row>
    <row r="49" spans="1:36">
      <c r="A49" s="115" t="s">
        <v>302</v>
      </c>
      <c r="B49" s="116">
        <v>45121</v>
      </c>
      <c r="C49" s="115" t="s">
        <v>365</v>
      </c>
      <c r="D49" s="115" t="s">
        <v>100</v>
      </c>
      <c r="E49" s="117" t="s">
        <v>58</v>
      </c>
      <c r="F49" s="118" t="s">
        <v>50</v>
      </c>
      <c r="G49" s="119" t="s">
        <v>65</v>
      </c>
      <c r="H49" s="119" t="s">
        <v>54</v>
      </c>
      <c r="I49" s="120" t="s">
        <v>48</v>
      </c>
      <c r="J49" s="120" t="s">
        <v>45</v>
      </c>
      <c r="K49" s="122" t="s">
        <v>35</v>
      </c>
      <c r="L49" s="123" t="s">
        <v>40</v>
      </c>
      <c r="M49" s="124" t="s">
        <v>52</v>
      </c>
      <c r="N49" s="124" t="s">
        <v>70</v>
      </c>
      <c r="O49" s="124" t="s">
        <v>57</v>
      </c>
      <c r="P49" s="124" t="s">
        <v>49</v>
      </c>
      <c r="Q49" s="124" t="s">
        <v>66</v>
      </c>
      <c r="R49" s="124" t="s">
        <v>25</v>
      </c>
      <c r="S49" s="115">
        <v>3</v>
      </c>
      <c r="T49" s="125">
        <f ca="1">IFERROR(__xludf.DUMMYFUNCTION("COUNTUNIQUE(E49:R49)"),14)</f>
        <v>14</v>
      </c>
      <c r="U49" s="126">
        <f>COUNTIFS(Patch3!E49:L49,Patch3!$H$16)</f>
        <v>0</v>
      </c>
      <c r="V49" s="126">
        <f>COUNTIFS(Patch3!E49:L49,Patch3!$N$2)</f>
        <v>0</v>
      </c>
      <c r="W49" s="125" t="str">
        <f>IF(COUNTIF(Stats!$A$1:$A$32, E49) &gt; 0, "Found", "Not Found")</f>
        <v>Found</v>
      </c>
      <c r="X49" s="125" t="str">
        <f>IF(COUNTIF(Stats!$A$1:$A$32, F49) &gt; 0, "Found", "Not Found")</f>
        <v>Found</v>
      </c>
      <c r="Y49" s="125" t="str">
        <f>IF(COUNTIF(Stats!$A$1:$A$32, G49) &gt; 0, "Found", "Not Found")</f>
        <v>Found</v>
      </c>
      <c r="Z49" s="125" t="str">
        <f>IF(COUNTIF(Stats!$A$1:$A$32, H49) &gt; 0, "Found", "Not Found")</f>
        <v>Found</v>
      </c>
      <c r="AA49" s="125" t="str">
        <f>IF(COUNTIF(Stats!$A$1:$A$32, I49) &gt; 0, "Found", "Not Found")</f>
        <v>Found</v>
      </c>
      <c r="AB49" s="125" t="str">
        <f>IF(COUNTIF(Stats!$A$1:$A$32, J49) &gt; 0, "Found", "Not Found")</f>
        <v>Found</v>
      </c>
      <c r="AC49" s="125" t="str">
        <f>IF(COUNTIF(Stats!$A$1:$A$32, K49) &gt; 0, "Found", "Not Found")</f>
        <v>Found</v>
      </c>
      <c r="AD49" s="125" t="str">
        <f>IF(COUNTIF(Stats!$A$1:$A$32, L49) &gt; 0, "Found", "Not Found")</f>
        <v>Found</v>
      </c>
      <c r="AE49" s="125" t="str">
        <f>IF(COUNTIF(Stats!$A$1:$A$32, M49) &gt; 0, "Found", "Not Found")</f>
        <v>Found</v>
      </c>
      <c r="AF49" s="125" t="str">
        <f>IF(COUNTIF(Stats!$A$1:$A$32, N49) &gt; 0, "Found", "Not Found")</f>
        <v>Not Found</v>
      </c>
      <c r="AG49" s="125" t="str">
        <f>IF(COUNTIF(Stats!$A$1:$A$32, O49) &gt; 0, "Found", "Not Found")</f>
        <v>Found</v>
      </c>
      <c r="AH49" s="125" t="str">
        <f>IF(COUNTIF(Stats!$A$1:$A$32, P49) &gt; 0, "Found", "Not Found")</f>
        <v>Found</v>
      </c>
      <c r="AI49" s="125" t="str">
        <f>IF(COUNTIF(Stats!$A$1:$A$32, Q49) &gt; 0, "Found", "Not Found")</f>
        <v>Found</v>
      </c>
      <c r="AJ49" s="125" t="str">
        <f>IF(COUNTIF(Stats!$A$1:$A$32, R49) &gt; 0, "Found", "Not Found")</f>
        <v>Found</v>
      </c>
    </row>
    <row r="50" spans="1:36">
      <c r="A50" s="115" t="s">
        <v>302</v>
      </c>
      <c r="B50" s="116">
        <v>45121</v>
      </c>
      <c r="C50" s="115" t="s">
        <v>365</v>
      </c>
      <c r="D50" s="115" t="s">
        <v>100</v>
      </c>
      <c r="E50" s="117" t="s">
        <v>49</v>
      </c>
      <c r="F50" s="118" t="s">
        <v>50</v>
      </c>
      <c r="G50" s="119" t="s">
        <v>25</v>
      </c>
      <c r="H50" s="119" t="s">
        <v>51</v>
      </c>
      <c r="I50" s="120" t="s">
        <v>52</v>
      </c>
      <c r="J50" s="120" t="s">
        <v>35</v>
      </c>
      <c r="K50" s="122" t="s">
        <v>45</v>
      </c>
      <c r="L50" s="123" t="s">
        <v>40</v>
      </c>
      <c r="M50" s="124" t="s">
        <v>70</v>
      </c>
      <c r="N50" s="124" t="s">
        <v>48</v>
      </c>
      <c r="O50" s="124" t="s">
        <v>57</v>
      </c>
      <c r="P50" s="124" t="s">
        <v>58</v>
      </c>
      <c r="Q50" s="124" t="s">
        <v>66</v>
      </c>
      <c r="R50" s="124" t="s">
        <v>47</v>
      </c>
      <c r="S50" s="115">
        <v>3</v>
      </c>
      <c r="T50" s="125">
        <f ca="1">IFERROR(__xludf.DUMMYFUNCTION("COUNTUNIQUE(E50:R50)"),14)</f>
        <v>14</v>
      </c>
      <c r="U50" s="126">
        <f>COUNTIFS(Patch3!E50:L50,Patch3!$H$16)</f>
        <v>0</v>
      </c>
      <c r="V50" s="126">
        <f>COUNTIFS(Patch3!E50:L50,Patch3!$N$2)</f>
        <v>0</v>
      </c>
      <c r="W50" s="125" t="str">
        <f>IF(COUNTIF(Stats!$A$1:$A$32, E50) &gt; 0, "Found", "Not Found")</f>
        <v>Found</v>
      </c>
      <c r="X50" s="125" t="str">
        <f>IF(COUNTIF(Stats!$A$1:$A$32, F50) &gt; 0, "Found", "Not Found")</f>
        <v>Found</v>
      </c>
      <c r="Y50" s="125" t="str">
        <f>IF(COUNTIF(Stats!$A$1:$A$32, G50) &gt; 0, "Found", "Not Found")</f>
        <v>Found</v>
      </c>
      <c r="Z50" s="125" t="str">
        <f>IF(COUNTIF(Stats!$A$1:$A$32, H50) &gt; 0, "Found", "Not Found")</f>
        <v>Found</v>
      </c>
      <c r="AA50" s="125" t="str">
        <f>IF(COUNTIF(Stats!$A$1:$A$32, I50) &gt; 0, "Found", "Not Found")</f>
        <v>Found</v>
      </c>
      <c r="AB50" s="125" t="str">
        <f>IF(COUNTIF(Stats!$A$1:$A$32, J50) &gt; 0, "Found", "Not Found")</f>
        <v>Found</v>
      </c>
      <c r="AC50" s="125" t="str">
        <f>IF(COUNTIF(Stats!$A$1:$A$32, K50) &gt; 0, "Found", "Not Found")</f>
        <v>Found</v>
      </c>
      <c r="AD50" s="125" t="str">
        <f>IF(COUNTIF(Stats!$A$1:$A$32, L50) &gt; 0, "Found", "Not Found")</f>
        <v>Found</v>
      </c>
      <c r="AE50" s="125" t="str">
        <f>IF(COUNTIF(Stats!$A$1:$A$32, M50) &gt; 0, "Found", "Not Found")</f>
        <v>Not Found</v>
      </c>
      <c r="AF50" s="125" t="str">
        <f>IF(COUNTIF(Stats!$A$1:$A$32, N50) &gt; 0, "Found", "Not Found")</f>
        <v>Found</v>
      </c>
      <c r="AG50" s="125" t="str">
        <f>IF(COUNTIF(Stats!$A$1:$A$32, O50) &gt; 0, "Found", "Not Found")</f>
        <v>Found</v>
      </c>
      <c r="AH50" s="125" t="str">
        <f>IF(COUNTIF(Stats!$A$1:$A$32, P50) &gt; 0, "Found", "Not Found")</f>
        <v>Found</v>
      </c>
      <c r="AI50" s="125" t="str">
        <f>IF(COUNTIF(Stats!$A$1:$A$32, Q50) &gt; 0, "Found", "Not Found")</f>
        <v>Found</v>
      </c>
      <c r="AJ50" s="125" t="str">
        <f>IF(COUNTIF(Stats!$A$1:$A$32, R50) &gt; 0, "Found", "Not Found")</f>
        <v>Found</v>
      </c>
    </row>
    <row r="51" spans="1:36">
      <c r="A51" s="115" t="s">
        <v>302</v>
      </c>
      <c r="B51" s="116">
        <v>45121</v>
      </c>
      <c r="C51" s="115" t="s">
        <v>364</v>
      </c>
      <c r="D51" s="115" t="s">
        <v>100</v>
      </c>
      <c r="E51" s="117" t="s">
        <v>58</v>
      </c>
      <c r="F51" s="118" t="s">
        <v>65</v>
      </c>
      <c r="G51" s="119" t="s">
        <v>50</v>
      </c>
      <c r="H51" s="119" t="s">
        <v>20</v>
      </c>
      <c r="I51" s="120" t="s">
        <v>48</v>
      </c>
      <c r="J51" s="120" t="s">
        <v>45</v>
      </c>
      <c r="K51" s="122" t="s">
        <v>47</v>
      </c>
      <c r="L51" s="123" t="s">
        <v>40</v>
      </c>
      <c r="M51" s="124" t="s">
        <v>52</v>
      </c>
      <c r="N51" s="124" t="s">
        <v>70</v>
      </c>
      <c r="O51" s="124" t="s">
        <v>57</v>
      </c>
      <c r="P51" s="124" t="s">
        <v>49</v>
      </c>
      <c r="Q51" s="124" t="s">
        <v>66</v>
      </c>
      <c r="R51" s="124" t="s">
        <v>25</v>
      </c>
      <c r="S51" s="115">
        <v>3</v>
      </c>
      <c r="T51" s="125">
        <f ca="1">IFERROR(__xludf.DUMMYFUNCTION("COUNTUNIQUE(E51:R51)"),14)</f>
        <v>14</v>
      </c>
      <c r="U51" s="126">
        <f>COUNTIFS(Patch3!E51:L51,Patch3!$H$16)</f>
        <v>0</v>
      </c>
      <c r="V51" s="126">
        <f>COUNTIFS(Patch3!E51:L51,Patch3!$N$2)</f>
        <v>0</v>
      </c>
      <c r="W51" s="125" t="str">
        <f>IF(COUNTIF(Stats!$A$1:$A$32, E51) &gt; 0, "Found", "Not Found")</f>
        <v>Found</v>
      </c>
      <c r="X51" s="125" t="str">
        <f>IF(COUNTIF(Stats!$A$1:$A$32, F51) &gt; 0, "Found", "Not Found")</f>
        <v>Found</v>
      </c>
      <c r="Y51" s="125" t="str">
        <f>IF(COUNTIF(Stats!$A$1:$A$32, G51) &gt; 0, "Found", "Not Found")</f>
        <v>Found</v>
      </c>
      <c r="Z51" s="125" t="str">
        <f>IF(COUNTIF(Stats!$A$1:$A$32, H51) &gt; 0, "Found", "Not Found")</f>
        <v>Found</v>
      </c>
      <c r="AA51" s="125" t="str">
        <f>IF(COUNTIF(Stats!$A$1:$A$32, I51) &gt; 0, "Found", "Not Found")</f>
        <v>Found</v>
      </c>
      <c r="AB51" s="125" t="str">
        <f>IF(COUNTIF(Stats!$A$1:$A$32, J51) &gt; 0, "Found", "Not Found")</f>
        <v>Found</v>
      </c>
      <c r="AC51" s="125" t="str">
        <f>IF(COUNTIF(Stats!$A$1:$A$32, K51) &gt; 0, "Found", "Not Found")</f>
        <v>Found</v>
      </c>
      <c r="AD51" s="125" t="str">
        <f>IF(COUNTIF(Stats!$A$1:$A$32, L51) &gt; 0, "Found", "Not Found")</f>
        <v>Found</v>
      </c>
      <c r="AE51" s="125" t="str">
        <f>IF(COUNTIF(Stats!$A$1:$A$32, M51) &gt; 0, "Found", "Not Found")</f>
        <v>Found</v>
      </c>
      <c r="AF51" s="125" t="str">
        <f>IF(COUNTIF(Stats!$A$1:$A$32, N51) &gt; 0, "Found", "Not Found")</f>
        <v>Not Found</v>
      </c>
      <c r="AG51" s="125" t="str">
        <f>IF(COUNTIF(Stats!$A$1:$A$32, O51) &gt; 0, "Found", "Not Found")</f>
        <v>Found</v>
      </c>
      <c r="AH51" s="125" t="str">
        <f>IF(COUNTIF(Stats!$A$1:$A$32, P51) &gt; 0, "Found", "Not Found")</f>
        <v>Found</v>
      </c>
      <c r="AI51" s="125" t="str">
        <f>IF(COUNTIF(Stats!$A$1:$A$32, Q51) &gt; 0, "Found", "Not Found")</f>
        <v>Found</v>
      </c>
      <c r="AJ51" s="125" t="str">
        <f>IF(COUNTIF(Stats!$A$1:$A$32, R51) &gt; 0, "Found", "Not Found")</f>
        <v>Found</v>
      </c>
    </row>
    <row r="52" spans="1:36">
      <c r="A52" s="115" t="s">
        <v>303</v>
      </c>
      <c r="B52" s="116">
        <v>45121</v>
      </c>
      <c r="C52" s="115" t="s">
        <v>365</v>
      </c>
      <c r="D52" s="115" t="s">
        <v>100</v>
      </c>
      <c r="E52" s="117" t="s">
        <v>52</v>
      </c>
      <c r="F52" s="118" t="s">
        <v>20</v>
      </c>
      <c r="G52" s="119" t="s">
        <v>50</v>
      </c>
      <c r="H52" s="119" t="s">
        <v>65</v>
      </c>
      <c r="I52" s="120" t="s">
        <v>47</v>
      </c>
      <c r="J52" s="120" t="s">
        <v>46</v>
      </c>
      <c r="K52" s="122" t="s">
        <v>59</v>
      </c>
      <c r="L52" s="123" t="s">
        <v>45</v>
      </c>
      <c r="M52" s="124" t="s">
        <v>58</v>
      </c>
      <c r="N52" s="124" t="s">
        <v>49</v>
      </c>
      <c r="O52" s="124" t="s">
        <v>298</v>
      </c>
      <c r="P52" s="124" t="s">
        <v>48</v>
      </c>
      <c r="Q52" s="124" t="s">
        <v>66</v>
      </c>
      <c r="R52" s="124" t="s">
        <v>40</v>
      </c>
      <c r="S52" s="115">
        <v>3</v>
      </c>
      <c r="T52" s="125">
        <f ca="1">IFERROR(__xludf.DUMMYFUNCTION("COUNTUNIQUE(E52:R52)"),14)</f>
        <v>14</v>
      </c>
      <c r="U52" s="126">
        <f>COUNTIFS(Patch3!E52:L52,Patch3!$H$16)</f>
        <v>0</v>
      </c>
      <c r="V52" s="126">
        <f>COUNTIFS(Patch3!E52:L52,Patch3!$N$2)</f>
        <v>0</v>
      </c>
      <c r="W52" s="125" t="str">
        <f>IF(COUNTIF(Stats!$A$1:$A$32, E52) &gt; 0, "Found", "Not Found")</f>
        <v>Found</v>
      </c>
      <c r="X52" s="125" t="str">
        <f>IF(COUNTIF(Stats!$A$1:$A$32, F52) &gt; 0, "Found", "Not Found")</f>
        <v>Found</v>
      </c>
      <c r="Y52" s="125" t="str">
        <f>IF(COUNTIF(Stats!$A$1:$A$32, G52) &gt; 0, "Found", "Not Found")</f>
        <v>Found</v>
      </c>
      <c r="Z52" s="125" t="str">
        <f>IF(COUNTIF(Stats!$A$1:$A$32, H52) &gt; 0, "Found", "Not Found")</f>
        <v>Found</v>
      </c>
      <c r="AA52" s="125" t="str">
        <f>IF(COUNTIF(Stats!$A$1:$A$32, I52) &gt; 0, "Found", "Not Found")</f>
        <v>Found</v>
      </c>
      <c r="AB52" s="125" t="str">
        <f>IF(COUNTIF(Stats!$A$1:$A$32, J52) &gt; 0, "Found", "Not Found")</f>
        <v>Found</v>
      </c>
      <c r="AC52" s="125" t="str">
        <f>IF(COUNTIF(Stats!$A$1:$A$32, K52) &gt; 0, "Found", "Not Found")</f>
        <v>Found</v>
      </c>
      <c r="AD52" s="125" t="str">
        <f>IF(COUNTIF(Stats!$A$1:$A$32, L52) &gt; 0, "Found", "Not Found")</f>
        <v>Found</v>
      </c>
      <c r="AE52" s="125" t="str">
        <f>IF(COUNTIF(Stats!$A$1:$A$32, M52) &gt; 0, "Found", "Not Found")</f>
        <v>Found</v>
      </c>
      <c r="AF52" s="125" t="str">
        <f>IF(COUNTIF(Stats!$A$1:$A$32, N52) &gt; 0, "Found", "Not Found")</f>
        <v>Found</v>
      </c>
      <c r="AG52" s="125" t="str">
        <f>IF(COUNTIF(Stats!$A$1:$A$32, O52) &gt; 0, "Found", "Not Found")</f>
        <v>Found</v>
      </c>
      <c r="AH52" s="125" t="str">
        <f>IF(COUNTIF(Stats!$A$1:$A$32, P52) &gt; 0, "Found", "Not Found")</f>
        <v>Found</v>
      </c>
      <c r="AI52" s="125" t="str">
        <f>IF(COUNTIF(Stats!$A$1:$A$32, Q52) &gt; 0, "Found", "Not Found")</f>
        <v>Found</v>
      </c>
      <c r="AJ52" s="125" t="str">
        <f>IF(COUNTIF(Stats!$A$1:$A$32, R52) &gt; 0, "Found", "Not Found")</f>
        <v>Found</v>
      </c>
    </row>
    <row r="53" spans="1:36">
      <c r="A53" s="115" t="s">
        <v>303</v>
      </c>
      <c r="B53" s="116">
        <v>45121</v>
      </c>
      <c r="C53" s="115" t="s">
        <v>365</v>
      </c>
      <c r="D53" s="115" t="s">
        <v>100</v>
      </c>
      <c r="E53" s="117" t="s">
        <v>49</v>
      </c>
      <c r="F53" s="118" t="s">
        <v>70</v>
      </c>
      <c r="G53" s="119" t="s">
        <v>45</v>
      </c>
      <c r="H53" s="119" t="s">
        <v>61</v>
      </c>
      <c r="I53" s="120" t="s">
        <v>48</v>
      </c>
      <c r="J53" s="120" t="s">
        <v>50</v>
      </c>
      <c r="K53" s="122" t="s">
        <v>15</v>
      </c>
      <c r="L53" s="123" t="s">
        <v>60</v>
      </c>
      <c r="M53" s="124" t="s">
        <v>52</v>
      </c>
      <c r="N53" s="124" t="s">
        <v>47</v>
      </c>
      <c r="O53" s="124" t="s">
        <v>57</v>
      </c>
      <c r="P53" s="124" t="s">
        <v>58</v>
      </c>
      <c r="Q53" s="124" t="s">
        <v>69</v>
      </c>
      <c r="R53" s="124" t="s">
        <v>66</v>
      </c>
      <c r="S53" s="115">
        <v>3</v>
      </c>
      <c r="T53" s="125">
        <f ca="1">IFERROR(__xludf.DUMMYFUNCTION("COUNTUNIQUE(E53:R53)"),14)</f>
        <v>14</v>
      </c>
      <c r="U53" s="126">
        <f>COUNTIFS(Patch3!E53:L53,Patch3!$H$16)</f>
        <v>0</v>
      </c>
      <c r="V53" s="126">
        <f>COUNTIFS(Patch3!E53:L53,Patch3!$N$2)</f>
        <v>0</v>
      </c>
      <c r="W53" s="125" t="str">
        <f>IF(COUNTIF(Stats!$A$1:$A$32, E53) &gt; 0, "Found", "Not Found")</f>
        <v>Found</v>
      </c>
      <c r="X53" s="125" t="str">
        <f>IF(COUNTIF(Stats!$A$1:$A$32, F53) &gt; 0, "Found", "Not Found")</f>
        <v>Not Found</v>
      </c>
      <c r="Y53" s="125" t="str">
        <f>IF(COUNTIF(Stats!$A$1:$A$32, G53) &gt; 0, "Found", "Not Found")</f>
        <v>Found</v>
      </c>
      <c r="Z53" s="125" t="str">
        <f>IF(COUNTIF(Stats!$A$1:$A$32, H53) &gt; 0, "Found", "Not Found")</f>
        <v>Found</v>
      </c>
      <c r="AA53" s="125" t="str">
        <f>IF(COUNTIF(Stats!$A$1:$A$32, I53) &gt; 0, "Found", "Not Found")</f>
        <v>Found</v>
      </c>
      <c r="AB53" s="125" t="str">
        <f>IF(COUNTIF(Stats!$A$1:$A$32, J53) &gt; 0, "Found", "Not Found")</f>
        <v>Found</v>
      </c>
      <c r="AC53" s="125" t="str">
        <f>IF(COUNTIF(Stats!$A$1:$A$32, K53) &gt; 0, "Found", "Not Found")</f>
        <v>Found</v>
      </c>
      <c r="AD53" s="125" t="str">
        <f>IF(COUNTIF(Stats!$A$1:$A$32, L53) &gt; 0, "Found", "Not Found")</f>
        <v>Found</v>
      </c>
      <c r="AE53" s="125" t="str">
        <f>IF(COUNTIF(Stats!$A$1:$A$32, M53) &gt; 0, "Found", "Not Found")</f>
        <v>Found</v>
      </c>
      <c r="AF53" s="125" t="str">
        <f>IF(COUNTIF(Stats!$A$1:$A$32, N53) &gt; 0, "Found", "Not Found")</f>
        <v>Found</v>
      </c>
      <c r="AG53" s="125" t="str">
        <f>IF(COUNTIF(Stats!$A$1:$A$32, O53) &gt; 0, "Found", "Not Found")</f>
        <v>Found</v>
      </c>
      <c r="AH53" s="125" t="str">
        <f>IF(COUNTIF(Stats!$A$1:$A$32, P53) &gt; 0, "Found", "Not Found")</f>
        <v>Found</v>
      </c>
      <c r="AI53" s="125" t="str">
        <f>IF(COUNTIF(Stats!$A$1:$A$32, Q53) &gt; 0, "Found", "Not Found")</f>
        <v>Found</v>
      </c>
      <c r="AJ53" s="125" t="str">
        <f>IF(COUNTIF(Stats!$A$1:$A$32, R53) &gt; 0, "Found", "Not Found")</f>
        <v>Found</v>
      </c>
    </row>
    <row r="54" spans="1:36">
      <c r="A54" s="115" t="s">
        <v>303</v>
      </c>
      <c r="B54" s="116">
        <v>45121</v>
      </c>
      <c r="C54" s="115" t="s">
        <v>365</v>
      </c>
      <c r="D54" s="115" t="s">
        <v>100</v>
      </c>
      <c r="E54" s="117" t="s">
        <v>40</v>
      </c>
      <c r="F54" s="118" t="s">
        <v>52</v>
      </c>
      <c r="G54" s="119" t="s">
        <v>59</v>
      </c>
      <c r="H54" s="119" t="s">
        <v>20</v>
      </c>
      <c r="I54" s="120" t="s">
        <v>58</v>
      </c>
      <c r="J54" s="120" t="s">
        <v>45</v>
      </c>
      <c r="K54" s="122" t="s">
        <v>46</v>
      </c>
      <c r="L54" s="123" t="s">
        <v>66</v>
      </c>
      <c r="M54" s="124" t="s">
        <v>70</v>
      </c>
      <c r="N54" s="124" t="s">
        <v>49</v>
      </c>
      <c r="O54" s="124" t="s">
        <v>47</v>
      </c>
      <c r="P54" s="124" t="s">
        <v>48</v>
      </c>
      <c r="Q54" s="124" t="s">
        <v>50</v>
      </c>
      <c r="R54" s="124" t="s">
        <v>35</v>
      </c>
      <c r="S54" s="115">
        <v>3</v>
      </c>
      <c r="T54" s="125">
        <f ca="1">IFERROR(__xludf.DUMMYFUNCTION("COUNTUNIQUE(E54:R54)"),14)</f>
        <v>14</v>
      </c>
      <c r="U54" s="126">
        <f>COUNTIFS(Patch3!E54:L54,Patch3!$H$16)</f>
        <v>0</v>
      </c>
      <c r="V54" s="126">
        <f>COUNTIFS(Patch3!E54:L54,Patch3!$N$2)</f>
        <v>1</v>
      </c>
      <c r="W54" s="125" t="str">
        <f>IF(COUNTIF(Stats!$A$1:$A$32, E54) &gt; 0, "Found", "Not Found")</f>
        <v>Found</v>
      </c>
      <c r="X54" s="125" t="str">
        <f>IF(COUNTIF(Stats!$A$1:$A$32, F54) &gt; 0, "Found", "Not Found")</f>
        <v>Found</v>
      </c>
      <c r="Y54" s="125" t="str">
        <f>IF(COUNTIF(Stats!$A$1:$A$32, G54) &gt; 0, "Found", "Not Found")</f>
        <v>Found</v>
      </c>
      <c r="Z54" s="125" t="str">
        <f>IF(COUNTIF(Stats!$A$1:$A$32, H54) &gt; 0, "Found", "Not Found")</f>
        <v>Found</v>
      </c>
      <c r="AA54" s="125" t="str">
        <f>IF(COUNTIF(Stats!$A$1:$A$32, I54) &gt; 0, "Found", "Not Found")</f>
        <v>Found</v>
      </c>
      <c r="AB54" s="125" t="str">
        <f>IF(COUNTIF(Stats!$A$1:$A$32, J54) &gt; 0, "Found", "Not Found")</f>
        <v>Found</v>
      </c>
      <c r="AC54" s="125" t="str">
        <f>IF(COUNTIF(Stats!$A$1:$A$32, K54) &gt; 0, "Found", "Not Found")</f>
        <v>Found</v>
      </c>
      <c r="AD54" s="125" t="str">
        <f>IF(COUNTIF(Stats!$A$1:$A$32, L54) &gt; 0, "Found", "Not Found")</f>
        <v>Found</v>
      </c>
      <c r="AE54" s="125" t="str">
        <f>IF(COUNTIF(Stats!$A$1:$A$32, M54) &gt; 0, "Found", "Not Found")</f>
        <v>Not Found</v>
      </c>
      <c r="AF54" s="125" t="str">
        <f>IF(COUNTIF(Stats!$A$1:$A$32, N54) &gt; 0, "Found", "Not Found")</f>
        <v>Found</v>
      </c>
      <c r="AG54" s="125" t="str">
        <f>IF(COUNTIF(Stats!$A$1:$A$32, O54) &gt; 0, "Found", "Not Found")</f>
        <v>Found</v>
      </c>
      <c r="AH54" s="125" t="str">
        <f>IF(COUNTIF(Stats!$A$1:$A$32, P54) &gt; 0, "Found", "Not Found")</f>
        <v>Found</v>
      </c>
      <c r="AI54" s="125" t="str">
        <f>IF(COUNTIF(Stats!$A$1:$A$32, Q54) &gt; 0, "Found", "Not Found")</f>
        <v>Found</v>
      </c>
      <c r="AJ54" s="125" t="str">
        <f>IF(COUNTIF(Stats!$A$1:$A$32, R54) &gt; 0, "Found", "Not Found")</f>
        <v>Found</v>
      </c>
    </row>
    <row r="55" spans="1:36">
      <c r="A55" s="115" t="s">
        <v>303</v>
      </c>
      <c r="B55" s="116">
        <v>45121</v>
      </c>
      <c r="C55" s="115" t="s">
        <v>365</v>
      </c>
      <c r="D55" s="115" t="s">
        <v>100</v>
      </c>
      <c r="E55" s="117" t="s">
        <v>66</v>
      </c>
      <c r="F55" s="118" t="s">
        <v>57</v>
      </c>
      <c r="G55" s="119" t="s">
        <v>40</v>
      </c>
      <c r="H55" s="119" t="s">
        <v>15</v>
      </c>
      <c r="I55" s="120" t="s">
        <v>47</v>
      </c>
      <c r="J55" s="120" t="s">
        <v>70</v>
      </c>
      <c r="K55" s="122" t="s">
        <v>59</v>
      </c>
      <c r="L55" s="123" t="s">
        <v>298</v>
      </c>
      <c r="M55" s="124" t="s">
        <v>52</v>
      </c>
      <c r="N55" s="124" t="s">
        <v>58</v>
      </c>
      <c r="O55" s="124" t="s">
        <v>48</v>
      </c>
      <c r="P55" s="124" t="s">
        <v>49</v>
      </c>
      <c r="Q55" s="124" t="s">
        <v>50</v>
      </c>
      <c r="R55" s="124" t="s">
        <v>45</v>
      </c>
      <c r="S55" s="115">
        <v>3</v>
      </c>
      <c r="T55" s="125">
        <f ca="1">IFERROR(__xludf.DUMMYFUNCTION("COUNTUNIQUE(E55:R55)"),14)</f>
        <v>14</v>
      </c>
      <c r="U55" s="126">
        <f>COUNTIFS(Patch3!E55:L55,Patch3!$H$16)</f>
        <v>0</v>
      </c>
      <c r="V55" s="126">
        <f>COUNTIFS(Patch3!E55:L55,Patch3!$N$2)</f>
        <v>1</v>
      </c>
      <c r="W55" s="125" t="str">
        <f>IF(COUNTIF(Stats!$A$1:$A$32, E55) &gt; 0, "Found", "Not Found")</f>
        <v>Found</v>
      </c>
      <c r="X55" s="125" t="str">
        <f>IF(COUNTIF(Stats!$A$1:$A$32, F55) &gt; 0, "Found", "Not Found")</f>
        <v>Found</v>
      </c>
      <c r="Y55" s="125" t="str">
        <f>IF(COUNTIF(Stats!$A$1:$A$32, G55) &gt; 0, "Found", "Not Found")</f>
        <v>Found</v>
      </c>
      <c r="Z55" s="125" t="str">
        <f>IF(COUNTIF(Stats!$A$1:$A$32, H55) &gt; 0, "Found", "Not Found")</f>
        <v>Found</v>
      </c>
      <c r="AA55" s="125" t="str">
        <f>IF(COUNTIF(Stats!$A$1:$A$32, I55) &gt; 0, "Found", "Not Found")</f>
        <v>Found</v>
      </c>
      <c r="AB55" s="125" t="str">
        <f>IF(COUNTIF(Stats!$A$1:$A$32, J55) &gt; 0, "Found", "Not Found")</f>
        <v>Not Found</v>
      </c>
      <c r="AC55" s="125" t="str">
        <f>IF(COUNTIF(Stats!$A$1:$A$32, K55) &gt; 0, "Found", "Not Found")</f>
        <v>Found</v>
      </c>
      <c r="AD55" s="125" t="str">
        <f>IF(COUNTIF(Stats!$A$1:$A$32, L55) &gt; 0, "Found", "Not Found")</f>
        <v>Found</v>
      </c>
      <c r="AE55" s="125" t="str">
        <f>IF(COUNTIF(Stats!$A$1:$A$32, M55) &gt; 0, "Found", "Not Found")</f>
        <v>Found</v>
      </c>
      <c r="AF55" s="125" t="str">
        <f>IF(COUNTIF(Stats!$A$1:$A$32, N55) &gt; 0, "Found", "Not Found")</f>
        <v>Found</v>
      </c>
      <c r="AG55" s="125" t="str">
        <f>IF(COUNTIF(Stats!$A$1:$A$32, O55) &gt; 0, "Found", "Not Found")</f>
        <v>Found</v>
      </c>
      <c r="AH55" s="125" t="str">
        <f>IF(COUNTIF(Stats!$A$1:$A$32, P55) &gt; 0, "Found", "Not Found")</f>
        <v>Found</v>
      </c>
      <c r="AI55" s="125" t="str">
        <f>IF(COUNTIF(Stats!$A$1:$A$32, Q55) &gt; 0, "Found", "Not Found")</f>
        <v>Found</v>
      </c>
      <c r="AJ55" s="125" t="str">
        <f>IF(COUNTIF(Stats!$A$1:$A$32, R55) &gt; 0, "Found", "Not Found")</f>
        <v>Found</v>
      </c>
    </row>
    <row r="56" spans="1:36">
      <c r="A56" s="115" t="s">
        <v>303</v>
      </c>
      <c r="B56" s="116">
        <v>45121</v>
      </c>
      <c r="C56" s="115" t="s">
        <v>364</v>
      </c>
      <c r="D56" s="115" t="s">
        <v>100</v>
      </c>
      <c r="E56" s="117" t="s">
        <v>70</v>
      </c>
      <c r="F56" s="118" t="s">
        <v>59</v>
      </c>
      <c r="G56" s="119" t="s">
        <v>25</v>
      </c>
      <c r="H56" s="119" t="s">
        <v>50</v>
      </c>
      <c r="I56" s="120" t="s">
        <v>47</v>
      </c>
      <c r="J56" s="120" t="s">
        <v>35</v>
      </c>
      <c r="K56" s="122" t="s">
        <v>52</v>
      </c>
      <c r="L56" s="123" t="s">
        <v>64</v>
      </c>
      <c r="M56" s="124" t="s">
        <v>58</v>
      </c>
      <c r="N56" s="124" t="s">
        <v>45</v>
      </c>
      <c r="O56" s="124" t="s">
        <v>49</v>
      </c>
      <c r="P56" s="124" t="s">
        <v>48</v>
      </c>
      <c r="Q56" s="124" t="s">
        <v>54</v>
      </c>
      <c r="R56" s="124" t="s">
        <v>46</v>
      </c>
      <c r="S56" s="115">
        <v>3</v>
      </c>
      <c r="T56" s="125">
        <f ca="1">IFERROR(__xludf.DUMMYFUNCTION("COUNTUNIQUE(E56:R56)"),14)</f>
        <v>14</v>
      </c>
      <c r="U56" s="126">
        <f>COUNTIFS(Patch3!E56:L56,Patch3!$H$16)</f>
        <v>0</v>
      </c>
      <c r="V56" s="126">
        <f>COUNTIFS(Patch3!E56:L56,Patch3!$N$2)</f>
        <v>0</v>
      </c>
      <c r="W56" s="125" t="str">
        <f>IF(COUNTIF(Stats!$A$1:$A$32, E56) &gt; 0, "Found", "Not Found")</f>
        <v>Not Found</v>
      </c>
      <c r="X56" s="125" t="str">
        <f>IF(COUNTIF(Stats!$A$1:$A$32, F56) &gt; 0, "Found", "Not Found")</f>
        <v>Found</v>
      </c>
      <c r="Y56" s="125" t="str">
        <f>IF(COUNTIF(Stats!$A$1:$A$32, G56) &gt; 0, "Found", "Not Found")</f>
        <v>Found</v>
      </c>
      <c r="Z56" s="125" t="str">
        <f>IF(COUNTIF(Stats!$A$1:$A$32, H56) &gt; 0, "Found", "Not Found")</f>
        <v>Found</v>
      </c>
      <c r="AA56" s="125" t="str">
        <f>IF(COUNTIF(Stats!$A$1:$A$32, I56) &gt; 0, "Found", "Not Found")</f>
        <v>Found</v>
      </c>
      <c r="AB56" s="125" t="str">
        <f>IF(COUNTIF(Stats!$A$1:$A$32, J56) &gt; 0, "Found", "Not Found")</f>
        <v>Found</v>
      </c>
      <c r="AC56" s="125" t="str">
        <f>IF(COUNTIF(Stats!$A$1:$A$32, K56) &gt; 0, "Found", "Not Found")</f>
        <v>Found</v>
      </c>
      <c r="AD56" s="125" t="str">
        <f>IF(COUNTIF(Stats!$A$1:$A$32, L56) &gt; 0, "Found", "Not Found")</f>
        <v>Found</v>
      </c>
      <c r="AE56" s="125" t="str">
        <f>IF(COUNTIF(Stats!$A$1:$A$32, M56) &gt; 0, "Found", "Not Found")</f>
        <v>Found</v>
      </c>
      <c r="AF56" s="125" t="str">
        <f>IF(COUNTIF(Stats!$A$1:$A$32, N56) &gt; 0, "Found", "Not Found")</f>
        <v>Found</v>
      </c>
      <c r="AG56" s="125" t="str">
        <f>IF(COUNTIF(Stats!$A$1:$A$32, O56) &gt; 0, "Found", "Not Found")</f>
        <v>Found</v>
      </c>
      <c r="AH56" s="125" t="str">
        <f>IF(COUNTIF(Stats!$A$1:$A$32, P56) &gt; 0, "Found", "Not Found")</f>
        <v>Found</v>
      </c>
      <c r="AI56" s="125" t="str">
        <f>IF(COUNTIF(Stats!$A$1:$A$32, Q56) &gt; 0, "Found", "Not Found")</f>
        <v>Found</v>
      </c>
      <c r="AJ56" s="125" t="str">
        <f>IF(COUNTIF(Stats!$A$1:$A$32, R56) &gt; 0, "Found", "Not Found")</f>
        <v>Found</v>
      </c>
    </row>
    <row r="57" spans="1:36">
      <c r="A57" s="115" t="s">
        <v>304</v>
      </c>
      <c r="B57" s="116">
        <v>45122</v>
      </c>
      <c r="C57" s="115" t="s">
        <v>365</v>
      </c>
      <c r="D57" s="115" t="s">
        <v>100</v>
      </c>
      <c r="E57" s="117" t="s">
        <v>52</v>
      </c>
      <c r="F57" s="118" t="s">
        <v>65</v>
      </c>
      <c r="G57" s="119" t="s">
        <v>50</v>
      </c>
      <c r="H57" s="119" t="s">
        <v>15</v>
      </c>
      <c r="I57" s="120" t="s">
        <v>70</v>
      </c>
      <c r="J57" s="120" t="s">
        <v>59</v>
      </c>
      <c r="K57" s="122" t="s">
        <v>66</v>
      </c>
      <c r="L57" s="123" t="s">
        <v>57</v>
      </c>
      <c r="M57" s="124" t="s">
        <v>58</v>
      </c>
      <c r="N57" s="124" t="s">
        <v>48</v>
      </c>
      <c r="O57" s="124" t="s">
        <v>47</v>
      </c>
      <c r="P57" s="124" t="s">
        <v>45</v>
      </c>
      <c r="Q57" s="124" t="s">
        <v>25</v>
      </c>
      <c r="R57" s="124" t="s">
        <v>49</v>
      </c>
      <c r="S57" s="115">
        <v>3</v>
      </c>
      <c r="T57" s="125">
        <f ca="1">IFERROR(__xludf.DUMMYFUNCTION("COUNTUNIQUE(E57:R57)"),14)</f>
        <v>14</v>
      </c>
      <c r="U57" s="126">
        <f>COUNTIFS(Patch3!E57:L57,Patch3!$H$16)</f>
        <v>0</v>
      </c>
      <c r="V57" s="126">
        <f>COUNTIFS(Patch3!E57:L57,Patch3!$N$2)</f>
        <v>1</v>
      </c>
      <c r="W57" s="125" t="str">
        <f>IF(COUNTIF(Stats!$A$1:$A$32, E57) &gt; 0, "Found", "Not Found")</f>
        <v>Found</v>
      </c>
      <c r="X57" s="125" t="str">
        <f>IF(COUNTIF(Stats!$A$1:$A$32, F57) &gt; 0, "Found", "Not Found")</f>
        <v>Found</v>
      </c>
      <c r="Y57" s="125" t="str">
        <f>IF(COUNTIF(Stats!$A$1:$A$32, G57) &gt; 0, "Found", "Not Found")</f>
        <v>Found</v>
      </c>
      <c r="Z57" s="125" t="str">
        <f>IF(COUNTIF(Stats!$A$1:$A$32, H57) &gt; 0, "Found", "Not Found")</f>
        <v>Found</v>
      </c>
      <c r="AA57" s="125" t="str">
        <f>IF(COUNTIF(Stats!$A$1:$A$32, I57) &gt; 0, "Found", "Not Found")</f>
        <v>Not Found</v>
      </c>
      <c r="AB57" s="125" t="str">
        <f>IF(COUNTIF(Stats!$A$1:$A$32, J57) &gt; 0, "Found", "Not Found")</f>
        <v>Found</v>
      </c>
      <c r="AC57" s="125" t="str">
        <f>IF(COUNTIF(Stats!$A$1:$A$32, K57) &gt; 0, "Found", "Not Found")</f>
        <v>Found</v>
      </c>
      <c r="AD57" s="125" t="str">
        <f>IF(COUNTIF(Stats!$A$1:$A$32, L57) &gt; 0, "Found", "Not Found")</f>
        <v>Found</v>
      </c>
      <c r="AE57" s="125" t="str">
        <f>IF(COUNTIF(Stats!$A$1:$A$32, M57) &gt; 0, "Found", "Not Found")</f>
        <v>Found</v>
      </c>
      <c r="AF57" s="125" t="str">
        <f>IF(COUNTIF(Stats!$A$1:$A$32, N57) &gt; 0, "Found", "Not Found")</f>
        <v>Found</v>
      </c>
      <c r="AG57" s="125" t="str">
        <f>IF(COUNTIF(Stats!$A$1:$A$32, O57) &gt; 0, "Found", "Not Found")</f>
        <v>Found</v>
      </c>
      <c r="AH57" s="125" t="str">
        <f>IF(COUNTIF(Stats!$A$1:$A$32, P57) &gt; 0, "Found", "Not Found")</f>
        <v>Found</v>
      </c>
      <c r="AI57" s="125" t="str">
        <f>IF(COUNTIF(Stats!$A$1:$A$32, Q57) &gt; 0, "Found", "Not Found")</f>
        <v>Found</v>
      </c>
      <c r="AJ57" s="125" t="str">
        <f>IF(COUNTIF(Stats!$A$1:$A$32, R57) &gt; 0, "Found", "Not Found")</f>
        <v>Found</v>
      </c>
    </row>
    <row r="58" spans="1:36">
      <c r="A58" s="115" t="s">
        <v>304</v>
      </c>
      <c r="B58" s="116">
        <v>45122</v>
      </c>
      <c r="C58" s="115" t="s">
        <v>364</v>
      </c>
      <c r="D58" s="115" t="s">
        <v>100</v>
      </c>
      <c r="E58" s="117" t="s">
        <v>49</v>
      </c>
      <c r="F58" s="118" t="s">
        <v>45</v>
      </c>
      <c r="G58" s="119" t="s">
        <v>48</v>
      </c>
      <c r="H58" s="119" t="s">
        <v>46</v>
      </c>
      <c r="I58" s="120" t="s">
        <v>69</v>
      </c>
      <c r="J58" s="120" t="s">
        <v>58</v>
      </c>
      <c r="K58" s="122" t="s">
        <v>68</v>
      </c>
      <c r="L58" s="123" t="s">
        <v>59</v>
      </c>
      <c r="M58" s="124" t="s">
        <v>52</v>
      </c>
      <c r="N58" s="124" t="s">
        <v>66</v>
      </c>
      <c r="O58" s="124" t="s">
        <v>15</v>
      </c>
      <c r="P58" s="124" t="s">
        <v>70</v>
      </c>
      <c r="Q58" s="124" t="s">
        <v>50</v>
      </c>
      <c r="R58" s="124" t="s">
        <v>35</v>
      </c>
      <c r="S58" s="115">
        <v>3</v>
      </c>
      <c r="T58" s="125">
        <f ca="1">IFERROR(__xludf.DUMMYFUNCTION("COUNTUNIQUE(E58:R58)"),14)</f>
        <v>14</v>
      </c>
      <c r="U58" s="126">
        <f>COUNTIFS(Patch3!E58:L58,Patch3!$H$16)</f>
        <v>1</v>
      </c>
      <c r="V58" s="126">
        <f>COUNTIFS(Patch3!E58:L58,Patch3!$N$2)</f>
        <v>0</v>
      </c>
      <c r="W58" s="125" t="str">
        <f>IF(COUNTIF(Stats!$A$1:$A$32, E58) &gt; 0, "Found", "Not Found")</f>
        <v>Found</v>
      </c>
      <c r="X58" s="125" t="str">
        <f>IF(COUNTIF(Stats!$A$1:$A$32, F58) &gt; 0, "Found", "Not Found")</f>
        <v>Found</v>
      </c>
      <c r="Y58" s="125" t="str">
        <f>IF(COUNTIF(Stats!$A$1:$A$32, G58) &gt; 0, "Found", "Not Found")</f>
        <v>Found</v>
      </c>
      <c r="Z58" s="125" t="str">
        <f>IF(COUNTIF(Stats!$A$1:$A$32, H58) &gt; 0, "Found", "Not Found")</f>
        <v>Found</v>
      </c>
      <c r="AA58" s="125" t="str">
        <f>IF(COUNTIF(Stats!$A$1:$A$32, I58) &gt; 0, "Found", "Not Found")</f>
        <v>Found</v>
      </c>
      <c r="AB58" s="125" t="str">
        <f>IF(COUNTIF(Stats!$A$1:$A$32, J58) &gt; 0, "Found", "Not Found")</f>
        <v>Found</v>
      </c>
      <c r="AC58" s="125" t="str">
        <f>IF(COUNTIF(Stats!$A$1:$A$32, K58) &gt; 0, "Found", "Not Found")</f>
        <v>Found</v>
      </c>
      <c r="AD58" s="125" t="str">
        <f>IF(COUNTIF(Stats!$A$1:$A$32, L58) &gt; 0, "Found", "Not Found")</f>
        <v>Found</v>
      </c>
      <c r="AE58" s="125" t="str">
        <f>IF(COUNTIF(Stats!$A$1:$A$32, M58) &gt; 0, "Found", "Not Found")</f>
        <v>Found</v>
      </c>
      <c r="AF58" s="125" t="str">
        <f>IF(COUNTIF(Stats!$A$1:$A$32, N58) &gt; 0, "Found", "Not Found")</f>
        <v>Found</v>
      </c>
      <c r="AG58" s="125" t="str">
        <f>IF(COUNTIF(Stats!$A$1:$A$32, O58) &gt; 0, "Found", "Not Found")</f>
        <v>Found</v>
      </c>
      <c r="AH58" s="125" t="str">
        <f>IF(COUNTIF(Stats!$A$1:$A$32, P58) &gt; 0, "Found", "Not Found")</f>
        <v>Not Found</v>
      </c>
      <c r="AI58" s="125" t="str">
        <f>IF(COUNTIF(Stats!$A$1:$A$32, Q58) &gt; 0, "Found", "Not Found")</f>
        <v>Found</v>
      </c>
      <c r="AJ58" s="125" t="str">
        <f>IF(COUNTIF(Stats!$A$1:$A$32, R58) &gt; 0, "Found", "Not Found")</f>
        <v>Found</v>
      </c>
    </row>
    <row r="59" spans="1:36">
      <c r="A59" s="115" t="s">
        <v>304</v>
      </c>
      <c r="B59" s="116">
        <v>45122</v>
      </c>
      <c r="C59" s="115" t="s">
        <v>365</v>
      </c>
      <c r="D59" s="115" t="s">
        <v>100</v>
      </c>
      <c r="E59" s="117" t="s">
        <v>65</v>
      </c>
      <c r="F59" s="118" t="s">
        <v>70</v>
      </c>
      <c r="G59" s="119" t="s">
        <v>63</v>
      </c>
      <c r="H59" s="119" t="s">
        <v>59</v>
      </c>
      <c r="I59" s="120" t="s">
        <v>48</v>
      </c>
      <c r="J59" s="120" t="s">
        <v>58</v>
      </c>
      <c r="K59" s="122" t="s">
        <v>51</v>
      </c>
      <c r="L59" s="123" t="s">
        <v>15</v>
      </c>
      <c r="M59" s="124" t="s">
        <v>66</v>
      </c>
      <c r="N59" s="124" t="s">
        <v>45</v>
      </c>
      <c r="O59" s="124" t="s">
        <v>52</v>
      </c>
      <c r="P59" s="124" t="s">
        <v>49</v>
      </c>
      <c r="Q59" s="124" t="s">
        <v>25</v>
      </c>
      <c r="R59" s="124" t="s">
        <v>68</v>
      </c>
      <c r="S59" s="115">
        <v>3</v>
      </c>
      <c r="T59" s="125">
        <f ca="1">IFERROR(__xludf.DUMMYFUNCTION("COUNTUNIQUE(E59:R59)"),14)</f>
        <v>14</v>
      </c>
      <c r="U59" s="126">
        <f>COUNTIFS(Patch3!E59:L59,Patch3!$H$16)</f>
        <v>0</v>
      </c>
      <c r="V59" s="126">
        <f>COUNTIFS(Patch3!E59:L59,Patch3!$N$2)</f>
        <v>0</v>
      </c>
      <c r="W59" s="125" t="str">
        <f>IF(COUNTIF(Stats!$A$1:$A$32, E59) &gt; 0, "Found", "Not Found")</f>
        <v>Found</v>
      </c>
      <c r="X59" s="125" t="str">
        <f>IF(COUNTIF(Stats!$A$1:$A$32, F59) &gt; 0, "Found", "Not Found")</f>
        <v>Not Found</v>
      </c>
      <c r="Y59" s="125" t="str">
        <f>IF(COUNTIF(Stats!$A$1:$A$32, G59) &gt; 0, "Found", "Not Found")</f>
        <v>Found</v>
      </c>
      <c r="Z59" s="125" t="str">
        <f>IF(COUNTIF(Stats!$A$1:$A$32, H59) &gt; 0, "Found", "Not Found")</f>
        <v>Found</v>
      </c>
      <c r="AA59" s="125" t="str">
        <f>IF(COUNTIF(Stats!$A$1:$A$32, I59) &gt; 0, "Found", "Not Found")</f>
        <v>Found</v>
      </c>
      <c r="AB59" s="125" t="str">
        <f>IF(COUNTIF(Stats!$A$1:$A$32, J59) &gt; 0, "Found", "Not Found")</f>
        <v>Found</v>
      </c>
      <c r="AC59" s="125" t="str">
        <f>IF(COUNTIF(Stats!$A$1:$A$32, K59) &gt; 0, "Found", "Not Found")</f>
        <v>Found</v>
      </c>
      <c r="AD59" s="125" t="str">
        <f>IF(COUNTIF(Stats!$A$1:$A$32, L59) &gt; 0, "Found", "Not Found")</f>
        <v>Found</v>
      </c>
      <c r="AE59" s="125" t="str">
        <f>IF(COUNTIF(Stats!$A$1:$A$32, M59) &gt; 0, "Found", "Not Found")</f>
        <v>Found</v>
      </c>
      <c r="AF59" s="125" t="str">
        <f>IF(COUNTIF(Stats!$A$1:$A$32, N59) &gt; 0, "Found", "Not Found")</f>
        <v>Found</v>
      </c>
      <c r="AG59" s="125" t="str">
        <f>IF(COUNTIF(Stats!$A$1:$A$32, O59) &gt; 0, "Found", "Not Found")</f>
        <v>Found</v>
      </c>
      <c r="AH59" s="125" t="str">
        <f>IF(COUNTIF(Stats!$A$1:$A$32, P59) &gt; 0, "Found", "Not Found")</f>
        <v>Found</v>
      </c>
      <c r="AI59" s="125" t="str">
        <f>IF(COUNTIF(Stats!$A$1:$A$32, Q59) &gt; 0, "Found", "Not Found")</f>
        <v>Found</v>
      </c>
      <c r="AJ59" s="125" t="str">
        <f>IF(COUNTIF(Stats!$A$1:$A$32, R59) &gt; 0, "Found", "Not Found")</f>
        <v>Found</v>
      </c>
    </row>
    <row r="60" spans="1:36">
      <c r="A60" s="115" t="s">
        <v>305</v>
      </c>
      <c r="B60" s="116">
        <v>45122</v>
      </c>
      <c r="C60" s="115" t="s">
        <v>365</v>
      </c>
      <c r="D60" s="115" t="s">
        <v>100</v>
      </c>
      <c r="E60" s="117" t="s">
        <v>70</v>
      </c>
      <c r="F60" s="118" t="s">
        <v>298</v>
      </c>
      <c r="G60" s="119" t="s">
        <v>69</v>
      </c>
      <c r="H60" s="119" t="s">
        <v>15</v>
      </c>
      <c r="I60" s="120" t="s">
        <v>66</v>
      </c>
      <c r="J60" s="120" t="s">
        <v>48</v>
      </c>
      <c r="K60" s="122" t="s">
        <v>58</v>
      </c>
      <c r="L60" s="123" t="s">
        <v>47</v>
      </c>
      <c r="M60" s="124" t="s">
        <v>57</v>
      </c>
      <c r="N60" s="124" t="s">
        <v>49</v>
      </c>
      <c r="O60" s="124" t="s">
        <v>52</v>
      </c>
      <c r="P60" s="124" t="s">
        <v>45</v>
      </c>
      <c r="Q60" s="124" t="s">
        <v>46</v>
      </c>
      <c r="R60" s="124" t="s">
        <v>55</v>
      </c>
      <c r="S60" s="115">
        <v>3</v>
      </c>
      <c r="T60" s="125">
        <f ca="1">IFERROR(__xludf.DUMMYFUNCTION("COUNTUNIQUE(E60:R60)"),14)</f>
        <v>14</v>
      </c>
      <c r="U60" s="126">
        <f>COUNTIFS(Patch3!E60:L60,Patch3!$H$16)</f>
        <v>1</v>
      </c>
      <c r="V60" s="126">
        <f>COUNTIFS(Patch3!E60:L60,Patch3!$N$2)</f>
        <v>1</v>
      </c>
      <c r="W60" s="125" t="str">
        <f>IF(COUNTIF(Stats!$A$1:$A$32, E60) &gt; 0, "Found", "Not Found")</f>
        <v>Not Found</v>
      </c>
      <c r="X60" s="125" t="str">
        <f>IF(COUNTIF(Stats!$A$1:$A$32, F60) &gt; 0, "Found", "Not Found")</f>
        <v>Found</v>
      </c>
      <c r="Y60" s="125" t="str">
        <f>IF(COUNTIF(Stats!$A$1:$A$32, G60) &gt; 0, "Found", "Not Found")</f>
        <v>Found</v>
      </c>
      <c r="Z60" s="125" t="str">
        <f>IF(COUNTIF(Stats!$A$1:$A$32, H60) &gt; 0, "Found", "Not Found")</f>
        <v>Found</v>
      </c>
      <c r="AA60" s="125" t="str">
        <f>IF(COUNTIF(Stats!$A$1:$A$32, I60) &gt; 0, "Found", "Not Found")</f>
        <v>Found</v>
      </c>
      <c r="AB60" s="125" t="str">
        <f>IF(COUNTIF(Stats!$A$1:$A$32, J60) &gt; 0, "Found", "Not Found")</f>
        <v>Found</v>
      </c>
      <c r="AC60" s="125" t="str">
        <f>IF(COUNTIF(Stats!$A$1:$A$32, K60) &gt; 0, "Found", "Not Found")</f>
        <v>Found</v>
      </c>
      <c r="AD60" s="125" t="str">
        <f>IF(COUNTIF(Stats!$A$1:$A$32, L60) &gt; 0, "Found", "Not Found")</f>
        <v>Found</v>
      </c>
      <c r="AE60" s="125" t="str">
        <f>IF(COUNTIF(Stats!$A$1:$A$32, M60) &gt; 0, "Found", "Not Found")</f>
        <v>Found</v>
      </c>
      <c r="AF60" s="125" t="str">
        <f>IF(COUNTIF(Stats!$A$1:$A$32, N60) &gt; 0, "Found", "Not Found")</f>
        <v>Found</v>
      </c>
      <c r="AG60" s="125" t="str">
        <f>IF(COUNTIF(Stats!$A$1:$A$32, O60) &gt; 0, "Found", "Not Found")</f>
        <v>Found</v>
      </c>
      <c r="AH60" s="125" t="str">
        <f>IF(COUNTIF(Stats!$A$1:$A$32, P60) &gt; 0, "Found", "Not Found")</f>
        <v>Found</v>
      </c>
      <c r="AI60" s="125" t="str">
        <f>IF(COUNTIF(Stats!$A$1:$A$32, Q60) &gt; 0, "Found", "Not Found")</f>
        <v>Found</v>
      </c>
      <c r="AJ60" s="125" t="str">
        <f>IF(COUNTIF(Stats!$A$1:$A$32, R60) &gt; 0, "Found", "Not Found")</f>
        <v>Found</v>
      </c>
    </row>
    <row r="61" spans="1:36">
      <c r="A61" s="115" t="s">
        <v>305</v>
      </c>
      <c r="B61" s="116">
        <v>45122</v>
      </c>
      <c r="C61" s="115" t="s">
        <v>364</v>
      </c>
      <c r="D61" s="115" t="s">
        <v>100</v>
      </c>
      <c r="E61" s="117" t="s">
        <v>49</v>
      </c>
      <c r="F61" s="118" t="s">
        <v>70</v>
      </c>
      <c r="G61" s="119" t="s">
        <v>46</v>
      </c>
      <c r="H61" s="119" t="s">
        <v>47</v>
      </c>
      <c r="I61" s="120" t="s">
        <v>52</v>
      </c>
      <c r="J61" s="120" t="s">
        <v>57</v>
      </c>
      <c r="K61" s="122" t="s">
        <v>59</v>
      </c>
      <c r="L61" s="123" t="s">
        <v>51</v>
      </c>
      <c r="M61" s="124" t="s">
        <v>58</v>
      </c>
      <c r="N61" s="124" t="s">
        <v>48</v>
      </c>
      <c r="O61" s="124" t="s">
        <v>66</v>
      </c>
      <c r="P61" s="124" t="s">
        <v>45</v>
      </c>
      <c r="Q61" s="124" t="s">
        <v>298</v>
      </c>
      <c r="R61" s="124" t="s">
        <v>55</v>
      </c>
      <c r="S61" s="115">
        <v>3</v>
      </c>
      <c r="T61" s="125">
        <f ca="1">IFERROR(__xludf.DUMMYFUNCTION("COUNTUNIQUE(E61:R61)"),14)</f>
        <v>14</v>
      </c>
      <c r="U61" s="126">
        <f>COUNTIFS(Patch3!E61:L61,Patch3!$H$16)</f>
        <v>0</v>
      </c>
      <c r="V61" s="126">
        <f>COUNTIFS(Patch3!E61:L61,Patch3!$N$2)</f>
        <v>0</v>
      </c>
      <c r="W61" s="125" t="str">
        <f>IF(COUNTIF(Stats!$A$1:$A$32, E61) &gt; 0, "Found", "Not Found")</f>
        <v>Found</v>
      </c>
      <c r="X61" s="125" t="str">
        <f>IF(COUNTIF(Stats!$A$1:$A$32, F61) &gt; 0, "Found", "Not Found")</f>
        <v>Not Found</v>
      </c>
      <c r="Y61" s="125" t="str">
        <f>IF(COUNTIF(Stats!$A$1:$A$32, G61) &gt; 0, "Found", "Not Found")</f>
        <v>Found</v>
      </c>
      <c r="Z61" s="125" t="str">
        <f>IF(COUNTIF(Stats!$A$1:$A$32, H61) &gt; 0, "Found", "Not Found")</f>
        <v>Found</v>
      </c>
      <c r="AA61" s="125" t="str">
        <f>IF(COUNTIF(Stats!$A$1:$A$32, I61) &gt; 0, "Found", "Not Found")</f>
        <v>Found</v>
      </c>
      <c r="AB61" s="125" t="str">
        <f>IF(COUNTIF(Stats!$A$1:$A$32, J61) &gt; 0, "Found", "Not Found")</f>
        <v>Found</v>
      </c>
      <c r="AC61" s="125" t="str">
        <f>IF(COUNTIF(Stats!$A$1:$A$32, K61) &gt; 0, "Found", "Not Found")</f>
        <v>Found</v>
      </c>
      <c r="AD61" s="125" t="str">
        <f>IF(COUNTIF(Stats!$A$1:$A$32, L61) &gt; 0, "Found", "Not Found")</f>
        <v>Found</v>
      </c>
      <c r="AE61" s="125" t="str">
        <f>IF(COUNTIF(Stats!$A$1:$A$32, M61) &gt; 0, "Found", "Not Found")</f>
        <v>Found</v>
      </c>
      <c r="AF61" s="125" t="str">
        <f>IF(COUNTIF(Stats!$A$1:$A$32, N61) &gt; 0, "Found", "Not Found")</f>
        <v>Found</v>
      </c>
      <c r="AG61" s="125" t="str">
        <f>IF(COUNTIF(Stats!$A$1:$A$32, O61) &gt; 0, "Found", "Not Found")</f>
        <v>Found</v>
      </c>
      <c r="AH61" s="125" t="str">
        <f>IF(COUNTIF(Stats!$A$1:$A$32, P61) &gt; 0, "Found", "Not Found")</f>
        <v>Found</v>
      </c>
      <c r="AI61" s="125" t="str">
        <f>IF(COUNTIF(Stats!$A$1:$A$32, Q61) &gt; 0, "Found", "Not Found")</f>
        <v>Found</v>
      </c>
      <c r="AJ61" s="125" t="str">
        <f>IF(COUNTIF(Stats!$A$1:$A$32, R61) &gt; 0, "Found", "Not Found")</f>
        <v>Found</v>
      </c>
    </row>
    <row r="62" spans="1:36">
      <c r="A62" s="115" t="s">
        <v>305</v>
      </c>
      <c r="B62" s="116">
        <v>45122</v>
      </c>
      <c r="C62" s="115" t="s">
        <v>364</v>
      </c>
      <c r="D62" s="115" t="s">
        <v>100</v>
      </c>
      <c r="E62" s="117" t="s">
        <v>45</v>
      </c>
      <c r="F62" s="118" t="s">
        <v>70</v>
      </c>
      <c r="G62" s="119" t="s">
        <v>62</v>
      </c>
      <c r="H62" s="119" t="s">
        <v>64</v>
      </c>
      <c r="I62" s="120" t="s">
        <v>60</v>
      </c>
      <c r="J62" s="120" t="s">
        <v>58</v>
      </c>
      <c r="K62" s="122" t="s">
        <v>46</v>
      </c>
      <c r="L62" s="123" t="s">
        <v>47</v>
      </c>
      <c r="M62" s="124" t="s">
        <v>66</v>
      </c>
      <c r="N62" s="124" t="s">
        <v>49</v>
      </c>
      <c r="O62" s="124" t="s">
        <v>52</v>
      </c>
      <c r="P62" s="124" t="s">
        <v>48</v>
      </c>
      <c r="Q62" s="124" t="s">
        <v>57</v>
      </c>
      <c r="R62" s="124" t="s">
        <v>50</v>
      </c>
      <c r="S62" s="115">
        <v>3</v>
      </c>
      <c r="T62" s="125">
        <f ca="1">IFERROR(__xludf.DUMMYFUNCTION("COUNTUNIQUE(E62:R62)"),14)</f>
        <v>14</v>
      </c>
      <c r="U62" s="126">
        <f>COUNTIFS(Patch3!E62:L62,Patch3!$H$16)</f>
        <v>0</v>
      </c>
      <c r="V62" s="126">
        <f>COUNTIFS(Patch3!E62:L62,Patch3!$N$2)</f>
        <v>0</v>
      </c>
      <c r="W62" s="125" t="str">
        <f>IF(COUNTIF(Stats!$A$1:$A$32, E62) &gt; 0, "Found", "Not Found")</f>
        <v>Found</v>
      </c>
      <c r="X62" s="125" t="str">
        <f>IF(COUNTIF(Stats!$A$1:$A$32, F62) &gt; 0, "Found", "Not Found")</f>
        <v>Not Found</v>
      </c>
      <c r="Y62" s="125" t="str">
        <f>IF(COUNTIF(Stats!$A$1:$A$32, G62) &gt; 0, "Found", "Not Found")</f>
        <v>Found</v>
      </c>
      <c r="Z62" s="125" t="str">
        <f>IF(COUNTIF(Stats!$A$1:$A$32, H62) &gt; 0, "Found", "Not Found")</f>
        <v>Found</v>
      </c>
      <c r="AA62" s="125" t="str">
        <f>IF(COUNTIF(Stats!$A$1:$A$32, I62) &gt; 0, "Found", "Not Found")</f>
        <v>Found</v>
      </c>
      <c r="AB62" s="125" t="str">
        <f>IF(COUNTIF(Stats!$A$1:$A$32, J62) &gt; 0, "Found", "Not Found")</f>
        <v>Found</v>
      </c>
      <c r="AC62" s="125" t="str">
        <f>IF(COUNTIF(Stats!$A$1:$A$32, K62) &gt; 0, "Found", "Not Found")</f>
        <v>Found</v>
      </c>
      <c r="AD62" s="125" t="str">
        <f>IF(COUNTIF(Stats!$A$1:$A$32, L62) &gt; 0, "Found", "Not Found")</f>
        <v>Found</v>
      </c>
      <c r="AE62" s="125" t="str">
        <f>IF(COUNTIF(Stats!$A$1:$A$32, M62) &gt; 0, "Found", "Not Found")</f>
        <v>Found</v>
      </c>
      <c r="AF62" s="125" t="str">
        <f>IF(COUNTIF(Stats!$A$1:$A$32, N62) &gt; 0, "Found", "Not Found")</f>
        <v>Found</v>
      </c>
      <c r="AG62" s="125" t="str">
        <f>IF(COUNTIF(Stats!$A$1:$A$32, O62) &gt; 0, "Found", "Not Found")</f>
        <v>Found</v>
      </c>
      <c r="AH62" s="125" t="str">
        <f>IF(COUNTIF(Stats!$A$1:$A$32, P62) &gt; 0, "Found", "Not Found")</f>
        <v>Found</v>
      </c>
      <c r="AI62" s="125" t="str">
        <f>IF(COUNTIF(Stats!$A$1:$A$32, Q62) &gt; 0, "Found", "Not Found")</f>
        <v>Found</v>
      </c>
      <c r="AJ62" s="125" t="str">
        <f>IF(COUNTIF(Stats!$A$1:$A$32, R62) &gt; 0, "Found", "Not Found")</f>
        <v>Found</v>
      </c>
    </row>
    <row r="63" spans="1:36">
      <c r="A63" s="115" t="s">
        <v>305</v>
      </c>
      <c r="B63" s="116">
        <v>45122</v>
      </c>
      <c r="C63" s="115" t="s">
        <v>364</v>
      </c>
      <c r="D63" s="115" t="s">
        <v>100</v>
      </c>
      <c r="E63" s="117" t="s">
        <v>45</v>
      </c>
      <c r="F63" s="118" t="s">
        <v>60</v>
      </c>
      <c r="G63" s="119" t="s">
        <v>50</v>
      </c>
      <c r="H63" s="119" t="s">
        <v>64</v>
      </c>
      <c r="I63" s="120" t="s">
        <v>70</v>
      </c>
      <c r="J63" s="120" t="s">
        <v>47</v>
      </c>
      <c r="K63" s="122" t="s">
        <v>35</v>
      </c>
      <c r="L63" s="123" t="s">
        <v>69</v>
      </c>
      <c r="M63" s="124" t="s">
        <v>58</v>
      </c>
      <c r="N63" s="124" t="s">
        <v>48</v>
      </c>
      <c r="O63" s="124" t="s">
        <v>66</v>
      </c>
      <c r="P63" s="124" t="s">
        <v>49</v>
      </c>
      <c r="Q63" s="124" t="s">
        <v>52</v>
      </c>
      <c r="R63" s="124" t="s">
        <v>46</v>
      </c>
      <c r="S63" s="115">
        <v>3</v>
      </c>
      <c r="T63" s="125">
        <f ca="1">IFERROR(__xludf.DUMMYFUNCTION("COUNTUNIQUE(E63:R63)"),14)</f>
        <v>14</v>
      </c>
      <c r="U63" s="126">
        <f>COUNTIFS(Patch3!E63:L63,Patch3!$H$16)</f>
        <v>1</v>
      </c>
      <c r="V63" s="126">
        <f>COUNTIFS(Patch3!E63:L63,Patch3!$N$2)</f>
        <v>0</v>
      </c>
      <c r="W63" s="125" t="str">
        <f>IF(COUNTIF(Stats!$A$1:$A$32, E63) &gt; 0, "Found", "Not Found")</f>
        <v>Found</v>
      </c>
      <c r="X63" s="125" t="str">
        <f>IF(COUNTIF(Stats!$A$1:$A$32, F63) &gt; 0, "Found", "Not Found")</f>
        <v>Found</v>
      </c>
      <c r="Y63" s="125" t="str">
        <f>IF(COUNTIF(Stats!$A$1:$A$32, G63) &gt; 0, "Found", "Not Found")</f>
        <v>Found</v>
      </c>
      <c r="Z63" s="125" t="str">
        <f>IF(COUNTIF(Stats!$A$1:$A$32, H63) &gt; 0, "Found", "Not Found")</f>
        <v>Found</v>
      </c>
      <c r="AA63" s="125" t="str">
        <f>IF(COUNTIF(Stats!$A$1:$A$32, I63) &gt; 0, "Found", "Not Found")</f>
        <v>Not Found</v>
      </c>
      <c r="AB63" s="125" t="str">
        <f>IF(COUNTIF(Stats!$A$1:$A$32, J63) &gt; 0, "Found", "Not Found")</f>
        <v>Found</v>
      </c>
      <c r="AC63" s="125" t="str">
        <f>IF(COUNTIF(Stats!$A$1:$A$32, K63) &gt; 0, "Found", "Not Found")</f>
        <v>Found</v>
      </c>
      <c r="AD63" s="125" t="str">
        <f>IF(COUNTIF(Stats!$A$1:$A$32, L63) &gt; 0, "Found", "Not Found")</f>
        <v>Found</v>
      </c>
      <c r="AE63" s="125" t="str">
        <f>IF(COUNTIF(Stats!$A$1:$A$32, M63) &gt; 0, "Found", "Not Found")</f>
        <v>Found</v>
      </c>
      <c r="AF63" s="125" t="str">
        <f>IF(COUNTIF(Stats!$A$1:$A$32, N63) &gt; 0, "Found", "Not Found")</f>
        <v>Found</v>
      </c>
      <c r="AG63" s="125" t="str">
        <f>IF(COUNTIF(Stats!$A$1:$A$32, O63) &gt; 0, "Found", "Not Found")</f>
        <v>Found</v>
      </c>
      <c r="AH63" s="125" t="str">
        <f>IF(COUNTIF(Stats!$A$1:$A$32, P63) &gt; 0, "Found", "Not Found")</f>
        <v>Found</v>
      </c>
      <c r="AI63" s="125" t="str">
        <f>IF(COUNTIF(Stats!$A$1:$A$32, Q63) &gt; 0, "Found", "Not Found")</f>
        <v>Found</v>
      </c>
      <c r="AJ63" s="125" t="str">
        <f>IF(COUNTIF(Stats!$A$1:$A$32, R63) &gt; 0, "Found", "Not Found")</f>
        <v>Found</v>
      </c>
    </row>
    <row r="64" spans="1:36">
      <c r="A64" s="115" t="s">
        <v>306</v>
      </c>
      <c r="B64" s="116">
        <v>45122</v>
      </c>
      <c r="C64" s="115" t="s">
        <v>364</v>
      </c>
      <c r="D64" s="115" t="s">
        <v>100</v>
      </c>
      <c r="E64" s="117" t="s">
        <v>47</v>
      </c>
      <c r="F64" s="118" t="s">
        <v>70</v>
      </c>
      <c r="G64" s="119" t="s">
        <v>59</v>
      </c>
      <c r="H64" s="119" t="s">
        <v>50</v>
      </c>
      <c r="I64" s="120" t="s">
        <v>48</v>
      </c>
      <c r="J64" s="120" t="s">
        <v>40</v>
      </c>
      <c r="K64" s="122" t="s">
        <v>46</v>
      </c>
      <c r="L64" s="123" t="s">
        <v>60</v>
      </c>
      <c r="M64" s="124" t="s">
        <v>66</v>
      </c>
      <c r="N64" s="124" t="s">
        <v>49</v>
      </c>
      <c r="O64" s="124" t="s">
        <v>52</v>
      </c>
      <c r="P64" s="124" t="s">
        <v>45</v>
      </c>
      <c r="Q64" s="124" t="s">
        <v>58</v>
      </c>
      <c r="R64" s="124" t="s">
        <v>55</v>
      </c>
      <c r="S64" s="115">
        <v>3</v>
      </c>
      <c r="T64" s="125">
        <f ca="1">IFERROR(__xludf.DUMMYFUNCTION("COUNTUNIQUE(E64:R64)"),14)</f>
        <v>14</v>
      </c>
      <c r="U64" s="126">
        <f>COUNTIFS(Patch3!E64:L64,Patch3!$H$16)</f>
        <v>0</v>
      </c>
      <c r="V64" s="126">
        <f>COUNTIFS(Patch3!E64:L64,Patch3!$N$2)</f>
        <v>0</v>
      </c>
      <c r="W64" s="125" t="str">
        <f>IF(COUNTIF(Stats!$A$1:$A$32, E64) &gt; 0, "Found", "Not Found")</f>
        <v>Found</v>
      </c>
      <c r="X64" s="125" t="str">
        <f>IF(COUNTIF(Stats!$A$1:$A$32, F64) &gt; 0, "Found", "Not Found")</f>
        <v>Not Found</v>
      </c>
      <c r="Y64" s="125" t="str">
        <f>IF(COUNTIF(Stats!$A$1:$A$32, G64) &gt; 0, "Found", "Not Found")</f>
        <v>Found</v>
      </c>
      <c r="Z64" s="125" t="str">
        <f>IF(COUNTIF(Stats!$A$1:$A$32, H64) &gt; 0, "Found", "Not Found")</f>
        <v>Found</v>
      </c>
      <c r="AA64" s="125" t="str">
        <f>IF(COUNTIF(Stats!$A$1:$A$32, I64) &gt; 0, "Found", "Not Found")</f>
        <v>Found</v>
      </c>
      <c r="AB64" s="125" t="str">
        <f>IF(COUNTIF(Stats!$A$1:$A$32, J64) &gt; 0, "Found", "Not Found")</f>
        <v>Found</v>
      </c>
      <c r="AC64" s="125" t="str">
        <f>IF(COUNTIF(Stats!$A$1:$A$32, K64) &gt; 0, "Found", "Not Found")</f>
        <v>Found</v>
      </c>
      <c r="AD64" s="125" t="str">
        <f>IF(COUNTIF(Stats!$A$1:$A$32, L64) &gt; 0, "Found", "Not Found")</f>
        <v>Found</v>
      </c>
      <c r="AE64" s="125" t="str">
        <f>IF(COUNTIF(Stats!$A$1:$A$32, M64) &gt; 0, "Found", "Not Found")</f>
        <v>Found</v>
      </c>
      <c r="AF64" s="125" t="str">
        <f>IF(COUNTIF(Stats!$A$1:$A$32, N64) &gt; 0, "Found", "Not Found")</f>
        <v>Found</v>
      </c>
      <c r="AG64" s="125" t="str">
        <f>IF(COUNTIF(Stats!$A$1:$A$32, O64) &gt; 0, "Found", "Not Found")</f>
        <v>Found</v>
      </c>
      <c r="AH64" s="125" t="str">
        <f>IF(COUNTIF(Stats!$A$1:$A$32, P64) &gt; 0, "Found", "Not Found")</f>
        <v>Found</v>
      </c>
      <c r="AI64" s="125" t="str">
        <f>IF(COUNTIF(Stats!$A$1:$A$32, Q64) &gt; 0, "Found", "Not Found")</f>
        <v>Found</v>
      </c>
      <c r="AJ64" s="125" t="str">
        <f>IF(COUNTIF(Stats!$A$1:$A$32, R64) &gt; 0, "Found", "Not Found")</f>
        <v>Found</v>
      </c>
    </row>
    <row r="65" spans="1:36">
      <c r="A65" s="115" t="s">
        <v>306</v>
      </c>
      <c r="B65" s="116">
        <v>45122</v>
      </c>
      <c r="C65" s="115" t="s">
        <v>364</v>
      </c>
      <c r="D65" s="115" t="s">
        <v>100</v>
      </c>
      <c r="E65" s="117" t="s">
        <v>49</v>
      </c>
      <c r="F65" s="118" t="s">
        <v>48</v>
      </c>
      <c r="G65" s="119" t="s">
        <v>47</v>
      </c>
      <c r="H65" s="119" t="s">
        <v>50</v>
      </c>
      <c r="I65" s="120" t="s">
        <v>70</v>
      </c>
      <c r="J65" s="120" t="s">
        <v>59</v>
      </c>
      <c r="K65" s="122" t="s">
        <v>25</v>
      </c>
      <c r="L65" s="123" t="s">
        <v>298</v>
      </c>
      <c r="M65" s="124" t="s">
        <v>58</v>
      </c>
      <c r="N65" s="124" t="s">
        <v>52</v>
      </c>
      <c r="O65" s="124" t="s">
        <v>66</v>
      </c>
      <c r="P65" s="124" t="s">
        <v>45</v>
      </c>
      <c r="Q65" s="124" t="s">
        <v>46</v>
      </c>
      <c r="R65" s="124" t="s">
        <v>57</v>
      </c>
      <c r="S65" s="115">
        <v>3</v>
      </c>
      <c r="T65" s="125">
        <f ca="1">IFERROR(__xludf.DUMMYFUNCTION("COUNTUNIQUE(E65:R65)"),14)</f>
        <v>14</v>
      </c>
      <c r="U65" s="126">
        <f>COUNTIFS(Patch3!E65:L65,Patch3!$H$16)</f>
        <v>0</v>
      </c>
      <c r="V65" s="126">
        <f>COUNTIFS(Patch3!E65:L65,Patch3!$N$2)</f>
        <v>0</v>
      </c>
      <c r="W65" s="125" t="str">
        <f>IF(COUNTIF(Stats!$A$1:$A$32, E65) &gt; 0, "Found", "Not Found")</f>
        <v>Found</v>
      </c>
      <c r="X65" s="125" t="str">
        <f>IF(COUNTIF(Stats!$A$1:$A$32, F65) &gt; 0, "Found", "Not Found")</f>
        <v>Found</v>
      </c>
      <c r="Y65" s="125" t="str">
        <f>IF(COUNTIF(Stats!$A$1:$A$32, G65) &gt; 0, "Found", "Not Found")</f>
        <v>Found</v>
      </c>
      <c r="Z65" s="125" t="str">
        <f>IF(COUNTIF(Stats!$A$1:$A$32, H65) &gt; 0, "Found", "Not Found")</f>
        <v>Found</v>
      </c>
      <c r="AA65" s="125" t="str">
        <f>IF(COUNTIF(Stats!$A$1:$A$32, I65) &gt; 0, "Found", "Not Found")</f>
        <v>Not Found</v>
      </c>
      <c r="AB65" s="125" t="str">
        <f>IF(COUNTIF(Stats!$A$1:$A$32, J65) &gt; 0, "Found", "Not Found")</f>
        <v>Found</v>
      </c>
      <c r="AC65" s="125" t="str">
        <f>IF(COUNTIF(Stats!$A$1:$A$32, K65) &gt; 0, "Found", "Not Found")</f>
        <v>Found</v>
      </c>
      <c r="AD65" s="125" t="str">
        <f>IF(COUNTIF(Stats!$A$1:$A$32, L65) &gt; 0, "Found", "Not Found")</f>
        <v>Found</v>
      </c>
      <c r="AE65" s="125" t="str">
        <f>IF(COUNTIF(Stats!$A$1:$A$32, M65) &gt; 0, "Found", "Not Found")</f>
        <v>Found</v>
      </c>
      <c r="AF65" s="125" t="str">
        <f>IF(COUNTIF(Stats!$A$1:$A$32, N65) &gt; 0, "Found", "Not Found")</f>
        <v>Found</v>
      </c>
      <c r="AG65" s="125" t="str">
        <f>IF(COUNTIF(Stats!$A$1:$A$32, O65) &gt; 0, "Found", "Not Found")</f>
        <v>Found</v>
      </c>
      <c r="AH65" s="125" t="str">
        <f>IF(COUNTIF(Stats!$A$1:$A$32, P65) &gt; 0, "Found", "Not Found")</f>
        <v>Found</v>
      </c>
      <c r="AI65" s="125" t="str">
        <f>IF(COUNTIF(Stats!$A$1:$A$32, Q65) &gt; 0, "Found", "Not Found")</f>
        <v>Found</v>
      </c>
      <c r="AJ65" s="125" t="str">
        <f>IF(COUNTIF(Stats!$A$1:$A$32, R65) &gt; 0, "Found", "Not Found")</f>
        <v>Found</v>
      </c>
    </row>
    <row r="66" spans="1:36">
      <c r="A66" s="115" t="s">
        <v>306</v>
      </c>
      <c r="B66" s="116">
        <v>45122</v>
      </c>
      <c r="C66" s="115" t="s">
        <v>365</v>
      </c>
      <c r="D66" s="115" t="s">
        <v>100</v>
      </c>
      <c r="E66" s="117" t="s">
        <v>70</v>
      </c>
      <c r="F66" s="118" t="s">
        <v>59</v>
      </c>
      <c r="G66" s="119" t="s">
        <v>47</v>
      </c>
      <c r="H66" s="119" t="s">
        <v>20</v>
      </c>
      <c r="I66" s="120" t="s">
        <v>48</v>
      </c>
      <c r="J66" s="120" t="s">
        <v>58</v>
      </c>
      <c r="K66" s="122" t="s">
        <v>46</v>
      </c>
      <c r="L66" s="123" t="s">
        <v>64</v>
      </c>
      <c r="M66" s="124" t="s">
        <v>66</v>
      </c>
      <c r="N66" s="124" t="s">
        <v>49</v>
      </c>
      <c r="O66" s="124" t="s">
        <v>52</v>
      </c>
      <c r="P66" s="124" t="s">
        <v>45</v>
      </c>
      <c r="Q66" s="124" t="s">
        <v>50</v>
      </c>
      <c r="R66" s="124" t="s">
        <v>55</v>
      </c>
      <c r="S66" s="115">
        <v>3</v>
      </c>
      <c r="T66" s="125">
        <f ca="1">IFERROR(__xludf.DUMMYFUNCTION("COUNTUNIQUE(E66:R66)"),14)</f>
        <v>14</v>
      </c>
      <c r="U66" s="126">
        <f>COUNTIFS(Patch3!E66:L66,Patch3!$H$16)</f>
        <v>0</v>
      </c>
      <c r="V66" s="126">
        <f>COUNTIFS(Patch3!E66:L66,Patch3!$N$2)</f>
        <v>0</v>
      </c>
      <c r="W66" s="125" t="str">
        <f>IF(COUNTIF(Stats!$A$1:$A$32, E66) &gt; 0, "Found", "Not Found")</f>
        <v>Not Found</v>
      </c>
      <c r="X66" s="125" t="str">
        <f>IF(COUNTIF(Stats!$A$1:$A$32, F66) &gt; 0, "Found", "Not Found")</f>
        <v>Found</v>
      </c>
      <c r="Y66" s="125" t="str">
        <f>IF(COUNTIF(Stats!$A$1:$A$32, G66) &gt; 0, "Found", "Not Found")</f>
        <v>Found</v>
      </c>
      <c r="Z66" s="125" t="str">
        <f>IF(COUNTIF(Stats!$A$1:$A$32, H66) &gt; 0, "Found", "Not Found")</f>
        <v>Found</v>
      </c>
      <c r="AA66" s="125" t="str">
        <f>IF(COUNTIF(Stats!$A$1:$A$32, I66) &gt; 0, "Found", "Not Found")</f>
        <v>Found</v>
      </c>
      <c r="AB66" s="125" t="str">
        <f>IF(COUNTIF(Stats!$A$1:$A$32, J66) &gt; 0, "Found", "Not Found")</f>
        <v>Found</v>
      </c>
      <c r="AC66" s="125" t="str">
        <f>IF(COUNTIF(Stats!$A$1:$A$32, K66) &gt; 0, "Found", "Not Found")</f>
        <v>Found</v>
      </c>
      <c r="AD66" s="125" t="str">
        <f>IF(COUNTIF(Stats!$A$1:$A$32, L66) &gt; 0, "Found", "Not Found")</f>
        <v>Found</v>
      </c>
      <c r="AE66" s="125" t="str">
        <f>IF(COUNTIF(Stats!$A$1:$A$32, M66) &gt; 0, "Found", "Not Found")</f>
        <v>Found</v>
      </c>
      <c r="AF66" s="125" t="str">
        <f>IF(COUNTIF(Stats!$A$1:$A$32, N66) &gt; 0, "Found", "Not Found")</f>
        <v>Found</v>
      </c>
      <c r="AG66" s="125" t="str">
        <f>IF(COUNTIF(Stats!$A$1:$A$32, O66) &gt; 0, "Found", "Not Found")</f>
        <v>Found</v>
      </c>
      <c r="AH66" s="125" t="str">
        <f>IF(COUNTIF(Stats!$A$1:$A$32, P66) &gt; 0, "Found", "Not Found")</f>
        <v>Found</v>
      </c>
      <c r="AI66" s="125" t="str">
        <f>IF(COUNTIF(Stats!$A$1:$A$32, Q66) &gt; 0, "Found", "Not Found")</f>
        <v>Found</v>
      </c>
      <c r="AJ66" s="125" t="str">
        <f>IF(COUNTIF(Stats!$A$1:$A$32, R66) &gt; 0, "Found", "Not Found")</f>
        <v>Found</v>
      </c>
    </row>
    <row r="67" spans="1:36">
      <c r="A67" s="115" t="s">
        <v>306</v>
      </c>
      <c r="B67" s="116">
        <v>45122</v>
      </c>
      <c r="C67" s="115" t="s">
        <v>364</v>
      </c>
      <c r="D67" s="115" t="s">
        <v>100</v>
      </c>
      <c r="E67" s="117" t="s">
        <v>47</v>
      </c>
      <c r="F67" s="118" t="s">
        <v>52</v>
      </c>
      <c r="G67" s="119" t="s">
        <v>70</v>
      </c>
      <c r="H67" s="119" t="s">
        <v>57</v>
      </c>
      <c r="I67" s="120" t="s">
        <v>50</v>
      </c>
      <c r="J67" s="120" t="s">
        <v>66</v>
      </c>
      <c r="K67" s="122" t="s">
        <v>46</v>
      </c>
      <c r="L67" s="123" t="s">
        <v>62</v>
      </c>
      <c r="M67" s="124" t="s">
        <v>58</v>
      </c>
      <c r="N67" s="124" t="s">
        <v>45</v>
      </c>
      <c r="O67" s="124" t="s">
        <v>48</v>
      </c>
      <c r="P67" s="124" t="s">
        <v>49</v>
      </c>
      <c r="Q67" s="124" t="s">
        <v>298</v>
      </c>
      <c r="R67" s="124" t="s">
        <v>69</v>
      </c>
      <c r="S67" s="115">
        <v>3</v>
      </c>
      <c r="T67" s="125">
        <f ca="1">IFERROR(__xludf.DUMMYFUNCTION("COUNTUNIQUE(E67:R67)"),14)</f>
        <v>14</v>
      </c>
      <c r="U67" s="126">
        <f>COUNTIFS(Patch3!E67:L67,Patch3!$H$16)</f>
        <v>0</v>
      </c>
      <c r="V67" s="126">
        <f>COUNTIFS(Patch3!E67:L67,Patch3!$N$2)</f>
        <v>1</v>
      </c>
      <c r="W67" s="125" t="str">
        <f>IF(COUNTIF(Stats!$A$1:$A$32, E67) &gt; 0, "Found", "Not Found")</f>
        <v>Found</v>
      </c>
      <c r="X67" s="125" t="str">
        <f>IF(COUNTIF(Stats!$A$1:$A$32, F67) &gt; 0, "Found", "Not Found")</f>
        <v>Found</v>
      </c>
      <c r="Y67" s="125" t="str">
        <f>IF(COUNTIF(Stats!$A$1:$A$32, G67) &gt; 0, "Found", "Not Found")</f>
        <v>Not Found</v>
      </c>
      <c r="Z67" s="125" t="str">
        <f>IF(COUNTIF(Stats!$A$1:$A$32, H67) &gt; 0, "Found", "Not Found")</f>
        <v>Found</v>
      </c>
      <c r="AA67" s="125" t="str">
        <f>IF(COUNTIF(Stats!$A$1:$A$32, I67) &gt; 0, "Found", "Not Found")</f>
        <v>Found</v>
      </c>
      <c r="AB67" s="125" t="str">
        <f>IF(COUNTIF(Stats!$A$1:$A$32, J67) &gt; 0, "Found", "Not Found")</f>
        <v>Found</v>
      </c>
      <c r="AC67" s="125" t="str">
        <f>IF(COUNTIF(Stats!$A$1:$A$32, K67) &gt; 0, "Found", "Not Found")</f>
        <v>Found</v>
      </c>
      <c r="AD67" s="125" t="str">
        <f>IF(COUNTIF(Stats!$A$1:$A$32, L67) &gt; 0, "Found", "Not Found")</f>
        <v>Found</v>
      </c>
      <c r="AE67" s="125" t="str">
        <f>IF(COUNTIF(Stats!$A$1:$A$32, M67) &gt; 0, "Found", "Not Found")</f>
        <v>Found</v>
      </c>
      <c r="AF67" s="125" t="str">
        <f>IF(COUNTIF(Stats!$A$1:$A$32, N67) &gt; 0, "Found", "Not Found")</f>
        <v>Found</v>
      </c>
      <c r="AG67" s="125" t="str">
        <f>IF(COUNTIF(Stats!$A$1:$A$32, O67) &gt; 0, "Found", "Not Found")</f>
        <v>Found</v>
      </c>
      <c r="AH67" s="125" t="str">
        <f>IF(COUNTIF(Stats!$A$1:$A$32, P67) &gt; 0, "Found", "Not Found")</f>
        <v>Found</v>
      </c>
      <c r="AI67" s="125" t="str">
        <f>IF(COUNTIF(Stats!$A$1:$A$32, Q67) &gt; 0, "Found", "Not Found")</f>
        <v>Found</v>
      </c>
      <c r="AJ67" s="125" t="str">
        <f>IF(COUNTIF(Stats!$A$1:$A$32, R67) &gt; 0, "Found", "Not Found")</f>
        <v>Found</v>
      </c>
    </row>
    <row r="68" spans="1:36">
      <c r="A68" s="115" t="s">
        <v>307</v>
      </c>
      <c r="B68" s="116">
        <v>45122</v>
      </c>
      <c r="C68" s="115" t="s">
        <v>365</v>
      </c>
      <c r="D68" s="115" t="s">
        <v>100</v>
      </c>
      <c r="E68" s="117" t="s">
        <v>49</v>
      </c>
      <c r="F68" s="118" t="s">
        <v>47</v>
      </c>
      <c r="G68" s="119" t="s">
        <v>50</v>
      </c>
      <c r="H68" s="119" t="s">
        <v>59</v>
      </c>
      <c r="I68" s="120" t="s">
        <v>55</v>
      </c>
      <c r="J68" s="120" t="s">
        <v>15</v>
      </c>
      <c r="K68" s="122" t="s">
        <v>70</v>
      </c>
      <c r="L68" s="123" t="s">
        <v>20</v>
      </c>
      <c r="M68" s="124" t="s">
        <v>66</v>
      </c>
      <c r="N68" s="124" t="s">
        <v>52</v>
      </c>
      <c r="O68" s="124" t="s">
        <v>58</v>
      </c>
      <c r="P68" s="124" t="s">
        <v>48</v>
      </c>
      <c r="Q68" s="124" t="s">
        <v>25</v>
      </c>
      <c r="R68" s="124" t="s">
        <v>45</v>
      </c>
      <c r="S68" s="115">
        <v>3</v>
      </c>
      <c r="T68" s="125">
        <f ca="1">IFERROR(__xludf.DUMMYFUNCTION("COUNTUNIQUE(E68:R68)"),14)</f>
        <v>14</v>
      </c>
      <c r="U68" s="126">
        <f>COUNTIFS(Patch3!E68:L68,Patch3!$H$16)</f>
        <v>0</v>
      </c>
      <c r="V68" s="126">
        <f>COUNTIFS(Patch3!E68:L68,Patch3!$N$2)</f>
        <v>0</v>
      </c>
      <c r="W68" s="125" t="str">
        <f>IF(COUNTIF(Stats!$A$1:$A$32, E68) &gt; 0, "Found", "Not Found")</f>
        <v>Found</v>
      </c>
      <c r="X68" s="125" t="str">
        <f>IF(COUNTIF(Stats!$A$1:$A$32, F68) &gt; 0, "Found", "Not Found")</f>
        <v>Found</v>
      </c>
      <c r="Y68" s="125" t="str">
        <f>IF(COUNTIF(Stats!$A$1:$A$32, G68) &gt; 0, "Found", "Not Found")</f>
        <v>Found</v>
      </c>
      <c r="Z68" s="125" t="str">
        <f>IF(COUNTIF(Stats!$A$1:$A$32, H68) &gt; 0, "Found", "Not Found")</f>
        <v>Found</v>
      </c>
      <c r="AA68" s="125" t="str">
        <f>IF(COUNTIF(Stats!$A$1:$A$32, I68) &gt; 0, "Found", "Not Found")</f>
        <v>Found</v>
      </c>
      <c r="AB68" s="125" t="str">
        <f>IF(COUNTIF(Stats!$A$1:$A$32, J68) &gt; 0, "Found", "Not Found")</f>
        <v>Found</v>
      </c>
      <c r="AC68" s="125" t="str">
        <f>IF(COUNTIF(Stats!$A$1:$A$32, K68) &gt; 0, "Found", "Not Found")</f>
        <v>Not Found</v>
      </c>
      <c r="AD68" s="125" t="str">
        <f>IF(COUNTIF(Stats!$A$1:$A$32, L68) &gt; 0, "Found", "Not Found")</f>
        <v>Found</v>
      </c>
      <c r="AE68" s="125" t="str">
        <f>IF(COUNTIF(Stats!$A$1:$A$32, M68) &gt; 0, "Found", "Not Found")</f>
        <v>Found</v>
      </c>
      <c r="AF68" s="125" t="str">
        <f>IF(COUNTIF(Stats!$A$1:$A$32, N68) &gt; 0, "Found", "Not Found")</f>
        <v>Found</v>
      </c>
      <c r="AG68" s="125" t="str">
        <f>IF(COUNTIF(Stats!$A$1:$A$32, O68) &gt; 0, "Found", "Not Found")</f>
        <v>Found</v>
      </c>
      <c r="AH68" s="125" t="str">
        <f>IF(COUNTIF(Stats!$A$1:$A$32, P68) &gt; 0, "Found", "Not Found")</f>
        <v>Found</v>
      </c>
      <c r="AI68" s="125" t="str">
        <f>IF(COUNTIF(Stats!$A$1:$A$32, Q68) &gt; 0, "Found", "Not Found")</f>
        <v>Found</v>
      </c>
      <c r="AJ68" s="125" t="str">
        <f>IF(COUNTIF(Stats!$A$1:$A$32, R68) &gt; 0, "Found", "Not Found")</f>
        <v>Found</v>
      </c>
    </row>
    <row r="69" spans="1:36">
      <c r="A69" s="115" t="s">
        <v>307</v>
      </c>
      <c r="B69" s="116">
        <v>45122</v>
      </c>
      <c r="C69" s="115" t="s">
        <v>365</v>
      </c>
      <c r="D69" s="115" t="s">
        <v>100</v>
      </c>
      <c r="E69" s="117" t="s">
        <v>70</v>
      </c>
      <c r="F69" s="118" t="s">
        <v>47</v>
      </c>
      <c r="G69" s="119" t="s">
        <v>25</v>
      </c>
      <c r="H69" s="119" t="s">
        <v>69</v>
      </c>
      <c r="I69" s="120" t="s">
        <v>66</v>
      </c>
      <c r="J69" s="120" t="s">
        <v>49</v>
      </c>
      <c r="K69" s="122" t="s">
        <v>50</v>
      </c>
      <c r="L69" s="123" t="s">
        <v>46</v>
      </c>
      <c r="M69" s="124" t="s">
        <v>52</v>
      </c>
      <c r="N69" s="124" t="s">
        <v>48</v>
      </c>
      <c r="O69" s="124" t="s">
        <v>15</v>
      </c>
      <c r="P69" s="124" t="s">
        <v>58</v>
      </c>
      <c r="Q69" s="124" t="s">
        <v>45</v>
      </c>
      <c r="R69" s="124" t="s">
        <v>57</v>
      </c>
      <c r="S69" s="115">
        <v>3</v>
      </c>
      <c r="T69" s="125">
        <f ca="1">IFERROR(__xludf.DUMMYFUNCTION("COUNTUNIQUE(E69:R69)"),14)</f>
        <v>14</v>
      </c>
      <c r="U69" s="126">
        <f>COUNTIFS(Patch3!E69:L69,Patch3!$H$16)</f>
        <v>1</v>
      </c>
      <c r="V69" s="126">
        <f>COUNTIFS(Patch3!E69:L69,Patch3!$N$2)</f>
        <v>1</v>
      </c>
      <c r="W69" s="125" t="str">
        <f>IF(COUNTIF(Stats!$A$1:$A$32, E69) &gt; 0, "Found", "Not Found")</f>
        <v>Not Found</v>
      </c>
      <c r="X69" s="125" t="str">
        <f>IF(COUNTIF(Stats!$A$1:$A$32, F69) &gt; 0, "Found", "Not Found")</f>
        <v>Found</v>
      </c>
      <c r="Y69" s="125" t="str">
        <f>IF(COUNTIF(Stats!$A$1:$A$32, G69) &gt; 0, "Found", "Not Found")</f>
        <v>Found</v>
      </c>
      <c r="Z69" s="125" t="str">
        <f>IF(COUNTIF(Stats!$A$1:$A$32, H69) &gt; 0, "Found", "Not Found")</f>
        <v>Found</v>
      </c>
      <c r="AA69" s="125" t="str">
        <f>IF(COUNTIF(Stats!$A$1:$A$32, I69) &gt; 0, "Found", "Not Found")</f>
        <v>Found</v>
      </c>
      <c r="AB69" s="125" t="str">
        <f>IF(COUNTIF(Stats!$A$1:$A$32, J69) &gt; 0, "Found", "Not Found")</f>
        <v>Found</v>
      </c>
      <c r="AC69" s="125" t="str">
        <f>IF(COUNTIF(Stats!$A$1:$A$32, K69) &gt; 0, "Found", "Not Found")</f>
        <v>Found</v>
      </c>
      <c r="AD69" s="125" t="str">
        <f>IF(COUNTIF(Stats!$A$1:$A$32, L69) &gt; 0, "Found", "Not Found")</f>
        <v>Found</v>
      </c>
      <c r="AE69" s="125" t="str">
        <f>IF(COUNTIF(Stats!$A$1:$A$32, M69) &gt; 0, "Found", "Not Found")</f>
        <v>Found</v>
      </c>
      <c r="AF69" s="125" t="str">
        <f>IF(COUNTIF(Stats!$A$1:$A$32, N69) &gt; 0, "Found", "Not Found")</f>
        <v>Found</v>
      </c>
      <c r="AG69" s="125" t="str">
        <f>IF(COUNTIF(Stats!$A$1:$A$32, O69) &gt; 0, "Found", "Not Found")</f>
        <v>Found</v>
      </c>
      <c r="AH69" s="125" t="str">
        <f>IF(COUNTIF(Stats!$A$1:$A$32, P69) &gt; 0, "Found", "Not Found")</f>
        <v>Found</v>
      </c>
      <c r="AI69" s="125" t="str">
        <f>IF(COUNTIF(Stats!$A$1:$A$32, Q69) &gt; 0, "Found", "Not Found")</f>
        <v>Found</v>
      </c>
      <c r="AJ69" s="125" t="str">
        <f>IF(COUNTIF(Stats!$A$1:$A$32, R69) &gt; 0, "Found", "Not Found")</f>
        <v>Found</v>
      </c>
    </row>
    <row r="70" spans="1:36">
      <c r="A70" s="115" t="s">
        <v>307</v>
      </c>
      <c r="B70" s="116">
        <v>45122</v>
      </c>
      <c r="C70" s="115" t="s">
        <v>364</v>
      </c>
      <c r="D70" s="115" t="s">
        <v>100</v>
      </c>
      <c r="E70" s="117" t="s">
        <v>49</v>
      </c>
      <c r="F70" s="118" t="s">
        <v>48</v>
      </c>
      <c r="G70" s="119" t="s">
        <v>58</v>
      </c>
      <c r="H70" s="119" t="s">
        <v>69</v>
      </c>
      <c r="I70" s="120" t="s">
        <v>70</v>
      </c>
      <c r="J70" s="120" t="s">
        <v>66</v>
      </c>
      <c r="K70" s="122" t="s">
        <v>45</v>
      </c>
      <c r="L70" s="131" t="s">
        <v>62</v>
      </c>
      <c r="M70" s="124" t="s">
        <v>55</v>
      </c>
      <c r="N70" s="124" t="s">
        <v>25</v>
      </c>
      <c r="O70" s="124" t="s">
        <v>52</v>
      </c>
      <c r="P70" s="124" t="s">
        <v>47</v>
      </c>
      <c r="Q70" s="124" t="s">
        <v>50</v>
      </c>
      <c r="R70" s="124" t="s">
        <v>57</v>
      </c>
      <c r="S70" s="115">
        <v>3</v>
      </c>
      <c r="T70" s="125">
        <f ca="1">IFERROR(__xludf.DUMMYFUNCTION("COUNTUNIQUE(E70:R70)"),14)</f>
        <v>14</v>
      </c>
      <c r="U70" s="126">
        <f>COUNTIFS(Patch3!E70:L70,Patch3!$H$16)</f>
        <v>1</v>
      </c>
      <c r="V70" s="126">
        <f>COUNTIFS(Patch3!E70:L70,Patch3!$N$2)</f>
        <v>1</v>
      </c>
      <c r="W70" s="125" t="str">
        <f>IF(COUNTIF(Stats!$A$1:$A$32, E70) &gt; 0, "Found", "Not Found")</f>
        <v>Found</v>
      </c>
      <c r="X70" s="125" t="str">
        <f>IF(COUNTIF(Stats!$A$1:$A$32, F70) &gt; 0, "Found", "Not Found")</f>
        <v>Found</v>
      </c>
      <c r="Y70" s="125" t="str">
        <f>IF(COUNTIF(Stats!$A$1:$A$32, G70) &gt; 0, "Found", "Not Found")</f>
        <v>Found</v>
      </c>
      <c r="Z70" s="125" t="str">
        <f>IF(COUNTIF(Stats!$A$1:$A$32, H70) &gt; 0, "Found", "Not Found")</f>
        <v>Found</v>
      </c>
      <c r="AA70" s="125" t="str">
        <f>IF(COUNTIF(Stats!$A$1:$A$32, I70) &gt; 0, "Found", "Not Found")</f>
        <v>Not Found</v>
      </c>
      <c r="AB70" s="125" t="str">
        <f>IF(COUNTIF(Stats!$A$1:$A$32, J70) &gt; 0, "Found", "Not Found")</f>
        <v>Found</v>
      </c>
      <c r="AC70" s="125" t="str">
        <f>IF(COUNTIF(Stats!$A$1:$A$32, K70) &gt; 0, "Found", "Not Found")</f>
        <v>Found</v>
      </c>
      <c r="AD70" s="125" t="str">
        <f>IF(COUNTIF(Stats!$A$1:$A$32, L70) &gt; 0, "Found", "Not Found")</f>
        <v>Found</v>
      </c>
      <c r="AE70" s="125" t="str">
        <f>IF(COUNTIF(Stats!$A$1:$A$32, M70) &gt; 0, "Found", "Not Found")</f>
        <v>Found</v>
      </c>
      <c r="AF70" s="125" t="str">
        <f>IF(COUNTIF(Stats!$A$1:$A$32, N70) &gt; 0, "Found", "Not Found")</f>
        <v>Found</v>
      </c>
      <c r="AG70" s="125" t="str">
        <f>IF(COUNTIF(Stats!$A$1:$A$32, O70) &gt; 0, "Found", "Not Found")</f>
        <v>Found</v>
      </c>
      <c r="AH70" s="125" t="str">
        <f>IF(COUNTIF(Stats!$A$1:$A$32, P70) &gt; 0, "Found", "Not Found")</f>
        <v>Found</v>
      </c>
      <c r="AI70" s="125" t="str">
        <f>IF(COUNTIF(Stats!$A$1:$A$32, Q70) &gt; 0, "Found", "Not Found")</f>
        <v>Found</v>
      </c>
      <c r="AJ70" s="125" t="str">
        <f>IF(COUNTIF(Stats!$A$1:$A$32, R70) &gt; 0, "Found", "Not Found")</f>
        <v>Found</v>
      </c>
    </row>
    <row r="71" spans="1:36">
      <c r="A71" s="115" t="s">
        <v>307</v>
      </c>
      <c r="B71" s="116">
        <v>45122</v>
      </c>
      <c r="C71" s="115" t="s">
        <v>365</v>
      </c>
      <c r="D71" s="115" t="s">
        <v>100</v>
      </c>
      <c r="E71" s="117" t="s">
        <v>45</v>
      </c>
      <c r="F71" s="118" t="s">
        <v>70</v>
      </c>
      <c r="G71" s="119" t="s">
        <v>35</v>
      </c>
      <c r="H71" s="119" t="s">
        <v>25</v>
      </c>
      <c r="I71" s="120" t="s">
        <v>58</v>
      </c>
      <c r="J71" s="120" t="s">
        <v>48</v>
      </c>
      <c r="K71" s="122" t="s">
        <v>59</v>
      </c>
      <c r="L71" s="123" t="s">
        <v>46</v>
      </c>
      <c r="M71" s="124" t="s">
        <v>52</v>
      </c>
      <c r="N71" s="124" t="s">
        <v>15</v>
      </c>
      <c r="O71" s="124" t="s">
        <v>66</v>
      </c>
      <c r="P71" s="124" t="s">
        <v>49</v>
      </c>
      <c r="Q71" s="124" t="s">
        <v>47</v>
      </c>
      <c r="R71" s="124" t="s">
        <v>50</v>
      </c>
      <c r="S71" s="115">
        <v>3</v>
      </c>
      <c r="T71" s="125">
        <f ca="1">IFERROR(__xludf.DUMMYFUNCTION("COUNTUNIQUE(E71:R71)"),14)</f>
        <v>14</v>
      </c>
      <c r="U71" s="126">
        <f>COUNTIFS(Patch3!E71:L71,Patch3!$H$16)</f>
        <v>0</v>
      </c>
      <c r="V71" s="126">
        <f>COUNTIFS(Patch3!E71:L71,Patch3!$N$2)</f>
        <v>0</v>
      </c>
      <c r="W71" s="125" t="str">
        <f>IF(COUNTIF(Stats!$A$1:$A$32, E71) &gt; 0, "Found", "Not Found")</f>
        <v>Found</v>
      </c>
      <c r="X71" s="125" t="str">
        <f>IF(COUNTIF(Stats!$A$1:$A$32, F71) &gt; 0, "Found", "Not Found")</f>
        <v>Not Found</v>
      </c>
      <c r="Y71" s="125" t="str">
        <f>IF(COUNTIF(Stats!$A$1:$A$32, G71) &gt; 0, "Found", "Not Found")</f>
        <v>Found</v>
      </c>
      <c r="Z71" s="125" t="str">
        <f>IF(COUNTIF(Stats!$A$1:$A$32, H71) &gt; 0, "Found", "Not Found")</f>
        <v>Found</v>
      </c>
      <c r="AA71" s="125" t="str">
        <f>IF(COUNTIF(Stats!$A$1:$A$32, I71) &gt; 0, "Found", "Not Found")</f>
        <v>Found</v>
      </c>
      <c r="AB71" s="125" t="str">
        <f>IF(COUNTIF(Stats!$A$1:$A$32, J71) &gt; 0, "Found", "Not Found")</f>
        <v>Found</v>
      </c>
      <c r="AC71" s="125" t="str">
        <f>IF(COUNTIF(Stats!$A$1:$A$32, K71) &gt; 0, "Found", "Not Found")</f>
        <v>Found</v>
      </c>
      <c r="AD71" s="125" t="str">
        <f>IF(COUNTIF(Stats!$A$1:$A$32, L71) &gt; 0, "Found", "Not Found")</f>
        <v>Found</v>
      </c>
      <c r="AE71" s="125" t="str">
        <f>IF(COUNTIF(Stats!$A$1:$A$32, M71) &gt; 0, "Found", "Not Found")</f>
        <v>Found</v>
      </c>
      <c r="AF71" s="125" t="str">
        <f>IF(COUNTIF(Stats!$A$1:$A$32, N71) &gt; 0, "Found", "Not Found")</f>
        <v>Found</v>
      </c>
      <c r="AG71" s="125" t="str">
        <f>IF(COUNTIF(Stats!$A$1:$A$32, O71) &gt; 0, "Found", "Not Found")</f>
        <v>Found</v>
      </c>
      <c r="AH71" s="125" t="str">
        <f>IF(COUNTIF(Stats!$A$1:$A$32, P71) &gt; 0, "Found", "Not Found")</f>
        <v>Found</v>
      </c>
      <c r="AI71" s="125" t="str">
        <f>IF(COUNTIF(Stats!$A$1:$A$32, Q71) &gt; 0, "Found", "Not Found")</f>
        <v>Found</v>
      </c>
      <c r="AJ71" s="125" t="str">
        <f>IF(COUNTIF(Stats!$A$1:$A$32, R71) &gt; 0, "Found", "Not Found")</f>
        <v>Found</v>
      </c>
    </row>
    <row r="72" spans="1:36">
      <c r="A72" s="132" t="s">
        <v>308</v>
      </c>
      <c r="B72" s="116">
        <v>45123</v>
      </c>
      <c r="C72" s="115" t="s">
        <v>364</v>
      </c>
      <c r="D72" s="115" t="s">
        <v>100</v>
      </c>
      <c r="E72" s="117" t="s">
        <v>70</v>
      </c>
      <c r="F72" s="118" t="s">
        <v>45</v>
      </c>
      <c r="G72" s="128" t="s">
        <v>62</v>
      </c>
      <c r="H72" s="119" t="s">
        <v>64</v>
      </c>
      <c r="I72" s="120" t="s">
        <v>48</v>
      </c>
      <c r="J72" s="120" t="s">
        <v>40</v>
      </c>
      <c r="K72" s="122" t="s">
        <v>47</v>
      </c>
      <c r="L72" s="123" t="s">
        <v>51</v>
      </c>
      <c r="M72" s="124" t="s">
        <v>52</v>
      </c>
      <c r="N72" s="124" t="s">
        <v>49</v>
      </c>
      <c r="O72" s="124" t="s">
        <v>66</v>
      </c>
      <c r="P72" s="124" t="s">
        <v>58</v>
      </c>
      <c r="Q72" s="124" t="s">
        <v>67</v>
      </c>
      <c r="R72" s="124" t="s">
        <v>57</v>
      </c>
      <c r="S72" s="115">
        <v>3</v>
      </c>
      <c r="T72" s="125">
        <f ca="1">IFERROR(__xludf.DUMMYFUNCTION("COUNTUNIQUE(E72:R72)"),14)</f>
        <v>14</v>
      </c>
      <c r="U72" s="126">
        <f>COUNTIFS(Patch3!E72:L72,Patch3!$H$16)</f>
        <v>0</v>
      </c>
      <c r="V72" s="126">
        <f>COUNTIFS(Patch3!E72:L72,Patch3!$N$2)</f>
        <v>0</v>
      </c>
      <c r="W72" s="125" t="str">
        <f>IF(COUNTIF(Stats!$A$1:$A$32, E72) &gt; 0, "Found", "Not Found")</f>
        <v>Not Found</v>
      </c>
      <c r="X72" s="125" t="str">
        <f>IF(COUNTIF(Stats!$A$1:$A$32, F72) &gt; 0, "Found", "Not Found")</f>
        <v>Found</v>
      </c>
      <c r="Y72" s="125" t="str">
        <f>IF(COUNTIF(Stats!$A$1:$A$32, G72) &gt; 0, "Found", "Not Found")</f>
        <v>Found</v>
      </c>
      <c r="Z72" s="125" t="str">
        <f>IF(COUNTIF(Stats!$A$1:$A$32, H72) &gt; 0, "Found", "Not Found")</f>
        <v>Found</v>
      </c>
      <c r="AA72" s="125" t="str">
        <f>IF(COUNTIF(Stats!$A$1:$A$32, I72) &gt; 0, "Found", "Not Found")</f>
        <v>Found</v>
      </c>
      <c r="AB72" s="125" t="str">
        <f>IF(COUNTIF(Stats!$A$1:$A$32, J72) &gt; 0, "Found", "Not Found")</f>
        <v>Found</v>
      </c>
      <c r="AC72" s="125" t="str">
        <f>IF(COUNTIF(Stats!$A$1:$A$32, K72) &gt; 0, "Found", "Not Found")</f>
        <v>Found</v>
      </c>
      <c r="AD72" s="125" t="str">
        <f>IF(COUNTIF(Stats!$A$1:$A$32, L72) &gt; 0, "Found", "Not Found")</f>
        <v>Found</v>
      </c>
      <c r="AE72" s="125" t="str">
        <f>IF(COUNTIF(Stats!$A$1:$A$32, M72) &gt; 0, "Found", "Not Found")</f>
        <v>Found</v>
      </c>
      <c r="AF72" s="125" t="str">
        <f>IF(COUNTIF(Stats!$A$1:$A$32, N72) &gt; 0, "Found", "Not Found")</f>
        <v>Found</v>
      </c>
      <c r="AG72" s="125" t="str">
        <f>IF(COUNTIF(Stats!$A$1:$A$32, O72) &gt; 0, "Found", "Not Found")</f>
        <v>Found</v>
      </c>
      <c r="AH72" s="125" t="str">
        <f>IF(COUNTIF(Stats!$A$1:$A$32, P72) &gt; 0, "Found", "Not Found")</f>
        <v>Found</v>
      </c>
      <c r="AI72" s="125" t="str">
        <f>IF(COUNTIF(Stats!$A$1:$A$32, Q72) &gt; 0, "Found", "Not Found")</f>
        <v>Found</v>
      </c>
      <c r="AJ72" s="125" t="str">
        <f>IF(COUNTIF(Stats!$A$1:$A$32, R72) &gt; 0, "Found", "Not Found")</f>
        <v>Found</v>
      </c>
    </row>
    <row r="73" spans="1:36">
      <c r="A73" s="132" t="s">
        <v>308</v>
      </c>
      <c r="B73" s="116">
        <v>45123</v>
      </c>
      <c r="C73" s="115" t="s">
        <v>365</v>
      </c>
      <c r="D73" s="115" t="s">
        <v>100</v>
      </c>
      <c r="E73" s="117" t="s">
        <v>47</v>
      </c>
      <c r="F73" s="118" t="s">
        <v>50</v>
      </c>
      <c r="G73" s="119" t="s">
        <v>54</v>
      </c>
      <c r="H73" s="119" t="s">
        <v>35</v>
      </c>
      <c r="I73" s="120" t="s">
        <v>66</v>
      </c>
      <c r="J73" s="120" t="s">
        <v>57</v>
      </c>
      <c r="K73" s="122" t="s">
        <v>48</v>
      </c>
      <c r="L73" s="123" t="s">
        <v>46</v>
      </c>
      <c r="M73" s="124" t="s">
        <v>49</v>
      </c>
      <c r="N73" s="124" t="s">
        <v>70</v>
      </c>
      <c r="O73" s="124" t="s">
        <v>64</v>
      </c>
      <c r="P73" s="124" t="s">
        <v>25</v>
      </c>
      <c r="Q73" s="124" t="s">
        <v>40</v>
      </c>
      <c r="R73" s="124" t="s">
        <v>55</v>
      </c>
      <c r="S73" s="115">
        <v>3</v>
      </c>
      <c r="T73" s="125">
        <f ca="1">IFERROR(__xludf.DUMMYFUNCTION("COUNTUNIQUE(E73:R73)"),14)</f>
        <v>14</v>
      </c>
      <c r="U73" s="126">
        <f>COUNTIFS(Patch3!E73:L73,Patch3!$H$16)</f>
        <v>0</v>
      </c>
      <c r="V73" s="126">
        <f>COUNTIFS(Patch3!E73:L73,Patch3!$N$2)</f>
        <v>1</v>
      </c>
      <c r="W73" s="125" t="str">
        <f>IF(COUNTIF(Stats!$A$1:$A$32, E73) &gt; 0, "Found", "Not Found")</f>
        <v>Found</v>
      </c>
      <c r="X73" s="125" t="str">
        <f>IF(COUNTIF(Stats!$A$1:$A$32, F73) &gt; 0, "Found", "Not Found")</f>
        <v>Found</v>
      </c>
      <c r="Y73" s="125" t="str">
        <f>IF(COUNTIF(Stats!$A$1:$A$32, G73) &gt; 0, "Found", "Not Found")</f>
        <v>Found</v>
      </c>
      <c r="Z73" s="125" t="str">
        <f>IF(COUNTIF(Stats!$A$1:$A$32, H73) &gt; 0, "Found", "Not Found")</f>
        <v>Found</v>
      </c>
      <c r="AA73" s="125" t="str">
        <f>IF(COUNTIF(Stats!$A$1:$A$32, I73) &gt; 0, "Found", "Not Found")</f>
        <v>Found</v>
      </c>
      <c r="AB73" s="125" t="str">
        <f>IF(COUNTIF(Stats!$A$1:$A$32, J73) &gt; 0, "Found", "Not Found")</f>
        <v>Found</v>
      </c>
      <c r="AC73" s="125" t="str">
        <f>IF(COUNTIF(Stats!$A$1:$A$32, K73) &gt; 0, "Found", "Not Found")</f>
        <v>Found</v>
      </c>
      <c r="AD73" s="125" t="str">
        <f>IF(COUNTIF(Stats!$A$1:$A$32, L73) &gt; 0, "Found", "Not Found")</f>
        <v>Found</v>
      </c>
      <c r="AE73" s="125" t="str">
        <f>IF(COUNTIF(Stats!$A$1:$A$32, M73) &gt; 0, "Found", "Not Found")</f>
        <v>Found</v>
      </c>
      <c r="AF73" s="125" t="str">
        <f>IF(COUNTIF(Stats!$A$1:$A$32, N73) &gt; 0, "Found", "Not Found")</f>
        <v>Not Found</v>
      </c>
      <c r="AG73" s="125" t="str">
        <f>IF(COUNTIF(Stats!$A$1:$A$32, O73) &gt; 0, "Found", "Not Found")</f>
        <v>Found</v>
      </c>
      <c r="AH73" s="125" t="str">
        <f>IF(COUNTIF(Stats!$A$1:$A$32, P73) &gt; 0, "Found", "Not Found")</f>
        <v>Found</v>
      </c>
      <c r="AI73" s="125" t="str">
        <f>IF(COUNTIF(Stats!$A$1:$A$32, Q73) &gt; 0, "Found", "Not Found")</f>
        <v>Found</v>
      </c>
      <c r="AJ73" s="125" t="str">
        <f>IF(COUNTIF(Stats!$A$1:$A$32, R73) &gt; 0, "Found", "Not Found")</f>
        <v>Found</v>
      </c>
    </row>
    <row r="74" spans="1:36">
      <c r="A74" s="132" t="s">
        <v>308</v>
      </c>
      <c r="B74" s="116">
        <v>45123</v>
      </c>
      <c r="C74" s="115" t="s">
        <v>365</v>
      </c>
      <c r="D74" s="115" t="s">
        <v>100</v>
      </c>
      <c r="E74" s="117" t="s">
        <v>70</v>
      </c>
      <c r="F74" s="118" t="s">
        <v>40</v>
      </c>
      <c r="G74" s="119" t="s">
        <v>59</v>
      </c>
      <c r="H74" s="119" t="s">
        <v>54</v>
      </c>
      <c r="I74" s="120" t="s">
        <v>48</v>
      </c>
      <c r="J74" s="120" t="s">
        <v>57</v>
      </c>
      <c r="K74" s="122" t="s">
        <v>55</v>
      </c>
      <c r="L74" s="123" t="s">
        <v>46</v>
      </c>
      <c r="M74" s="124" t="s">
        <v>52</v>
      </c>
      <c r="N74" s="124" t="s">
        <v>49</v>
      </c>
      <c r="O74" s="124" t="s">
        <v>66</v>
      </c>
      <c r="P74" s="133" t="s">
        <v>62</v>
      </c>
      <c r="Q74" s="124" t="s">
        <v>67</v>
      </c>
      <c r="R74" s="124" t="s">
        <v>58</v>
      </c>
      <c r="S74" s="115">
        <v>3</v>
      </c>
      <c r="T74" s="125">
        <f ca="1">IFERROR(__xludf.DUMMYFUNCTION("COUNTUNIQUE(E74:R74)"),14)</f>
        <v>14</v>
      </c>
      <c r="U74" s="126">
        <f>COUNTIFS(Patch3!E74:L74,Patch3!$H$16)</f>
        <v>0</v>
      </c>
      <c r="V74" s="126">
        <f>COUNTIFS(Patch3!E74:L74,Patch3!$N$2)</f>
        <v>0</v>
      </c>
      <c r="W74" s="125" t="str">
        <f>IF(COUNTIF(Stats!$A$1:$A$32, E74) &gt; 0, "Found", "Not Found")</f>
        <v>Not Found</v>
      </c>
      <c r="X74" s="125" t="str">
        <f>IF(COUNTIF(Stats!$A$1:$A$32, F74) &gt; 0, "Found", "Not Found")</f>
        <v>Found</v>
      </c>
      <c r="Y74" s="125" t="str">
        <f>IF(COUNTIF(Stats!$A$1:$A$32, G74) &gt; 0, "Found", "Not Found")</f>
        <v>Found</v>
      </c>
      <c r="Z74" s="125" t="str">
        <f>IF(COUNTIF(Stats!$A$1:$A$32, H74) &gt; 0, "Found", "Not Found")</f>
        <v>Found</v>
      </c>
      <c r="AA74" s="125" t="str">
        <f>IF(COUNTIF(Stats!$A$1:$A$32, I74) &gt; 0, "Found", "Not Found")</f>
        <v>Found</v>
      </c>
      <c r="AB74" s="125" t="str">
        <f>IF(COUNTIF(Stats!$A$1:$A$32, J74) &gt; 0, "Found", "Not Found")</f>
        <v>Found</v>
      </c>
      <c r="AC74" s="125" t="str">
        <f>IF(COUNTIF(Stats!$A$1:$A$32, K74) &gt; 0, "Found", "Not Found")</f>
        <v>Found</v>
      </c>
      <c r="AD74" s="125" t="str">
        <f>IF(COUNTIF(Stats!$A$1:$A$32, L74) &gt; 0, "Found", "Not Found")</f>
        <v>Found</v>
      </c>
      <c r="AE74" s="125" t="str">
        <f>IF(COUNTIF(Stats!$A$1:$A$32, M74) &gt; 0, "Found", "Not Found")</f>
        <v>Found</v>
      </c>
      <c r="AF74" s="125" t="str">
        <f>IF(COUNTIF(Stats!$A$1:$A$32, N74) &gt; 0, "Found", "Not Found")</f>
        <v>Found</v>
      </c>
      <c r="AG74" s="125" t="str">
        <f>IF(COUNTIF(Stats!$A$1:$A$32, O74) &gt; 0, "Found", "Not Found")</f>
        <v>Found</v>
      </c>
      <c r="AH74" s="125" t="str">
        <f>IF(COUNTIF(Stats!$A$1:$A$32, P74) &gt; 0, "Found", "Not Found")</f>
        <v>Found</v>
      </c>
      <c r="AI74" s="125" t="str">
        <f>IF(COUNTIF(Stats!$A$1:$A$32, Q74) &gt; 0, "Found", "Not Found")</f>
        <v>Found</v>
      </c>
      <c r="AJ74" s="125" t="str">
        <f>IF(COUNTIF(Stats!$A$1:$A$32, R74) &gt; 0, "Found", "Not Found")</f>
        <v>Found</v>
      </c>
    </row>
    <row r="75" spans="1:36">
      <c r="A75" s="132" t="s">
        <v>308</v>
      </c>
      <c r="B75" s="116">
        <v>45123</v>
      </c>
      <c r="C75" s="115" t="s">
        <v>365</v>
      </c>
      <c r="D75" s="115" t="s">
        <v>100</v>
      </c>
      <c r="E75" s="117" t="s">
        <v>48</v>
      </c>
      <c r="F75" s="118" t="s">
        <v>51</v>
      </c>
      <c r="G75" s="119" t="s">
        <v>46</v>
      </c>
      <c r="H75" s="119" t="s">
        <v>25</v>
      </c>
      <c r="I75" s="120" t="s">
        <v>70</v>
      </c>
      <c r="J75" s="120" t="s">
        <v>45</v>
      </c>
      <c r="K75" s="122" t="s">
        <v>47</v>
      </c>
      <c r="L75" s="123" t="s">
        <v>65</v>
      </c>
      <c r="M75" s="124" t="s">
        <v>49</v>
      </c>
      <c r="N75" s="124" t="s">
        <v>57</v>
      </c>
      <c r="O75" s="124" t="s">
        <v>66</v>
      </c>
      <c r="P75" s="124" t="s">
        <v>58</v>
      </c>
      <c r="Q75" s="124" t="s">
        <v>55</v>
      </c>
      <c r="R75" s="133" t="s">
        <v>62</v>
      </c>
      <c r="S75" s="115">
        <v>3</v>
      </c>
      <c r="T75" s="125">
        <f ca="1">IFERROR(__xludf.DUMMYFUNCTION("COUNTUNIQUE(E75:R75)"),14)</f>
        <v>14</v>
      </c>
      <c r="U75" s="126">
        <f>COUNTIFS(Patch3!E75:L75,Patch3!$H$16)</f>
        <v>0</v>
      </c>
      <c r="V75" s="126">
        <f>COUNTIFS(Patch3!E75:L75,Patch3!$N$2)</f>
        <v>0</v>
      </c>
      <c r="W75" s="125" t="str">
        <f>IF(COUNTIF(Stats!$A$1:$A$32, E75) &gt; 0, "Found", "Not Found")</f>
        <v>Found</v>
      </c>
      <c r="X75" s="125" t="str">
        <f>IF(COUNTIF(Stats!$A$1:$A$32, F75) &gt; 0, "Found", "Not Found")</f>
        <v>Found</v>
      </c>
      <c r="Y75" s="125" t="str">
        <f>IF(COUNTIF(Stats!$A$1:$A$32, G75) &gt; 0, "Found", "Not Found")</f>
        <v>Found</v>
      </c>
      <c r="Z75" s="125" t="str">
        <f>IF(COUNTIF(Stats!$A$1:$A$32, H75) &gt; 0, "Found", "Not Found")</f>
        <v>Found</v>
      </c>
      <c r="AA75" s="125" t="str">
        <f>IF(COUNTIF(Stats!$A$1:$A$32, I75) &gt; 0, "Found", "Not Found")</f>
        <v>Not Found</v>
      </c>
      <c r="AB75" s="125" t="str">
        <f>IF(COUNTIF(Stats!$A$1:$A$32, J75) &gt; 0, "Found", "Not Found")</f>
        <v>Found</v>
      </c>
      <c r="AC75" s="125" t="str">
        <f>IF(COUNTIF(Stats!$A$1:$A$32, K75) &gt; 0, "Found", "Not Found")</f>
        <v>Found</v>
      </c>
      <c r="AD75" s="125" t="str">
        <f>IF(COUNTIF(Stats!$A$1:$A$32, L75) &gt; 0, "Found", "Not Found")</f>
        <v>Found</v>
      </c>
      <c r="AE75" s="125" t="str">
        <f>IF(COUNTIF(Stats!$A$1:$A$32, M75) &gt; 0, "Found", "Not Found")</f>
        <v>Found</v>
      </c>
      <c r="AF75" s="125" t="str">
        <f>IF(COUNTIF(Stats!$A$1:$A$32, N75) &gt; 0, "Found", "Not Found")</f>
        <v>Found</v>
      </c>
      <c r="AG75" s="125" t="str">
        <f>IF(COUNTIF(Stats!$A$1:$A$32, O75) &gt; 0, "Found", "Not Found")</f>
        <v>Found</v>
      </c>
      <c r="AH75" s="125" t="str">
        <f>IF(COUNTIF(Stats!$A$1:$A$32, P75) &gt; 0, "Found", "Not Found")</f>
        <v>Found</v>
      </c>
      <c r="AI75" s="125" t="str">
        <f>IF(COUNTIF(Stats!$A$1:$A$32, Q75) &gt; 0, "Found", "Not Found")</f>
        <v>Found</v>
      </c>
      <c r="AJ75" s="125" t="str">
        <f>IF(COUNTIF(Stats!$A$1:$A$32, R75) &gt; 0, "Found", "Not Found")</f>
        <v>Found</v>
      </c>
    </row>
    <row r="76" spans="1:36">
      <c r="A76" s="115" t="s">
        <v>309</v>
      </c>
      <c r="B76" s="116">
        <v>45125</v>
      </c>
      <c r="C76" s="115" t="s">
        <v>364</v>
      </c>
      <c r="D76" s="115" t="s">
        <v>100</v>
      </c>
      <c r="E76" s="117" t="s">
        <v>45</v>
      </c>
      <c r="F76" s="118" t="s">
        <v>66</v>
      </c>
      <c r="G76" s="119" t="s">
        <v>55</v>
      </c>
      <c r="H76" s="119" t="s">
        <v>57</v>
      </c>
      <c r="I76" s="120" t="s">
        <v>58</v>
      </c>
      <c r="J76" s="120" t="s">
        <v>47</v>
      </c>
      <c r="K76" s="122" t="s">
        <v>46</v>
      </c>
      <c r="L76" s="123" t="s">
        <v>298</v>
      </c>
      <c r="M76" s="124" t="s">
        <v>50</v>
      </c>
      <c r="N76" s="124" t="s">
        <v>49</v>
      </c>
      <c r="O76" s="124" t="s">
        <v>70</v>
      </c>
      <c r="P76" s="124" t="s">
        <v>48</v>
      </c>
      <c r="Q76" s="124" t="s">
        <v>40</v>
      </c>
      <c r="R76" s="134"/>
      <c r="S76" s="115">
        <v>3</v>
      </c>
      <c r="T76" s="125">
        <f ca="1">IFERROR(__xludf.DUMMYFUNCTION("COUNTUNIQUE(E76:R76)"),13)</f>
        <v>13</v>
      </c>
      <c r="U76" s="126">
        <f>COUNTIFS(Patch3!E76:L76,Patch3!$H$16)</f>
        <v>0</v>
      </c>
      <c r="V76" s="126">
        <f>COUNTIFS(Patch3!E76:L76,Patch3!$N$2)</f>
        <v>1</v>
      </c>
      <c r="W76" s="125" t="str">
        <f>IF(COUNTIF(Stats!$A$1:$A$32, E76) &gt; 0, "Found", "Not Found")</f>
        <v>Found</v>
      </c>
      <c r="X76" s="125" t="str">
        <f>IF(COUNTIF(Stats!$A$1:$A$32, F76) &gt; 0, "Found", "Not Found")</f>
        <v>Found</v>
      </c>
      <c r="Y76" s="125" t="str">
        <f>IF(COUNTIF(Stats!$A$1:$A$32, G76) &gt; 0, "Found", "Not Found")</f>
        <v>Found</v>
      </c>
      <c r="Z76" s="125" t="str">
        <f>IF(COUNTIF(Stats!$A$1:$A$32, H76) &gt; 0, "Found", "Not Found")</f>
        <v>Found</v>
      </c>
      <c r="AA76" s="125" t="str">
        <f>IF(COUNTIF(Stats!$A$1:$A$32, I76) &gt; 0, "Found", "Not Found")</f>
        <v>Found</v>
      </c>
      <c r="AB76" s="125" t="str">
        <f>IF(COUNTIF(Stats!$A$1:$A$32, J76) &gt; 0, "Found", "Not Found")</f>
        <v>Found</v>
      </c>
      <c r="AC76" s="125" t="str">
        <f>IF(COUNTIF(Stats!$A$1:$A$32, K76) &gt; 0, "Found", "Not Found")</f>
        <v>Found</v>
      </c>
      <c r="AD76" s="125" t="str">
        <f>IF(COUNTIF(Stats!$A$1:$A$32, L76) &gt; 0, "Found", "Not Found")</f>
        <v>Found</v>
      </c>
      <c r="AE76" s="125" t="str">
        <f>IF(COUNTIF(Stats!$A$1:$A$32, M76) &gt; 0, "Found", "Not Found")</f>
        <v>Found</v>
      </c>
      <c r="AF76" s="125" t="str">
        <f>IF(COUNTIF(Stats!$A$1:$A$32, N76) &gt; 0, "Found", "Not Found")</f>
        <v>Found</v>
      </c>
      <c r="AG76" s="125" t="str">
        <f>IF(COUNTIF(Stats!$A$1:$A$32, O76) &gt; 0, "Found", "Not Found")</f>
        <v>Not Found</v>
      </c>
      <c r="AH76" s="125" t="str">
        <f>IF(COUNTIF(Stats!$A$1:$A$32, P76) &gt; 0, "Found", "Not Found")</f>
        <v>Found</v>
      </c>
      <c r="AI76" s="125" t="str">
        <f>IF(COUNTIF(Stats!$A$1:$A$32, Q76) &gt; 0, "Found", "Not Found")</f>
        <v>Found</v>
      </c>
      <c r="AJ76" s="125" t="str">
        <f>IF(COUNTIF(Stats!$A$1:$A$32, R76) &gt; 0, "Found", "Not Found")</f>
        <v>Not Found</v>
      </c>
    </row>
    <row r="77" spans="1:36">
      <c r="A77" s="115" t="s">
        <v>310</v>
      </c>
      <c r="B77" s="116">
        <v>45124</v>
      </c>
      <c r="C77" s="115" t="s">
        <v>364</v>
      </c>
      <c r="D77" s="115" t="s">
        <v>100</v>
      </c>
      <c r="E77" s="117" t="s">
        <v>49</v>
      </c>
      <c r="F77" s="118" t="s">
        <v>50</v>
      </c>
      <c r="G77" s="119" t="s">
        <v>59</v>
      </c>
      <c r="H77" s="119" t="s">
        <v>47</v>
      </c>
      <c r="I77" s="120" t="s">
        <v>57</v>
      </c>
      <c r="J77" s="120" t="s">
        <v>66</v>
      </c>
      <c r="K77" s="122" t="s">
        <v>48</v>
      </c>
      <c r="L77" s="123" t="s">
        <v>64</v>
      </c>
      <c r="M77" s="124" t="s">
        <v>45</v>
      </c>
      <c r="N77" s="124" t="s">
        <v>52</v>
      </c>
      <c r="O77" s="133" t="s">
        <v>284</v>
      </c>
      <c r="P77" s="124" t="s">
        <v>58</v>
      </c>
      <c r="Q77" s="124" t="s">
        <v>69</v>
      </c>
      <c r="R77" s="124" t="s">
        <v>70</v>
      </c>
      <c r="S77" s="115">
        <v>3</v>
      </c>
      <c r="T77" s="125">
        <f ca="1">IFERROR(__xludf.DUMMYFUNCTION("COUNTUNIQUE(E77:R77)"),14)</f>
        <v>14</v>
      </c>
      <c r="U77" s="126">
        <f>COUNTIFS(Patch3!E77:L77,Patch3!$H$16)</f>
        <v>0</v>
      </c>
      <c r="V77" s="126">
        <f>COUNTIFS(Patch3!E77:L77,Patch3!$N$2)</f>
        <v>1</v>
      </c>
      <c r="W77" s="125" t="str">
        <f>IF(COUNTIF(Stats!$A$1:$A$32, E77) &gt; 0, "Found", "Not Found")</f>
        <v>Found</v>
      </c>
      <c r="X77" s="125" t="str">
        <f>IF(COUNTIF(Stats!$A$1:$A$32, F77) &gt; 0, "Found", "Not Found")</f>
        <v>Found</v>
      </c>
      <c r="Y77" s="125" t="str">
        <f>IF(COUNTIF(Stats!$A$1:$A$32, G77) &gt; 0, "Found", "Not Found")</f>
        <v>Found</v>
      </c>
      <c r="Z77" s="125" t="str">
        <f>IF(COUNTIF(Stats!$A$1:$A$32, H77) &gt; 0, "Found", "Not Found")</f>
        <v>Found</v>
      </c>
      <c r="AA77" s="125" t="str">
        <f>IF(COUNTIF(Stats!$A$1:$A$32, I77) &gt; 0, "Found", "Not Found")</f>
        <v>Found</v>
      </c>
      <c r="AB77" s="125" t="str">
        <f>IF(COUNTIF(Stats!$A$1:$A$32, J77) &gt; 0, "Found", "Not Found")</f>
        <v>Found</v>
      </c>
      <c r="AC77" s="125" t="str">
        <f>IF(COUNTIF(Stats!$A$1:$A$32, K77) &gt; 0, "Found", "Not Found")</f>
        <v>Found</v>
      </c>
      <c r="AD77" s="125" t="str">
        <f>IF(COUNTIF(Stats!$A$1:$A$32, L77) &gt; 0, "Found", "Not Found")</f>
        <v>Found</v>
      </c>
      <c r="AE77" s="125" t="str">
        <f>IF(COUNTIF(Stats!$A$1:$A$32, M77) &gt; 0, "Found", "Not Found")</f>
        <v>Found</v>
      </c>
      <c r="AF77" s="125" t="str">
        <f>IF(COUNTIF(Stats!$A$1:$A$32, N77) &gt; 0, "Found", "Not Found")</f>
        <v>Found</v>
      </c>
      <c r="AG77" s="125" t="str">
        <f>IF(COUNTIF(Stats!$A$1:$A$32, O77) &gt; 0, "Found", "Not Found")</f>
        <v>Found</v>
      </c>
      <c r="AH77" s="125" t="str">
        <f>IF(COUNTIF(Stats!$A$1:$A$32, P77) &gt; 0, "Found", "Not Found")</f>
        <v>Found</v>
      </c>
      <c r="AI77" s="125" t="str">
        <f>IF(COUNTIF(Stats!$A$1:$A$32, Q77) &gt; 0, "Found", "Not Found")</f>
        <v>Found</v>
      </c>
      <c r="AJ77" s="125" t="str">
        <f>IF(COUNTIF(Stats!$A$1:$A$32, R77) &gt; 0, "Found", "Not Found")</f>
        <v>Not Found</v>
      </c>
    </row>
    <row r="78" spans="1:36">
      <c r="A78" s="115" t="s">
        <v>310</v>
      </c>
      <c r="B78" s="116">
        <v>45124</v>
      </c>
      <c r="C78" s="115" t="s">
        <v>365</v>
      </c>
      <c r="D78" s="115" t="s">
        <v>100</v>
      </c>
      <c r="E78" s="117" t="s">
        <v>58</v>
      </c>
      <c r="F78" s="118" t="s">
        <v>70</v>
      </c>
      <c r="G78" s="128" t="s">
        <v>62</v>
      </c>
      <c r="H78" s="119" t="s">
        <v>25</v>
      </c>
      <c r="I78" s="120" t="s">
        <v>50</v>
      </c>
      <c r="J78" s="120" t="s">
        <v>66</v>
      </c>
      <c r="K78" s="122" t="s">
        <v>59</v>
      </c>
      <c r="L78" s="123" t="s">
        <v>15</v>
      </c>
      <c r="M78" s="124" t="s">
        <v>57</v>
      </c>
      <c r="N78" s="124" t="s">
        <v>48</v>
      </c>
      <c r="O78" s="124" t="s">
        <v>49</v>
      </c>
      <c r="P78" s="124" t="s">
        <v>52</v>
      </c>
      <c r="Q78" s="124" t="s">
        <v>69</v>
      </c>
      <c r="R78" s="124" t="s">
        <v>47</v>
      </c>
      <c r="S78" s="115">
        <v>3</v>
      </c>
      <c r="T78" s="125">
        <f ca="1">IFERROR(__xludf.DUMMYFUNCTION("COUNTUNIQUE(E78:R78)"),14)</f>
        <v>14</v>
      </c>
      <c r="U78" s="126">
        <f>COUNTIFS(Patch3!E78:L78,Patch3!$H$16)</f>
        <v>0</v>
      </c>
      <c r="V78" s="126">
        <f>COUNTIFS(Patch3!E78:L78,Patch3!$N$2)</f>
        <v>1</v>
      </c>
      <c r="W78" s="125" t="str">
        <f>IF(COUNTIF(Stats!$A$1:$A$32, E78) &gt; 0, "Found", "Not Found")</f>
        <v>Found</v>
      </c>
      <c r="X78" s="125" t="str">
        <f>IF(COUNTIF(Stats!$A$1:$A$32, F78) &gt; 0, "Found", "Not Found")</f>
        <v>Not Found</v>
      </c>
      <c r="Y78" s="125" t="str">
        <f>IF(COUNTIF(Stats!$A$1:$A$32, G78) &gt; 0, "Found", "Not Found")</f>
        <v>Found</v>
      </c>
      <c r="Z78" s="125" t="str">
        <f>IF(COUNTIF(Stats!$A$1:$A$32, H78) &gt; 0, "Found", "Not Found")</f>
        <v>Found</v>
      </c>
      <c r="AA78" s="125" t="str">
        <f>IF(COUNTIF(Stats!$A$1:$A$32, I78) &gt; 0, "Found", "Not Found")</f>
        <v>Found</v>
      </c>
      <c r="AB78" s="125" t="str">
        <f>IF(COUNTIF(Stats!$A$1:$A$32, J78) &gt; 0, "Found", "Not Found")</f>
        <v>Found</v>
      </c>
      <c r="AC78" s="125" t="str">
        <f>IF(COUNTIF(Stats!$A$1:$A$32, K78) &gt; 0, "Found", "Not Found")</f>
        <v>Found</v>
      </c>
      <c r="AD78" s="125" t="str">
        <f>IF(COUNTIF(Stats!$A$1:$A$32, L78) &gt; 0, "Found", "Not Found")</f>
        <v>Found</v>
      </c>
      <c r="AE78" s="125" t="str">
        <f>IF(COUNTIF(Stats!$A$1:$A$32, M78) &gt; 0, "Found", "Not Found")</f>
        <v>Found</v>
      </c>
      <c r="AF78" s="125" t="str">
        <f>IF(COUNTIF(Stats!$A$1:$A$32, N78) &gt; 0, "Found", "Not Found")</f>
        <v>Found</v>
      </c>
      <c r="AG78" s="125" t="str">
        <f>IF(COUNTIF(Stats!$A$1:$A$32, O78) &gt; 0, "Found", "Not Found")</f>
        <v>Found</v>
      </c>
      <c r="AH78" s="125" t="str">
        <f>IF(COUNTIF(Stats!$A$1:$A$32, P78) &gt; 0, "Found", "Not Found")</f>
        <v>Found</v>
      </c>
      <c r="AI78" s="125" t="str">
        <f>IF(COUNTIF(Stats!$A$1:$A$32, Q78) &gt; 0, "Found", "Not Found")</f>
        <v>Found</v>
      </c>
      <c r="AJ78" s="125" t="str">
        <f>IF(COUNTIF(Stats!$A$1:$A$32, R78) &gt; 0, "Found", "Not Found")</f>
        <v>Found</v>
      </c>
    </row>
    <row r="79" spans="1:36">
      <c r="A79" s="115" t="s">
        <v>310</v>
      </c>
      <c r="B79" s="116">
        <v>45124</v>
      </c>
      <c r="C79" s="115" t="s">
        <v>364</v>
      </c>
      <c r="D79" s="115" t="s">
        <v>100</v>
      </c>
      <c r="E79" s="117" t="s">
        <v>58</v>
      </c>
      <c r="F79" s="118" t="s">
        <v>50</v>
      </c>
      <c r="G79" s="119" t="s">
        <v>59</v>
      </c>
      <c r="H79" s="119" t="s">
        <v>67</v>
      </c>
      <c r="I79" s="120" t="s">
        <v>57</v>
      </c>
      <c r="J79" s="120" t="s">
        <v>66</v>
      </c>
      <c r="K79" s="122" t="s">
        <v>48</v>
      </c>
      <c r="L79" s="131" t="s">
        <v>62</v>
      </c>
      <c r="M79" s="124" t="s">
        <v>45</v>
      </c>
      <c r="N79" s="124" t="s">
        <v>49</v>
      </c>
      <c r="O79" s="124" t="s">
        <v>52</v>
      </c>
      <c r="P79" s="124" t="s">
        <v>47</v>
      </c>
      <c r="Q79" s="124" t="s">
        <v>70</v>
      </c>
      <c r="R79" s="124" t="s">
        <v>40</v>
      </c>
      <c r="S79" s="115">
        <v>3</v>
      </c>
      <c r="T79" s="125">
        <f ca="1">IFERROR(__xludf.DUMMYFUNCTION("COUNTUNIQUE(E79:R79)"),14)</f>
        <v>14</v>
      </c>
      <c r="U79" s="126">
        <f>COUNTIFS(Patch3!E79:L79,Patch3!$H$16)</f>
        <v>0</v>
      </c>
      <c r="V79" s="126">
        <f>COUNTIFS(Patch3!E79:L79,Patch3!$N$2)</f>
        <v>1</v>
      </c>
      <c r="W79" s="125" t="str">
        <f>IF(COUNTIF(Stats!$A$1:$A$32, E79) &gt; 0, "Found", "Not Found")</f>
        <v>Found</v>
      </c>
      <c r="X79" s="125" t="str">
        <f>IF(COUNTIF(Stats!$A$1:$A$32, F79) &gt; 0, "Found", "Not Found")</f>
        <v>Found</v>
      </c>
      <c r="Y79" s="125" t="str">
        <f>IF(COUNTIF(Stats!$A$1:$A$32, G79) &gt; 0, "Found", "Not Found")</f>
        <v>Found</v>
      </c>
      <c r="Z79" s="125" t="str">
        <f>IF(COUNTIF(Stats!$A$1:$A$32, H79) &gt; 0, "Found", "Not Found")</f>
        <v>Found</v>
      </c>
      <c r="AA79" s="125" t="str">
        <f>IF(COUNTIF(Stats!$A$1:$A$32, I79) &gt; 0, "Found", "Not Found")</f>
        <v>Found</v>
      </c>
      <c r="AB79" s="125" t="str">
        <f>IF(COUNTIF(Stats!$A$1:$A$32, J79) &gt; 0, "Found", "Not Found")</f>
        <v>Found</v>
      </c>
      <c r="AC79" s="125" t="str">
        <f>IF(COUNTIF(Stats!$A$1:$A$32, K79) &gt; 0, "Found", "Not Found")</f>
        <v>Found</v>
      </c>
      <c r="AD79" s="125" t="str">
        <f>IF(COUNTIF(Stats!$A$1:$A$32, L79) &gt; 0, "Found", "Not Found")</f>
        <v>Found</v>
      </c>
      <c r="AE79" s="125" t="str">
        <f>IF(COUNTIF(Stats!$A$1:$A$32, M79) &gt; 0, "Found", "Not Found")</f>
        <v>Found</v>
      </c>
      <c r="AF79" s="125" t="str">
        <f>IF(COUNTIF(Stats!$A$1:$A$32, N79) &gt; 0, "Found", "Not Found")</f>
        <v>Found</v>
      </c>
      <c r="AG79" s="125" t="str">
        <f>IF(COUNTIF(Stats!$A$1:$A$32, O79) &gt; 0, "Found", "Not Found")</f>
        <v>Found</v>
      </c>
      <c r="AH79" s="125" t="str">
        <f>IF(COUNTIF(Stats!$A$1:$A$32, P79) &gt; 0, "Found", "Not Found")</f>
        <v>Found</v>
      </c>
      <c r="AI79" s="125" t="str">
        <f>IF(COUNTIF(Stats!$A$1:$A$32, Q79) &gt; 0, "Found", "Not Found")</f>
        <v>Not Found</v>
      </c>
      <c r="AJ79" s="125" t="str">
        <f>IF(COUNTIF(Stats!$A$1:$A$32, R79) &gt; 0, "Found", "Not Found")</f>
        <v>Found</v>
      </c>
    </row>
    <row r="80" spans="1:36">
      <c r="A80" s="115" t="s">
        <v>310</v>
      </c>
      <c r="B80" s="116">
        <v>45124</v>
      </c>
      <c r="C80" s="115" t="s">
        <v>364</v>
      </c>
      <c r="D80" s="115" t="s">
        <v>100</v>
      </c>
      <c r="E80" s="117" t="s">
        <v>58</v>
      </c>
      <c r="F80" s="118" t="s">
        <v>48</v>
      </c>
      <c r="G80" s="119" t="s">
        <v>55</v>
      </c>
      <c r="H80" s="119" t="s">
        <v>45</v>
      </c>
      <c r="I80" s="120" t="s">
        <v>59</v>
      </c>
      <c r="J80" s="120" t="s">
        <v>47</v>
      </c>
      <c r="K80" s="122" t="s">
        <v>70</v>
      </c>
      <c r="L80" s="123" t="s">
        <v>25</v>
      </c>
      <c r="M80" s="124" t="s">
        <v>52</v>
      </c>
      <c r="N80" s="124" t="s">
        <v>49</v>
      </c>
      <c r="O80" s="124" t="s">
        <v>57</v>
      </c>
      <c r="P80" s="133" t="s">
        <v>62</v>
      </c>
      <c r="Q80" s="124" t="s">
        <v>50</v>
      </c>
      <c r="R80" s="124" t="s">
        <v>66</v>
      </c>
      <c r="S80" s="115">
        <v>3</v>
      </c>
      <c r="T80" s="125">
        <f ca="1">IFERROR(__xludf.DUMMYFUNCTION("COUNTUNIQUE(E80:R80)"),14)</f>
        <v>14</v>
      </c>
      <c r="U80" s="126">
        <f>COUNTIFS(Patch3!E80:L80,Patch3!$H$16)</f>
        <v>0</v>
      </c>
      <c r="V80" s="126">
        <f>COUNTIFS(Patch3!E80:L80,Patch3!$N$2)</f>
        <v>0</v>
      </c>
      <c r="W80" s="125" t="str">
        <f>IF(COUNTIF(Stats!$A$1:$A$32, E80) &gt; 0, "Found", "Not Found")</f>
        <v>Found</v>
      </c>
      <c r="X80" s="125" t="str">
        <f>IF(COUNTIF(Stats!$A$1:$A$32, F80) &gt; 0, "Found", "Not Found")</f>
        <v>Found</v>
      </c>
      <c r="Y80" s="125" t="str">
        <f>IF(COUNTIF(Stats!$A$1:$A$32, G80) &gt; 0, "Found", "Not Found")</f>
        <v>Found</v>
      </c>
      <c r="Z80" s="125" t="str">
        <f>IF(COUNTIF(Stats!$A$1:$A$32, H80) &gt; 0, "Found", "Not Found")</f>
        <v>Found</v>
      </c>
      <c r="AA80" s="125" t="str">
        <f>IF(COUNTIF(Stats!$A$1:$A$32, I80) &gt; 0, "Found", "Not Found")</f>
        <v>Found</v>
      </c>
      <c r="AB80" s="125" t="str">
        <f>IF(COUNTIF(Stats!$A$1:$A$32, J80) &gt; 0, "Found", "Not Found")</f>
        <v>Found</v>
      </c>
      <c r="AC80" s="125" t="str">
        <f>IF(COUNTIF(Stats!$A$1:$A$32, K80) &gt; 0, "Found", "Not Found")</f>
        <v>Not Found</v>
      </c>
      <c r="AD80" s="125" t="str">
        <f>IF(COUNTIF(Stats!$A$1:$A$32, L80) &gt; 0, "Found", "Not Found")</f>
        <v>Found</v>
      </c>
      <c r="AE80" s="125" t="str">
        <f>IF(COUNTIF(Stats!$A$1:$A$32, M80) &gt; 0, "Found", "Not Found")</f>
        <v>Found</v>
      </c>
      <c r="AF80" s="125" t="str">
        <f>IF(COUNTIF(Stats!$A$1:$A$32, N80) &gt; 0, "Found", "Not Found")</f>
        <v>Found</v>
      </c>
      <c r="AG80" s="125" t="str">
        <f>IF(COUNTIF(Stats!$A$1:$A$32, O80) &gt; 0, "Found", "Not Found")</f>
        <v>Found</v>
      </c>
      <c r="AH80" s="125" t="str">
        <f>IF(COUNTIF(Stats!$A$1:$A$32, P80) &gt; 0, "Found", "Not Found")</f>
        <v>Found</v>
      </c>
      <c r="AI80" s="125" t="str">
        <f>IF(COUNTIF(Stats!$A$1:$A$32, Q80) &gt; 0, "Found", "Not Found")</f>
        <v>Found</v>
      </c>
      <c r="AJ80" s="125" t="str">
        <f>IF(COUNTIF(Stats!$A$1:$A$32, R80) &gt; 0, "Found", "Not Found")</f>
        <v>Found</v>
      </c>
    </row>
    <row r="81" spans="1:36">
      <c r="A81" s="115" t="s">
        <v>308</v>
      </c>
      <c r="B81" s="116">
        <v>45125</v>
      </c>
      <c r="C81" s="115" t="s">
        <v>365</v>
      </c>
      <c r="D81" s="115" t="s">
        <v>100</v>
      </c>
      <c r="E81" s="117" t="s">
        <v>59</v>
      </c>
      <c r="F81" s="118" t="s">
        <v>47</v>
      </c>
      <c r="G81" s="119" t="s">
        <v>50</v>
      </c>
      <c r="H81" s="119" t="s">
        <v>20</v>
      </c>
      <c r="I81" s="120" t="s">
        <v>70</v>
      </c>
      <c r="J81" s="120" t="s">
        <v>45</v>
      </c>
      <c r="K81" s="122" t="s">
        <v>66</v>
      </c>
      <c r="L81" s="131" t="s">
        <v>62</v>
      </c>
      <c r="M81" s="124" t="s">
        <v>52</v>
      </c>
      <c r="N81" s="124" t="s">
        <v>49</v>
      </c>
      <c r="O81" s="124" t="s">
        <v>58</v>
      </c>
      <c r="P81" s="124" t="s">
        <v>48</v>
      </c>
      <c r="Q81" s="124" t="s">
        <v>57</v>
      </c>
      <c r="R81" s="124" t="s">
        <v>65</v>
      </c>
      <c r="S81" s="115">
        <v>3</v>
      </c>
      <c r="T81" s="125">
        <f ca="1">IFERROR(__xludf.DUMMYFUNCTION("COUNTUNIQUE(E81:R81)"),14)</f>
        <v>14</v>
      </c>
      <c r="U81" s="126">
        <f>COUNTIFS(Patch3!E81:L81,Patch3!$H$16)</f>
        <v>0</v>
      </c>
      <c r="V81" s="126">
        <f>COUNTIFS(Patch3!E81:L81,Patch3!$N$2)</f>
        <v>1</v>
      </c>
      <c r="W81" s="125" t="str">
        <f>IF(COUNTIF(Stats!$A$1:$A$32, E81) &gt; 0, "Found", "Not Found")</f>
        <v>Found</v>
      </c>
      <c r="X81" s="125" t="str">
        <f>IF(COUNTIF(Stats!$A$1:$A$32, F81) &gt; 0, "Found", "Not Found")</f>
        <v>Found</v>
      </c>
      <c r="Y81" s="125" t="str">
        <f>IF(COUNTIF(Stats!$A$1:$A$32, G81) &gt; 0, "Found", "Not Found")</f>
        <v>Found</v>
      </c>
      <c r="Z81" s="125" t="str">
        <f>IF(COUNTIF(Stats!$A$1:$A$32, H81) &gt; 0, "Found", "Not Found")</f>
        <v>Found</v>
      </c>
      <c r="AA81" s="125" t="str">
        <f>IF(COUNTIF(Stats!$A$1:$A$32, I81) &gt; 0, "Found", "Not Found")</f>
        <v>Not Found</v>
      </c>
      <c r="AB81" s="125" t="str">
        <f>IF(COUNTIF(Stats!$A$1:$A$32, J81) &gt; 0, "Found", "Not Found")</f>
        <v>Found</v>
      </c>
      <c r="AC81" s="125" t="str">
        <f>IF(COUNTIF(Stats!$A$1:$A$32, K81) &gt; 0, "Found", "Not Found")</f>
        <v>Found</v>
      </c>
      <c r="AD81" s="125" t="str">
        <f>IF(COUNTIF(Stats!$A$1:$A$32, L81) &gt; 0, "Found", "Not Found")</f>
        <v>Found</v>
      </c>
      <c r="AE81" s="125" t="str">
        <f>IF(COUNTIF(Stats!$A$1:$A$32, M81) &gt; 0, "Found", "Not Found")</f>
        <v>Found</v>
      </c>
      <c r="AF81" s="125" t="str">
        <f>IF(COUNTIF(Stats!$A$1:$A$32, N81) &gt; 0, "Found", "Not Found")</f>
        <v>Found</v>
      </c>
      <c r="AG81" s="125" t="str">
        <f>IF(COUNTIF(Stats!$A$1:$A$32, O81) &gt; 0, "Found", "Not Found")</f>
        <v>Found</v>
      </c>
      <c r="AH81" s="125" t="str">
        <f>IF(COUNTIF(Stats!$A$1:$A$32, P81) &gt; 0, "Found", "Not Found")</f>
        <v>Found</v>
      </c>
      <c r="AI81" s="125" t="str">
        <f>IF(COUNTIF(Stats!$A$1:$A$32, Q81) &gt; 0, "Found", "Not Found")</f>
        <v>Found</v>
      </c>
      <c r="AJ81" s="125" t="str">
        <f>IF(COUNTIF(Stats!$A$1:$A$32, R81) &gt; 0, "Found", "Not Found")</f>
        <v>Found</v>
      </c>
    </row>
    <row r="82" spans="1:36">
      <c r="A82" s="115" t="s">
        <v>308</v>
      </c>
      <c r="B82" s="116">
        <v>45125</v>
      </c>
      <c r="C82" s="115" t="s">
        <v>365</v>
      </c>
      <c r="D82" s="115" t="s">
        <v>100</v>
      </c>
      <c r="E82" s="117" t="s">
        <v>49</v>
      </c>
      <c r="F82" s="118" t="s">
        <v>50</v>
      </c>
      <c r="G82" s="119" t="s">
        <v>58</v>
      </c>
      <c r="H82" s="119" t="s">
        <v>69</v>
      </c>
      <c r="I82" s="120" t="s">
        <v>66</v>
      </c>
      <c r="J82" s="120" t="s">
        <v>47</v>
      </c>
      <c r="K82" s="122" t="s">
        <v>40</v>
      </c>
      <c r="L82" s="123" t="s">
        <v>64</v>
      </c>
      <c r="M82" s="124" t="s">
        <v>57</v>
      </c>
      <c r="N82" s="124" t="s">
        <v>45</v>
      </c>
      <c r="O82" s="124" t="s">
        <v>48</v>
      </c>
      <c r="P82" s="124" t="s">
        <v>70</v>
      </c>
      <c r="Q82" s="133" t="s">
        <v>284</v>
      </c>
      <c r="R82" s="124" t="s">
        <v>52</v>
      </c>
      <c r="S82" s="115">
        <v>3</v>
      </c>
      <c r="T82" s="125">
        <f ca="1">IFERROR(__xludf.DUMMYFUNCTION("COUNTUNIQUE(E82:R82)"),14)</f>
        <v>14</v>
      </c>
      <c r="U82" s="126">
        <f>COUNTIFS(Patch3!E82:L82,Patch3!$H$16)</f>
        <v>1</v>
      </c>
      <c r="V82" s="126">
        <f>COUNTIFS(Patch3!E82:L82,Patch3!$N$2)</f>
        <v>1</v>
      </c>
      <c r="W82" s="125" t="str">
        <f>IF(COUNTIF(Stats!$A$1:$A$32, E82) &gt; 0, "Found", "Not Found")</f>
        <v>Found</v>
      </c>
      <c r="X82" s="125" t="str">
        <f>IF(COUNTIF(Stats!$A$1:$A$32, F82) &gt; 0, "Found", "Not Found")</f>
        <v>Found</v>
      </c>
      <c r="Y82" s="125" t="str">
        <f>IF(COUNTIF(Stats!$A$1:$A$32, G82) &gt; 0, "Found", "Not Found")</f>
        <v>Found</v>
      </c>
      <c r="Z82" s="125" t="str">
        <f>IF(COUNTIF(Stats!$A$1:$A$32, H82) &gt; 0, "Found", "Not Found")</f>
        <v>Found</v>
      </c>
      <c r="AA82" s="125" t="str">
        <f>IF(COUNTIF(Stats!$A$1:$A$32, I82) &gt; 0, "Found", "Not Found")</f>
        <v>Found</v>
      </c>
      <c r="AB82" s="125" t="str">
        <f>IF(COUNTIF(Stats!$A$1:$A$32, J82) &gt; 0, "Found", "Not Found")</f>
        <v>Found</v>
      </c>
      <c r="AC82" s="125" t="str">
        <f>IF(COUNTIF(Stats!$A$1:$A$32, K82) &gt; 0, "Found", "Not Found")</f>
        <v>Found</v>
      </c>
      <c r="AD82" s="125" t="str">
        <f>IF(COUNTIF(Stats!$A$1:$A$32, L82) &gt; 0, "Found", "Not Found")</f>
        <v>Found</v>
      </c>
      <c r="AE82" s="125" t="str">
        <f>IF(COUNTIF(Stats!$A$1:$A$32, M82) &gt; 0, "Found", "Not Found")</f>
        <v>Found</v>
      </c>
      <c r="AF82" s="125" t="str">
        <f>IF(COUNTIF(Stats!$A$1:$A$32, N82) &gt; 0, "Found", "Not Found")</f>
        <v>Found</v>
      </c>
      <c r="AG82" s="125" t="str">
        <f>IF(COUNTIF(Stats!$A$1:$A$32, O82) &gt; 0, "Found", "Not Found")</f>
        <v>Found</v>
      </c>
      <c r="AH82" s="125" t="str">
        <f>IF(COUNTIF(Stats!$A$1:$A$32, P82) &gt; 0, "Found", "Not Found")</f>
        <v>Not Found</v>
      </c>
      <c r="AI82" s="125" t="str">
        <f>IF(COUNTIF(Stats!$A$1:$A$32, Q82) &gt; 0, "Found", "Not Found")</f>
        <v>Found</v>
      </c>
      <c r="AJ82" s="125" t="str">
        <f>IF(COUNTIF(Stats!$A$1:$A$32, R82) &gt; 0, "Found", "Not Found")</f>
        <v>Found</v>
      </c>
    </row>
    <row r="83" spans="1:36">
      <c r="A83" s="115" t="s">
        <v>308</v>
      </c>
      <c r="B83" s="116">
        <v>45125</v>
      </c>
      <c r="C83" s="115" t="s">
        <v>365</v>
      </c>
      <c r="D83" s="115" t="s">
        <v>100</v>
      </c>
      <c r="E83" s="117" t="s">
        <v>48</v>
      </c>
      <c r="F83" s="118" t="s">
        <v>66</v>
      </c>
      <c r="G83" s="119" t="s">
        <v>40</v>
      </c>
      <c r="H83" s="119" t="s">
        <v>55</v>
      </c>
      <c r="I83" s="120" t="s">
        <v>45</v>
      </c>
      <c r="J83" s="120" t="s">
        <v>47</v>
      </c>
      <c r="K83" s="122" t="s">
        <v>50</v>
      </c>
      <c r="L83" s="123" t="s">
        <v>59</v>
      </c>
      <c r="M83" s="133" t="s">
        <v>284</v>
      </c>
      <c r="N83" s="124" t="s">
        <v>49</v>
      </c>
      <c r="O83" s="124" t="s">
        <v>70</v>
      </c>
      <c r="P83" s="124" t="s">
        <v>57</v>
      </c>
      <c r="Q83" s="124" t="s">
        <v>58</v>
      </c>
      <c r="R83" s="124" t="s">
        <v>52</v>
      </c>
      <c r="S83" s="115">
        <v>3</v>
      </c>
      <c r="T83" s="125">
        <f ca="1">IFERROR(__xludf.DUMMYFUNCTION("COUNTUNIQUE(E83:R83)"),14)</f>
        <v>14</v>
      </c>
      <c r="U83" s="126">
        <f>COUNTIFS(Patch3!E83:L83,Patch3!$H$16)</f>
        <v>0</v>
      </c>
      <c r="V83" s="126">
        <f>COUNTIFS(Patch3!E83:L83,Patch3!$N$2)</f>
        <v>1</v>
      </c>
      <c r="W83" s="125" t="str">
        <f>IF(COUNTIF(Stats!$A$1:$A$32, E83) &gt; 0, "Found", "Not Found")</f>
        <v>Found</v>
      </c>
      <c r="X83" s="125" t="str">
        <f>IF(COUNTIF(Stats!$A$1:$A$32, F83) &gt; 0, "Found", "Not Found")</f>
        <v>Found</v>
      </c>
      <c r="Y83" s="125" t="str">
        <f>IF(COUNTIF(Stats!$A$1:$A$32, G83) &gt; 0, "Found", "Not Found")</f>
        <v>Found</v>
      </c>
      <c r="Z83" s="125" t="str">
        <f>IF(COUNTIF(Stats!$A$1:$A$32, H83) &gt; 0, "Found", "Not Found")</f>
        <v>Found</v>
      </c>
      <c r="AA83" s="125" t="str">
        <f>IF(COUNTIF(Stats!$A$1:$A$32, I83) &gt; 0, "Found", "Not Found")</f>
        <v>Found</v>
      </c>
      <c r="AB83" s="125" t="str">
        <f>IF(COUNTIF(Stats!$A$1:$A$32, J83) &gt; 0, "Found", "Not Found")</f>
        <v>Found</v>
      </c>
      <c r="AC83" s="125" t="str">
        <f>IF(COUNTIF(Stats!$A$1:$A$32, K83) &gt; 0, "Found", "Not Found")</f>
        <v>Found</v>
      </c>
      <c r="AD83" s="125" t="str">
        <f>IF(COUNTIF(Stats!$A$1:$A$32, L83) &gt; 0, "Found", "Not Found")</f>
        <v>Found</v>
      </c>
      <c r="AE83" s="125" t="str">
        <f>IF(COUNTIF(Stats!$A$1:$A$32, M83) &gt; 0, "Found", "Not Found")</f>
        <v>Found</v>
      </c>
      <c r="AF83" s="125" t="str">
        <f>IF(COUNTIF(Stats!$A$1:$A$32, N83) &gt; 0, "Found", "Not Found")</f>
        <v>Found</v>
      </c>
      <c r="AG83" s="125" t="str">
        <f>IF(COUNTIF(Stats!$A$1:$A$32, O83) &gt; 0, "Found", "Not Found")</f>
        <v>Not Found</v>
      </c>
      <c r="AH83" s="125" t="str">
        <f>IF(COUNTIF(Stats!$A$1:$A$32, P83) &gt; 0, "Found", "Not Found")</f>
        <v>Found</v>
      </c>
      <c r="AI83" s="125" t="str">
        <f>IF(COUNTIF(Stats!$A$1:$A$32, Q83) &gt; 0, "Found", "Not Found")</f>
        <v>Found</v>
      </c>
      <c r="AJ83" s="125" t="str">
        <f>IF(COUNTIF(Stats!$A$1:$A$32, R83) &gt; 0, "Found", "Not Found")</f>
        <v>Found</v>
      </c>
    </row>
    <row r="84" spans="1:36">
      <c r="A84" s="115" t="s">
        <v>308</v>
      </c>
      <c r="B84" s="116">
        <v>45125</v>
      </c>
      <c r="C84" s="115" t="s">
        <v>365</v>
      </c>
      <c r="D84" s="115" t="s">
        <v>100</v>
      </c>
      <c r="E84" s="117" t="s">
        <v>48</v>
      </c>
      <c r="F84" s="118" t="s">
        <v>45</v>
      </c>
      <c r="G84" s="119" t="s">
        <v>47</v>
      </c>
      <c r="H84" s="119" t="s">
        <v>50</v>
      </c>
      <c r="I84" s="120" t="s">
        <v>40</v>
      </c>
      <c r="J84" s="120" t="s">
        <v>59</v>
      </c>
      <c r="K84" s="129" t="s">
        <v>62</v>
      </c>
      <c r="L84" s="123" t="s">
        <v>20</v>
      </c>
      <c r="M84" s="124" t="s">
        <v>52</v>
      </c>
      <c r="N84" s="124" t="s">
        <v>70</v>
      </c>
      <c r="O84" s="124" t="s">
        <v>57</v>
      </c>
      <c r="P84" s="124" t="s">
        <v>49</v>
      </c>
      <c r="Q84" s="124" t="s">
        <v>66</v>
      </c>
      <c r="R84" s="124" t="s">
        <v>58</v>
      </c>
      <c r="S84" s="115">
        <v>3</v>
      </c>
      <c r="T84" s="125">
        <f ca="1">IFERROR(__xludf.DUMMYFUNCTION("COUNTUNIQUE(E84:R84)"),14)</f>
        <v>14</v>
      </c>
      <c r="U84" s="126">
        <f>COUNTIFS(Patch3!E84:L84,Patch3!$H$16)</f>
        <v>0</v>
      </c>
      <c r="V84" s="126">
        <f>COUNTIFS(Patch3!E84:L84,Patch3!$N$2)</f>
        <v>0</v>
      </c>
      <c r="W84" s="125" t="str">
        <f>IF(COUNTIF(Stats!$A$1:$A$32, E84) &gt; 0, "Found", "Not Found")</f>
        <v>Found</v>
      </c>
      <c r="X84" s="125" t="str">
        <f>IF(COUNTIF(Stats!$A$1:$A$32, F84) &gt; 0, "Found", "Not Found")</f>
        <v>Found</v>
      </c>
      <c r="Y84" s="125" t="str">
        <f>IF(COUNTIF(Stats!$A$1:$A$32, G84) &gt; 0, "Found", "Not Found")</f>
        <v>Found</v>
      </c>
      <c r="Z84" s="125" t="str">
        <f>IF(COUNTIF(Stats!$A$1:$A$32, H84) &gt; 0, "Found", "Not Found")</f>
        <v>Found</v>
      </c>
      <c r="AA84" s="125" t="str">
        <f>IF(COUNTIF(Stats!$A$1:$A$32, I84) &gt; 0, "Found", "Not Found")</f>
        <v>Found</v>
      </c>
      <c r="AB84" s="125" t="str">
        <f>IF(COUNTIF(Stats!$A$1:$A$32, J84) &gt; 0, "Found", "Not Found")</f>
        <v>Found</v>
      </c>
      <c r="AC84" s="125" t="str">
        <f>IF(COUNTIF(Stats!$A$1:$A$32, K84) &gt; 0, "Found", "Not Found")</f>
        <v>Found</v>
      </c>
      <c r="AD84" s="125" t="str">
        <f>IF(COUNTIF(Stats!$A$1:$A$32, L84) &gt; 0, "Found", "Not Found")</f>
        <v>Found</v>
      </c>
      <c r="AE84" s="125" t="str">
        <f>IF(COUNTIF(Stats!$A$1:$A$32, M84) &gt; 0, "Found", "Not Found")</f>
        <v>Found</v>
      </c>
      <c r="AF84" s="125" t="str">
        <f>IF(COUNTIF(Stats!$A$1:$A$32, N84) &gt; 0, "Found", "Not Found")</f>
        <v>Not Found</v>
      </c>
      <c r="AG84" s="125" t="str">
        <f>IF(COUNTIF(Stats!$A$1:$A$32, O84) &gt; 0, "Found", "Not Found")</f>
        <v>Found</v>
      </c>
      <c r="AH84" s="125" t="str">
        <f>IF(COUNTIF(Stats!$A$1:$A$32, P84) &gt; 0, "Found", "Not Found")</f>
        <v>Found</v>
      </c>
      <c r="AI84" s="125" t="str">
        <f>IF(COUNTIF(Stats!$A$1:$A$32, Q84) &gt; 0, "Found", "Not Found")</f>
        <v>Found</v>
      </c>
      <c r="AJ84" s="125" t="str">
        <f>IF(COUNTIF(Stats!$A$1:$A$32, R84) &gt; 0, "Found", "Not Found")</f>
        <v>Found</v>
      </c>
    </row>
    <row r="85" spans="1:36">
      <c r="A85" s="115" t="s">
        <v>308</v>
      </c>
      <c r="B85" s="116">
        <v>45125</v>
      </c>
      <c r="C85" s="115" t="s">
        <v>365</v>
      </c>
      <c r="D85" s="115" t="s">
        <v>100</v>
      </c>
      <c r="E85" s="117" t="s">
        <v>57</v>
      </c>
      <c r="F85" s="118" t="s">
        <v>70</v>
      </c>
      <c r="G85" s="119" t="s">
        <v>35</v>
      </c>
      <c r="H85" s="119" t="s">
        <v>20</v>
      </c>
      <c r="I85" s="120" t="s">
        <v>48</v>
      </c>
      <c r="J85" s="120" t="s">
        <v>40</v>
      </c>
      <c r="K85" s="122" t="s">
        <v>58</v>
      </c>
      <c r="L85" s="123" t="s">
        <v>56</v>
      </c>
      <c r="M85" s="124" t="s">
        <v>45</v>
      </c>
      <c r="N85" s="124" t="s">
        <v>52</v>
      </c>
      <c r="O85" s="124" t="s">
        <v>49</v>
      </c>
      <c r="P85" s="124" t="s">
        <v>66</v>
      </c>
      <c r="Q85" s="124" t="s">
        <v>47</v>
      </c>
      <c r="R85" s="133" t="s">
        <v>284</v>
      </c>
      <c r="S85" s="115">
        <v>3</v>
      </c>
      <c r="T85" s="125">
        <f ca="1">IFERROR(__xludf.DUMMYFUNCTION("COUNTUNIQUE(E85:R85)"),14)</f>
        <v>14</v>
      </c>
      <c r="U85" s="126">
        <f>COUNTIFS(Patch3!E85:L85,Patch3!$H$16)</f>
        <v>0</v>
      </c>
      <c r="V85" s="126">
        <f>COUNTIFS(Patch3!E85:L85,Patch3!$N$2)</f>
        <v>0</v>
      </c>
      <c r="W85" s="125" t="str">
        <f>IF(COUNTIF(Stats!$A$1:$A$32, E85) &gt; 0, "Found", "Not Found")</f>
        <v>Found</v>
      </c>
      <c r="X85" s="125" t="str">
        <f>IF(COUNTIF(Stats!$A$1:$A$32, F85) &gt; 0, "Found", "Not Found")</f>
        <v>Not Found</v>
      </c>
      <c r="Y85" s="125" t="str">
        <f>IF(COUNTIF(Stats!$A$1:$A$32, G85) &gt; 0, "Found", "Not Found")</f>
        <v>Found</v>
      </c>
      <c r="Z85" s="125" t="str">
        <f>IF(COUNTIF(Stats!$A$1:$A$32, H85) &gt; 0, "Found", "Not Found")</f>
        <v>Found</v>
      </c>
      <c r="AA85" s="125" t="str">
        <f>IF(COUNTIF(Stats!$A$1:$A$32, I85) &gt; 0, "Found", "Not Found")</f>
        <v>Found</v>
      </c>
      <c r="AB85" s="125" t="str">
        <f>IF(COUNTIF(Stats!$A$1:$A$32, J85) &gt; 0, "Found", "Not Found")</f>
        <v>Found</v>
      </c>
      <c r="AC85" s="125" t="str">
        <f>IF(COUNTIF(Stats!$A$1:$A$32, K85) &gt; 0, "Found", "Not Found")</f>
        <v>Found</v>
      </c>
      <c r="AD85" s="125" t="str">
        <f>IF(COUNTIF(Stats!$A$1:$A$32, L85) &gt; 0, "Found", "Not Found")</f>
        <v>Found</v>
      </c>
      <c r="AE85" s="125" t="str">
        <f>IF(COUNTIF(Stats!$A$1:$A$32, M85) &gt; 0, "Found", "Not Found")</f>
        <v>Found</v>
      </c>
      <c r="AF85" s="125" t="str">
        <f>IF(COUNTIF(Stats!$A$1:$A$32, N85) &gt; 0, "Found", "Not Found")</f>
        <v>Found</v>
      </c>
      <c r="AG85" s="125" t="str">
        <f>IF(COUNTIF(Stats!$A$1:$A$32, O85) &gt; 0, "Found", "Not Found")</f>
        <v>Found</v>
      </c>
      <c r="AH85" s="125" t="str">
        <f>IF(COUNTIF(Stats!$A$1:$A$32, P85) &gt; 0, "Found", "Not Found")</f>
        <v>Found</v>
      </c>
      <c r="AI85" s="125" t="str">
        <f>IF(COUNTIF(Stats!$A$1:$A$32, Q85) &gt; 0, "Found", "Not Found")</f>
        <v>Found</v>
      </c>
      <c r="AJ85" s="125" t="str">
        <f>IF(COUNTIF(Stats!$A$1:$A$32, R85) &gt; 0, "Found", "Not Found")</f>
        <v>Found</v>
      </c>
    </row>
    <row r="86" spans="1:36">
      <c r="A86" s="115" t="s">
        <v>311</v>
      </c>
      <c r="B86" s="116">
        <v>45125</v>
      </c>
      <c r="C86" s="115" t="s">
        <v>365</v>
      </c>
      <c r="D86" s="115" t="s">
        <v>100</v>
      </c>
      <c r="E86" s="117" t="s">
        <v>49</v>
      </c>
      <c r="F86" s="118" t="s">
        <v>45</v>
      </c>
      <c r="G86" s="119" t="s">
        <v>35</v>
      </c>
      <c r="H86" s="119" t="s">
        <v>69</v>
      </c>
      <c r="I86" s="120" t="s">
        <v>47</v>
      </c>
      <c r="J86" s="120" t="s">
        <v>25</v>
      </c>
      <c r="K86" s="122" t="s">
        <v>51</v>
      </c>
      <c r="L86" s="123" t="s">
        <v>64</v>
      </c>
      <c r="M86" s="124" t="s">
        <v>50</v>
      </c>
      <c r="N86" s="124" t="s">
        <v>58</v>
      </c>
      <c r="O86" s="124" t="s">
        <v>66</v>
      </c>
      <c r="P86" s="124" t="s">
        <v>48</v>
      </c>
      <c r="Q86" s="124" t="s">
        <v>40</v>
      </c>
      <c r="R86" s="124" t="s">
        <v>70</v>
      </c>
      <c r="S86" s="115">
        <v>3</v>
      </c>
      <c r="T86" s="125">
        <f ca="1">IFERROR(__xludf.DUMMYFUNCTION("COUNTUNIQUE(E86:R86)"),14)</f>
        <v>14</v>
      </c>
      <c r="U86" s="126">
        <f>COUNTIFS(Patch3!E86:L86,Patch3!$H$16)</f>
        <v>1</v>
      </c>
      <c r="V86" s="126">
        <f>COUNTIFS(Patch3!E86:L86,Patch3!$N$2)</f>
        <v>0</v>
      </c>
      <c r="W86" s="125" t="str">
        <f>IF(COUNTIF(Stats!$A$1:$A$32, E86) &gt; 0, "Found", "Not Found")</f>
        <v>Found</v>
      </c>
      <c r="X86" s="125" t="str">
        <f>IF(COUNTIF(Stats!$A$1:$A$32, F86) &gt; 0, "Found", "Not Found")</f>
        <v>Found</v>
      </c>
      <c r="Y86" s="125" t="str">
        <f>IF(COUNTIF(Stats!$A$1:$A$32, G86) &gt; 0, "Found", "Not Found")</f>
        <v>Found</v>
      </c>
      <c r="Z86" s="125" t="str">
        <f>IF(COUNTIF(Stats!$A$1:$A$32, H86) &gt; 0, "Found", "Not Found")</f>
        <v>Found</v>
      </c>
      <c r="AA86" s="125" t="str">
        <f>IF(COUNTIF(Stats!$A$1:$A$32, I86) &gt; 0, "Found", "Not Found")</f>
        <v>Found</v>
      </c>
      <c r="AB86" s="125" t="str">
        <f>IF(COUNTIF(Stats!$A$1:$A$32, J86) &gt; 0, "Found", "Not Found")</f>
        <v>Found</v>
      </c>
      <c r="AC86" s="125" t="str">
        <f>IF(COUNTIF(Stats!$A$1:$A$32, K86) &gt; 0, "Found", "Not Found")</f>
        <v>Found</v>
      </c>
      <c r="AD86" s="125" t="str">
        <f>IF(COUNTIF(Stats!$A$1:$A$32, L86) &gt; 0, "Found", "Not Found")</f>
        <v>Found</v>
      </c>
      <c r="AE86" s="125" t="str">
        <f>IF(COUNTIF(Stats!$A$1:$A$32, M86) &gt; 0, "Found", "Not Found")</f>
        <v>Found</v>
      </c>
      <c r="AF86" s="125" t="str">
        <f>IF(COUNTIF(Stats!$A$1:$A$32, N86) &gt; 0, "Found", "Not Found")</f>
        <v>Found</v>
      </c>
      <c r="AG86" s="125" t="str">
        <f>IF(COUNTIF(Stats!$A$1:$A$32, O86) &gt; 0, "Found", "Not Found")</f>
        <v>Found</v>
      </c>
      <c r="AH86" s="125" t="str">
        <f>IF(COUNTIF(Stats!$A$1:$A$32, P86) &gt; 0, "Found", "Not Found")</f>
        <v>Found</v>
      </c>
      <c r="AI86" s="125" t="str">
        <f>IF(COUNTIF(Stats!$A$1:$A$32, Q86) &gt; 0, "Found", "Not Found")</f>
        <v>Found</v>
      </c>
      <c r="AJ86" s="125" t="str">
        <f>IF(COUNTIF(Stats!$A$1:$A$32, R86) &gt; 0, "Found", "Not Found")</f>
        <v>Not Found</v>
      </c>
    </row>
    <row r="87" spans="1:36">
      <c r="A87" s="115" t="s">
        <v>312</v>
      </c>
      <c r="B87" s="116">
        <v>45125</v>
      </c>
      <c r="C87" s="115" t="s">
        <v>364</v>
      </c>
      <c r="D87" s="115" t="s">
        <v>100</v>
      </c>
      <c r="E87" s="117" t="s">
        <v>48</v>
      </c>
      <c r="F87" s="118" t="s">
        <v>40</v>
      </c>
      <c r="G87" s="119" t="s">
        <v>69</v>
      </c>
      <c r="H87" s="119" t="s">
        <v>66</v>
      </c>
      <c r="I87" s="120" t="s">
        <v>298</v>
      </c>
      <c r="J87" s="120" t="s">
        <v>52</v>
      </c>
      <c r="K87" s="122" t="s">
        <v>60</v>
      </c>
      <c r="L87" s="123" t="s">
        <v>59</v>
      </c>
      <c r="M87" s="124" t="s">
        <v>47</v>
      </c>
      <c r="N87" s="124" t="s">
        <v>50</v>
      </c>
      <c r="O87" s="124" t="s">
        <v>58</v>
      </c>
      <c r="P87" s="124" t="s">
        <v>49</v>
      </c>
      <c r="Q87" s="124" t="s">
        <v>46</v>
      </c>
      <c r="R87" s="124" t="s">
        <v>70</v>
      </c>
      <c r="S87" s="115">
        <v>3</v>
      </c>
      <c r="T87" s="125">
        <f ca="1">IFERROR(__xludf.DUMMYFUNCTION("COUNTUNIQUE(E87:R87)"),14)</f>
        <v>14</v>
      </c>
      <c r="U87" s="126">
        <f>COUNTIFS(Patch3!E87:L87,Patch3!$H$16)</f>
        <v>1</v>
      </c>
      <c r="V87" s="126">
        <f>COUNTIFS(Patch3!E87:L87,Patch3!$N$2)</f>
        <v>1</v>
      </c>
      <c r="W87" s="125" t="str">
        <f>IF(COUNTIF(Stats!$A$1:$A$32, E87) &gt; 0, "Found", "Not Found")</f>
        <v>Found</v>
      </c>
      <c r="X87" s="125" t="str">
        <f>IF(COUNTIF(Stats!$A$1:$A$32, F87) &gt; 0, "Found", "Not Found")</f>
        <v>Found</v>
      </c>
      <c r="Y87" s="125" t="str">
        <f>IF(COUNTIF(Stats!$A$1:$A$32, G87) &gt; 0, "Found", "Not Found")</f>
        <v>Found</v>
      </c>
      <c r="Z87" s="125" t="str">
        <f>IF(COUNTIF(Stats!$A$1:$A$32, H87) &gt; 0, "Found", "Not Found")</f>
        <v>Found</v>
      </c>
      <c r="AA87" s="125" t="str">
        <f>IF(COUNTIF(Stats!$A$1:$A$32, I87) &gt; 0, "Found", "Not Found")</f>
        <v>Found</v>
      </c>
      <c r="AB87" s="125" t="str">
        <f>IF(COUNTIF(Stats!$A$1:$A$32, J87) &gt; 0, "Found", "Not Found")</f>
        <v>Found</v>
      </c>
      <c r="AC87" s="125" t="str">
        <f>IF(COUNTIF(Stats!$A$1:$A$32, K87) &gt; 0, "Found", "Not Found")</f>
        <v>Found</v>
      </c>
      <c r="AD87" s="125" t="str">
        <f>IF(COUNTIF(Stats!$A$1:$A$32, L87) &gt; 0, "Found", "Not Found")</f>
        <v>Found</v>
      </c>
      <c r="AE87" s="125" t="str">
        <f>IF(COUNTIF(Stats!$A$1:$A$32, M87) &gt; 0, "Found", "Not Found")</f>
        <v>Found</v>
      </c>
      <c r="AF87" s="125" t="str">
        <f>IF(COUNTIF(Stats!$A$1:$A$32, N87) &gt; 0, "Found", "Not Found")</f>
        <v>Found</v>
      </c>
      <c r="AG87" s="125" t="str">
        <f>IF(COUNTIF(Stats!$A$1:$A$32, O87) &gt; 0, "Found", "Not Found")</f>
        <v>Found</v>
      </c>
      <c r="AH87" s="125" t="str">
        <f>IF(COUNTIF(Stats!$A$1:$A$32, P87) &gt; 0, "Found", "Not Found")</f>
        <v>Found</v>
      </c>
      <c r="AI87" s="125" t="str">
        <f>IF(COUNTIF(Stats!$A$1:$A$32, Q87) &gt; 0, "Found", "Not Found")</f>
        <v>Found</v>
      </c>
      <c r="AJ87" s="125" t="str">
        <f>IF(COUNTIF(Stats!$A$1:$A$32, R87) &gt; 0, "Found", "Not Found")</f>
        <v>Not Found</v>
      </c>
    </row>
    <row r="88" spans="1:36">
      <c r="A88" s="115" t="s">
        <v>312</v>
      </c>
      <c r="B88" s="116">
        <v>45125</v>
      </c>
      <c r="C88" s="115" t="s">
        <v>364</v>
      </c>
      <c r="D88" s="115" t="s">
        <v>100</v>
      </c>
      <c r="E88" s="117" t="s">
        <v>25</v>
      </c>
      <c r="F88" s="118" t="s">
        <v>66</v>
      </c>
      <c r="G88" s="119" t="s">
        <v>40</v>
      </c>
      <c r="H88" s="119" t="s">
        <v>55</v>
      </c>
      <c r="I88" s="120" t="s">
        <v>50</v>
      </c>
      <c r="J88" s="120" t="s">
        <v>47</v>
      </c>
      <c r="K88" s="122" t="s">
        <v>15</v>
      </c>
      <c r="L88" s="123" t="s">
        <v>61</v>
      </c>
      <c r="M88" s="124" t="s">
        <v>58</v>
      </c>
      <c r="N88" s="124" t="s">
        <v>49</v>
      </c>
      <c r="O88" s="124" t="s">
        <v>52</v>
      </c>
      <c r="P88" s="124" t="s">
        <v>48</v>
      </c>
      <c r="Q88" s="124" t="s">
        <v>45</v>
      </c>
      <c r="R88" s="124" t="s">
        <v>69</v>
      </c>
      <c r="S88" s="115">
        <v>3</v>
      </c>
      <c r="T88" s="125">
        <f ca="1">IFERROR(__xludf.DUMMYFUNCTION("COUNTUNIQUE(E88:R88)"),14)</f>
        <v>14</v>
      </c>
      <c r="U88" s="126">
        <f>COUNTIFS(Patch3!E88:L88,Patch3!$H$16)</f>
        <v>0</v>
      </c>
      <c r="V88" s="126">
        <f>COUNTIFS(Patch3!E88:L88,Patch3!$N$2)</f>
        <v>1</v>
      </c>
      <c r="W88" s="125" t="str">
        <f>IF(COUNTIF(Stats!$A$1:$A$32, E88) &gt; 0, "Found", "Not Found")</f>
        <v>Found</v>
      </c>
      <c r="X88" s="125" t="str">
        <f>IF(COUNTIF(Stats!$A$1:$A$32, F88) &gt; 0, "Found", "Not Found")</f>
        <v>Found</v>
      </c>
      <c r="Y88" s="125" t="str">
        <f>IF(COUNTIF(Stats!$A$1:$A$32, G88) &gt; 0, "Found", "Not Found")</f>
        <v>Found</v>
      </c>
      <c r="Z88" s="125" t="str">
        <f>IF(COUNTIF(Stats!$A$1:$A$32, H88) &gt; 0, "Found", "Not Found")</f>
        <v>Found</v>
      </c>
      <c r="AA88" s="125" t="str">
        <f>IF(COUNTIF(Stats!$A$1:$A$32, I88) &gt; 0, "Found", "Not Found")</f>
        <v>Found</v>
      </c>
      <c r="AB88" s="125" t="str">
        <f>IF(COUNTIF(Stats!$A$1:$A$32, J88) &gt; 0, "Found", "Not Found")</f>
        <v>Found</v>
      </c>
      <c r="AC88" s="125" t="str">
        <f>IF(COUNTIF(Stats!$A$1:$A$32, K88) &gt; 0, "Found", "Not Found")</f>
        <v>Found</v>
      </c>
      <c r="AD88" s="125" t="str">
        <f>IF(COUNTIF(Stats!$A$1:$A$32, L88) &gt; 0, "Found", "Not Found")</f>
        <v>Found</v>
      </c>
      <c r="AE88" s="125" t="str">
        <f>IF(COUNTIF(Stats!$A$1:$A$32, M88) &gt; 0, "Found", "Not Found")</f>
        <v>Found</v>
      </c>
      <c r="AF88" s="125" t="str">
        <f>IF(COUNTIF(Stats!$A$1:$A$32, N88) &gt; 0, "Found", "Not Found")</f>
        <v>Found</v>
      </c>
      <c r="AG88" s="125" t="str">
        <f>IF(COUNTIF(Stats!$A$1:$A$32, O88) &gt; 0, "Found", "Not Found")</f>
        <v>Found</v>
      </c>
      <c r="AH88" s="125" t="str">
        <f>IF(COUNTIF(Stats!$A$1:$A$32, P88) &gt; 0, "Found", "Not Found")</f>
        <v>Found</v>
      </c>
      <c r="AI88" s="125" t="str">
        <f>IF(COUNTIF(Stats!$A$1:$A$32, Q88) &gt; 0, "Found", "Not Found")</f>
        <v>Found</v>
      </c>
      <c r="AJ88" s="125" t="str">
        <f>IF(COUNTIF(Stats!$A$1:$A$32, R88) &gt; 0, "Found", "Not Found")</f>
        <v>Found</v>
      </c>
    </row>
    <row r="89" spans="1:36">
      <c r="A89" s="115" t="s">
        <v>312</v>
      </c>
      <c r="B89" s="116">
        <v>45126</v>
      </c>
      <c r="C89" s="115" t="s">
        <v>365</v>
      </c>
      <c r="D89" s="115" t="s">
        <v>100</v>
      </c>
      <c r="E89" s="117" t="s">
        <v>25</v>
      </c>
      <c r="F89" s="118" t="s">
        <v>50</v>
      </c>
      <c r="G89" s="119" t="s">
        <v>66</v>
      </c>
      <c r="H89" s="119" t="s">
        <v>57</v>
      </c>
      <c r="I89" s="120" t="s">
        <v>47</v>
      </c>
      <c r="J89" s="120" t="s">
        <v>45</v>
      </c>
      <c r="K89" s="122" t="s">
        <v>35</v>
      </c>
      <c r="L89" s="123" t="s">
        <v>51</v>
      </c>
      <c r="M89" s="124" t="s">
        <v>58</v>
      </c>
      <c r="N89" s="124" t="s">
        <v>49</v>
      </c>
      <c r="O89" s="124" t="s">
        <v>52</v>
      </c>
      <c r="P89" s="124" t="s">
        <v>48</v>
      </c>
      <c r="Q89" s="124" t="s">
        <v>55</v>
      </c>
      <c r="R89" s="124" t="s">
        <v>69</v>
      </c>
      <c r="S89" s="115">
        <v>3</v>
      </c>
      <c r="T89" s="125">
        <f ca="1">IFERROR(__xludf.DUMMYFUNCTION("COUNTUNIQUE(E89:R89)"),14)</f>
        <v>14</v>
      </c>
      <c r="U89" s="126">
        <f>COUNTIFS(Patch3!E89:L89,Patch3!$H$16)</f>
        <v>0</v>
      </c>
      <c r="V89" s="126">
        <f>COUNTIFS(Patch3!E89:L89,Patch3!$N$2)</f>
        <v>1</v>
      </c>
      <c r="W89" s="125" t="str">
        <f>IF(COUNTIF(Stats!$A$1:$A$32, E89) &gt; 0, "Found", "Not Found")</f>
        <v>Found</v>
      </c>
      <c r="X89" s="125" t="str">
        <f>IF(COUNTIF(Stats!$A$1:$A$32, F89) &gt; 0, "Found", "Not Found")</f>
        <v>Found</v>
      </c>
      <c r="Y89" s="125" t="str">
        <f>IF(COUNTIF(Stats!$A$1:$A$32, G89) &gt; 0, "Found", "Not Found")</f>
        <v>Found</v>
      </c>
      <c r="Z89" s="125" t="str">
        <f>IF(COUNTIF(Stats!$A$1:$A$32, H89) &gt; 0, "Found", "Not Found")</f>
        <v>Found</v>
      </c>
      <c r="AA89" s="125" t="str">
        <f>IF(COUNTIF(Stats!$A$1:$A$32, I89) &gt; 0, "Found", "Not Found")</f>
        <v>Found</v>
      </c>
      <c r="AB89" s="125" t="str">
        <f>IF(COUNTIF(Stats!$A$1:$A$32, J89) &gt; 0, "Found", "Not Found")</f>
        <v>Found</v>
      </c>
      <c r="AC89" s="125" t="str">
        <f>IF(COUNTIF(Stats!$A$1:$A$32, K89) &gt; 0, "Found", "Not Found")</f>
        <v>Found</v>
      </c>
      <c r="AD89" s="125" t="str">
        <f>IF(COUNTIF(Stats!$A$1:$A$32, L89) &gt; 0, "Found", "Not Found")</f>
        <v>Found</v>
      </c>
      <c r="AE89" s="125" t="str">
        <f>IF(COUNTIF(Stats!$A$1:$A$32, M89) &gt; 0, "Found", "Not Found")</f>
        <v>Found</v>
      </c>
      <c r="AF89" s="125" t="str">
        <f>IF(COUNTIF(Stats!$A$1:$A$32, N89) &gt; 0, "Found", "Not Found")</f>
        <v>Found</v>
      </c>
      <c r="AG89" s="125" t="str">
        <f>IF(COUNTIF(Stats!$A$1:$A$32, O89) &gt; 0, "Found", "Not Found")</f>
        <v>Found</v>
      </c>
      <c r="AH89" s="125" t="str">
        <f>IF(COUNTIF(Stats!$A$1:$A$32, P89) &gt; 0, "Found", "Not Found")</f>
        <v>Found</v>
      </c>
      <c r="AI89" s="125" t="str">
        <f>IF(COUNTIF(Stats!$A$1:$A$32, Q89) &gt; 0, "Found", "Not Found")</f>
        <v>Found</v>
      </c>
      <c r="AJ89" s="125" t="str">
        <f>IF(COUNTIF(Stats!$A$1:$A$32, R89) &gt; 0, "Found", "Not Found")</f>
        <v>Found</v>
      </c>
    </row>
    <row r="90" spans="1:36">
      <c r="A90" s="115" t="s">
        <v>311</v>
      </c>
      <c r="B90" s="116">
        <v>45126</v>
      </c>
      <c r="C90" s="115" t="s">
        <v>365</v>
      </c>
      <c r="D90" s="115" t="s">
        <v>100</v>
      </c>
      <c r="E90" s="117" t="s">
        <v>47</v>
      </c>
      <c r="F90" s="118" t="s">
        <v>66</v>
      </c>
      <c r="G90" s="119" t="s">
        <v>40</v>
      </c>
      <c r="H90" s="119" t="s">
        <v>62</v>
      </c>
      <c r="I90" s="120" t="s">
        <v>50</v>
      </c>
      <c r="J90" s="120" t="s">
        <v>45</v>
      </c>
      <c r="K90" s="122" t="s">
        <v>59</v>
      </c>
      <c r="L90" s="123" t="s">
        <v>65</v>
      </c>
      <c r="M90" s="124" t="s">
        <v>49</v>
      </c>
      <c r="N90" s="124" t="s">
        <v>58</v>
      </c>
      <c r="O90" s="124" t="s">
        <v>25</v>
      </c>
      <c r="P90" s="124" t="s">
        <v>48</v>
      </c>
      <c r="Q90" s="124" t="s">
        <v>57</v>
      </c>
      <c r="R90" s="124" t="s">
        <v>69</v>
      </c>
      <c r="S90" s="115">
        <v>3</v>
      </c>
      <c r="T90" s="125">
        <f ca="1">IFERROR(__xludf.DUMMYFUNCTION("COUNTUNIQUE(E90:R90)"),14)</f>
        <v>14</v>
      </c>
      <c r="U90" s="126">
        <f>COUNTIFS(Patch3!E90:L90,Patch3!$H$16)</f>
        <v>0</v>
      </c>
      <c r="V90" s="126">
        <f>COUNTIFS(Patch3!E90:L90,Patch3!$N$2)</f>
        <v>1</v>
      </c>
      <c r="W90" s="125" t="str">
        <f>IF(COUNTIF(Stats!$A$1:$A$32, E90) &gt; 0, "Found", "Not Found")</f>
        <v>Found</v>
      </c>
      <c r="X90" s="125" t="str">
        <f>IF(COUNTIF(Stats!$A$1:$A$32, F90) &gt; 0, "Found", "Not Found")</f>
        <v>Found</v>
      </c>
      <c r="Y90" s="125" t="str">
        <f>IF(COUNTIF(Stats!$A$1:$A$32, G90) &gt; 0, "Found", "Not Found")</f>
        <v>Found</v>
      </c>
      <c r="Z90" s="125" t="str">
        <f>IF(COUNTIF(Stats!$A$1:$A$32, H90) &gt; 0, "Found", "Not Found")</f>
        <v>Found</v>
      </c>
      <c r="AA90" s="125" t="str">
        <f>IF(COUNTIF(Stats!$A$1:$A$32, I90) &gt; 0, "Found", "Not Found")</f>
        <v>Found</v>
      </c>
      <c r="AB90" s="125" t="str">
        <f>IF(COUNTIF(Stats!$A$1:$A$32, J90) &gt; 0, "Found", "Not Found")</f>
        <v>Found</v>
      </c>
      <c r="AC90" s="125" t="str">
        <f>IF(COUNTIF(Stats!$A$1:$A$32, K90) &gt; 0, "Found", "Not Found")</f>
        <v>Found</v>
      </c>
      <c r="AD90" s="125" t="str">
        <f>IF(COUNTIF(Stats!$A$1:$A$32, L90) &gt; 0, "Found", "Not Found")</f>
        <v>Found</v>
      </c>
      <c r="AE90" s="125" t="str">
        <f>IF(COUNTIF(Stats!$A$1:$A$32, M90) &gt; 0, "Found", "Not Found")</f>
        <v>Found</v>
      </c>
      <c r="AF90" s="125" t="str">
        <f>IF(COUNTIF(Stats!$A$1:$A$32, N90) &gt; 0, "Found", "Not Found")</f>
        <v>Found</v>
      </c>
      <c r="AG90" s="125" t="str">
        <f>IF(COUNTIF(Stats!$A$1:$A$32, O90) &gt; 0, "Found", "Not Found")</f>
        <v>Found</v>
      </c>
      <c r="AH90" s="125" t="str">
        <f>IF(COUNTIF(Stats!$A$1:$A$32, P90) &gt; 0, "Found", "Not Found")</f>
        <v>Found</v>
      </c>
      <c r="AI90" s="125" t="str">
        <f>IF(COUNTIF(Stats!$A$1:$A$32, Q90) &gt; 0, "Found", "Not Found")</f>
        <v>Found</v>
      </c>
      <c r="AJ90" s="125" t="str">
        <f>IF(COUNTIF(Stats!$A$1:$A$32, R90) &gt; 0, "Found", "Not Found")</f>
        <v>Found</v>
      </c>
    </row>
    <row r="91" spans="1:36">
      <c r="A91" s="115" t="s">
        <v>312</v>
      </c>
      <c r="B91" s="116">
        <v>45126</v>
      </c>
      <c r="C91" s="115" t="s">
        <v>365</v>
      </c>
      <c r="D91" s="115" t="s">
        <v>100</v>
      </c>
      <c r="E91" s="117" t="s">
        <v>25</v>
      </c>
      <c r="F91" s="118" t="s">
        <v>58</v>
      </c>
      <c r="G91" s="119" t="s">
        <v>50</v>
      </c>
      <c r="H91" s="119" t="s">
        <v>65</v>
      </c>
      <c r="I91" s="120" t="s">
        <v>47</v>
      </c>
      <c r="J91" s="120" t="s">
        <v>45</v>
      </c>
      <c r="K91" s="122" t="s">
        <v>35</v>
      </c>
      <c r="L91" s="123" t="s">
        <v>63</v>
      </c>
      <c r="M91" s="124" t="s">
        <v>48</v>
      </c>
      <c r="N91" s="124" t="s">
        <v>49</v>
      </c>
      <c r="O91" s="124" t="s">
        <v>52</v>
      </c>
      <c r="P91" s="124" t="s">
        <v>66</v>
      </c>
      <c r="Q91" s="124" t="s">
        <v>40</v>
      </c>
      <c r="R91" s="124" t="s">
        <v>70</v>
      </c>
      <c r="S91" s="115">
        <v>3</v>
      </c>
      <c r="T91" s="125">
        <f ca="1">IFERROR(__xludf.DUMMYFUNCTION("COUNTUNIQUE(E91:R91)"),14)</f>
        <v>14</v>
      </c>
      <c r="U91" s="126">
        <f>COUNTIFS(Patch3!E91:L91,Patch3!$H$16)</f>
        <v>0</v>
      </c>
      <c r="V91" s="126">
        <f>COUNTIFS(Patch3!E91:L91,Patch3!$N$2)</f>
        <v>0</v>
      </c>
      <c r="W91" s="125" t="str">
        <f>IF(COUNTIF(Stats!$A$1:$A$32, E91) &gt; 0, "Found", "Not Found")</f>
        <v>Found</v>
      </c>
      <c r="X91" s="125" t="str">
        <f>IF(COUNTIF(Stats!$A$1:$A$32, F91) &gt; 0, "Found", "Not Found")</f>
        <v>Found</v>
      </c>
      <c r="Y91" s="125" t="str">
        <f>IF(COUNTIF(Stats!$A$1:$A$32, G91) &gt; 0, "Found", "Not Found")</f>
        <v>Found</v>
      </c>
      <c r="Z91" s="125" t="str">
        <f>IF(COUNTIF(Stats!$A$1:$A$32, H91) &gt; 0, "Found", "Not Found")</f>
        <v>Found</v>
      </c>
      <c r="AA91" s="125" t="str">
        <f>IF(COUNTIF(Stats!$A$1:$A$32, I91) &gt; 0, "Found", "Not Found")</f>
        <v>Found</v>
      </c>
      <c r="AB91" s="125" t="str">
        <f>IF(COUNTIF(Stats!$A$1:$A$32, J91) &gt; 0, "Found", "Not Found")</f>
        <v>Found</v>
      </c>
      <c r="AC91" s="125" t="str">
        <f>IF(COUNTIF(Stats!$A$1:$A$32, K91) &gt; 0, "Found", "Not Found")</f>
        <v>Found</v>
      </c>
      <c r="AD91" s="125" t="str">
        <f>IF(COUNTIF(Stats!$A$1:$A$32, L91) &gt; 0, "Found", "Not Found")</f>
        <v>Found</v>
      </c>
      <c r="AE91" s="125" t="str">
        <f>IF(COUNTIF(Stats!$A$1:$A$32, M91) &gt; 0, "Found", "Not Found")</f>
        <v>Found</v>
      </c>
      <c r="AF91" s="125" t="str">
        <f>IF(COUNTIF(Stats!$A$1:$A$32, N91) &gt; 0, "Found", "Not Found")</f>
        <v>Found</v>
      </c>
      <c r="AG91" s="125" t="str">
        <f>IF(COUNTIF(Stats!$A$1:$A$32, O91) &gt; 0, "Found", "Not Found")</f>
        <v>Found</v>
      </c>
      <c r="AH91" s="125" t="str">
        <f>IF(COUNTIF(Stats!$A$1:$A$32, P91) &gt; 0, "Found", "Not Found")</f>
        <v>Found</v>
      </c>
      <c r="AI91" s="125" t="str">
        <f>IF(COUNTIF(Stats!$A$1:$A$32, Q91) &gt; 0, "Found", "Not Found")</f>
        <v>Found</v>
      </c>
      <c r="AJ91" s="125" t="str">
        <f>IF(COUNTIF(Stats!$A$1:$A$32, R91) &gt; 0, "Found", "Not Found")</f>
        <v>Not Found</v>
      </c>
    </row>
    <row r="92" spans="1:36">
      <c r="A92" s="115" t="s">
        <v>311</v>
      </c>
      <c r="B92" s="116">
        <v>45126</v>
      </c>
      <c r="C92" s="115" t="s">
        <v>364</v>
      </c>
      <c r="D92" s="115" t="s">
        <v>100</v>
      </c>
      <c r="E92" s="117" t="s">
        <v>45</v>
      </c>
      <c r="F92" s="118" t="s">
        <v>46</v>
      </c>
      <c r="G92" s="119" t="s">
        <v>59</v>
      </c>
      <c r="H92" s="119" t="s">
        <v>66</v>
      </c>
      <c r="I92" s="120" t="s">
        <v>298</v>
      </c>
      <c r="J92" s="120" t="s">
        <v>52</v>
      </c>
      <c r="K92" s="122" t="s">
        <v>25</v>
      </c>
      <c r="L92" s="123" t="s">
        <v>40</v>
      </c>
      <c r="M92" s="124" t="s">
        <v>49</v>
      </c>
      <c r="N92" s="124" t="s">
        <v>48</v>
      </c>
      <c r="O92" s="124" t="s">
        <v>58</v>
      </c>
      <c r="P92" s="124" t="s">
        <v>47</v>
      </c>
      <c r="Q92" s="124" t="s">
        <v>70</v>
      </c>
      <c r="R92" s="124" t="s">
        <v>57</v>
      </c>
      <c r="S92" s="115">
        <v>3</v>
      </c>
      <c r="T92" s="125">
        <f ca="1">IFERROR(__xludf.DUMMYFUNCTION("COUNTUNIQUE(E92:R92)"),14)</f>
        <v>14</v>
      </c>
      <c r="U92" s="126">
        <f>COUNTIFS(Patch3!E92:L92,Patch3!$H$16)</f>
        <v>0</v>
      </c>
      <c r="V92" s="126">
        <f>COUNTIFS(Patch3!E92:L92,Patch3!$N$2)</f>
        <v>1</v>
      </c>
      <c r="W92" s="125" t="str">
        <f>IF(COUNTIF(Stats!$A$1:$A$32, E92) &gt; 0, "Found", "Not Found")</f>
        <v>Found</v>
      </c>
      <c r="X92" s="125" t="str">
        <f>IF(COUNTIF(Stats!$A$1:$A$32, F92) &gt; 0, "Found", "Not Found")</f>
        <v>Found</v>
      </c>
      <c r="Y92" s="125" t="str">
        <f>IF(COUNTIF(Stats!$A$1:$A$32, G92) &gt; 0, "Found", "Not Found")</f>
        <v>Found</v>
      </c>
      <c r="Z92" s="125" t="str">
        <f>IF(COUNTIF(Stats!$A$1:$A$32, H92) &gt; 0, "Found", "Not Found")</f>
        <v>Found</v>
      </c>
      <c r="AA92" s="125" t="str">
        <f>IF(COUNTIF(Stats!$A$1:$A$32, I92) &gt; 0, "Found", "Not Found")</f>
        <v>Found</v>
      </c>
      <c r="AB92" s="125" t="str">
        <f>IF(COUNTIF(Stats!$A$1:$A$32, J92) &gt; 0, "Found", "Not Found")</f>
        <v>Found</v>
      </c>
      <c r="AC92" s="125" t="str">
        <f>IF(COUNTIF(Stats!$A$1:$A$32, K92) &gt; 0, "Found", "Not Found")</f>
        <v>Found</v>
      </c>
      <c r="AD92" s="125" t="str">
        <f>IF(COUNTIF(Stats!$A$1:$A$32, L92) &gt; 0, "Found", "Not Found")</f>
        <v>Found</v>
      </c>
      <c r="AE92" s="125" t="str">
        <f>IF(COUNTIF(Stats!$A$1:$A$32, M92) &gt; 0, "Found", "Not Found")</f>
        <v>Found</v>
      </c>
      <c r="AF92" s="125" t="str">
        <f>IF(COUNTIF(Stats!$A$1:$A$32, N92) &gt; 0, "Found", "Not Found")</f>
        <v>Found</v>
      </c>
      <c r="AG92" s="125" t="str">
        <f>IF(COUNTIF(Stats!$A$1:$A$32, O92) &gt; 0, "Found", "Not Found")</f>
        <v>Found</v>
      </c>
      <c r="AH92" s="125" t="str">
        <f>IF(COUNTIF(Stats!$A$1:$A$32, P92) &gt; 0, "Found", "Not Found")</f>
        <v>Found</v>
      </c>
      <c r="AI92" s="125" t="str">
        <f>IF(COUNTIF(Stats!$A$1:$A$32, Q92) &gt; 0, "Found", "Not Found")</f>
        <v>Not Found</v>
      </c>
      <c r="AJ92" s="125" t="str">
        <f>IF(COUNTIF(Stats!$A$1:$A$32, R92) &gt; 0, "Found", "Not Found")</f>
        <v>Found</v>
      </c>
    </row>
    <row r="93" spans="1:36">
      <c r="A93" s="115" t="s">
        <v>312</v>
      </c>
      <c r="B93" s="116">
        <v>45126</v>
      </c>
      <c r="C93" s="115" t="s">
        <v>364</v>
      </c>
      <c r="D93" s="115" t="s">
        <v>100</v>
      </c>
      <c r="E93" s="117" t="s">
        <v>58</v>
      </c>
      <c r="F93" s="118" t="s">
        <v>46</v>
      </c>
      <c r="G93" s="119" t="s">
        <v>35</v>
      </c>
      <c r="H93" s="119" t="s">
        <v>69</v>
      </c>
      <c r="I93" s="120" t="s">
        <v>47</v>
      </c>
      <c r="J93" s="120" t="s">
        <v>52</v>
      </c>
      <c r="K93" s="122" t="s">
        <v>59</v>
      </c>
      <c r="L93" s="123" t="s">
        <v>63</v>
      </c>
      <c r="M93" s="124" t="s">
        <v>45</v>
      </c>
      <c r="N93" s="124" t="s">
        <v>49</v>
      </c>
      <c r="O93" s="124" t="s">
        <v>48</v>
      </c>
      <c r="P93" s="124" t="s">
        <v>66</v>
      </c>
      <c r="Q93" s="124" t="s">
        <v>40</v>
      </c>
      <c r="R93" s="124" t="s">
        <v>50</v>
      </c>
      <c r="S93" s="115">
        <v>3</v>
      </c>
      <c r="T93" s="125">
        <f ca="1">IFERROR(__xludf.DUMMYFUNCTION("COUNTUNIQUE(E93:R93)"),14)</f>
        <v>14</v>
      </c>
      <c r="U93" s="126">
        <f>COUNTIFS(Patch3!E93:L93,Patch3!$H$16)</f>
        <v>1</v>
      </c>
      <c r="V93" s="126">
        <f>COUNTIFS(Patch3!E93:L93,Patch3!$N$2)</f>
        <v>0</v>
      </c>
      <c r="W93" s="125" t="str">
        <f>IF(COUNTIF(Stats!$A$1:$A$32, E93) &gt; 0, "Found", "Not Found")</f>
        <v>Found</v>
      </c>
      <c r="X93" s="125" t="str">
        <f>IF(COUNTIF(Stats!$A$1:$A$32, F93) &gt; 0, "Found", "Not Found")</f>
        <v>Found</v>
      </c>
      <c r="Y93" s="125" t="str">
        <f>IF(COUNTIF(Stats!$A$1:$A$32, G93) &gt; 0, "Found", "Not Found")</f>
        <v>Found</v>
      </c>
      <c r="Z93" s="125" t="str">
        <f>IF(COUNTIF(Stats!$A$1:$A$32, H93) &gt; 0, "Found", "Not Found")</f>
        <v>Found</v>
      </c>
      <c r="AA93" s="125" t="str">
        <f>IF(COUNTIF(Stats!$A$1:$A$32, I93) &gt; 0, "Found", "Not Found")</f>
        <v>Found</v>
      </c>
      <c r="AB93" s="125" t="str">
        <f>IF(COUNTIF(Stats!$A$1:$A$32, J93) &gt; 0, "Found", "Not Found")</f>
        <v>Found</v>
      </c>
      <c r="AC93" s="125" t="str">
        <f>IF(COUNTIF(Stats!$A$1:$A$32, K93) &gt; 0, "Found", "Not Found")</f>
        <v>Found</v>
      </c>
      <c r="AD93" s="125" t="str">
        <f>IF(COUNTIF(Stats!$A$1:$A$32, L93) &gt; 0, "Found", "Not Found")</f>
        <v>Found</v>
      </c>
      <c r="AE93" s="125" t="str">
        <f>IF(COUNTIF(Stats!$A$1:$A$32, M93) &gt; 0, "Found", "Not Found")</f>
        <v>Found</v>
      </c>
      <c r="AF93" s="125" t="str">
        <f>IF(COUNTIF(Stats!$A$1:$A$32, N93) &gt; 0, "Found", "Not Found")</f>
        <v>Found</v>
      </c>
      <c r="AG93" s="125" t="str">
        <f>IF(COUNTIF(Stats!$A$1:$A$32, O93) &gt; 0, "Found", "Not Found")</f>
        <v>Found</v>
      </c>
      <c r="AH93" s="125" t="str">
        <f>IF(COUNTIF(Stats!$A$1:$A$32, P93) &gt; 0, "Found", "Not Found")</f>
        <v>Found</v>
      </c>
      <c r="AI93" s="125" t="str">
        <f>IF(COUNTIF(Stats!$A$1:$A$32, Q93) &gt; 0, "Found", "Not Found")</f>
        <v>Found</v>
      </c>
      <c r="AJ93" s="125" t="str">
        <f>IF(COUNTIF(Stats!$A$1:$A$32, R93) &gt; 0, "Found", "Not Found")</f>
        <v>Found</v>
      </c>
    </row>
    <row r="94" spans="1:36">
      <c r="A94" s="115" t="s">
        <v>311</v>
      </c>
      <c r="B94" s="116">
        <v>45126</v>
      </c>
      <c r="C94" s="115" t="s">
        <v>365</v>
      </c>
      <c r="D94" s="115" t="s">
        <v>100</v>
      </c>
      <c r="E94" s="117" t="s">
        <v>58</v>
      </c>
      <c r="F94" s="118" t="s">
        <v>68</v>
      </c>
      <c r="G94" s="119" t="s">
        <v>35</v>
      </c>
      <c r="H94" s="119" t="s">
        <v>52</v>
      </c>
      <c r="I94" s="120" t="s">
        <v>25</v>
      </c>
      <c r="J94" s="120" t="s">
        <v>40</v>
      </c>
      <c r="K94" s="122" t="s">
        <v>59</v>
      </c>
      <c r="L94" s="123" t="s">
        <v>46</v>
      </c>
      <c r="M94" s="124" t="s">
        <v>49</v>
      </c>
      <c r="N94" s="124" t="s">
        <v>45</v>
      </c>
      <c r="O94" s="124" t="s">
        <v>47</v>
      </c>
      <c r="P94" s="124" t="s">
        <v>48</v>
      </c>
      <c r="Q94" s="124" t="s">
        <v>50</v>
      </c>
      <c r="R94" s="124" t="s">
        <v>66</v>
      </c>
      <c r="S94" s="115">
        <v>3</v>
      </c>
      <c r="T94" s="125">
        <f ca="1">IFERROR(__xludf.DUMMYFUNCTION("COUNTUNIQUE(E94:R94)"),14)</f>
        <v>14</v>
      </c>
      <c r="U94" s="126">
        <f>COUNTIFS(Patch3!E94:L94,Patch3!$H$16)</f>
        <v>0</v>
      </c>
      <c r="V94" s="126">
        <f>COUNTIFS(Patch3!E94:L94,Patch3!$N$2)</f>
        <v>0</v>
      </c>
      <c r="W94" s="125" t="str">
        <f>IF(COUNTIF(Stats!$A$1:$A$32, E94) &gt; 0, "Found", "Not Found")</f>
        <v>Found</v>
      </c>
      <c r="X94" s="125" t="str">
        <f>IF(COUNTIF(Stats!$A$1:$A$32, F94) &gt; 0, "Found", "Not Found")</f>
        <v>Found</v>
      </c>
      <c r="Y94" s="125" t="str">
        <f>IF(COUNTIF(Stats!$A$1:$A$32, G94) &gt; 0, "Found", "Not Found")</f>
        <v>Found</v>
      </c>
      <c r="Z94" s="125" t="str">
        <f>IF(COUNTIF(Stats!$A$1:$A$32, H94) &gt; 0, "Found", "Not Found")</f>
        <v>Found</v>
      </c>
      <c r="AA94" s="125" t="str">
        <f>IF(COUNTIF(Stats!$A$1:$A$32, I94) &gt; 0, "Found", "Not Found")</f>
        <v>Found</v>
      </c>
      <c r="AB94" s="125" t="str">
        <f>IF(COUNTIF(Stats!$A$1:$A$32, J94) &gt; 0, "Found", "Not Found")</f>
        <v>Found</v>
      </c>
      <c r="AC94" s="125" t="str">
        <f>IF(COUNTIF(Stats!$A$1:$A$32, K94) &gt; 0, "Found", "Not Found")</f>
        <v>Found</v>
      </c>
      <c r="AD94" s="125" t="str">
        <f>IF(COUNTIF(Stats!$A$1:$A$32, L94) &gt; 0, "Found", "Not Found")</f>
        <v>Found</v>
      </c>
      <c r="AE94" s="125" t="str">
        <f>IF(COUNTIF(Stats!$A$1:$A$32, M94) &gt; 0, "Found", "Not Found")</f>
        <v>Found</v>
      </c>
      <c r="AF94" s="125" t="str">
        <f>IF(COUNTIF(Stats!$A$1:$A$32, N94) &gt; 0, "Found", "Not Found")</f>
        <v>Found</v>
      </c>
      <c r="AG94" s="125" t="str">
        <f>IF(COUNTIF(Stats!$A$1:$A$32, O94) &gt; 0, "Found", "Not Found")</f>
        <v>Found</v>
      </c>
      <c r="AH94" s="125" t="str">
        <f>IF(COUNTIF(Stats!$A$1:$A$32, P94) &gt; 0, "Found", "Not Found")</f>
        <v>Found</v>
      </c>
      <c r="AI94" s="125" t="str">
        <f>IF(COUNTIF(Stats!$A$1:$A$32, Q94) &gt; 0, "Found", "Not Found")</f>
        <v>Found</v>
      </c>
      <c r="AJ94" s="125" t="str">
        <f>IF(COUNTIF(Stats!$A$1:$A$32, R94) &gt; 0, "Found", "Not Found")</f>
        <v>Found</v>
      </c>
    </row>
    <row r="95" spans="1:36">
      <c r="A95" s="115" t="s">
        <v>312</v>
      </c>
      <c r="B95" s="116">
        <v>45126</v>
      </c>
      <c r="C95" s="115" t="s">
        <v>365</v>
      </c>
      <c r="D95" s="115" t="s">
        <v>100</v>
      </c>
      <c r="E95" s="117" t="s">
        <v>58</v>
      </c>
      <c r="F95" s="118" t="s">
        <v>47</v>
      </c>
      <c r="G95" s="119" t="s">
        <v>70</v>
      </c>
      <c r="H95" s="119" t="s">
        <v>69</v>
      </c>
      <c r="I95" s="120" t="s">
        <v>298</v>
      </c>
      <c r="J95" s="120" t="s">
        <v>52</v>
      </c>
      <c r="K95" s="122" t="s">
        <v>68</v>
      </c>
      <c r="L95" s="123" t="s">
        <v>55</v>
      </c>
      <c r="M95" s="124" t="s">
        <v>48</v>
      </c>
      <c r="N95" s="124" t="s">
        <v>49</v>
      </c>
      <c r="O95" s="124" t="s">
        <v>25</v>
      </c>
      <c r="P95" s="124" t="s">
        <v>46</v>
      </c>
      <c r="Q95" s="124" t="s">
        <v>50</v>
      </c>
      <c r="R95" s="124" t="s">
        <v>45</v>
      </c>
      <c r="S95" s="115">
        <v>3</v>
      </c>
      <c r="T95" s="125">
        <f ca="1">IFERROR(__xludf.DUMMYFUNCTION("COUNTUNIQUE(E95:R95)"),14)</f>
        <v>14</v>
      </c>
      <c r="U95" s="126">
        <f>COUNTIFS(Patch3!E95:L95,Patch3!$H$16)</f>
        <v>1</v>
      </c>
      <c r="V95" s="126">
        <f>COUNTIFS(Patch3!E95:L95,Patch3!$N$2)</f>
        <v>0</v>
      </c>
      <c r="W95" s="125" t="str">
        <f>IF(COUNTIF(Stats!$A$1:$A$32, E95) &gt; 0, "Found", "Not Found")</f>
        <v>Found</v>
      </c>
      <c r="X95" s="125" t="str">
        <f>IF(COUNTIF(Stats!$A$1:$A$32, F95) &gt; 0, "Found", "Not Found")</f>
        <v>Found</v>
      </c>
      <c r="Y95" s="125" t="str">
        <f>IF(COUNTIF(Stats!$A$1:$A$32, G95) &gt; 0, "Found", "Not Found")</f>
        <v>Not Found</v>
      </c>
      <c r="Z95" s="125" t="str">
        <f>IF(COUNTIF(Stats!$A$1:$A$32, H95) &gt; 0, "Found", "Not Found")</f>
        <v>Found</v>
      </c>
      <c r="AA95" s="125" t="str">
        <f>IF(COUNTIF(Stats!$A$1:$A$32, I95) &gt; 0, "Found", "Not Found")</f>
        <v>Found</v>
      </c>
      <c r="AB95" s="125" t="str">
        <f>IF(COUNTIF(Stats!$A$1:$A$32, J95) &gt; 0, "Found", "Not Found")</f>
        <v>Found</v>
      </c>
      <c r="AC95" s="125" t="str">
        <f>IF(COUNTIF(Stats!$A$1:$A$32, K95) &gt; 0, "Found", "Not Found")</f>
        <v>Found</v>
      </c>
      <c r="AD95" s="125" t="str">
        <f>IF(COUNTIF(Stats!$A$1:$A$32, L95) &gt; 0, "Found", "Not Found")</f>
        <v>Found</v>
      </c>
      <c r="AE95" s="125" t="str">
        <f>IF(COUNTIF(Stats!$A$1:$A$32, M95) &gt; 0, "Found", "Not Found")</f>
        <v>Found</v>
      </c>
      <c r="AF95" s="125" t="str">
        <f>IF(COUNTIF(Stats!$A$1:$A$32, N95) &gt; 0, "Found", "Not Found")</f>
        <v>Found</v>
      </c>
      <c r="AG95" s="125" t="str">
        <f>IF(COUNTIF(Stats!$A$1:$A$32, O95) &gt; 0, "Found", "Not Found")</f>
        <v>Found</v>
      </c>
      <c r="AH95" s="125" t="str">
        <f>IF(COUNTIF(Stats!$A$1:$A$32, P95) &gt; 0, "Found", "Not Found")</f>
        <v>Found</v>
      </c>
      <c r="AI95" s="125" t="str">
        <f>IF(COUNTIF(Stats!$A$1:$A$32, Q95) &gt; 0, "Found", "Not Found")</f>
        <v>Found</v>
      </c>
      <c r="AJ95" s="125" t="str">
        <f>IF(COUNTIF(Stats!$A$1:$A$32, R95) &gt; 0, "Found", "Not Found")</f>
        <v>Found</v>
      </c>
    </row>
    <row r="96" spans="1:36">
      <c r="A96" s="115" t="s">
        <v>308</v>
      </c>
      <c r="B96" s="116">
        <v>45125</v>
      </c>
      <c r="C96" s="115" t="s">
        <v>364</v>
      </c>
      <c r="D96" s="115" t="s">
        <v>100</v>
      </c>
      <c r="E96" s="117" t="s">
        <v>45</v>
      </c>
      <c r="F96" s="118" t="s">
        <v>50</v>
      </c>
      <c r="G96" s="119" t="s">
        <v>65</v>
      </c>
      <c r="H96" s="119" t="s">
        <v>54</v>
      </c>
      <c r="I96" s="120" t="s">
        <v>70</v>
      </c>
      <c r="J96" s="120" t="s">
        <v>66</v>
      </c>
      <c r="K96" s="129" t="s">
        <v>62</v>
      </c>
      <c r="L96" s="123" t="s">
        <v>57</v>
      </c>
      <c r="M96" s="124" t="s">
        <v>59</v>
      </c>
      <c r="N96" s="124" t="s">
        <v>48</v>
      </c>
      <c r="O96" s="124" t="s">
        <v>47</v>
      </c>
      <c r="P96" s="124" t="s">
        <v>49</v>
      </c>
      <c r="Q96" s="124" t="s">
        <v>55</v>
      </c>
      <c r="R96" s="124" t="s">
        <v>58</v>
      </c>
      <c r="S96" s="115">
        <v>3</v>
      </c>
      <c r="T96" s="125">
        <f ca="1">IFERROR(__xludf.DUMMYFUNCTION("COUNTUNIQUE(E96:R96)"),14)</f>
        <v>14</v>
      </c>
      <c r="U96" s="126">
        <f>COUNTIFS(Patch3!E96:L96,Patch3!$H$16)</f>
        <v>0</v>
      </c>
      <c r="V96" s="126">
        <f>COUNTIFS(Patch3!E96:L96,Patch3!$N$2)</f>
        <v>1</v>
      </c>
      <c r="W96" s="125" t="str">
        <f>IF(COUNTIF(Stats!$A$1:$A$32, E96) &gt; 0, "Found", "Not Found")</f>
        <v>Found</v>
      </c>
      <c r="X96" s="125" t="str">
        <f>IF(COUNTIF(Stats!$A$1:$A$32, F96) &gt; 0, "Found", "Not Found")</f>
        <v>Found</v>
      </c>
      <c r="Y96" s="125" t="str">
        <f>IF(COUNTIF(Stats!$A$1:$A$32, G96) &gt; 0, "Found", "Not Found")</f>
        <v>Found</v>
      </c>
      <c r="Z96" s="125" t="str">
        <f>IF(COUNTIF(Stats!$A$1:$A$32, H96) &gt; 0, "Found", "Not Found")</f>
        <v>Found</v>
      </c>
      <c r="AA96" s="125" t="str">
        <f>IF(COUNTIF(Stats!$A$1:$A$32, I96) &gt; 0, "Found", "Not Found")</f>
        <v>Not Found</v>
      </c>
      <c r="AB96" s="125" t="str">
        <f>IF(COUNTIF(Stats!$A$1:$A$32, J96) &gt; 0, "Found", "Not Found")</f>
        <v>Found</v>
      </c>
      <c r="AC96" s="125" t="str">
        <f>IF(COUNTIF(Stats!$A$1:$A$32, K96) &gt; 0, "Found", "Not Found")</f>
        <v>Found</v>
      </c>
      <c r="AD96" s="125" t="str">
        <f>IF(COUNTIF(Stats!$A$1:$A$32, L96) &gt; 0, "Found", "Not Found")</f>
        <v>Found</v>
      </c>
      <c r="AE96" s="125" t="str">
        <f>IF(COUNTIF(Stats!$A$1:$A$32, M96) &gt; 0, "Found", "Not Found")</f>
        <v>Found</v>
      </c>
      <c r="AF96" s="125" t="str">
        <f>IF(COUNTIF(Stats!$A$1:$A$32, N96) &gt; 0, "Found", "Not Found")</f>
        <v>Found</v>
      </c>
      <c r="AG96" s="125" t="str">
        <f>IF(COUNTIF(Stats!$A$1:$A$32, O96) &gt; 0, "Found", "Not Found")</f>
        <v>Found</v>
      </c>
      <c r="AH96" s="125" t="str">
        <f>IF(COUNTIF(Stats!$A$1:$A$32, P96) &gt; 0, "Found", "Not Found")</f>
        <v>Found</v>
      </c>
      <c r="AI96" s="125" t="str">
        <f>IF(COUNTIF(Stats!$A$1:$A$32, Q96) &gt; 0, "Found", "Not Found")</f>
        <v>Found</v>
      </c>
      <c r="AJ96" s="125" t="str">
        <f>IF(COUNTIF(Stats!$A$1:$A$32, R96) &gt; 0, "Found", "Not Found")</f>
        <v>Found</v>
      </c>
    </row>
    <row r="97" spans="1:36">
      <c r="A97" s="115" t="s">
        <v>308</v>
      </c>
      <c r="B97" s="116">
        <v>45125</v>
      </c>
      <c r="C97" s="115" t="s">
        <v>364</v>
      </c>
      <c r="D97" s="115" t="s">
        <v>100</v>
      </c>
      <c r="E97" s="117" t="s">
        <v>49</v>
      </c>
      <c r="F97" s="118" t="s">
        <v>50</v>
      </c>
      <c r="G97" s="119" t="s">
        <v>58</v>
      </c>
      <c r="H97" s="119" t="s">
        <v>15</v>
      </c>
      <c r="I97" s="120" t="s">
        <v>45</v>
      </c>
      <c r="J97" s="120" t="s">
        <v>40</v>
      </c>
      <c r="K97" s="122" t="s">
        <v>65</v>
      </c>
      <c r="L97" s="123" t="s">
        <v>69</v>
      </c>
      <c r="M97" s="124" t="s">
        <v>70</v>
      </c>
      <c r="N97" s="124" t="s">
        <v>66</v>
      </c>
      <c r="O97" s="124" t="s">
        <v>48</v>
      </c>
      <c r="P97" s="124" t="s">
        <v>59</v>
      </c>
      <c r="Q97" s="124" t="s">
        <v>47</v>
      </c>
      <c r="R97" s="124" t="s">
        <v>52</v>
      </c>
      <c r="S97" s="115">
        <v>3</v>
      </c>
      <c r="T97" s="125">
        <f ca="1">IFERROR(__xludf.DUMMYFUNCTION("COUNTUNIQUE(E97:R97)"),14)</f>
        <v>14</v>
      </c>
      <c r="U97" s="126">
        <f>COUNTIFS(Patch3!E97:L97,Patch3!$H$16)</f>
        <v>1</v>
      </c>
      <c r="V97" s="126">
        <f>COUNTIFS(Patch3!E97:L97,Patch3!$N$2)</f>
        <v>0</v>
      </c>
      <c r="W97" s="125" t="str">
        <f>IF(COUNTIF(Stats!$A$1:$A$32, E97) &gt; 0, "Found", "Not Found")</f>
        <v>Found</v>
      </c>
      <c r="X97" s="125" t="str">
        <f>IF(COUNTIF(Stats!$A$1:$A$32, F97) &gt; 0, "Found", "Not Found")</f>
        <v>Found</v>
      </c>
      <c r="Y97" s="125" t="str">
        <f>IF(COUNTIF(Stats!$A$1:$A$32, G97) &gt; 0, "Found", "Not Found")</f>
        <v>Found</v>
      </c>
      <c r="Z97" s="125" t="str">
        <f>IF(COUNTIF(Stats!$A$1:$A$32, H97) &gt; 0, "Found", "Not Found")</f>
        <v>Found</v>
      </c>
      <c r="AA97" s="125" t="str">
        <f>IF(COUNTIF(Stats!$A$1:$A$32, I97) &gt; 0, "Found", "Not Found")</f>
        <v>Found</v>
      </c>
      <c r="AB97" s="125" t="str">
        <f>IF(COUNTIF(Stats!$A$1:$A$32, J97) &gt; 0, "Found", "Not Found")</f>
        <v>Found</v>
      </c>
      <c r="AC97" s="125" t="str">
        <f>IF(COUNTIF(Stats!$A$1:$A$32, K97) &gt; 0, "Found", "Not Found")</f>
        <v>Found</v>
      </c>
      <c r="AD97" s="125" t="str">
        <f>IF(COUNTIF(Stats!$A$1:$A$32, L97) &gt; 0, "Found", "Not Found")</f>
        <v>Found</v>
      </c>
      <c r="AE97" s="125" t="str">
        <f>IF(COUNTIF(Stats!$A$1:$A$32, M97) &gt; 0, "Found", "Not Found")</f>
        <v>Not Found</v>
      </c>
      <c r="AF97" s="125" t="str">
        <f>IF(COUNTIF(Stats!$A$1:$A$32, N97) &gt; 0, "Found", "Not Found")</f>
        <v>Found</v>
      </c>
      <c r="AG97" s="125" t="str">
        <f>IF(COUNTIF(Stats!$A$1:$A$32, O97) &gt; 0, "Found", "Not Found")</f>
        <v>Found</v>
      </c>
      <c r="AH97" s="125" t="str">
        <f>IF(COUNTIF(Stats!$A$1:$A$32, P97) &gt; 0, "Found", "Not Found")</f>
        <v>Found</v>
      </c>
      <c r="AI97" s="125" t="str">
        <f>IF(COUNTIF(Stats!$A$1:$A$32, Q97) &gt; 0, "Found", "Not Found")</f>
        <v>Found</v>
      </c>
      <c r="AJ97" s="125" t="str">
        <f>IF(COUNTIF(Stats!$A$1:$A$32, R97) &gt; 0, "Found", "Not Found")</f>
        <v>Found</v>
      </c>
    </row>
    <row r="98" spans="1:36">
      <c r="A98" s="115" t="s">
        <v>308</v>
      </c>
      <c r="B98" s="116">
        <v>45125</v>
      </c>
      <c r="C98" s="115" t="s">
        <v>365</v>
      </c>
      <c r="D98" s="115" t="s">
        <v>100</v>
      </c>
      <c r="E98" s="117" t="s">
        <v>45</v>
      </c>
      <c r="F98" s="118" t="s">
        <v>50</v>
      </c>
      <c r="G98" s="119" t="s">
        <v>52</v>
      </c>
      <c r="H98" s="119" t="s">
        <v>56</v>
      </c>
      <c r="I98" s="120" t="s">
        <v>66</v>
      </c>
      <c r="J98" s="120" t="s">
        <v>58</v>
      </c>
      <c r="K98" s="122" t="s">
        <v>15</v>
      </c>
      <c r="L98" s="131" t="s">
        <v>62</v>
      </c>
      <c r="M98" s="124" t="s">
        <v>59</v>
      </c>
      <c r="N98" s="124" t="s">
        <v>49</v>
      </c>
      <c r="O98" s="124" t="s">
        <v>70</v>
      </c>
      <c r="P98" s="124" t="s">
        <v>48</v>
      </c>
      <c r="Q98" s="124" t="s">
        <v>55</v>
      </c>
      <c r="R98" s="124" t="s">
        <v>47</v>
      </c>
      <c r="S98" s="115">
        <v>3</v>
      </c>
      <c r="T98" s="125">
        <f ca="1">IFERROR(__xludf.DUMMYFUNCTION("COUNTUNIQUE(E98:R98)"),14)</f>
        <v>14</v>
      </c>
      <c r="U98" s="126">
        <f>COUNTIFS(Patch3!E98:L98,Patch3!$H$16)</f>
        <v>0</v>
      </c>
      <c r="V98" s="126">
        <f>COUNTIFS(Patch3!E98:L98,Patch3!$N$2)</f>
        <v>1</v>
      </c>
      <c r="W98" s="125" t="str">
        <f>IF(COUNTIF(Stats!$A$1:$A$32, E98) &gt; 0, "Found", "Not Found")</f>
        <v>Found</v>
      </c>
      <c r="X98" s="125" t="str">
        <f>IF(COUNTIF(Stats!$A$1:$A$32, F98) &gt; 0, "Found", "Not Found")</f>
        <v>Found</v>
      </c>
      <c r="Y98" s="125" t="str">
        <f>IF(COUNTIF(Stats!$A$1:$A$32, G98) &gt; 0, "Found", "Not Found")</f>
        <v>Found</v>
      </c>
      <c r="Z98" s="125" t="str">
        <f>IF(COUNTIF(Stats!$A$1:$A$32, H98) &gt; 0, "Found", "Not Found")</f>
        <v>Found</v>
      </c>
      <c r="AA98" s="125" t="str">
        <f>IF(COUNTIF(Stats!$A$1:$A$32, I98) &gt; 0, "Found", "Not Found")</f>
        <v>Found</v>
      </c>
      <c r="AB98" s="125" t="str">
        <f>IF(COUNTIF(Stats!$A$1:$A$32, J98) &gt; 0, "Found", "Not Found")</f>
        <v>Found</v>
      </c>
      <c r="AC98" s="125" t="str">
        <f>IF(COUNTIF(Stats!$A$1:$A$32, K98) &gt; 0, "Found", "Not Found")</f>
        <v>Found</v>
      </c>
      <c r="AD98" s="125" t="str">
        <f>IF(COUNTIF(Stats!$A$1:$A$32, L98) &gt; 0, "Found", "Not Found")</f>
        <v>Found</v>
      </c>
      <c r="AE98" s="125" t="str">
        <f>IF(COUNTIF(Stats!$A$1:$A$32, M98) &gt; 0, "Found", "Not Found")</f>
        <v>Found</v>
      </c>
      <c r="AF98" s="125" t="str">
        <f>IF(COUNTIF(Stats!$A$1:$A$32, N98) &gt; 0, "Found", "Not Found")</f>
        <v>Found</v>
      </c>
      <c r="AG98" s="125" t="str">
        <f>IF(COUNTIF(Stats!$A$1:$A$32, O98) &gt; 0, "Found", "Not Found")</f>
        <v>Not Found</v>
      </c>
      <c r="AH98" s="125" t="str">
        <f>IF(COUNTIF(Stats!$A$1:$A$32, P98) &gt; 0, "Found", "Not Found")</f>
        <v>Found</v>
      </c>
      <c r="AI98" s="125" t="str">
        <f>IF(COUNTIF(Stats!$A$1:$A$32, Q98) &gt; 0, "Found", "Not Found")</f>
        <v>Found</v>
      </c>
      <c r="AJ98" s="125" t="str">
        <f>IF(COUNTIF(Stats!$A$1:$A$32, R98) &gt; 0, "Found", "Not Found")</f>
        <v>Found</v>
      </c>
    </row>
    <row r="99" spans="1:36">
      <c r="A99" s="115" t="s">
        <v>308</v>
      </c>
      <c r="B99" s="116">
        <v>45125</v>
      </c>
      <c r="C99" s="115" t="s">
        <v>364</v>
      </c>
      <c r="D99" s="115" t="s">
        <v>100</v>
      </c>
      <c r="E99" s="117" t="s">
        <v>49</v>
      </c>
      <c r="F99" s="118" t="s">
        <v>58</v>
      </c>
      <c r="G99" s="119" t="s">
        <v>40</v>
      </c>
      <c r="H99" s="119" t="s">
        <v>47</v>
      </c>
      <c r="I99" s="120" t="s">
        <v>70</v>
      </c>
      <c r="J99" s="120" t="s">
        <v>15</v>
      </c>
      <c r="K99" s="122" t="s">
        <v>65</v>
      </c>
      <c r="L99" s="131" t="s">
        <v>62</v>
      </c>
      <c r="M99" s="124" t="s">
        <v>66</v>
      </c>
      <c r="N99" s="124" t="s">
        <v>50</v>
      </c>
      <c r="O99" s="124" t="s">
        <v>52</v>
      </c>
      <c r="P99" s="124" t="s">
        <v>45</v>
      </c>
      <c r="Q99" s="124" t="s">
        <v>69</v>
      </c>
      <c r="R99" s="124" t="s">
        <v>57</v>
      </c>
      <c r="S99" s="115">
        <v>3</v>
      </c>
      <c r="T99" s="125">
        <f ca="1">IFERROR(__xludf.DUMMYFUNCTION("COUNTUNIQUE(E99:R99)"),14)</f>
        <v>14</v>
      </c>
      <c r="U99" s="126">
        <f>COUNTIFS(Patch3!E99:L99,Patch3!$H$16)</f>
        <v>0</v>
      </c>
      <c r="V99" s="126">
        <f>COUNTIFS(Patch3!E99:L99,Patch3!$N$2)</f>
        <v>0</v>
      </c>
      <c r="W99" s="125" t="str">
        <f>IF(COUNTIF(Stats!$A$1:$A$32, E99) &gt; 0, "Found", "Not Found")</f>
        <v>Found</v>
      </c>
      <c r="X99" s="125" t="str">
        <f>IF(COUNTIF(Stats!$A$1:$A$32, F99) &gt; 0, "Found", "Not Found")</f>
        <v>Found</v>
      </c>
      <c r="Y99" s="125" t="str">
        <f>IF(COUNTIF(Stats!$A$1:$A$32, G99) &gt; 0, "Found", "Not Found")</f>
        <v>Found</v>
      </c>
      <c r="Z99" s="125" t="str">
        <f>IF(COUNTIF(Stats!$A$1:$A$32, H99) &gt; 0, "Found", "Not Found")</f>
        <v>Found</v>
      </c>
      <c r="AA99" s="125" t="str">
        <f>IF(COUNTIF(Stats!$A$1:$A$32, I99) &gt; 0, "Found", "Not Found")</f>
        <v>Not Found</v>
      </c>
      <c r="AB99" s="125" t="str">
        <f>IF(COUNTIF(Stats!$A$1:$A$32, J99) &gt; 0, "Found", "Not Found")</f>
        <v>Found</v>
      </c>
      <c r="AC99" s="125" t="str">
        <f>IF(COUNTIF(Stats!$A$1:$A$32, K99) &gt; 0, "Found", "Not Found")</f>
        <v>Found</v>
      </c>
      <c r="AD99" s="125" t="str">
        <f>IF(COUNTIF(Stats!$A$1:$A$32, L99) &gt; 0, "Found", "Not Found")</f>
        <v>Found</v>
      </c>
      <c r="AE99" s="125" t="str">
        <f>IF(COUNTIF(Stats!$A$1:$A$32, M99) &gt; 0, "Found", "Not Found")</f>
        <v>Found</v>
      </c>
      <c r="AF99" s="125" t="str">
        <f>IF(COUNTIF(Stats!$A$1:$A$32, N99) &gt; 0, "Found", "Not Found")</f>
        <v>Found</v>
      </c>
      <c r="AG99" s="125" t="str">
        <f>IF(COUNTIF(Stats!$A$1:$A$32, O99) &gt; 0, "Found", "Not Found")</f>
        <v>Found</v>
      </c>
      <c r="AH99" s="125" t="str">
        <f>IF(COUNTIF(Stats!$A$1:$A$32, P99) &gt; 0, "Found", "Not Found")</f>
        <v>Found</v>
      </c>
      <c r="AI99" s="125" t="str">
        <f>IF(COUNTIF(Stats!$A$1:$A$32, Q99) &gt; 0, "Found", "Not Found")</f>
        <v>Found</v>
      </c>
      <c r="AJ99" s="125" t="str">
        <f>IF(COUNTIF(Stats!$A$1:$A$32, R99) &gt; 0, "Found", "Not Found")</f>
        <v>Found</v>
      </c>
    </row>
    <row r="100" spans="1:36">
      <c r="A100" s="115" t="s">
        <v>304</v>
      </c>
      <c r="B100" s="116">
        <v>45126</v>
      </c>
      <c r="C100" s="115" t="s">
        <v>364</v>
      </c>
      <c r="D100" s="115" t="s">
        <v>100</v>
      </c>
      <c r="E100" s="117" t="s">
        <v>58</v>
      </c>
      <c r="F100" s="118" t="s">
        <v>51</v>
      </c>
      <c r="G100" s="119" t="s">
        <v>35</v>
      </c>
      <c r="H100" s="119" t="s">
        <v>69</v>
      </c>
      <c r="I100" s="120" t="s">
        <v>66</v>
      </c>
      <c r="J100" s="120" t="s">
        <v>57</v>
      </c>
      <c r="K100" s="122" t="s">
        <v>70</v>
      </c>
      <c r="L100" s="131" t="s">
        <v>62</v>
      </c>
      <c r="M100" s="124" t="s">
        <v>49</v>
      </c>
      <c r="N100" s="124" t="s">
        <v>52</v>
      </c>
      <c r="O100" s="124" t="s">
        <v>50</v>
      </c>
      <c r="P100" s="124" t="s">
        <v>48</v>
      </c>
      <c r="Q100" s="124" t="s">
        <v>40</v>
      </c>
      <c r="R100" s="124" t="s">
        <v>313</v>
      </c>
      <c r="S100" s="115">
        <v>3</v>
      </c>
      <c r="T100" s="125">
        <f ca="1">IFERROR(__xludf.DUMMYFUNCTION("COUNTUNIQUE(E100:R100)"),14)</f>
        <v>14</v>
      </c>
      <c r="U100" s="126">
        <f>COUNTIFS(Patch3!E100:L100,Patch3!$H$16)</f>
        <v>1</v>
      </c>
      <c r="V100" s="126">
        <f>COUNTIFS(Patch3!E100:L100,Patch3!$N$2)</f>
        <v>1</v>
      </c>
      <c r="W100" s="125" t="str">
        <f>IF(COUNTIF(Stats!$A$1:$A$32, E100) &gt; 0, "Found", "Not Found")</f>
        <v>Found</v>
      </c>
      <c r="X100" s="125" t="str">
        <f>IF(COUNTIF(Stats!$A$1:$A$32, F100) &gt; 0, "Found", "Not Found")</f>
        <v>Found</v>
      </c>
      <c r="Y100" s="125" t="str">
        <f>IF(COUNTIF(Stats!$A$1:$A$32, G100) &gt; 0, "Found", "Not Found")</f>
        <v>Found</v>
      </c>
      <c r="Z100" s="125" t="str">
        <f>IF(COUNTIF(Stats!$A$1:$A$32, H100) &gt; 0, "Found", "Not Found")</f>
        <v>Found</v>
      </c>
      <c r="AA100" s="125" t="str">
        <f>IF(COUNTIF(Stats!$A$1:$A$32, I100) &gt; 0, "Found", "Not Found")</f>
        <v>Found</v>
      </c>
      <c r="AB100" s="125" t="str">
        <f>IF(COUNTIF(Stats!$A$1:$A$32, J100) &gt; 0, "Found", "Not Found")</f>
        <v>Found</v>
      </c>
      <c r="AC100" s="125" t="str">
        <f>IF(COUNTIF(Stats!$A$1:$A$32, K100) &gt; 0, "Found", "Not Found")</f>
        <v>Not Found</v>
      </c>
      <c r="AD100" s="125" t="str">
        <f>IF(COUNTIF(Stats!$A$1:$A$32, L100) &gt; 0, "Found", "Not Found")</f>
        <v>Found</v>
      </c>
      <c r="AE100" s="125" t="str">
        <f>IF(COUNTIF(Stats!$A$1:$A$32, M100) &gt; 0, "Found", "Not Found")</f>
        <v>Found</v>
      </c>
      <c r="AF100" s="125" t="str">
        <f>IF(COUNTIF(Stats!$A$1:$A$32, N100) &gt; 0, "Found", "Not Found")</f>
        <v>Found</v>
      </c>
      <c r="AG100" s="125" t="str">
        <f>IF(COUNTIF(Stats!$A$1:$A$32, O100) &gt; 0, "Found", "Not Found")</f>
        <v>Found</v>
      </c>
      <c r="AH100" s="125" t="str">
        <f>IF(COUNTIF(Stats!$A$1:$A$32, P100) &gt; 0, "Found", "Not Found")</f>
        <v>Found</v>
      </c>
      <c r="AI100" s="125" t="str">
        <f>IF(COUNTIF(Stats!$A$1:$A$32, Q100) &gt; 0, "Found", "Not Found")</f>
        <v>Found</v>
      </c>
      <c r="AJ100" s="125" t="str">
        <f>IF(COUNTIF(Stats!$A$1:$A$32, R100) &gt; 0, "Found", "Not Found")</f>
        <v>Found</v>
      </c>
    </row>
    <row r="101" spans="1:36">
      <c r="A101" s="115" t="s">
        <v>314</v>
      </c>
      <c r="B101" s="116">
        <v>45126</v>
      </c>
      <c r="C101" s="115" t="s">
        <v>365</v>
      </c>
      <c r="D101" s="115" t="s">
        <v>100</v>
      </c>
      <c r="E101" s="117" t="s">
        <v>58</v>
      </c>
      <c r="F101" s="118" t="s">
        <v>70</v>
      </c>
      <c r="G101" s="128" t="s">
        <v>62</v>
      </c>
      <c r="H101" s="119" t="s">
        <v>65</v>
      </c>
      <c r="I101" s="120" t="s">
        <v>47</v>
      </c>
      <c r="J101" s="120" t="s">
        <v>50</v>
      </c>
      <c r="K101" s="122" t="s">
        <v>25</v>
      </c>
      <c r="L101" s="123" t="s">
        <v>20</v>
      </c>
      <c r="M101" s="124" t="s">
        <v>48</v>
      </c>
      <c r="N101" s="124" t="s">
        <v>52</v>
      </c>
      <c r="O101" s="124" t="s">
        <v>45</v>
      </c>
      <c r="P101" s="124" t="s">
        <v>49</v>
      </c>
      <c r="Q101" s="124" t="s">
        <v>66</v>
      </c>
      <c r="R101" s="124" t="s">
        <v>15</v>
      </c>
      <c r="S101" s="115">
        <v>3</v>
      </c>
      <c r="T101" s="125">
        <f ca="1">IFERROR(__xludf.DUMMYFUNCTION("COUNTUNIQUE(E101:R101)"),14)</f>
        <v>14</v>
      </c>
      <c r="U101" s="126">
        <f>COUNTIFS(Patch3!E101:L101,Patch3!$H$16)</f>
        <v>0</v>
      </c>
      <c r="V101" s="126">
        <f>COUNTIFS(Patch3!E101:L101,Patch3!$N$2)</f>
        <v>0</v>
      </c>
      <c r="W101" s="125" t="str">
        <f>IF(COUNTIF(Stats!$A$1:$A$32, E101) &gt; 0, "Found", "Not Found")</f>
        <v>Found</v>
      </c>
      <c r="X101" s="125" t="str">
        <f>IF(COUNTIF(Stats!$A$1:$A$32, F101) &gt; 0, "Found", "Not Found")</f>
        <v>Not Found</v>
      </c>
      <c r="Y101" s="125" t="str">
        <f>IF(COUNTIF(Stats!$A$1:$A$32, G101) &gt; 0, "Found", "Not Found")</f>
        <v>Found</v>
      </c>
      <c r="Z101" s="125" t="str">
        <f>IF(COUNTIF(Stats!$A$1:$A$32, H101) &gt; 0, "Found", "Not Found")</f>
        <v>Found</v>
      </c>
      <c r="AA101" s="125" t="str">
        <f>IF(COUNTIF(Stats!$A$1:$A$32, I101) &gt; 0, "Found", "Not Found")</f>
        <v>Found</v>
      </c>
      <c r="AB101" s="125" t="str">
        <f>IF(COUNTIF(Stats!$A$1:$A$32, J101) &gt; 0, "Found", "Not Found")</f>
        <v>Found</v>
      </c>
      <c r="AC101" s="125" t="str">
        <f>IF(COUNTIF(Stats!$A$1:$A$32, K101) &gt; 0, "Found", "Not Found")</f>
        <v>Found</v>
      </c>
      <c r="AD101" s="125" t="str">
        <f>IF(COUNTIF(Stats!$A$1:$A$32, L101) &gt; 0, "Found", "Not Found")</f>
        <v>Found</v>
      </c>
      <c r="AE101" s="125" t="str">
        <f>IF(COUNTIF(Stats!$A$1:$A$32, M101) &gt; 0, "Found", "Not Found")</f>
        <v>Found</v>
      </c>
      <c r="AF101" s="125" t="str">
        <f>IF(COUNTIF(Stats!$A$1:$A$32, N101) &gt; 0, "Found", "Not Found")</f>
        <v>Found</v>
      </c>
      <c r="AG101" s="125" t="str">
        <f>IF(COUNTIF(Stats!$A$1:$A$32, O101) &gt; 0, "Found", "Not Found")</f>
        <v>Found</v>
      </c>
      <c r="AH101" s="125" t="str">
        <f>IF(COUNTIF(Stats!$A$1:$A$32, P101) &gt; 0, "Found", "Not Found")</f>
        <v>Found</v>
      </c>
      <c r="AI101" s="125" t="str">
        <f>IF(COUNTIF(Stats!$A$1:$A$32, Q101) &gt; 0, "Found", "Not Found")</f>
        <v>Found</v>
      </c>
      <c r="AJ101" s="125" t="str">
        <f>IF(COUNTIF(Stats!$A$1:$A$32, R101) &gt; 0, "Found", "Not Found")</f>
        <v>Found</v>
      </c>
    </row>
    <row r="102" spans="1:36">
      <c r="A102" s="115" t="s">
        <v>304</v>
      </c>
      <c r="B102" s="116">
        <v>45126</v>
      </c>
      <c r="C102" s="115" t="s">
        <v>365</v>
      </c>
      <c r="D102" s="115" t="s">
        <v>100</v>
      </c>
      <c r="E102" s="117" t="s">
        <v>58</v>
      </c>
      <c r="F102" s="118" t="s">
        <v>40</v>
      </c>
      <c r="G102" s="119" t="s">
        <v>51</v>
      </c>
      <c r="H102" s="119" t="s">
        <v>68</v>
      </c>
      <c r="I102" s="120" t="s">
        <v>50</v>
      </c>
      <c r="J102" s="120" t="s">
        <v>47</v>
      </c>
      <c r="K102" s="129" t="s">
        <v>62</v>
      </c>
      <c r="L102" s="123" t="s">
        <v>15</v>
      </c>
      <c r="M102" s="124" t="s">
        <v>49</v>
      </c>
      <c r="N102" s="124" t="s">
        <v>70</v>
      </c>
      <c r="O102" s="124" t="s">
        <v>52</v>
      </c>
      <c r="P102" s="124" t="s">
        <v>48</v>
      </c>
      <c r="Q102" s="124" t="s">
        <v>66</v>
      </c>
      <c r="R102" s="124" t="s">
        <v>45</v>
      </c>
      <c r="S102" s="115">
        <v>3</v>
      </c>
      <c r="T102" s="125">
        <f ca="1">IFERROR(__xludf.DUMMYFUNCTION("COUNTUNIQUE(E102:R102)"),14)</f>
        <v>14</v>
      </c>
      <c r="U102" s="126">
        <f>COUNTIFS(Patch3!E102:L102,Patch3!$H$16)</f>
        <v>0</v>
      </c>
      <c r="V102" s="126">
        <f>COUNTIFS(Patch3!E102:L102,Patch3!$N$2)</f>
        <v>0</v>
      </c>
      <c r="W102" s="125" t="str">
        <f>IF(COUNTIF(Stats!$A$1:$A$32, E102) &gt; 0, "Found", "Not Found")</f>
        <v>Found</v>
      </c>
      <c r="X102" s="125" t="str">
        <f>IF(COUNTIF(Stats!$A$1:$A$32, F102) &gt; 0, "Found", "Not Found")</f>
        <v>Found</v>
      </c>
      <c r="Y102" s="125" t="str">
        <f>IF(COUNTIF(Stats!$A$1:$A$32, G102) &gt; 0, "Found", "Not Found")</f>
        <v>Found</v>
      </c>
      <c r="Z102" s="125" t="str">
        <f>IF(COUNTIF(Stats!$A$1:$A$32, H102) &gt; 0, "Found", "Not Found")</f>
        <v>Found</v>
      </c>
      <c r="AA102" s="125" t="str">
        <f>IF(COUNTIF(Stats!$A$1:$A$32, I102) &gt; 0, "Found", "Not Found")</f>
        <v>Found</v>
      </c>
      <c r="AB102" s="125" t="str">
        <f>IF(COUNTIF(Stats!$A$1:$A$32, J102) &gt; 0, "Found", "Not Found")</f>
        <v>Found</v>
      </c>
      <c r="AC102" s="125" t="str">
        <f>IF(COUNTIF(Stats!$A$1:$A$32, K102) &gt; 0, "Found", "Not Found")</f>
        <v>Found</v>
      </c>
      <c r="AD102" s="125" t="str">
        <f>IF(COUNTIF(Stats!$A$1:$A$32, L102) &gt; 0, "Found", "Not Found")</f>
        <v>Found</v>
      </c>
      <c r="AE102" s="125" t="str">
        <f>IF(COUNTIF(Stats!$A$1:$A$32, M102) &gt; 0, "Found", "Not Found")</f>
        <v>Found</v>
      </c>
      <c r="AF102" s="125" t="str">
        <f>IF(COUNTIF(Stats!$A$1:$A$32, N102) &gt; 0, "Found", "Not Found")</f>
        <v>Not Found</v>
      </c>
      <c r="AG102" s="125" t="str">
        <f>IF(COUNTIF(Stats!$A$1:$A$32, O102) &gt; 0, "Found", "Not Found")</f>
        <v>Found</v>
      </c>
      <c r="AH102" s="125" t="str">
        <f>IF(COUNTIF(Stats!$A$1:$A$32, P102) &gt; 0, "Found", "Not Found")</f>
        <v>Found</v>
      </c>
      <c r="AI102" s="125" t="str">
        <f>IF(COUNTIF(Stats!$A$1:$A$32, Q102) &gt; 0, "Found", "Not Found")</f>
        <v>Found</v>
      </c>
      <c r="AJ102" s="125" t="str">
        <f>IF(COUNTIF(Stats!$A$1:$A$32, R102) &gt; 0, "Found", "Not Found")</f>
        <v>Found</v>
      </c>
    </row>
    <row r="103" spans="1:36">
      <c r="A103" s="115" t="s">
        <v>314</v>
      </c>
      <c r="B103" s="116">
        <v>45126</v>
      </c>
      <c r="C103" s="115" t="s">
        <v>364</v>
      </c>
      <c r="D103" s="115" t="s">
        <v>100</v>
      </c>
      <c r="E103" s="117" t="s">
        <v>45</v>
      </c>
      <c r="F103" s="118" t="s">
        <v>50</v>
      </c>
      <c r="G103" s="119" t="s">
        <v>59</v>
      </c>
      <c r="H103" s="119" t="s">
        <v>52</v>
      </c>
      <c r="I103" s="120" t="s">
        <v>40</v>
      </c>
      <c r="J103" s="120" t="s">
        <v>51</v>
      </c>
      <c r="K103" s="122" t="s">
        <v>25</v>
      </c>
      <c r="L103" s="123" t="s">
        <v>61</v>
      </c>
      <c r="M103" s="124" t="s">
        <v>58</v>
      </c>
      <c r="N103" s="124" t="s">
        <v>49</v>
      </c>
      <c r="O103" s="124" t="s">
        <v>48</v>
      </c>
      <c r="P103" s="124" t="s">
        <v>47</v>
      </c>
      <c r="Q103" s="133" t="s">
        <v>284</v>
      </c>
      <c r="R103" s="124" t="s">
        <v>65</v>
      </c>
      <c r="S103" s="115">
        <v>3</v>
      </c>
      <c r="T103" s="125">
        <f ca="1">IFERROR(__xludf.DUMMYFUNCTION("COUNTUNIQUE(E103:R103)"),14)</f>
        <v>14</v>
      </c>
      <c r="U103" s="126">
        <f>COUNTIFS(Patch3!E103:L103,Patch3!$H$16)</f>
        <v>0</v>
      </c>
      <c r="V103" s="126">
        <f>COUNTIFS(Patch3!E103:L103,Patch3!$N$2)</f>
        <v>0</v>
      </c>
      <c r="W103" s="125" t="str">
        <f>IF(COUNTIF(Stats!$A$1:$A$32, E103) &gt; 0, "Found", "Not Found")</f>
        <v>Found</v>
      </c>
      <c r="X103" s="125" t="str">
        <f>IF(COUNTIF(Stats!$A$1:$A$32, F103) &gt; 0, "Found", "Not Found")</f>
        <v>Found</v>
      </c>
      <c r="Y103" s="125" t="str">
        <f>IF(COUNTIF(Stats!$A$1:$A$32, G103) &gt; 0, "Found", "Not Found")</f>
        <v>Found</v>
      </c>
      <c r="Z103" s="125" t="str">
        <f>IF(COUNTIF(Stats!$A$1:$A$32, H103) &gt; 0, "Found", "Not Found")</f>
        <v>Found</v>
      </c>
      <c r="AA103" s="125" t="str">
        <f>IF(COUNTIF(Stats!$A$1:$A$32, I103) &gt; 0, "Found", "Not Found")</f>
        <v>Found</v>
      </c>
      <c r="AB103" s="125" t="str">
        <f>IF(COUNTIF(Stats!$A$1:$A$32, J103) &gt; 0, "Found", "Not Found")</f>
        <v>Found</v>
      </c>
      <c r="AC103" s="125" t="str">
        <f>IF(COUNTIF(Stats!$A$1:$A$32, K103) &gt; 0, "Found", "Not Found")</f>
        <v>Found</v>
      </c>
      <c r="AD103" s="125" t="str">
        <f>IF(COUNTIF(Stats!$A$1:$A$32, L103) &gt; 0, "Found", "Not Found")</f>
        <v>Found</v>
      </c>
      <c r="AE103" s="125" t="str">
        <f>IF(COUNTIF(Stats!$A$1:$A$32, M103) &gt; 0, "Found", "Not Found")</f>
        <v>Found</v>
      </c>
      <c r="AF103" s="125" t="str">
        <f>IF(COUNTIF(Stats!$A$1:$A$32, N103) &gt; 0, "Found", "Not Found")</f>
        <v>Found</v>
      </c>
      <c r="AG103" s="125" t="str">
        <f>IF(COUNTIF(Stats!$A$1:$A$32, O103) &gt; 0, "Found", "Not Found")</f>
        <v>Found</v>
      </c>
      <c r="AH103" s="125" t="str">
        <f>IF(COUNTIF(Stats!$A$1:$A$32, P103) &gt; 0, "Found", "Not Found")</f>
        <v>Found</v>
      </c>
      <c r="AI103" s="125" t="str">
        <f>IF(COUNTIF(Stats!$A$1:$A$32, Q103) &gt; 0, "Found", "Not Found")</f>
        <v>Found</v>
      </c>
      <c r="AJ103" s="125" t="str">
        <f>IF(COUNTIF(Stats!$A$1:$A$32, R103) &gt; 0, "Found", "Not Found")</f>
        <v>Found</v>
      </c>
    </row>
    <row r="104" spans="1:36">
      <c r="A104" s="115" t="s">
        <v>304</v>
      </c>
      <c r="B104" s="116">
        <v>45126</v>
      </c>
      <c r="C104" s="115" t="s">
        <v>364</v>
      </c>
      <c r="D104" s="115" t="s">
        <v>100</v>
      </c>
      <c r="E104" s="117" t="s">
        <v>52</v>
      </c>
      <c r="F104" s="118" t="s">
        <v>58</v>
      </c>
      <c r="G104" s="119" t="s">
        <v>35</v>
      </c>
      <c r="H104" s="119" t="s">
        <v>46</v>
      </c>
      <c r="I104" s="120" t="s">
        <v>45</v>
      </c>
      <c r="J104" s="120" t="s">
        <v>50</v>
      </c>
      <c r="K104" s="122" t="s">
        <v>69</v>
      </c>
      <c r="L104" s="123" t="s">
        <v>59</v>
      </c>
      <c r="M104" s="124" t="s">
        <v>49</v>
      </c>
      <c r="N104" s="124" t="s">
        <v>66</v>
      </c>
      <c r="O104" s="124" t="s">
        <v>47</v>
      </c>
      <c r="P104" s="124" t="s">
        <v>48</v>
      </c>
      <c r="Q104" s="124" t="s">
        <v>70</v>
      </c>
      <c r="R104" s="133" t="s">
        <v>284</v>
      </c>
      <c r="S104" s="115">
        <v>3</v>
      </c>
      <c r="T104" s="125">
        <f ca="1">IFERROR(__xludf.DUMMYFUNCTION("COUNTUNIQUE(E104:R104)"),14)</f>
        <v>14</v>
      </c>
      <c r="U104" s="126">
        <f>COUNTIFS(Patch3!E104:L104,Patch3!$H$16)</f>
        <v>1</v>
      </c>
      <c r="V104" s="126">
        <f>COUNTIFS(Patch3!E104:L104,Patch3!$N$2)</f>
        <v>0</v>
      </c>
      <c r="W104" s="125" t="str">
        <f>IF(COUNTIF(Stats!$A$1:$A$32, E104) &gt; 0, "Found", "Not Found")</f>
        <v>Found</v>
      </c>
      <c r="X104" s="125" t="str">
        <f>IF(COUNTIF(Stats!$A$1:$A$32, F104) &gt; 0, "Found", "Not Found")</f>
        <v>Found</v>
      </c>
      <c r="Y104" s="125" t="str">
        <f>IF(COUNTIF(Stats!$A$1:$A$32, G104) &gt; 0, "Found", "Not Found")</f>
        <v>Found</v>
      </c>
      <c r="Z104" s="125" t="str">
        <f>IF(COUNTIF(Stats!$A$1:$A$32, H104) &gt; 0, "Found", "Not Found")</f>
        <v>Found</v>
      </c>
      <c r="AA104" s="125" t="str">
        <f>IF(COUNTIF(Stats!$A$1:$A$32, I104) &gt; 0, "Found", "Not Found")</f>
        <v>Found</v>
      </c>
      <c r="AB104" s="125" t="str">
        <f>IF(COUNTIF(Stats!$A$1:$A$32, J104) &gt; 0, "Found", "Not Found")</f>
        <v>Found</v>
      </c>
      <c r="AC104" s="125" t="str">
        <f>IF(COUNTIF(Stats!$A$1:$A$32, K104) &gt; 0, "Found", "Not Found")</f>
        <v>Found</v>
      </c>
      <c r="AD104" s="125" t="str">
        <f>IF(COUNTIF(Stats!$A$1:$A$32, L104) &gt; 0, "Found", "Not Found")</f>
        <v>Found</v>
      </c>
      <c r="AE104" s="125" t="str">
        <f>IF(COUNTIF(Stats!$A$1:$A$32, M104) &gt; 0, "Found", "Not Found")</f>
        <v>Found</v>
      </c>
      <c r="AF104" s="125" t="str">
        <f>IF(COUNTIF(Stats!$A$1:$A$32, N104) &gt; 0, "Found", "Not Found")</f>
        <v>Found</v>
      </c>
      <c r="AG104" s="125" t="str">
        <f>IF(COUNTIF(Stats!$A$1:$A$32, O104) &gt; 0, "Found", "Not Found")</f>
        <v>Found</v>
      </c>
      <c r="AH104" s="125" t="str">
        <f>IF(COUNTIF(Stats!$A$1:$A$32, P104) &gt; 0, "Found", "Not Found")</f>
        <v>Found</v>
      </c>
      <c r="AI104" s="125" t="str">
        <f>IF(COUNTIF(Stats!$A$1:$A$32, Q104) &gt; 0, "Found", "Not Found")</f>
        <v>Not Found</v>
      </c>
      <c r="AJ104" s="125" t="str">
        <f>IF(COUNTIF(Stats!$A$1:$A$32, R104) &gt; 0, "Found", "Not Found")</f>
        <v>Found</v>
      </c>
    </row>
    <row r="105" spans="1:36">
      <c r="A105" s="115" t="s">
        <v>315</v>
      </c>
      <c r="B105" s="116">
        <v>45126</v>
      </c>
      <c r="C105" s="115" t="s">
        <v>364</v>
      </c>
      <c r="D105" s="115" t="s">
        <v>100</v>
      </c>
      <c r="E105" s="117" t="s">
        <v>52</v>
      </c>
      <c r="F105" s="118" t="s">
        <v>298</v>
      </c>
      <c r="G105" s="119" t="s">
        <v>55</v>
      </c>
      <c r="H105" s="119" t="s">
        <v>57</v>
      </c>
      <c r="I105" s="120" t="s">
        <v>50</v>
      </c>
      <c r="J105" s="120" t="s">
        <v>59</v>
      </c>
      <c r="K105" s="122" t="s">
        <v>67</v>
      </c>
      <c r="L105" s="123" t="s">
        <v>25</v>
      </c>
      <c r="M105" s="124" t="s">
        <v>49</v>
      </c>
      <c r="N105" s="124" t="s">
        <v>45</v>
      </c>
      <c r="O105" s="124" t="s">
        <v>48</v>
      </c>
      <c r="P105" s="124" t="s">
        <v>47</v>
      </c>
      <c r="Q105" s="124" t="s">
        <v>54</v>
      </c>
      <c r="R105" s="124" t="s">
        <v>46</v>
      </c>
      <c r="S105" s="115">
        <v>3</v>
      </c>
      <c r="T105" s="125">
        <f ca="1">IFERROR(__xludf.DUMMYFUNCTION("COUNTUNIQUE(E105:R105)"),14)</f>
        <v>14</v>
      </c>
      <c r="U105" s="126">
        <f>COUNTIFS(Patch3!E105:L105,Patch3!$H$16)</f>
        <v>0</v>
      </c>
      <c r="V105" s="126">
        <f>COUNTIFS(Patch3!E105:L105,Patch3!$N$2)</f>
        <v>0</v>
      </c>
      <c r="W105" s="125" t="str">
        <f>IF(COUNTIF(Stats!$A$1:$A$32, E105) &gt; 0, "Found", "Not Found")</f>
        <v>Found</v>
      </c>
      <c r="X105" s="125" t="str">
        <f>IF(COUNTIF(Stats!$A$1:$A$32, F105) &gt; 0, "Found", "Not Found")</f>
        <v>Found</v>
      </c>
      <c r="Y105" s="125" t="str">
        <f>IF(COUNTIF(Stats!$A$1:$A$32, G105) &gt; 0, "Found", "Not Found")</f>
        <v>Found</v>
      </c>
      <c r="Z105" s="125" t="str">
        <f>IF(COUNTIF(Stats!$A$1:$A$32, H105) &gt; 0, "Found", "Not Found")</f>
        <v>Found</v>
      </c>
      <c r="AA105" s="125" t="str">
        <f>IF(COUNTIF(Stats!$A$1:$A$32, I105) &gt; 0, "Found", "Not Found")</f>
        <v>Found</v>
      </c>
      <c r="AB105" s="125" t="str">
        <f>IF(COUNTIF(Stats!$A$1:$A$32, J105) &gt; 0, "Found", "Not Found")</f>
        <v>Found</v>
      </c>
      <c r="AC105" s="125" t="str">
        <f>IF(COUNTIF(Stats!$A$1:$A$32, K105) &gt; 0, "Found", "Not Found")</f>
        <v>Found</v>
      </c>
      <c r="AD105" s="125" t="str">
        <f>IF(COUNTIF(Stats!$A$1:$A$32, L105) &gt; 0, "Found", "Not Found")</f>
        <v>Found</v>
      </c>
      <c r="AE105" s="125" t="str">
        <f>IF(COUNTIF(Stats!$A$1:$A$32, M105) &gt; 0, "Found", "Not Found")</f>
        <v>Found</v>
      </c>
      <c r="AF105" s="125" t="str">
        <f>IF(COUNTIF(Stats!$A$1:$A$32, N105) &gt; 0, "Found", "Not Found")</f>
        <v>Found</v>
      </c>
      <c r="AG105" s="125" t="str">
        <f>IF(COUNTIF(Stats!$A$1:$A$32, O105) &gt; 0, "Found", "Not Found")</f>
        <v>Found</v>
      </c>
      <c r="AH105" s="125" t="str">
        <f>IF(COUNTIF(Stats!$A$1:$A$32, P105) &gt; 0, "Found", "Not Found")</f>
        <v>Found</v>
      </c>
      <c r="AI105" s="125" t="str">
        <f>IF(COUNTIF(Stats!$A$1:$A$32, Q105) &gt; 0, "Found", "Not Found")</f>
        <v>Found</v>
      </c>
      <c r="AJ105" s="125" t="str">
        <f>IF(COUNTIF(Stats!$A$1:$A$32, R105) &gt; 0, "Found", "Not Found")</f>
        <v>Found</v>
      </c>
    </row>
    <row r="106" spans="1:36">
      <c r="A106" s="115" t="s">
        <v>316</v>
      </c>
      <c r="B106" s="116">
        <v>45126</v>
      </c>
      <c r="C106" s="115" t="s">
        <v>365</v>
      </c>
      <c r="D106" s="115" t="s">
        <v>100</v>
      </c>
      <c r="E106" s="117" t="s">
        <v>45</v>
      </c>
      <c r="F106" s="118" t="s">
        <v>57</v>
      </c>
      <c r="G106" s="119" t="s">
        <v>40</v>
      </c>
      <c r="H106" s="119" t="s">
        <v>62</v>
      </c>
      <c r="I106" s="120" t="s">
        <v>58</v>
      </c>
      <c r="J106" s="120" t="s">
        <v>47</v>
      </c>
      <c r="K106" s="122" t="s">
        <v>50</v>
      </c>
      <c r="L106" s="123" t="s">
        <v>66</v>
      </c>
      <c r="M106" s="124" t="s">
        <v>59</v>
      </c>
      <c r="N106" s="124" t="s">
        <v>49</v>
      </c>
      <c r="O106" s="124" t="s">
        <v>25</v>
      </c>
      <c r="P106" s="124" t="s">
        <v>48</v>
      </c>
      <c r="Q106" s="124" t="s">
        <v>55</v>
      </c>
      <c r="R106" s="124" t="s">
        <v>70</v>
      </c>
      <c r="S106" s="115">
        <v>3</v>
      </c>
      <c r="T106" s="125">
        <f ca="1">IFERROR(__xludf.DUMMYFUNCTION("COUNTUNIQUE(E106:R106)"),14)</f>
        <v>14</v>
      </c>
      <c r="U106" s="126">
        <f>COUNTIFS(Patch3!E106:L106,Patch3!$H$16)</f>
        <v>0</v>
      </c>
      <c r="V106" s="126">
        <f>COUNTIFS(Patch3!E106:L106,Patch3!$N$2)</f>
        <v>1</v>
      </c>
      <c r="W106" s="125" t="str">
        <f>IF(COUNTIF(Stats!$A$1:$A$32, E106) &gt; 0, "Found", "Not Found")</f>
        <v>Found</v>
      </c>
      <c r="X106" s="125" t="str">
        <f>IF(COUNTIF(Stats!$A$1:$A$32, F106) &gt; 0, "Found", "Not Found")</f>
        <v>Found</v>
      </c>
      <c r="Y106" s="125" t="str">
        <f>IF(COUNTIF(Stats!$A$1:$A$32, G106) &gt; 0, "Found", "Not Found")</f>
        <v>Found</v>
      </c>
      <c r="Z106" s="125" t="str">
        <f>IF(COUNTIF(Stats!$A$1:$A$32, H106) &gt; 0, "Found", "Not Found")</f>
        <v>Found</v>
      </c>
      <c r="AA106" s="125" t="str">
        <f>IF(COUNTIF(Stats!$A$1:$A$32, I106) &gt; 0, "Found", "Not Found")</f>
        <v>Found</v>
      </c>
      <c r="AB106" s="125" t="str">
        <f>IF(COUNTIF(Stats!$A$1:$A$32, J106) &gt; 0, "Found", "Not Found")</f>
        <v>Found</v>
      </c>
      <c r="AC106" s="125" t="str">
        <f>IF(COUNTIF(Stats!$A$1:$A$32, K106) &gt; 0, "Found", "Not Found")</f>
        <v>Found</v>
      </c>
      <c r="AD106" s="125" t="str">
        <f>IF(COUNTIF(Stats!$A$1:$A$32, L106) &gt; 0, "Found", "Not Found")</f>
        <v>Found</v>
      </c>
      <c r="AE106" s="125" t="str">
        <f>IF(COUNTIF(Stats!$A$1:$A$32, M106) &gt; 0, "Found", "Not Found")</f>
        <v>Found</v>
      </c>
      <c r="AF106" s="125" t="str">
        <f>IF(COUNTIF(Stats!$A$1:$A$32, N106) &gt; 0, "Found", "Not Found")</f>
        <v>Found</v>
      </c>
      <c r="AG106" s="125" t="str">
        <f>IF(COUNTIF(Stats!$A$1:$A$32, O106) &gt; 0, "Found", "Not Found")</f>
        <v>Found</v>
      </c>
      <c r="AH106" s="125" t="str">
        <f>IF(COUNTIF(Stats!$A$1:$A$32, P106) &gt; 0, "Found", "Not Found")</f>
        <v>Found</v>
      </c>
      <c r="AI106" s="125" t="str">
        <f>IF(COUNTIF(Stats!$A$1:$A$32, Q106) &gt; 0, "Found", "Not Found")</f>
        <v>Found</v>
      </c>
      <c r="AJ106" s="125" t="str">
        <f>IF(COUNTIF(Stats!$A$1:$A$32, R106) &gt; 0, "Found", "Not Found")</f>
        <v>Not Found</v>
      </c>
    </row>
    <row r="107" spans="1:36">
      <c r="A107" s="115" t="s">
        <v>315</v>
      </c>
      <c r="B107" s="116">
        <v>45126</v>
      </c>
      <c r="C107" s="115" t="s">
        <v>364</v>
      </c>
      <c r="D107" s="115" t="s">
        <v>100</v>
      </c>
      <c r="E107" s="117" t="s">
        <v>52</v>
      </c>
      <c r="F107" s="118" t="s">
        <v>58</v>
      </c>
      <c r="G107" s="119" t="s">
        <v>59</v>
      </c>
      <c r="H107" s="128" t="s">
        <v>62</v>
      </c>
      <c r="I107" s="120" t="s">
        <v>46</v>
      </c>
      <c r="J107" s="120" t="s">
        <v>61</v>
      </c>
      <c r="K107" s="122" t="s">
        <v>50</v>
      </c>
      <c r="L107" s="134"/>
      <c r="M107" s="124" t="s">
        <v>49</v>
      </c>
      <c r="N107" s="124" t="s">
        <v>45</v>
      </c>
      <c r="O107" s="124" t="s">
        <v>48</v>
      </c>
      <c r="P107" s="124" t="s">
        <v>47</v>
      </c>
      <c r="Q107" s="124" t="s">
        <v>70</v>
      </c>
      <c r="R107" s="124" t="s">
        <v>15</v>
      </c>
      <c r="S107" s="115">
        <v>3</v>
      </c>
      <c r="T107" s="125">
        <f ca="1">IFERROR(__xludf.DUMMYFUNCTION("COUNTUNIQUE(E107:R107)"),13)</f>
        <v>13</v>
      </c>
      <c r="U107" s="126">
        <f>COUNTIFS(Patch3!E107:L107,Patch3!$H$16)</f>
        <v>0</v>
      </c>
      <c r="V107" s="126">
        <f>COUNTIFS(Patch3!E107:L107,Patch3!$N$2)</f>
        <v>0</v>
      </c>
      <c r="W107" s="125" t="str">
        <f>IF(COUNTIF(Stats!$A$1:$A$32, E107) &gt; 0, "Found", "Not Found")</f>
        <v>Found</v>
      </c>
      <c r="X107" s="125" t="str">
        <f>IF(COUNTIF(Stats!$A$1:$A$32, F107) &gt; 0, "Found", "Not Found")</f>
        <v>Found</v>
      </c>
      <c r="Y107" s="125" t="str">
        <f>IF(COUNTIF(Stats!$A$1:$A$32, G107) &gt; 0, "Found", "Not Found")</f>
        <v>Found</v>
      </c>
      <c r="Z107" s="125" t="str">
        <f>IF(COUNTIF(Stats!$A$1:$A$32, H107) &gt; 0, "Found", "Not Found")</f>
        <v>Found</v>
      </c>
      <c r="AA107" s="125" t="str">
        <f>IF(COUNTIF(Stats!$A$1:$A$32, I107) &gt; 0, "Found", "Not Found")</f>
        <v>Found</v>
      </c>
      <c r="AB107" s="125" t="str">
        <f>IF(COUNTIF(Stats!$A$1:$A$32, J107) &gt; 0, "Found", "Not Found")</f>
        <v>Found</v>
      </c>
      <c r="AC107" s="125" t="str">
        <f>IF(COUNTIF(Stats!$A$1:$A$32, K107) &gt; 0, "Found", "Not Found")</f>
        <v>Found</v>
      </c>
      <c r="AD107" s="125" t="str">
        <f>IF(COUNTIF(Stats!$A$1:$A$32, L107) &gt; 0, "Found", "Not Found")</f>
        <v>Not Found</v>
      </c>
      <c r="AE107" s="125" t="str">
        <f>IF(COUNTIF(Stats!$A$1:$A$32, M107) &gt; 0, "Found", "Not Found")</f>
        <v>Found</v>
      </c>
      <c r="AF107" s="125" t="str">
        <f>IF(COUNTIF(Stats!$A$1:$A$32, N107) &gt; 0, "Found", "Not Found")</f>
        <v>Found</v>
      </c>
      <c r="AG107" s="125" t="str">
        <f>IF(COUNTIF(Stats!$A$1:$A$32, O107) &gt; 0, "Found", "Not Found")</f>
        <v>Found</v>
      </c>
      <c r="AH107" s="125" t="str">
        <f>IF(COUNTIF(Stats!$A$1:$A$32, P107) &gt; 0, "Found", "Not Found")</f>
        <v>Found</v>
      </c>
      <c r="AI107" s="125" t="str">
        <f>IF(COUNTIF(Stats!$A$1:$A$32, Q107) &gt; 0, "Found", "Not Found")</f>
        <v>Not Found</v>
      </c>
      <c r="AJ107" s="125" t="str">
        <f>IF(COUNTIF(Stats!$A$1:$A$32, R107) &gt; 0, "Found", "Not Found")</f>
        <v>Found</v>
      </c>
    </row>
    <row r="108" spans="1:36">
      <c r="A108" s="115" t="s">
        <v>317</v>
      </c>
      <c r="B108" s="116">
        <v>45126</v>
      </c>
      <c r="C108" s="115" t="s">
        <v>365</v>
      </c>
      <c r="D108" s="115" t="s">
        <v>100</v>
      </c>
      <c r="E108" s="117" t="s">
        <v>49</v>
      </c>
      <c r="F108" s="118" t="s">
        <v>50</v>
      </c>
      <c r="G108" s="119" t="s">
        <v>47</v>
      </c>
      <c r="H108" s="119" t="s">
        <v>70</v>
      </c>
      <c r="I108" s="120" t="s">
        <v>55</v>
      </c>
      <c r="J108" s="120" t="s">
        <v>15</v>
      </c>
      <c r="K108" s="122" t="s">
        <v>40</v>
      </c>
      <c r="L108" s="123" t="s">
        <v>60</v>
      </c>
      <c r="M108" s="124" t="s">
        <v>57</v>
      </c>
      <c r="N108" s="124" t="s">
        <v>66</v>
      </c>
      <c r="O108" s="124" t="s">
        <v>48</v>
      </c>
      <c r="P108" s="124" t="s">
        <v>51</v>
      </c>
      <c r="Q108" s="124" t="s">
        <v>52</v>
      </c>
      <c r="R108" s="124" t="s">
        <v>45</v>
      </c>
      <c r="S108" s="115">
        <v>3</v>
      </c>
      <c r="T108" s="125">
        <f ca="1">IFERROR(__xludf.DUMMYFUNCTION("COUNTUNIQUE(E108:R108)"),14)</f>
        <v>14</v>
      </c>
      <c r="U108" s="126">
        <f>COUNTIFS(Patch3!E108:L108,Patch3!$H$16)</f>
        <v>0</v>
      </c>
      <c r="V108" s="126">
        <f>COUNTIFS(Patch3!E108:L108,Patch3!$N$2)</f>
        <v>0</v>
      </c>
      <c r="W108" s="125" t="str">
        <f>IF(COUNTIF(Stats!$A$1:$A$32, E108) &gt; 0, "Found", "Not Found")</f>
        <v>Found</v>
      </c>
      <c r="X108" s="125" t="str">
        <f>IF(COUNTIF(Stats!$A$1:$A$32, F108) &gt; 0, "Found", "Not Found")</f>
        <v>Found</v>
      </c>
      <c r="Y108" s="125" t="str">
        <f>IF(COUNTIF(Stats!$A$1:$A$32, G108) &gt; 0, "Found", "Not Found")</f>
        <v>Found</v>
      </c>
      <c r="Z108" s="125" t="str">
        <f>IF(COUNTIF(Stats!$A$1:$A$32, H108) &gt; 0, "Found", "Not Found")</f>
        <v>Not Found</v>
      </c>
      <c r="AA108" s="125" t="str">
        <f>IF(COUNTIF(Stats!$A$1:$A$32, I108) &gt; 0, "Found", "Not Found")</f>
        <v>Found</v>
      </c>
      <c r="AB108" s="125" t="str">
        <f>IF(COUNTIF(Stats!$A$1:$A$32, J108) &gt; 0, "Found", "Not Found")</f>
        <v>Found</v>
      </c>
      <c r="AC108" s="125" t="str">
        <f>IF(COUNTIF(Stats!$A$1:$A$32, K108) &gt; 0, "Found", "Not Found")</f>
        <v>Found</v>
      </c>
      <c r="AD108" s="125" t="str">
        <f>IF(COUNTIF(Stats!$A$1:$A$32, L108) &gt; 0, "Found", "Not Found")</f>
        <v>Found</v>
      </c>
      <c r="AE108" s="125" t="str">
        <f>IF(COUNTIF(Stats!$A$1:$A$32, M108) &gt; 0, "Found", "Not Found")</f>
        <v>Found</v>
      </c>
      <c r="AF108" s="125" t="str">
        <f>IF(COUNTIF(Stats!$A$1:$A$32, N108) &gt; 0, "Found", "Not Found")</f>
        <v>Found</v>
      </c>
      <c r="AG108" s="125" t="str">
        <f>IF(COUNTIF(Stats!$A$1:$A$32, O108) &gt; 0, "Found", "Not Found")</f>
        <v>Found</v>
      </c>
      <c r="AH108" s="125" t="str">
        <f>IF(COUNTIF(Stats!$A$1:$A$32, P108) &gt; 0, "Found", "Not Found")</f>
        <v>Found</v>
      </c>
      <c r="AI108" s="125" t="str">
        <f>IF(COUNTIF(Stats!$A$1:$A$32, Q108) &gt; 0, "Found", "Not Found")</f>
        <v>Found</v>
      </c>
      <c r="AJ108" s="125" t="str">
        <f>IF(COUNTIF(Stats!$A$1:$A$32, R108) &gt; 0, "Found", "Not Found")</f>
        <v>Found</v>
      </c>
    </row>
    <row r="109" spans="1:36">
      <c r="A109" s="115" t="s">
        <v>318</v>
      </c>
      <c r="B109" s="116">
        <v>45126</v>
      </c>
      <c r="C109" s="115" t="s">
        <v>364</v>
      </c>
      <c r="D109" s="115" t="s">
        <v>100</v>
      </c>
      <c r="E109" s="117" t="s">
        <v>15</v>
      </c>
      <c r="F109" s="118" t="s">
        <v>55</v>
      </c>
      <c r="G109" s="119" t="s">
        <v>40</v>
      </c>
      <c r="H109" s="119" t="s">
        <v>60</v>
      </c>
      <c r="I109" s="120" t="s">
        <v>50</v>
      </c>
      <c r="J109" s="120" t="s">
        <v>47</v>
      </c>
      <c r="K109" s="122" t="s">
        <v>59</v>
      </c>
      <c r="L109" s="123" t="s">
        <v>56</v>
      </c>
      <c r="M109" s="124" t="s">
        <v>52</v>
      </c>
      <c r="N109" s="124" t="s">
        <v>49</v>
      </c>
      <c r="O109" s="124" t="s">
        <v>66</v>
      </c>
      <c r="P109" s="124" t="s">
        <v>48</v>
      </c>
      <c r="Q109" s="124" t="s">
        <v>45</v>
      </c>
      <c r="R109" s="124" t="s">
        <v>35</v>
      </c>
      <c r="S109" s="115">
        <v>3</v>
      </c>
      <c r="T109" s="125">
        <f ca="1">IFERROR(__xludf.DUMMYFUNCTION("COUNTUNIQUE(E109:R109)"),14)</f>
        <v>14</v>
      </c>
      <c r="U109" s="126">
        <f>COUNTIFS(Patch3!E109:L109,Patch3!$H$16)</f>
        <v>0</v>
      </c>
      <c r="V109" s="126">
        <f>COUNTIFS(Patch3!E109:L109,Patch3!$N$2)</f>
        <v>0</v>
      </c>
      <c r="W109" s="125" t="str">
        <f>IF(COUNTIF(Stats!$A$1:$A$32, E109) &gt; 0, "Found", "Not Found")</f>
        <v>Found</v>
      </c>
      <c r="X109" s="125" t="str">
        <f>IF(COUNTIF(Stats!$A$1:$A$32, F109) &gt; 0, "Found", "Not Found")</f>
        <v>Found</v>
      </c>
      <c r="Y109" s="125" t="str">
        <f>IF(COUNTIF(Stats!$A$1:$A$32, G109) &gt; 0, "Found", "Not Found")</f>
        <v>Found</v>
      </c>
      <c r="Z109" s="125" t="str">
        <f>IF(COUNTIF(Stats!$A$1:$A$32, H109) &gt; 0, "Found", "Not Found")</f>
        <v>Found</v>
      </c>
      <c r="AA109" s="125" t="str">
        <f>IF(COUNTIF(Stats!$A$1:$A$32, I109) &gt; 0, "Found", "Not Found")</f>
        <v>Found</v>
      </c>
      <c r="AB109" s="125" t="str">
        <f>IF(COUNTIF(Stats!$A$1:$A$32, J109) &gt; 0, "Found", "Not Found")</f>
        <v>Found</v>
      </c>
      <c r="AC109" s="125" t="str">
        <f>IF(COUNTIF(Stats!$A$1:$A$32, K109) &gt; 0, "Found", "Not Found")</f>
        <v>Found</v>
      </c>
      <c r="AD109" s="125" t="str">
        <f>IF(COUNTIF(Stats!$A$1:$A$32, L109) &gt; 0, "Found", "Not Found")</f>
        <v>Found</v>
      </c>
      <c r="AE109" s="125" t="str">
        <f>IF(COUNTIF(Stats!$A$1:$A$32, M109) &gt; 0, "Found", "Not Found")</f>
        <v>Found</v>
      </c>
      <c r="AF109" s="125" t="str">
        <f>IF(COUNTIF(Stats!$A$1:$A$32, N109) &gt; 0, "Found", "Not Found")</f>
        <v>Found</v>
      </c>
      <c r="AG109" s="125" t="str">
        <f>IF(COUNTIF(Stats!$A$1:$A$32, O109) &gt; 0, "Found", "Not Found")</f>
        <v>Found</v>
      </c>
      <c r="AH109" s="125" t="str">
        <f>IF(COUNTIF(Stats!$A$1:$A$32, P109) &gt; 0, "Found", "Not Found")</f>
        <v>Found</v>
      </c>
      <c r="AI109" s="125" t="str">
        <f>IF(COUNTIF(Stats!$A$1:$A$32, Q109) &gt; 0, "Found", "Not Found")</f>
        <v>Found</v>
      </c>
      <c r="AJ109" s="125" t="str">
        <f>IF(COUNTIF(Stats!$A$1:$A$32, R109) &gt; 0, "Found", "Not Found")</f>
        <v>Found</v>
      </c>
    </row>
    <row r="110" spans="1:36">
      <c r="A110" s="115" t="s">
        <v>317</v>
      </c>
      <c r="B110" s="116">
        <v>45126</v>
      </c>
      <c r="C110" s="115" t="s">
        <v>365</v>
      </c>
      <c r="D110" s="115" t="s">
        <v>100</v>
      </c>
      <c r="E110" s="117" t="s">
        <v>298</v>
      </c>
      <c r="F110" s="118" t="s">
        <v>70</v>
      </c>
      <c r="G110" s="119" t="s">
        <v>47</v>
      </c>
      <c r="H110" s="119" t="s">
        <v>69</v>
      </c>
      <c r="I110" s="120" t="s">
        <v>66</v>
      </c>
      <c r="J110" s="120" t="s">
        <v>50</v>
      </c>
      <c r="K110" s="122" t="s">
        <v>25</v>
      </c>
      <c r="L110" s="131" t="s">
        <v>284</v>
      </c>
      <c r="M110" s="124" t="s">
        <v>15</v>
      </c>
      <c r="N110" s="124" t="s">
        <v>49</v>
      </c>
      <c r="O110" s="124" t="s">
        <v>57</v>
      </c>
      <c r="P110" s="124" t="s">
        <v>46</v>
      </c>
      <c r="Q110" s="124" t="s">
        <v>52</v>
      </c>
      <c r="R110" s="124" t="s">
        <v>45</v>
      </c>
      <c r="S110" s="115">
        <v>3</v>
      </c>
      <c r="T110" s="125">
        <f ca="1">IFERROR(__xludf.DUMMYFUNCTION("COUNTUNIQUE(E110:R110)"),14)</f>
        <v>14</v>
      </c>
      <c r="U110" s="126">
        <f>COUNTIFS(Patch3!E110:L110,Patch3!$H$16)</f>
        <v>1</v>
      </c>
      <c r="V110" s="126">
        <f>COUNTIFS(Patch3!E110:L110,Patch3!$N$2)</f>
        <v>1</v>
      </c>
      <c r="W110" s="125" t="str">
        <f>IF(COUNTIF(Stats!$A$1:$A$32, E110) &gt; 0, "Found", "Not Found")</f>
        <v>Found</v>
      </c>
      <c r="X110" s="125" t="str">
        <f>IF(COUNTIF(Stats!$A$1:$A$32, F110) &gt; 0, "Found", "Not Found")</f>
        <v>Not Found</v>
      </c>
      <c r="Y110" s="125" t="str">
        <f>IF(COUNTIF(Stats!$A$1:$A$32, G110) &gt; 0, "Found", "Not Found")</f>
        <v>Found</v>
      </c>
      <c r="Z110" s="125" t="str">
        <f>IF(COUNTIF(Stats!$A$1:$A$32, H110) &gt; 0, "Found", "Not Found")</f>
        <v>Found</v>
      </c>
      <c r="AA110" s="125" t="str">
        <f>IF(COUNTIF(Stats!$A$1:$A$32, I110) &gt; 0, "Found", "Not Found")</f>
        <v>Found</v>
      </c>
      <c r="AB110" s="125" t="str">
        <f>IF(COUNTIF(Stats!$A$1:$A$32, J110) &gt; 0, "Found", "Not Found")</f>
        <v>Found</v>
      </c>
      <c r="AC110" s="125" t="str">
        <f>IF(COUNTIF(Stats!$A$1:$A$32, K110) &gt; 0, "Found", "Not Found")</f>
        <v>Found</v>
      </c>
      <c r="AD110" s="125" t="str">
        <f>IF(COUNTIF(Stats!$A$1:$A$32, L110) &gt; 0, "Found", "Not Found")</f>
        <v>Found</v>
      </c>
      <c r="AE110" s="125" t="str">
        <f>IF(COUNTIF(Stats!$A$1:$A$32, M110) &gt; 0, "Found", "Not Found")</f>
        <v>Found</v>
      </c>
      <c r="AF110" s="125" t="str">
        <f>IF(COUNTIF(Stats!$A$1:$A$32, N110) &gt; 0, "Found", "Not Found")</f>
        <v>Found</v>
      </c>
      <c r="AG110" s="125" t="str">
        <f>IF(COUNTIF(Stats!$A$1:$A$32, O110) &gt; 0, "Found", "Not Found")</f>
        <v>Found</v>
      </c>
      <c r="AH110" s="125" t="str">
        <f>IF(COUNTIF(Stats!$A$1:$A$32, P110) &gt; 0, "Found", "Not Found")</f>
        <v>Found</v>
      </c>
      <c r="AI110" s="125" t="str">
        <f>IF(COUNTIF(Stats!$A$1:$A$32, Q110) &gt; 0, "Found", "Not Found")</f>
        <v>Found</v>
      </c>
      <c r="AJ110" s="125" t="str">
        <f>IF(COUNTIF(Stats!$A$1:$A$32, R110) &gt; 0, "Found", "Not Found")</f>
        <v>Found</v>
      </c>
    </row>
    <row r="111" spans="1:36">
      <c r="A111" s="115" t="s">
        <v>275</v>
      </c>
      <c r="B111" s="116">
        <v>45126</v>
      </c>
      <c r="C111" s="115" t="s">
        <v>364</v>
      </c>
      <c r="D111" s="115" t="s">
        <v>100</v>
      </c>
      <c r="E111" s="117" t="s">
        <v>52</v>
      </c>
      <c r="F111" s="118" t="s">
        <v>50</v>
      </c>
      <c r="G111" s="119" t="s">
        <v>62</v>
      </c>
      <c r="H111" s="119" t="s">
        <v>59</v>
      </c>
      <c r="I111" s="120" t="s">
        <v>298</v>
      </c>
      <c r="J111" s="120" t="s">
        <v>55</v>
      </c>
      <c r="K111" s="122" t="s">
        <v>54</v>
      </c>
      <c r="L111" s="123" t="s">
        <v>68</v>
      </c>
      <c r="M111" s="124" t="s">
        <v>49</v>
      </c>
      <c r="N111" s="124" t="s">
        <v>57</v>
      </c>
      <c r="O111" s="124" t="s">
        <v>47</v>
      </c>
      <c r="P111" s="124" t="s">
        <v>66</v>
      </c>
      <c r="Q111" s="124" t="s">
        <v>46</v>
      </c>
      <c r="R111" s="124" t="s">
        <v>15</v>
      </c>
      <c r="S111" s="115">
        <v>3</v>
      </c>
      <c r="T111" s="125">
        <f ca="1">IFERROR(__xludf.DUMMYFUNCTION("COUNTUNIQUE(E111:R111)"),14)</f>
        <v>14</v>
      </c>
      <c r="U111" s="126">
        <f>COUNTIFS(Patch3!E111:L111,Patch3!$H$16)</f>
        <v>0</v>
      </c>
      <c r="V111" s="126">
        <f>COUNTIFS(Patch3!E111:L111,Patch3!$N$2)</f>
        <v>0</v>
      </c>
      <c r="W111" s="125" t="str">
        <f>IF(COUNTIF(Stats!$A$1:$A$32, E111) &gt; 0, "Found", "Not Found")</f>
        <v>Found</v>
      </c>
      <c r="X111" s="125" t="str">
        <f>IF(COUNTIF(Stats!$A$1:$A$32, F111) &gt; 0, "Found", "Not Found")</f>
        <v>Found</v>
      </c>
      <c r="Y111" s="125" t="str">
        <f>IF(COUNTIF(Stats!$A$1:$A$32, G111) &gt; 0, "Found", "Not Found")</f>
        <v>Found</v>
      </c>
      <c r="Z111" s="125" t="str">
        <f>IF(COUNTIF(Stats!$A$1:$A$32, H111) &gt; 0, "Found", "Not Found")</f>
        <v>Found</v>
      </c>
      <c r="AA111" s="125" t="str">
        <f>IF(COUNTIF(Stats!$A$1:$A$32, I111) &gt; 0, "Found", "Not Found")</f>
        <v>Found</v>
      </c>
      <c r="AB111" s="125" t="str">
        <f>IF(COUNTIF(Stats!$A$1:$A$32, J111) &gt; 0, "Found", "Not Found")</f>
        <v>Found</v>
      </c>
      <c r="AC111" s="125" t="str">
        <f>IF(COUNTIF(Stats!$A$1:$A$32, K111) &gt; 0, "Found", "Not Found")</f>
        <v>Found</v>
      </c>
      <c r="AD111" s="125" t="str">
        <f>IF(COUNTIF(Stats!$A$1:$A$32, L111) &gt; 0, "Found", "Not Found")</f>
        <v>Found</v>
      </c>
      <c r="AE111" s="125" t="str">
        <f>IF(COUNTIF(Stats!$A$1:$A$32, M111) &gt; 0, "Found", "Not Found")</f>
        <v>Found</v>
      </c>
      <c r="AF111" s="125" t="str">
        <f>IF(COUNTIF(Stats!$A$1:$A$32, N111) &gt; 0, "Found", "Not Found")</f>
        <v>Found</v>
      </c>
      <c r="AG111" s="125" t="str">
        <f>IF(COUNTIF(Stats!$A$1:$A$32, O111) &gt; 0, "Found", "Not Found")</f>
        <v>Found</v>
      </c>
      <c r="AH111" s="125" t="str">
        <f>IF(COUNTIF(Stats!$A$1:$A$32, P111) &gt; 0, "Found", "Not Found")</f>
        <v>Found</v>
      </c>
      <c r="AI111" s="125" t="str">
        <f>IF(COUNTIF(Stats!$A$1:$A$32, Q111) &gt; 0, "Found", "Not Found")</f>
        <v>Found</v>
      </c>
      <c r="AJ111" s="125" t="str">
        <f>IF(COUNTIF(Stats!$A$1:$A$32, R111) &gt; 0, "Found", "Not Found")</f>
        <v>Found</v>
      </c>
    </row>
    <row r="112" spans="1:36">
      <c r="A112" s="115" t="s">
        <v>220</v>
      </c>
      <c r="B112" s="116">
        <v>45126</v>
      </c>
      <c r="C112" s="115" t="s">
        <v>364</v>
      </c>
      <c r="D112" s="115" t="s">
        <v>100</v>
      </c>
      <c r="E112" s="117" t="s">
        <v>15</v>
      </c>
      <c r="F112" s="118" t="s">
        <v>50</v>
      </c>
      <c r="G112" s="119" t="s">
        <v>40</v>
      </c>
      <c r="H112" s="119" t="s">
        <v>60</v>
      </c>
      <c r="I112" s="120" t="s">
        <v>47</v>
      </c>
      <c r="J112" s="120" t="s">
        <v>55</v>
      </c>
      <c r="K112" s="122" t="s">
        <v>69</v>
      </c>
      <c r="L112" s="123" t="s">
        <v>59</v>
      </c>
      <c r="M112" s="124" t="s">
        <v>52</v>
      </c>
      <c r="N112" s="124" t="s">
        <v>49</v>
      </c>
      <c r="O112" s="124" t="s">
        <v>66</v>
      </c>
      <c r="P112" s="124" t="s">
        <v>48</v>
      </c>
      <c r="Q112" s="124" t="s">
        <v>46</v>
      </c>
      <c r="R112" s="124" t="s">
        <v>35</v>
      </c>
      <c r="S112" s="115">
        <v>3</v>
      </c>
      <c r="T112" s="125">
        <f ca="1">IFERROR(__xludf.DUMMYFUNCTION("COUNTUNIQUE(E112:R112)"),14)</f>
        <v>14</v>
      </c>
      <c r="U112" s="126">
        <f>COUNTIFS(Patch3!E112:L112,Patch3!$H$16)</f>
        <v>1</v>
      </c>
      <c r="V112" s="126">
        <f>COUNTIFS(Patch3!E112:L112,Patch3!$N$2)</f>
        <v>0</v>
      </c>
      <c r="W112" s="125" t="str">
        <f>IF(COUNTIF(Stats!$A$1:$A$32, E112) &gt; 0, "Found", "Not Found")</f>
        <v>Found</v>
      </c>
      <c r="X112" s="125" t="str">
        <f>IF(COUNTIF(Stats!$A$1:$A$32, F112) &gt; 0, "Found", "Not Found")</f>
        <v>Found</v>
      </c>
      <c r="Y112" s="125" t="str">
        <f>IF(COUNTIF(Stats!$A$1:$A$32, G112) &gt; 0, "Found", "Not Found")</f>
        <v>Found</v>
      </c>
      <c r="Z112" s="125" t="str">
        <f>IF(COUNTIF(Stats!$A$1:$A$32, H112) &gt; 0, "Found", "Not Found")</f>
        <v>Found</v>
      </c>
      <c r="AA112" s="125" t="str">
        <f>IF(COUNTIF(Stats!$A$1:$A$32, I112) &gt; 0, "Found", "Not Found")</f>
        <v>Found</v>
      </c>
      <c r="AB112" s="125" t="str">
        <f>IF(COUNTIF(Stats!$A$1:$A$32, J112) &gt; 0, "Found", "Not Found")</f>
        <v>Found</v>
      </c>
      <c r="AC112" s="125" t="str">
        <f>IF(COUNTIF(Stats!$A$1:$A$32, K112) &gt; 0, "Found", "Not Found")</f>
        <v>Found</v>
      </c>
      <c r="AD112" s="125" t="str">
        <f>IF(COUNTIF(Stats!$A$1:$A$32, L112) &gt; 0, "Found", "Not Found")</f>
        <v>Found</v>
      </c>
      <c r="AE112" s="125" t="str">
        <f>IF(COUNTIF(Stats!$A$1:$A$32, M112) &gt; 0, "Found", "Not Found")</f>
        <v>Found</v>
      </c>
      <c r="AF112" s="125" t="str">
        <f>IF(COUNTIF(Stats!$A$1:$A$32, N112) &gt; 0, "Found", "Not Found")</f>
        <v>Found</v>
      </c>
      <c r="AG112" s="125" t="str">
        <f>IF(COUNTIF(Stats!$A$1:$A$32, O112) &gt; 0, "Found", "Not Found")</f>
        <v>Found</v>
      </c>
      <c r="AH112" s="125" t="str">
        <f>IF(COUNTIF(Stats!$A$1:$A$32, P112) &gt; 0, "Found", "Not Found")</f>
        <v>Found</v>
      </c>
      <c r="AI112" s="125" t="str">
        <f>IF(COUNTIF(Stats!$A$1:$A$32, Q112) &gt; 0, "Found", "Not Found")</f>
        <v>Found</v>
      </c>
      <c r="AJ112" s="125" t="str">
        <f>IF(COUNTIF(Stats!$A$1:$A$32, R112) &gt; 0, "Found", "Not Found")</f>
        <v>Found</v>
      </c>
    </row>
    <row r="113" spans="1:36">
      <c r="A113" s="115" t="s">
        <v>275</v>
      </c>
      <c r="B113" s="116">
        <v>45126</v>
      </c>
      <c r="C113" s="115" t="s">
        <v>365</v>
      </c>
      <c r="D113" s="115" t="s">
        <v>100</v>
      </c>
      <c r="E113" s="117" t="s">
        <v>52</v>
      </c>
      <c r="F113" s="118" t="s">
        <v>46</v>
      </c>
      <c r="G113" s="119" t="s">
        <v>62</v>
      </c>
      <c r="H113" s="119" t="s">
        <v>25</v>
      </c>
      <c r="I113" s="120" t="s">
        <v>298</v>
      </c>
      <c r="J113" s="120" t="s">
        <v>69</v>
      </c>
      <c r="K113" s="122" t="s">
        <v>70</v>
      </c>
      <c r="L113" s="123" t="s">
        <v>56</v>
      </c>
      <c r="M113" s="124" t="s">
        <v>49</v>
      </c>
      <c r="N113" s="124" t="s">
        <v>57</v>
      </c>
      <c r="O113" s="124" t="s">
        <v>47</v>
      </c>
      <c r="P113" s="124" t="s">
        <v>66</v>
      </c>
      <c r="Q113" s="124" t="s">
        <v>50</v>
      </c>
      <c r="R113" s="124" t="s">
        <v>15</v>
      </c>
      <c r="S113" s="115">
        <v>3</v>
      </c>
      <c r="T113" s="125">
        <f ca="1">IFERROR(__xludf.DUMMYFUNCTION("COUNTUNIQUE(E113:R113)"),14)</f>
        <v>14</v>
      </c>
      <c r="U113" s="126">
        <f>COUNTIFS(Patch3!E113:L113,Patch3!$H$16)</f>
        <v>1</v>
      </c>
      <c r="V113" s="126">
        <f>COUNTIFS(Patch3!E113:L113,Patch3!$N$2)</f>
        <v>0</v>
      </c>
      <c r="W113" s="125" t="str">
        <f>IF(COUNTIF(Stats!$A$1:$A$32, E113) &gt; 0, "Found", "Not Found")</f>
        <v>Found</v>
      </c>
      <c r="X113" s="125" t="str">
        <f>IF(COUNTIF(Stats!$A$1:$A$32, F113) &gt; 0, "Found", "Not Found")</f>
        <v>Found</v>
      </c>
      <c r="Y113" s="125" t="str">
        <f>IF(COUNTIF(Stats!$A$1:$A$32, G113) &gt; 0, "Found", "Not Found")</f>
        <v>Found</v>
      </c>
      <c r="Z113" s="125" t="str">
        <f>IF(COUNTIF(Stats!$A$1:$A$32, H113) &gt; 0, "Found", "Not Found")</f>
        <v>Found</v>
      </c>
      <c r="AA113" s="125" t="str">
        <f>IF(COUNTIF(Stats!$A$1:$A$32, I113) &gt; 0, "Found", "Not Found")</f>
        <v>Found</v>
      </c>
      <c r="AB113" s="125" t="str">
        <f>IF(COUNTIF(Stats!$A$1:$A$32, J113) &gt; 0, "Found", "Not Found")</f>
        <v>Found</v>
      </c>
      <c r="AC113" s="125" t="str">
        <f>IF(COUNTIF(Stats!$A$1:$A$32, K113) &gt; 0, "Found", "Not Found")</f>
        <v>Not Found</v>
      </c>
      <c r="AD113" s="125" t="str">
        <f>IF(COUNTIF(Stats!$A$1:$A$32, L113) &gt; 0, "Found", "Not Found")</f>
        <v>Found</v>
      </c>
      <c r="AE113" s="125" t="str">
        <f>IF(COUNTIF(Stats!$A$1:$A$32, M113) &gt; 0, "Found", "Not Found")</f>
        <v>Found</v>
      </c>
      <c r="AF113" s="125" t="str">
        <f>IF(COUNTIF(Stats!$A$1:$A$32, N113) &gt; 0, "Found", "Not Found")</f>
        <v>Found</v>
      </c>
      <c r="AG113" s="125" t="str">
        <f>IF(COUNTIF(Stats!$A$1:$A$32, O113) &gt; 0, "Found", "Not Found")</f>
        <v>Found</v>
      </c>
      <c r="AH113" s="125" t="str">
        <f>IF(COUNTIF(Stats!$A$1:$A$32, P113) &gt; 0, "Found", "Not Found")</f>
        <v>Found</v>
      </c>
      <c r="AI113" s="125" t="str">
        <f>IF(COUNTIF(Stats!$A$1:$A$32, Q113) &gt; 0, "Found", "Not Found")</f>
        <v>Found</v>
      </c>
      <c r="AJ113" s="125" t="str">
        <f>IF(COUNTIF(Stats!$A$1:$A$32, R113) &gt; 0, "Found", "Not Found")</f>
        <v>Found</v>
      </c>
    </row>
    <row r="114" spans="1:36">
      <c r="A114" s="115" t="s">
        <v>220</v>
      </c>
      <c r="B114" s="116">
        <v>45126</v>
      </c>
      <c r="C114" s="115" t="s">
        <v>365</v>
      </c>
      <c r="D114" s="115" t="s">
        <v>100</v>
      </c>
      <c r="E114" s="117" t="s">
        <v>66</v>
      </c>
      <c r="F114" s="118" t="s">
        <v>70</v>
      </c>
      <c r="G114" s="119" t="s">
        <v>62</v>
      </c>
      <c r="H114" s="119" t="s">
        <v>46</v>
      </c>
      <c r="I114" s="120" t="s">
        <v>50</v>
      </c>
      <c r="J114" s="120" t="s">
        <v>69</v>
      </c>
      <c r="K114" s="122" t="s">
        <v>58</v>
      </c>
      <c r="L114" s="123" t="s">
        <v>59</v>
      </c>
      <c r="M114" s="124" t="s">
        <v>52</v>
      </c>
      <c r="N114" s="124" t="s">
        <v>15</v>
      </c>
      <c r="O114" s="124" t="s">
        <v>47</v>
      </c>
      <c r="P114" s="124" t="s">
        <v>49</v>
      </c>
      <c r="Q114" s="124" t="s">
        <v>57</v>
      </c>
      <c r="R114" s="124" t="s">
        <v>60</v>
      </c>
      <c r="S114" s="115">
        <v>3</v>
      </c>
      <c r="T114" s="125">
        <f ca="1">IFERROR(__xludf.DUMMYFUNCTION("COUNTUNIQUE(E114:R114)"),14)</f>
        <v>14</v>
      </c>
      <c r="U114" s="126">
        <f>COUNTIFS(Patch3!E114:L114,Patch3!$H$16)</f>
        <v>1</v>
      </c>
      <c r="V114" s="126">
        <f>COUNTIFS(Patch3!E114:L114,Patch3!$N$2)</f>
        <v>1</v>
      </c>
      <c r="W114" s="125" t="str">
        <f>IF(COUNTIF(Stats!$A$1:$A$32, E114) &gt; 0, "Found", "Not Found")</f>
        <v>Found</v>
      </c>
      <c r="X114" s="125" t="str">
        <f>IF(COUNTIF(Stats!$A$1:$A$32, F114) &gt; 0, "Found", "Not Found")</f>
        <v>Not Found</v>
      </c>
      <c r="Y114" s="125" t="str">
        <f>IF(COUNTIF(Stats!$A$1:$A$32, G114) &gt; 0, "Found", "Not Found")</f>
        <v>Found</v>
      </c>
      <c r="Z114" s="125" t="str">
        <f>IF(COUNTIF(Stats!$A$1:$A$32, H114) &gt; 0, "Found", "Not Found")</f>
        <v>Found</v>
      </c>
      <c r="AA114" s="125" t="str">
        <f>IF(COUNTIF(Stats!$A$1:$A$32, I114) &gt; 0, "Found", "Not Found")</f>
        <v>Found</v>
      </c>
      <c r="AB114" s="125" t="str">
        <f>IF(COUNTIF(Stats!$A$1:$A$32, J114) &gt; 0, "Found", "Not Found")</f>
        <v>Found</v>
      </c>
      <c r="AC114" s="125" t="str">
        <f>IF(COUNTIF(Stats!$A$1:$A$32, K114) &gt; 0, "Found", "Not Found")</f>
        <v>Found</v>
      </c>
      <c r="AD114" s="125" t="str">
        <f>IF(COUNTIF(Stats!$A$1:$A$32, L114) &gt; 0, "Found", "Not Found")</f>
        <v>Found</v>
      </c>
      <c r="AE114" s="125" t="str">
        <f>IF(COUNTIF(Stats!$A$1:$A$32, M114) &gt; 0, "Found", "Not Found")</f>
        <v>Found</v>
      </c>
      <c r="AF114" s="125" t="str">
        <f>IF(COUNTIF(Stats!$A$1:$A$32, N114) &gt; 0, "Found", "Not Found")</f>
        <v>Found</v>
      </c>
      <c r="AG114" s="125" t="str">
        <f>IF(COUNTIF(Stats!$A$1:$A$32, O114) &gt; 0, "Found", "Not Found")</f>
        <v>Found</v>
      </c>
      <c r="AH114" s="125" t="str">
        <f>IF(COUNTIF(Stats!$A$1:$A$32, P114) &gt; 0, "Found", "Not Found")</f>
        <v>Found</v>
      </c>
      <c r="AI114" s="125" t="str">
        <f>IF(COUNTIF(Stats!$A$1:$A$32, Q114) &gt; 0, "Found", "Not Found")</f>
        <v>Found</v>
      </c>
      <c r="AJ114" s="125" t="str">
        <f>IF(COUNTIF(Stats!$A$1:$A$32, R114) &gt; 0, "Found", "Not Found")</f>
        <v>Found</v>
      </c>
    </row>
    <row r="115" spans="1:36">
      <c r="A115" s="115" t="s">
        <v>275</v>
      </c>
      <c r="B115" s="116">
        <v>45126</v>
      </c>
      <c r="C115" s="115" t="s">
        <v>365</v>
      </c>
      <c r="D115" s="115" t="s">
        <v>100</v>
      </c>
      <c r="E115" s="117" t="s">
        <v>49</v>
      </c>
      <c r="F115" s="118" t="s">
        <v>40</v>
      </c>
      <c r="G115" s="119" t="s">
        <v>63</v>
      </c>
      <c r="H115" s="119" t="s">
        <v>51</v>
      </c>
      <c r="I115" s="120" t="s">
        <v>50</v>
      </c>
      <c r="J115" s="120" t="s">
        <v>48</v>
      </c>
      <c r="K115" s="122" t="s">
        <v>45</v>
      </c>
      <c r="L115" s="123" t="s">
        <v>60</v>
      </c>
      <c r="M115" s="124" t="s">
        <v>52</v>
      </c>
      <c r="N115" s="124" t="s">
        <v>57</v>
      </c>
      <c r="O115" s="124" t="s">
        <v>66</v>
      </c>
      <c r="P115" s="124" t="s">
        <v>15</v>
      </c>
      <c r="Q115" s="124" t="s">
        <v>69</v>
      </c>
      <c r="R115" s="124" t="s">
        <v>56</v>
      </c>
      <c r="S115" s="115">
        <v>3</v>
      </c>
      <c r="T115" s="125">
        <f ca="1">IFERROR(__xludf.DUMMYFUNCTION("COUNTUNIQUE(E115:R115)"),14)</f>
        <v>14</v>
      </c>
      <c r="U115" s="126">
        <f>COUNTIFS(Patch3!E115:L115,Patch3!$H$16)</f>
        <v>0</v>
      </c>
      <c r="V115" s="126">
        <f>COUNTIFS(Patch3!E115:L115,Patch3!$N$2)</f>
        <v>0</v>
      </c>
      <c r="W115" s="125" t="str">
        <f>IF(COUNTIF(Stats!$A$1:$A$32, E115) &gt; 0, "Found", "Not Found")</f>
        <v>Found</v>
      </c>
      <c r="X115" s="125" t="str">
        <f>IF(COUNTIF(Stats!$A$1:$A$32, F115) &gt; 0, "Found", "Not Found")</f>
        <v>Found</v>
      </c>
      <c r="Y115" s="125" t="str">
        <f>IF(COUNTIF(Stats!$A$1:$A$32, G115) &gt; 0, "Found", "Not Found")</f>
        <v>Found</v>
      </c>
      <c r="Z115" s="125" t="str">
        <f>IF(COUNTIF(Stats!$A$1:$A$32, H115) &gt; 0, "Found", "Not Found")</f>
        <v>Found</v>
      </c>
      <c r="AA115" s="125" t="str">
        <f>IF(COUNTIF(Stats!$A$1:$A$32, I115) &gt; 0, "Found", "Not Found")</f>
        <v>Found</v>
      </c>
      <c r="AB115" s="125" t="str">
        <f>IF(COUNTIF(Stats!$A$1:$A$32, J115) &gt; 0, "Found", "Not Found")</f>
        <v>Found</v>
      </c>
      <c r="AC115" s="125" t="str">
        <f>IF(COUNTIF(Stats!$A$1:$A$32, K115) &gt; 0, "Found", "Not Found")</f>
        <v>Found</v>
      </c>
      <c r="AD115" s="125" t="str">
        <f>IF(COUNTIF(Stats!$A$1:$A$32, L115) &gt; 0, "Found", "Not Found")</f>
        <v>Found</v>
      </c>
      <c r="AE115" s="125" t="str">
        <f>IF(COUNTIF(Stats!$A$1:$A$32, M115) &gt; 0, "Found", "Not Found")</f>
        <v>Found</v>
      </c>
      <c r="AF115" s="125" t="str">
        <f>IF(COUNTIF(Stats!$A$1:$A$32, N115) &gt; 0, "Found", "Not Found")</f>
        <v>Found</v>
      </c>
      <c r="AG115" s="125" t="str">
        <f>IF(COUNTIF(Stats!$A$1:$A$32, O115) &gt; 0, "Found", "Not Found")</f>
        <v>Found</v>
      </c>
      <c r="AH115" s="125" t="str">
        <f>IF(COUNTIF(Stats!$A$1:$A$32, P115) &gt; 0, "Found", "Not Found")</f>
        <v>Found</v>
      </c>
      <c r="AI115" s="125" t="str">
        <f>IF(COUNTIF(Stats!$A$1:$A$32, Q115) &gt; 0, "Found", "Not Found")</f>
        <v>Found</v>
      </c>
      <c r="AJ115" s="125" t="str">
        <f>IF(COUNTIF(Stats!$A$1:$A$32, R115) &gt; 0, "Found", "Not Found")</f>
        <v>Found</v>
      </c>
    </row>
    <row r="116" spans="1:36">
      <c r="A116" s="115" t="s">
        <v>140</v>
      </c>
      <c r="B116" s="116">
        <v>45126</v>
      </c>
      <c r="C116" s="115" t="s">
        <v>365</v>
      </c>
      <c r="D116" s="115" t="s">
        <v>100</v>
      </c>
      <c r="E116" s="117" t="s">
        <v>45</v>
      </c>
      <c r="F116" s="118" t="s">
        <v>66</v>
      </c>
      <c r="G116" s="119" t="s">
        <v>70</v>
      </c>
      <c r="H116" s="119" t="s">
        <v>60</v>
      </c>
      <c r="I116" s="120" t="s">
        <v>298</v>
      </c>
      <c r="J116" s="120" t="s">
        <v>52</v>
      </c>
      <c r="K116" s="122" t="s">
        <v>47</v>
      </c>
      <c r="L116" s="123" t="s">
        <v>59</v>
      </c>
      <c r="M116" s="124" t="s">
        <v>58</v>
      </c>
      <c r="N116" s="124" t="s">
        <v>49</v>
      </c>
      <c r="O116" s="124" t="s">
        <v>15</v>
      </c>
      <c r="P116" s="124" t="s">
        <v>46</v>
      </c>
      <c r="Q116" s="124" t="s">
        <v>50</v>
      </c>
      <c r="R116" s="124" t="s">
        <v>48</v>
      </c>
      <c r="S116" s="115">
        <v>3</v>
      </c>
      <c r="T116" s="125">
        <f ca="1">IFERROR(__xludf.DUMMYFUNCTION("COUNTUNIQUE(E116:R116)"),14)</f>
        <v>14</v>
      </c>
      <c r="U116" s="126">
        <f>COUNTIFS(Patch3!E116:L116,Patch3!$H$16)</f>
        <v>0</v>
      </c>
      <c r="V116" s="126">
        <f>COUNTIFS(Patch3!E116:L116,Patch3!$N$2)</f>
        <v>1</v>
      </c>
      <c r="W116" s="125" t="str">
        <f>IF(COUNTIF(Stats!$A$1:$A$32, E116) &gt; 0, "Found", "Not Found")</f>
        <v>Found</v>
      </c>
      <c r="X116" s="125" t="str">
        <f>IF(COUNTIF(Stats!$A$1:$A$32, F116) &gt; 0, "Found", "Not Found")</f>
        <v>Found</v>
      </c>
      <c r="Y116" s="125" t="str">
        <f>IF(COUNTIF(Stats!$A$1:$A$32, G116) &gt; 0, "Found", "Not Found")</f>
        <v>Not Found</v>
      </c>
      <c r="Z116" s="125" t="str">
        <f>IF(COUNTIF(Stats!$A$1:$A$32, H116) &gt; 0, "Found", "Not Found")</f>
        <v>Found</v>
      </c>
      <c r="AA116" s="125" t="str">
        <f>IF(COUNTIF(Stats!$A$1:$A$32, I116) &gt; 0, "Found", "Not Found")</f>
        <v>Found</v>
      </c>
      <c r="AB116" s="125" t="str">
        <f>IF(COUNTIF(Stats!$A$1:$A$32, J116) &gt; 0, "Found", "Not Found")</f>
        <v>Found</v>
      </c>
      <c r="AC116" s="125" t="str">
        <f>IF(COUNTIF(Stats!$A$1:$A$32, K116) &gt; 0, "Found", "Not Found")</f>
        <v>Found</v>
      </c>
      <c r="AD116" s="125" t="str">
        <f>IF(COUNTIF(Stats!$A$1:$A$32, L116) &gt; 0, "Found", "Not Found")</f>
        <v>Found</v>
      </c>
      <c r="AE116" s="125" t="str">
        <f>IF(COUNTIF(Stats!$A$1:$A$32, M116) &gt; 0, "Found", "Not Found")</f>
        <v>Found</v>
      </c>
      <c r="AF116" s="125" t="str">
        <f>IF(COUNTIF(Stats!$A$1:$A$32, N116) &gt; 0, "Found", "Not Found")</f>
        <v>Found</v>
      </c>
      <c r="AG116" s="125" t="str">
        <f>IF(COUNTIF(Stats!$A$1:$A$32, O116) &gt; 0, "Found", "Not Found")</f>
        <v>Found</v>
      </c>
      <c r="AH116" s="125" t="str">
        <f>IF(COUNTIF(Stats!$A$1:$A$32, P116) &gt; 0, "Found", "Not Found")</f>
        <v>Found</v>
      </c>
      <c r="AI116" s="125" t="str">
        <f>IF(COUNTIF(Stats!$A$1:$A$32, Q116) &gt; 0, "Found", "Not Found")</f>
        <v>Found</v>
      </c>
      <c r="AJ116" s="125" t="str">
        <f>IF(COUNTIF(Stats!$A$1:$A$32, R116) &gt; 0, "Found", "Not Found")</f>
        <v>Found</v>
      </c>
    </row>
    <row r="117" spans="1:36">
      <c r="A117" s="115" t="s">
        <v>266</v>
      </c>
      <c r="B117" s="116">
        <v>45126</v>
      </c>
      <c r="C117" s="115" t="s">
        <v>365</v>
      </c>
      <c r="D117" s="115" t="s">
        <v>100</v>
      </c>
      <c r="E117" s="117" t="s">
        <v>47</v>
      </c>
      <c r="F117" s="118" t="s">
        <v>50</v>
      </c>
      <c r="G117" s="119" t="s">
        <v>64</v>
      </c>
      <c r="H117" s="119" t="s">
        <v>60</v>
      </c>
      <c r="I117" s="120" t="s">
        <v>66</v>
      </c>
      <c r="J117" s="120" t="s">
        <v>35</v>
      </c>
      <c r="K117" s="122" t="s">
        <v>52</v>
      </c>
      <c r="L117" s="123" t="s">
        <v>40</v>
      </c>
      <c r="M117" s="124" t="s">
        <v>58</v>
      </c>
      <c r="N117" s="124" t="s">
        <v>49</v>
      </c>
      <c r="O117" s="124" t="s">
        <v>48</v>
      </c>
      <c r="P117" s="124" t="s">
        <v>45</v>
      </c>
      <c r="Q117" s="124" t="s">
        <v>70</v>
      </c>
      <c r="R117" s="124" t="s">
        <v>57</v>
      </c>
      <c r="S117" s="115">
        <v>3</v>
      </c>
      <c r="T117" s="125">
        <f ca="1">IFERROR(__xludf.DUMMYFUNCTION("COUNTUNIQUE(E117:R117)"),14)</f>
        <v>14</v>
      </c>
      <c r="U117" s="126">
        <f>COUNTIFS(Patch3!E117:L117,Patch3!$H$16)</f>
        <v>0</v>
      </c>
      <c r="V117" s="126">
        <f>COUNTIFS(Patch3!E117:L117,Patch3!$N$2)</f>
        <v>1</v>
      </c>
      <c r="W117" s="125" t="str">
        <f>IF(COUNTIF(Stats!$A$1:$A$32, E117) &gt; 0, "Found", "Not Found")</f>
        <v>Found</v>
      </c>
      <c r="X117" s="125" t="str">
        <f>IF(COUNTIF(Stats!$A$1:$A$32, F117) &gt; 0, "Found", "Not Found")</f>
        <v>Found</v>
      </c>
      <c r="Y117" s="125" t="str">
        <f>IF(COUNTIF(Stats!$A$1:$A$32, G117) &gt; 0, "Found", "Not Found")</f>
        <v>Found</v>
      </c>
      <c r="Z117" s="125" t="str">
        <f>IF(COUNTIF(Stats!$A$1:$A$32, H117) &gt; 0, "Found", "Not Found")</f>
        <v>Found</v>
      </c>
      <c r="AA117" s="125" t="str">
        <f>IF(COUNTIF(Stats!$A$1:$A$32, I117) &gt; 0, "Found", "Not Found")</f>
        <v>Found</v>
      </c>
      <c r="AB117" s="125" t="str">
        <f>IF(COUNTIF(Stats!$A$1:$A$32, J117) &gt; 0, "Found", "Not Found")</f>
        <v>Found</v>
      </c>
      <c r="AC117" s="125" t="str">
        <f>IF(COUNTIF(Stats!$A$1:$A$32, K117) &gt; 0, "Found", "Not Found")</f>
        <v>Found</v>
      </c>
      <c r="AD117" s="125" t="str">
        <f>IF(COUNTIF(Stats!$A$1:$A$32, L117) &gt; 0, "Found", "Not Found")</f>
        <v>Found</v>
      </c>
      <c r="AE117" s="125" t="str">
        <f>IF(COUNTIF(Stats!$A$1:$A$32, M117) &gt; 0, "Found", "Not Found")</f>
        <v>Found</v>
      </c>
      <c r="AF117" s="125" t="str">
        <f>IF(COUNTIF(Stats!$A$1:$A$32, N117) &gt; 0, "Found", "Not Found")</f>
        <v>Found</v>
      </c>
      <c r="AG117" s="125" t="str">
        <f>IF(COUNTIF(Stats!$A$1:$A$32, O117) &gt; 0, "Found", "Not Found")</f>
        <v>Found</v>
      </c>
      <c r="AH117" s="125" t="str">
        <f>IF(COUNTIF(Stats!$A$1:$A$32, P117) &gt; 0, "Found", "Not Found")</f>
        <v>Found</v>
      </c>
      <c r="AI117" s="125" t="str">
        <f>IF(COUNTIF(Stats!$A$1:$A$32, Q117) &gt; 0, "Found", "Not Found")</f>
        <v>Not Found</v>
      </c>
      <c r="AJ117" s="125" t="str">
        <f>IF(COUNTIF(Stats!$A$1:$A$32, R117) &gt; 0, "Found", "Not Found")</f>
        <v>Found</v>
      </c>
    </row>
    <row r="118" spans="1:36">
      <c r="A118" s="115" t="s">
        <v>140</v>
      </c>
      <c r="B118" s="116">
        <v>45126</v>
      </c>
      <c r="C118" s="115" t="s">
        <v>365</v>
      </c>
      <c r="D118" s="115" t="s">
        <v>100</v>
      </c>
      <c r="E118" s="117" t="s">
        <v>48</v>
      </c>
      <c r="F118" s="118" t="s">
        <v>70</v>
      </c>
      <c r="G118" s="119" t="s">
        <v>60</v>
      </c>
      <c r="H118" s="119" t="s">
        <v>50</v>
      </c>
      <c r="I118" s="120" t="s">
        <v>298</v>
      </c>
      <c r="J118" s="120" t="s">
        <v>52</v>
      </c>
      <c r="K118" s="122" t="s">
        <v>45</v>
      </c>
      <c r="L118" s="123" t="s">
        <v>284</v>
      </c>
      <c r="M118" s="124" t="s">
        <v>58</v>
      </c>
      <c r="N118" s="124" t="s">
        <v>49</v>
      </c>
      <c r="O118" s="124" t="s">
        <v>66</v>
      </c>
      <c r="P118" s="124" t="s">
        <v>46</v>
      </c>
      <c r="Q118" s="124" t="s">
        <v>47</v>
      </c>
      <c r="R118" s="124" t="s">
        <v>57</v>
      </c>
      <c r="S118" s="115">
        <v>3</v>
      </c>
      <c r="T118" s="125">
        <f ca="1">IFERROR(__xludf.DUMMYFUNCTION("COUNTUNIQUE(E118:R118)"),14)</f>
        <v>14</v>
      </c>
      <c r="U118" s="126">
        <f>COUNTIFS(Patch3!E118:L118,Patch3!$H$16)</f>
        <v>0</v>
      </c>
      <c r="V118" s="126">
        <f>COUNTIFS(Patch3!E118:L118,Patch3!$N$2)</f>
        <v>0</v>
      </c>
      <c r="W118" s="125" t="str">
        <f>IF(COUNTIF(Stats!$A$1:$A$32, E118) &gt; 0, "Found", "Not Found")</f>
        <v>Found</v>
      </c>
      <c r="X118" s="125" t="str">
        <f>IF(COUNTIF(Stats!$A$1:$A$32, F118) &gt; 0, "Found", "Not Found")</f>
        <v>Not Found</v>
      </c>
      <c r="Y118" s="125" t="str">
        <f>IF(COUNTIF(Stats!$A$1:$A$32, G118) &gt; 0, "Found", "Not Found")</f>
        <v>Found</v>
      </c>
      <c r="Z118" s="125" t="str">
        <f>IF(COUNTIF(Stats!$A$1:$A$32, H118) &gt; 0, "Found", "Not Found")</f>
        <v>Found</v>
      </c>
      <c r="AA118" s="125" t="str">
        <f>IF(COUNTIF(Stats!$A$1:$A$32, I118) &gt; 0, "Found", "Not Found")</f>
        <v>Found</v>
      </c>
      <c r="AB118" s="125" t="str">
        <f>IF(COUNTIF(Stats!$A$1:$A$32, J118) &gt; 0, "Found", "Not Found")</f>
        <v>Found</v>
      </c>
      <c r="AC118" s="125" t="str">
        <f>IF(COUNTIF(Stats!$A$1:$A$32, K118) &gt; 0, "Found", "Not Found")</f>
        <v>Found</v>
      </c>
      <c r="AD118" s="125" t="str">
        <f>IF(COUNTIF(Stats!$A$1:$A$32, L118) &gt; 0, "Found", "Not Found")</f>
        <v>Found</v>
      </c>
      <c r="AE118" s="125" t="str">
        <f>IF(COUNTIF(Stats!$A$1:$A$32, M118) &gt; 0, "Found", "Not Found")</f>
        <v>Found</v>
      </c>
      <c r="AF118" s="125" t="str">
        <f>IF(COUNTIF(Stats!$A$1:$A$32, N118) &gt; 0, "Found", "Not Found")</f>
        <v>Found</v>
      </c>
      <c r="AG118" s="125" t="str">
        <f>IF(COUNTIF(Stats!$A$1:$A$32, O118) &gt; 0, "Found", "Not Found")</f>
        <v>Found</v>
      </c>
      <c r="AH118" s="125" t="str">
        <f>IF(COUNTIF(Stats!$A$1:$A$32, P118) &gt; 0, "Found", "Not Found")</f>
        <v>Found</v>
      </c>
      <c r="AI118" s="125" t="str">
        <f>IF(COUNTIF(Stats!$A$1:$A$32, Q118) &gt; 0, "Found", "Not Found")</f>
        <v>Found</v>
      </c>
      <c r="AJ118" s="125" t="str">
        <f>IF(COUNTIF(Stats!$A$1:$A$32, R118) &gt; 0, "Found", "Not Found")</f>
        <v>Found</v>
      </c>
    </row>
    <row r="119" spans="1:36">
      <c r="A119" s="115" t="s">
        <v>266</v>
      </c>
      <c r="B119" s="116">
        <v>45126</v>
      </c>
      <c r="C119" s="115" t="s">
        <v>364</v>
      </c>
      <c r="D119" s="115" t="s">
        <v>100</v>
      </c>
      <c r="E119" s="117" t="s">
        <v>45</v>
      </c>
      <c r="F119" s="118" t="s">
        <v>47</v>
      </c>
      <c r="G119" s="119" t="s">
        <v>70</v>
      </c>
      <c r="H119" s="119" t="s">
        <v>59</v>
      </c>
      <c r="I119" s="120" t="s">
        <v>48</v>
      </c>
      <c r="J119" s="120" t="s">
        <v>52</v>
      </c>
      <c r="K119" s="122" t="s">
        <v>46</v>
      </c>
      <c r="L119" s="123" t="s">
        <v>55</v>
      </c>
      <c r="M119" s="124" t="s">
        <v>58</v>
      </c>
      <c r="N119" s="124" t="s">
        <v>49</v>
      </c>
      <c r="O119" s="124" t="s">
        <v>66</v>
      </c>
      <c r="P119" s="124" t="s">
        <v>15</v>
      </c>
      <c r="Q119" s="124" t="s">
        <v>319</v>
      </c>
      <c r="R119" s="124" t="s">
        <v>57</v>
      </c>
      <c r="S119" s="115">
        <v>3</v>
      </c>
      <c r="T119" s="125">
        <f ca="1">IFERROR(__xludf.DUMMYFUNCTION("COUNTUNIQUE(E119:R119)"),14)</f>
        <v>14</v>
      </c>
      <c r="U119" s="126">
        <f>COUNTIFS(Patch3!E119:L119,Patch3!$H$16)</f>
        <v>0</v>
      </c>
      <c r="V119" s="126">
        <f>COUNTIFS(Patch3!E119:L119,Patch3!$N$2)</f>
        <v>0</v>
      </c>
      <c r="W119" s="125" t="str">
        <f>IF(COUNTIF(Stats!$A$1:$A$32, E119) &gt; 0, "Found", "Not Found")</f>
        <v>Found</v>
      </c>
      <c r="X119" s="125" t="str">
        <f>IF(COUNTIF(Stats!$A$1:$A$32, F119) &gt; 0, "Found", "Not Found")</f>
        <v>Found</v>
      </c>
      <c r="Y119" s="125" t="str">
        <f>IF(COUNTIF(Stats!$A$1:$A$32, G119) &gt; 0, "Found", "Not Found")</f>
        <v>Not Found</v>
      </c>
      <c r="Z119" s="125" t="str">
        <f>IF(COUNTIF(Stats!$A$1:$A$32, H119) &gt; 0, "Found", "Not Found")</f>
        <v>Found</v>
      </c>
      <c r="AA119" s="125" t="str">
        <f>IF(COUNTIF(Stats!$A$1:$A$32, I119) &gt; 0, "Found", "Not Found")</f>
        <v>Found</v>
      </c>
      <c r="AB119" s="125" t="str">
        <f>IF(COUNTIF(Stats!$A$1:$A$32, J119) &gt; 0, "Found", "Not Found")</f>
        <v>Found</v>
      </c>
      <c r="AC119" s="125" t="str">
        <f>IF(COUNTIF(Stats!$A$1:$A$32, K119) &gt; 0, "Found", "Not Found")</f>
        <v>Found</v>
      </c>
      <c r="AD119" s="125" t="str">
        <f>IF(COUNTIF(Stats!$A$1:$A$32, L119) &gt; 0, "Found", "Not Found")</f>
        <v>Found</v>
      </c>
      <c r="AE119" s="125" t="str">
        <f>IF(COUNTIF(Stats!$A$1:$A$32, M119) &gt; 0, "Found", "Not Found")</f>
        <v>Found</v>
      </c>
      <c r="AF119" s="125" t="str">
        <f>IF(COUNTIF(Stats!$A$1:$A$32, N119) &gt; 0, "Found", "Not Found")</f>
        <v>Found</v>
      </c>
      <c r="AG119" s="125" t="str">
        <f>IF(COUNTIF(Stats!$A$1:$A$32, O119) &gt; 0, "Found", "Not Found")</f>
        <v>Found</v>
      </c>
      <c r="AH119" s="125" t="str">
        <f>IF(COUNTIF(Stats!$A$1:$A$32, P119) &gt; 0, "Found", "Not Found")</f>
        <v>Found</v>
      </c>
      <c r="AI119" s="125" t="str">
        <f>IF(COUNTIF(Stats!$A$1:$A$32, Q119) &gt; 0, "Found", "Not Found")</f>
        <v>Found</v>
      </c>
      <c r="AJ119" s="125" t="str">
        <f>IF(COUNTIF(Stats!$A$1:$A$32, R119) &gt; 0, "Found", "Not Found")</f>
        <v>Found</v>
      </c>
    </row>
    <row r="120" spans="1:36">
      <c r="A120" s="115" t="s">
        <v>301</v>
      </c>
      <c r="B120" s="135">
        <v>45127</v>
      </c>
      <c r="C120" s="115" t="s">
        <v>365</v>
      </c>
      <c r="D120" s="115" t="s">
        <v>100</v>
      </c>
      <c r="E120" s="117" t="s">
        <v>47</v>
      </c>
      <c r="F120" s="118" t="s">
        <v>50</v>
      </c>
      <c r="G120" s="119" t="s">
        <v>59</v>
      </c>
      <c r="H120" s="119" t="s">
        <v>64</v>
      </c>
      <c r="I120" s="120" t="s">
        <v>15</v>
      </c>
      <c r="J120" s="120" t="s">
        <v>46</v>
      </c>
      <c r="K120" s="122" t="s">
        <v>57</v>
      </c>
      <c r="L120" s="123" t="s">
        <v>55</v>
      </c>
      <c r="M120" s="124" t="s">
        <v>52</v>
      </c>
      <c r="N120" s="124" t="s">
        <v>49</v>
      </c>
      <c r="O120" s="124" t="s">
        <v>48</v>
      </c>
      <c r="P120" s="124" t="s">
        <v>58</v>
      </c>
      <c r="Q120" s="124" t="s">
        <v>66</v>
      </c>
      <c r="R120" s="124" t="s">
        <v>45</v>
      </c>
      <c r="S120" s="115">
        <v>3</v>
      </c>
      <c r="T120" s="125">
        <f ca="1">IFERROR(__xludf.DUMMYFUNCTION("COUNTUNIQUE(E120:R120)"),14)</f>
        <v>14</v>
      </c>
      <c r="U120" s="126">
        <f>COUNTIFS(Patch3!E120:L120,Patch3!$H$16)</f>
        <v>0</v>
      </c>
      <c r="V120" s="126">
        <f>COUNTIFS(Patch3!E120:L120,Patch3!$N$2)</f>
        <v>0</v>
      </c>
      <c r="W120" s="125" t="str">
        <f>IF(COUNTIF(Stats!$A$1:$A$32, E120) &gt; 0, "Found", "Not Found")</f>
        <v>Found</v>
      </c>
      <c r="X120" s="125" t="str">
        <f>IF(COUNTIF(Stats!$A$1:$A$32, F120) &gt; 0, "Found", "Not Found")</f>
        <v>Found</v>
      </c>
      <c r="Y120" s="125" t="str">
        <f>IF(COUNTIF(Stats!$A$1:$A$32, G120) &gt; 0, "Found", "Not Found")</f>
        <v>Found</v>
      </c>
      <c r="Z120" s="125" t="str">
        <f>IF(COUNTIF(Stats!$A$1:$A$32, H120) &gt; 0, "Found", "Not Found")</f>
        <v>Found</v>
      </c>
      <c r="AA120" s="125" t="str">
        <f>IF(COUNTIF(Stats!$A$1:$A$32, I120) &gt; 0, "Found", "Not Found")</f>
        <v>Found</v>
      </c>
      <c r="AB120" s="125" t="str">
        <f>IF(COUNTIF(Stats!$A$1:$A$32, J120) &gt; 0, "Found", "Not Found")</f>
        <v>Found</v>
      </c>
      <c r="AC120" s="125" t="str">
        <f>IF(COUNTIF(Stats!$A$1:$A$32, K120) &gt; 0, "Found", "Not Found")</f>
        <v>Found</v>
      </c>
      <c r="AD120" s="125" t="str">
        <f>IF(COUNTIF(Stats!$A$1:$A$32, L120) &gt; 0, "Found", "Not Found")</f>
        <v>Found</v>
      </c>
      <c r="AE120" s="125" t="str">
        <f>IF(COUNTIF(Stats!$A$1:$A$32, M120) &gt; 0, "Found", "Not Found")</f>
        <v>Found</v>
      </c>
      <c r="AF120" s="125" t="str">
        <f>IF(COUNTIF(Stats!$A$1:$A$32, N120) &gt; 0, "Found", "Not Found")</f>
        <v>Found</v>
      </c>
      <c r="AG120" s="125" t="str">
        <f>IF(COUNTIF(Stats!$A$1:$A$32, O120) &gt; 0, "Found", "Not Found")</f>
        <v>Found</v>
      </c>
      <c r="AH120" s="125" t="str">
        <f>IF(COUNTIF(Stats!$A$1:$A$32, P120) &gt; 0, "Found", "Not Found")</f>
        <v>Found</v>
      </c>
      <c r="AI120" s="125" t="str">
        <f>IF(COUNTIF(Stats!$A$1:$A$32, Q120) &gt; 0, "Found", "Not Found")</f>
        <v>Found</v>
      </c>
      <c r="AJ120" s="125" t="str">
        <f>IF(COUNTIF(Stats!$A$1:$A$32, R120) &gt; 0, "Found", "Not Found")</f>
        <v>Found</v>
      </c>
    </row>
    <row r="121" spans="1:36">
      <c r="A121" s="115" t="s">
        <v>301</v>
      </c>
      <c r="B121" s="135">
        <v>45127</v>
      </c>
      <c r="C121" s="115" t="s">
        <v>365</v>
      </c>
      <c r="D121" s="115" t="s">
        <v>100</v>
      </c>
      <c r="E121" s="117" t="s">
        <v>58</v>
      </c>
      <c r="F121" s="118" t="s">
        <v>60</v>
      </c>
      <c r="G121" s="119" t="s">
        <v>70</v>
      </c>
      <c r="H121" s="119" t="s">
        <v>35</v>
      </c>
      <c r="I121" s="120" t="s">
        <v>15</v>
      </c>
      <c r="J121" s="120" t="s">
        <v>55</v>
      </c>
      <c r="K121" s="122" t="s">
        <v>48</v>
      </c>
      <c r="L121" s="123" t="s">
        <v>46</v>
      </c>
      <c r="M121" s="124" t="s">
        <v>52</v>
      </c>
      <c r="N121" s="124" t="s">
        <v>47</v>
      </c>
      <c r="O121" s="124" t="s">
        <v>66</v>
      </c>
      <c r="P121" s="124" t="s">
        <v>49</v>
      </c>
      <c r="Q121" s="124" t="s">
        <v>25</v>
      </c>
      <c r="R121" s="124" t="s">
        <v>40</v>
      </c>
      <c r="S121" s="115">
        <v>3</v>
      </c>
      <c r="T121" s="125">
        <f ca="1">IFERROR(__xludf.DUMMYFUNCTION("COUNTUNIQUE(E121:R121)"),14)</f>
        <v>14</v>
      </c>
      <c r="U121" s="126">
        <f>COUNTIFS(Patch3!E121:L121,Patch3!$H$16)</f>
        <v>0</v>
      </c>
      <c r="V121" s="126">
        <f>COUNTIFS(Patch3!E121:L121,Patch3!$N$2)</f>
        <v>0</v>
      </c>
      <c r="W121" s="125" t="str">
        <f>IF(COUNTIF(Stats!$A$1:$A$32, E121) &gt; 0, "Found", "Not Found")</f>
        <v>Found</v>
      </c>
      <c r="X121" s="125" t="str">
        <f>IF(COUNTIF(Stats!$A$1:$A$32, F121) &gt; 0, "Found", "Not Found")</f>
        <v>Found</v>
      </c>
      <c r="Y121" s="125" t="str">
        <f>IF(COUNTIF(Stats!$A$1:$A$32, G121) &gt; 0, "Found", "Not Found")</f>
        <v>Not Found</v>
      </c>
      <c r="Z121" s="125" t="str">
        <f>IF(COUNTIF(Stats!$A$1:$A$32, H121) &gt; 0, "Found", "Not Found")</f>
        <v>Found</v>
      </c>
      <c r="AA121" s="125" t="str">
        <f>IF(COUNTIF(Stats!$A$1:$A$32, I121) &gt; 0, "Found", "Not Found")</f>
        <v>Found</v>
      </c>
      <c r="AB121" s="125" t="str">
        <f>IF(COUNTIF(Stats!$A$1:$A$32, J121) &gt; 0, "Found", "Not Found")</f>
        <v>Found</v>
      </c>
      <c r="AC121" s="125" t="str">
        <f>IF(COUNTIF(Stats!$A$1:$A$32, K121) &gt; 0, "Found", "Not Found")</f>
        <v>Found</v>
      </c>
      <c r="AD121" s="125" t="str">
        <f>IF(COUNTIF(Stats!$A$1:$A$32, L121) &gt; 0, "Found", "Not Found")</f>
        <v>Found</v>
      </c>
      <c r="AE121" s="125" t="str">
        <f>IF(COUNTIF(Stats!$A$1:$A$32, M121) &gt; 0, "Found", "Not Found")</f>
        <v>Found</v>
      </c>
      <c r="AF121" s="125" t="str">
        <f>IF(COUNTIF(Stats!$A$1:$A$32, N121) &gt; 0, "Found", "Not Found")</f>
        <v>Found</v>
      </c>
      <c r="AG121" s="125" t="str">
        <f>IF(COUNTIF(Stats!$A$1:$A$32, O121) &gt; 0, "Found", "Not Found")</f>
        <v>Found</v>
      </c>
      <c r="AH121" s="125" t="str">
        <f>IF(COUNTIF(Stats!$A$1:$A$32, P121) &gt; 0, "Found", "Not Found")</f>
        <v>Found</v>
      </c>
      <c r="AI121" s="125" t="str">
        <f>IF(COUNTIF(Stats!$A$1:$A$32, Q121) &gt; 0, "Found", "Not Found")</f>
        <v>Found</v>
      </c>
      <c r="AJ121" s="125" t="str">
        <f>IF(COUNTIF(Stats!$A$1:$A$32, R121) &gt; 0, "Found", "Not Found")</f>
        <v>Found</v>
      </c>
    </row>
    <row r="122" spans="1:36">
      <c r="A122" s="115" t="s">
        <v>301</v>
      </c>
      <c r="B122" s="135">
        <v>45127</v>
      </c>
      <c r="C122" s="115" t="s">
        <v>365</v>
      </c>
      <c r="D122" s="115" t="s">
        <v>100</v>
      </c>
      <c r="E122" s="117" t="s">
        <v>47</v>
      </c>
      <c r="F122" s="118" t="s">
        <v>50</v>
      </c>
      <c r="G122" s="119" t="s">
        <v>59</v>
      </c>
      <c r="H122" s="119" t="s">
        <v>40</v>
      </c>
      <c r="I122" s="120" t="s">
        <v>58</v>
      </c>
      <c r="J122" s="120" t="s">
        <v>66</v>
      </c>
      <c r="K122" s="122" t="s">
        <v>57</v>
      </c>
      <c r="L122" s="123" t="s">
        <v>291</v>
      </c>
      <c r="M122" s="124" t="s">
        <v>15</v>
      </c>
      <c r="N122" s="124" t="s">
        <v>48</v>
      </c>
      <c r="O122" s="124" t="s">
        <v>52</v>
      </c>
      <c r="P122" s="124" t="s">
        <v>49</v>
      </c>
      <c r="Q122" s="124" t="s">
        <v>46</v>
      </c>
      <c r="R122" s="124" t="s">
        <v>35</v>
      </c>
      <c r="S122" s="115">
        <v>3</v>
      </c>
      <c r="T122" s="125">
        <f ca="1">IFERROR(__xludf.DUMMYFUNCTION("COUNTUNIQUE(E122:R122)"),14)</f>
        <v>14</v>
      </c>
      <c r="U122" s="126">
        <f>COUNTIFS(Patch3!E122:L122,Patch3!$H$16)</f>
        <v>0</v>
      </c>
      <c r="V122" s="126">
        <f>COUNTIFS(Patch3!E122:L122,Patch3!$N$2)</f>
        <v>1</v>
      </c>
      <c r="W122" s="125" t="str">
        <f>IF(COUNTIF(Stats!$A$1:$A$32, E122) &gt; 0, "Found", "Not Found")</f>
        <v>Found</v>
      </c>
      <c r="X122" s="125" t="str">
        <f>IF(COUNTIF(Stats!$A$1:$A$32, F122) &gt; 0, "Found", "Not Found")</f>
        <v>Found</v>
      </c>
      <c r="Y122" s="125" t="str">
        <f>IF(COUNTIF(Stats!$A$1:$A$32, G122) &gt; 0, "Found", "Not Found")</f>
        <v>Found</v>
      </c>
      <c r="Z122" s="125" t="str">
        <f>IF(COUNTIF(Stats!$A$1:$A$32, H122) &gt; 0, "Found", "Not Found")</f>
        <v>Found</v>
      </c>
      <c r="AA122" s="125" t="str">
        <f>IF(COUNTIF(Stats!$A$1:$A$32, I122) &gt; 0, "Found", "Not Found")</f>
        <v>Found</v>
      </c>
      <c r="AB122" s="125" t="str">
        <f>IF(COUNTIF(Stats!$A$1:$A$32, J122) &gt; 0, "Found", "Not Found")</f>
        <v>Found</v>
      </c>
      <c r="AC122" s="125" t="str">
        <f>IF(COUNTIF(Stats!$A$1:$A$32, K122) &gt; 0, "Found", "Not Found")</f>
        <v>Found</v>
      </c>
      <c r="AD122" s="125" t="str">
        <f>IF(COUNTIF(Stats!$A$1:$A$32, L122) &gt; 0, "Found", "Not Found")</f>
        <v>Not Found</v>
      </c>
      <c r="AE122" s="125" t="str">
        <f>IF(COUNTIF(Stats!$A$1:$A$32, M122) &gt; 0, "Found", "Not Found")</f>
        <v>Found</v>
      </c>
      <c r="AF122" s="125" t="str">
        <f>IF(COUNTIF(Stats!$A$1:$A$32, N122) &gt; 0, "Found", "Not Found")</f>
        <v>Found</v>
      </c>
      <c r="AG122" s="125" t="str">
        <f>IF(COUNTIF(Stats!$A$1:$A$32, O122) &gt; 0, "Found", "Not Found")</f>
        <v>Found</v>
      </c>
      <c r="AH122" s="125" t="str">
        <f>IF(COUNTIF(Stats!$A$1:$A$32, P122) &gt; 0, "Found", "Not Found")</f>
        <v>Found</v>
      </c>
      <c r="AI122" s="125" t="str">
        <f>IF(COUNTIF(Stats!$A$1:$A$32, Q122) &gt; 0, "Found", "Not Found")</f>
        <v>Found</v>
      </c>
      <c r="AJ122" s="125" t="str">
        <f>IF(COUNTIF(Stats!$A$1:$A$32, R122) &gt; 0, "Found", "Not Found")</f>
        <v>Found</v>
      </c>
    </row>
    <row r="123" spans="1:36">
      <c r="A123" s="115" t="s">
        <v>301</v>
      </c>
      <c r="B123" s="135">
        <v>45127</v>
      </c>
      <c r="C123" s="115" t="s">
        <v>364</v>
      </c>
      <c r="D123" s="115" t="s">
        <v>100</v>
      </c>
      <c r="E123" s="117" t="s">
        <v>58</v>
      </c>
      <c r="F123" s="118" t="s">
        <v>60</v>
      </c>
      <c r="G123" s="119" t="s">
        <v>47</v>
      </c>
      <c r="H123" s="119" t="s">
        <v>50</v>
      </c>
      <c r="I123" s="120" t="s">
        <v>15</v>
      </c>
      <c r="J123" s="120" t="s">
        <v>55</v>
      </c>
      <c r="K123" s="122" t="s">
        <v>35</v>
      </c>
      <c r="L123" s="123" t="s">
        <v>54</v>
      </c>
      <c r="M123" s="124" t="s">
        <v>52</v>
      </c>
      <c r="N123" s="124" t="s">
        <v>49</v>
      </c>
      <c r="O123" s="124" t="s">
        <v>66</v>
      </c>
      <c r="P123" s="124" t="s">
        <v>48</v>
      </c>
      <c r="Q123" s="124" t="s">
        <v>70</v>
      </c>
      <c r="R123" s="124" t="s">
        <v>46</v>
      </c>
      <c r="S123" s="115">
        <v>3</v>
      </c>
      <c r="T123" s="125">
        <f ca="1">IFERROR(__xludf.DUMMYFUNCTION("COUNTUNIQUE(E123:R123)"),14)</f>
        <v>14</v>
      </c>
      <c r="U123" s="126">
        <f>COUNTIFS(Patch3!E123:L123,Patch3!$H$16)</f>
        <v>0</v>
      </c>
      <c r="V123" s="126">
        <f>COUNTIFS(Patch3!E123:L123,Patch3!$N$2)</f>
        <v>0</v>
      </c>
      <c r="W123" s="125" t="str">
        <f>IF(COUNTIF(Stats!$A$1:$A$32, E123) &gt; 0, "Found", "Not Found")</f>
        <v>Found</v>
      </c>
      <c r="X123" s="125" t="str">
        <f>IF(COUNTIF(Stats!$A$1:$A$32, F123) &gt; 0, "Found", "Not Found")</f>
        <v>Found</v>
      </c>
      <c r="Y123" s="125" t="str">
        <f>IF(COUNTIF(Stats!$A$1:$A$32, G123) &gt; 0, "Found", "Not Found")</f>
        <v>Found</v>
      </c>
      <c r="Z123" s="125" t="str">
        <f>IF(COUNTIF(Stats!$A$1:$A$32, H123) &gt; 0, "Found", "Not Found")</f>
        <v>Found</v>
      </c>
      <c r="AA123" s="125" t="str">
        <f>IF(COUNTIF(Stats!$A$1:$A$32, I123) &gt; 0, "Found", "Not Found")</f>
        <v>Found</v>
      </c>
      <c r="AB123" s="125" t="str">
        <f>IF(COUNTIF(Stats!$A$1:$A$32, J123) &gt; 0, "Found", "Not Found")</f>
        <v>Found</v>
      </c>
      <c r="AC123" s="125" t="str">
        <f>IF(COUNTIF(Stats!$A$1:$A$32, K123) &gt; 0, "Found", "Not Found")</f>
        <v>Found</v>
      </c>
      <c r="AD123" s="125" t="str">
        <f>IF(COUNTIF(Stats!$A$1:$A$32, L123) &gt; 0, "Found", "Not Found")</f>
        <v>Found</v>
      </c>
      <c r="AE123" s="125" t="str">
        <f>IF(COUNTIF(Stats!$A$1:$A$32, M123) &gt; 0, "Found", "Not Found")</f>
        <v>Found</v>
      </c>
      <c r="AF123" s="125" t="str">
        <f>IF(COUNTIF(Stats!$A$1:$A$32, N123) &gt; 0, "Found", "Not Found")</f>
        <v>Found</v>
      </c>
      <c r="AG123" s="125" t="str">
        <f>IF(COUNTIF(Stats!$A$1:$A$32, O123) &gt; 0, "Found", "Not Found")</f>
        <v>Found</v>
      </c>
      <c r="AH123" s="125" t="str">
        <f>IF(COUNTIF(Stats!$A$1:$A$32, P123) &gt; 0, "Found", "Not Found")</f>
        <v>Found</v>
      </c>
      <c r="AI123" s="125" t="str">
        <f>IF(COUNTIF(Stats!$A$1:$A$32, Q123) &gt; 0, "Found", "Not Found")</f>
        <v>Not Found</v>
      </c>
      <c r="AJ123" s="125" t="str">
        <f>IF(COUNTIF(Stats!$A$1:$A$32, R123) &gt; 0, "Found", "Not Found")</f>
        <v>Found</v>
      </c>
    </row>
    <row r="124" spans="1:36">
      <c r="A124" s="115" t="s">
        <v>320</v>
      </c>
      <c r="B124" s="135">
        <v>45128</v>
      </c>
      <c r="C124" s="115" t="s">
        <v>365</v>
      </c>
      <c r="D124" s="115" t="s">
        <v>100</v>
      </c>
      <c r="E124" s="117" t="s">
        <v>47</v>
      </c>
      <c r="F124" s="118" t="s">
        <v>46</v>
      </c>
      <c r="G124" s="119" t="s">
        <v>57</v>
      </c>
      <c r="H124" s="119" t="s">
        <v>55</v>
      </c>
      <c r="I124" s="120" t="s">
        <v>45</v>
      </c>
      <c r="J124" s="120" t="s">
        <v>50</v>
      </c>
      <c r="K124" s="122" t="s">
        <v>65</v>
      </c>
      <c r="L124" s="123" t="s">
        <v>35</v>
      </c>
      <c r="M124" s="124" t="s">
        <v>66</v>
      </c>
      <c r="N124" s="124" t="s">
        <v>49</v>
      </c>
      <c r="O124" s="124" t="s">
        <v>48</v>
      </c>
      <c r="P124" s="124" t="s">
        <v>70</v>
      </c>
      <c r="Q124" s="124" t="s">
        <v>58</v>
      </c>
      <c r="R124" s="124" t="s">
        <v>59</v>
      </c>
      <c r="S124" s="115">
        <v>3</v>
      </c>
      <c r="T124" s="125">
        <f ca="1">IFERROR(__xludf.DUMMYFUNCTION("COUNTUNIQUE(E124:R124)"),14)</f>
        <v>14</v>
      </c>
      <c r="U124" s="126">
        <f>COUNTIFS(Patch3!E124:L124,Patch3!$H$16)</f>
        <v>0</v>
      </c>
      <c r="V124" s="126">
        <f>COUNTIFS(Patch3!E124:L124,Patch3!$N$2)</f>
        <v>0</v>
      </c>
      <c r="W124" s="125" t="str">
        <f>IF(COUNTIF(Stats!$A$1:$A$32, E124) &gt; 0, "Found", "Not Found")</f>
        <v>Found</v>
      </c>
      <c r="X124" s="125" t="str">
        <f>IF(COUNTIF(Stats!$A$1:$A$32, F124) &gt; 0, "Found", "Not Found")</f>
        <v>Found</v>
      </c>
      <c r="Y124" s="125" t="str">
        <f>IF(COUNTIF(Stats!$A$1:$A$32, G124) &gt; 0, "Found", "Not Found")</f>
        <v>Found</v>
      </c>
      <c r="Z124" s="125" t="str">
        <f>IF(COUNTIF(Stats!$A$1:$A$32, H124) &gt; 0, "Found", "Not Found")</f>
        <v>Found</v>
      </c>
      <c r="AA124" s="125" t="str">
        <f>IF(COUNTIF(Stats!$A$1:$A$32, I124) &gt; 0, "Found", "Not Found")</f>
        <v>Found</v>
      </c>
      <c r="AB124" s="125" t="str">
        <f>IF(COUNTIF(Stats!$A$1:$A$32, J124) &gt; 0, "Found", "Not Found")</f>
        <v>Found</v>
      </c>
      <c r="AC124" s="125" t="str">
        <f>IF(COUNTIF(Stats!$A$1:$A$32, K124) &gt; 0, "Found", "Not Found")</f>
        <v>Found</v>
      </c>
      <c r="AD124" s="125" t="str">
        <f>IF(COUNTIF(Stats!$A$1:$A$32, L124) &gt; 0, "Found", "Not Found")</f>
        <v>Found</v>
      </c>
      <c r="AE124" s="125" t="str">
        <f>IF(COUNTIF(Stats!$A$1:$A$32, M124) &gt; 0, "Found", "Not Found")</f>
        <v>Found</v>
      </c>
      <c r="AF124" s="125" t="str">
        <f>IF(COUNTIF(Stats!$A$1:$A$32, N124) &gt; 0, "Found", "Not Found")</f>
        <v>Found</v>
      </c>
      <c r="AG124" s="125" t="str">
        <f>IF(COUNTIF(Stats!$A$1:$A$32, O124) &gt; 0, "Found", "Not Found")</f>
        <v>Found</v>
      </c>
      <c r="AH124" s="125" t="str">
        <f>IF(COUNTIF(Stats!$A$1:$A$32, P124) &gt; 0, "Found", "Not Found")</f>
        <v>Not Found</v>
      </c>
      <c r="AI124" s="125" t="str">
        <f>IF(COUNTIF(Stats!$A$1:$A$32, Q124) &gt; 0, "Found", "Not Found")</f>
        <v>Found</v>
      </c>
      <c r="AJ124" s="125" t="str">
        <f>IF(COUNTIF(Stats!$A$1:$A$32, R124) &gt; 0, "Found", "Not Found")</f>
        <v>Found</v>
      </c>
    </row>
    <row r="125" spans="1:36">
      <c r="A125" s="115" t="s">
        <v>320</v>
      </c>
      <c r="B125" s="135">
        <v>45128</v>
      </c>
      <c r="C125" s="115" t="s">
        <v>364</v>
      </c>
      <c r="D125" s="115" t="s">
        <v>100</v>
      </c>
      <c r="E125" s="117" t="s">
        <v>70</v>
      </c>
      <c r="F125" s="118" t="s">
        <v>47</v>
      </c>
      <c r="G125" s="119" t="s">
        <v>58</v>
      </c>
      <c r="H125" s="119" t="s">
        <v>51</v>
      </c>
      <c r="I125" s="120" t="s">
        <v>46</v>
      </c>
      <c r="J125" s="120" t="s">
        <v>35</v>
      </c>
      <c r="K125" s="122" t="s">
        <v>25</v>
      </c>
      <c r="L125" s="123" t="s">
        <v>67</v>
      </c>
      <c r="M125" s="124" t="s">
        <v>48</v>
      </c>
      <c r="N125" s="124" t="s">
        <v>321</v>
      </c>
      <c r="O125" s="124" t="s">
        <v>45</v>
      </c>
      <c r="P125" s="124" t="s">
        <v>66</v>
      </c>
      <c r="Q125" s="124" t="s">
        <v>65</v>
      </c>
      <c r="R125" s="124" t="s">
        <v>52</v>
      </c>
      <c r="S125" s="115">
        <v>3</v>
      </c>
      <c r="T125" s="125">
        <f ca="1">IFERROR(__xludf.DUMMYFUNCTION("COUNTUNIQUE(E125:R125)"),14)</f>
        <v>14</v>
      </c>
      <c r="U125" s="126">
        <f>COUNTIFS(Patch3!E125:L125,Patch3!$H$16)</f>
        <v>0</v>
      </c>
      <c r="V125" s="126">
        <f>COUNTIFS(Patch3!E125:L125,Patch3!$N$2)</f>
        <v>0</v>
      </c>
      <c r="W125" s="125" t="str">
        <f>IF(COUNTIF(Stats!$A$1:$A$32, E125) &gt; 0, "Found", "Not Found")</f>
        <v>Not Found</v>
      </c>
      <c r="X125" s="125" t="str">
        <f>IF(COUNTIF(Stats!$A$1:$A$32, F125) &gt; 0, "Found", "Not Found")</f>
        <v>Found</v>
      </c>
      <c r="Y125" s="125" t="str">
        <f>IF(COUNTIF(Stats!$A$1:$A$32, G125) &gt; 0, "Found", "Not Found")</f>
        <v>Found</v>
      </c>
      <c r="Z125" s="125" t="str">
        <f>IF(COUNTIF(Stats!$A$1:$A$32, H125) &gt; 0, "Found", "Not Found")</f>
        <v>Found</v>
      </c>
      <c r="AA125" s="125" t="str">
        <f>IF(COUNTIF(Stats!$A$1:$A$32, I125) &gt; 0, "Found", "Not Found")</f>
        <v>Found</v>
      </c>
      <c r="AB125" s="125" t="str">
        <f>IF(COUNTIF(Stats!$A$1:$A$32, J125) &gt; 0, "Found", "Not Found")</f>
        <v>Found</v>
      </c>
      <c r="AC125" s="125" t="str">
        <f>IF(COUNTIF(Stats!$A$1:$A$32, K125) &gt; 0, "Found", "Not Found")</f>
        <v>Found</v>
      </c>
      <c r="AD125" s="125" t="str">
        <f>IF(COUNTIF(Stats!$A$1:$A$32, L125) &gt; 0, "Found", "Not Found")</f>
        <v>Found</v>
      </c>
      <c r="AE125" s="125" t="str">
        <f>IF(COUNTIF(Stats!$A$1:$A$32, M125) &gt; 0, "Found", "Not Found")</f>
        <v>Found</v>
      </c>
      <c r="AF125" s="125" t="str">
        <f>IF(COUNTIF(Stats!$A$1:$A$32, N125) &gt; 0, "Found", "Not Found")</f>
        <v>Found</v>
      </c>
      <c r="AG125" s="125" t="str">
        <f>IF(COUNTIF(Stats!$A$1:$A$32, O125) &gt; 0, "Found", "Not Found")</f>
        <v>Found</v>
      </c>
      <c r="AH125" s="125" t="str">
        <f>IF(COUNTIF(Stats!$A$1:$A$32, P125) &gt; 0, "Found", "Not Found")</f>
        <v>Found</v>
      </c>
      <c r="AI125" s="125" t="str">
        <f>IF(COUNTIF(Stats!$A$1:$A$32, Q125) &gt; 0, "Found", "Not Found")</f>
        <v>Found</v>
      </c>
      <c r="AJ125" s="125" t="str">
        <f>IF(COUNTIF(Stats!$A$1:$A$32, R125) &gt; 0, "Found", "Not Found")</f>
        <v>Found</v>
      </c>
    </row>
    <row r="126" spans="1:36">
      <c r="A126" s="115" t="s">
        <v>320</v>
      </c>
      <c r="B126" s="135">
        <v>45128</v>
      </c>
      <c r="C126" s="115" t="s">
        <v>365</v>
      </c>
      <c r="D126" s="115" t="s">
        <v>100</v>
      </c>
      <c r="E126" s="117" t="s">
        <v>58</v>
      </c>
      <c r="F126" s="118" t="s">
        <v>70</v>
      </c>
      <c r="G126" s="128" t="s">
        <v>62</v>
      </c>
      <c r="H126" s="119" t="s">
        <v>20</v>
      </c>
      <c r="I126" s="120" t="s">
        <v>50</v>
      </c>
      <c r="J126" s="120" t="s">
        <v>66</v>
      </c>
      <c r="K126" s="122" t="s">
        <v>25</v>
      </c>
      <c r="L126" s="123" t="s">
        <v>61</v>
      </c>
      <c r="M126" s="124" t="s">
        <v>45</v>
      </c>
      <c r="N126" s="124" t="s">
        <v>321</v>
      </c>
      <c r="O126" s="124" t="s">
        <v>47</v>
      </c>
      <c r="P126" s="124" t="s">
        <v>48</v>
      </c>
      <c r="Q126" s="124" t="s">
        <v>65</v>
      </c>
      <c r="R126" s="124" t="s">
        <v>57</v>
      </c>
      <c r="S126" s="115">
        <v>3</v>
      </c>
      <c r="T126" s="125">
        <f ca="1">IFERROR(__xludf.DUMMYFUNCTION("COUNTUNIQUE(E126:R126)"),14)</f>
        <v>14</v>
      </c>
      <c r="U126" s="126">
        <f>COUNTIFS(Patch3!E126:L126,Patch3!$H$16)</f>
        <v>0</v>
      </c>
      <c r="V126" s="126">
        <f>COUNTIFS(Patch3!E126:L126,Patch3!$N$2)</f>
        <v>1</v>
      </c>
      <c r="W126" s="125" t="str">
        <f>IF(COUNTIF(Stats!$A$1:$A$32, E126) &gt; 0, "Found", "Not Found")</f>
        <v>Found</v>
      </c>
      <c r="X126" s="125" t="str">
        <f>IF(COUNTIF(Stats!$A$1:$A$32, F126) &gt; 0, "Found", "Not Found")</f>
        <v>Not Found</v>
      </c>
      <c r="Y126" s="125" t="str">
        <f>IF(COUNTIF(Stats!$A$1:$A$32, G126) &gt; 0, "Found", "Not Found")</f>
        <v>Found</v>
      </c>
      <c r="Z126" s="125" t="str">
        <f>IF(COUNTIF(Stats!$A$1:$A$32, H126) &gt; 0, "Found", "Not Found")</f>
        <v>Found</v>
      </c>
      <c r="AA126" s="125" t="str">
        <f>IF(COUNTIF(Stats!$A$1:$A$32, I126) &gt; 0, "Found", "Not Found")</f>
        <v>Found</v>
      </c>
      <c r="AB126" s="125" t="str">
        <f>IF(COUNTIF(Stats!$A$1:$A$32, J126) &gt; 0, "Found", "Not Found")</f>
        <v>Found</v>
      </c>
      <c r="AC126" s="125" t="str">
        <f>IF(COUNTIF(Stats!$A$1:$A$32, K126) &gt; 0, "Found", "Not Found")</f>
        <v>Found</v>
      </c>
      <c r="AD126" s="125" t="str">
        <f>IF(COUNTIF(Stats!$A$1:$A$32, L126) &gt; 0, "Found", "Not Found")</f>
        <v>Found</v>
      </c>
      <c r="AE126" s="125" t="str">
        <f>IF(COUNTIF(Stats!$A$1:$A$32, M126) &gt; 0, "Found", "Not Found")</f>
        <v>Found</v>
      </c>
      <c r="AF126" s="125" t="str">
        <f>IF(COUNTIF(Stats!$A$1:$A$32, N126) &gt; 0, "Found", "Not Found")</f>
        <v>Found</v>
      </c>
      <c r="AG126" s="125" t="str">
        <f>IF(COUNTIF(Stats!$A$1:$A$32, O126) &gt; 0, "Found", "Not Found")</f>
        <v>Found</v>
      </c>
      <c r="AH126" s="125" t="str">
        <f>IF(COUNTIF(Stats!$A$1:$A$32, P126) &gt; 0, "Found", "Not Found")</f>
        <v>Found</v>
      </c>
      <c r="AI126" s="125" t="str">
        <f>IF(COUNTIF(Stats!$A$1:$A$32, Q126) &gt; 0, "Found", "Not Found")</f>
        <v>Found</v>
      </c>
      <c r="AJ126" s="125" t="str">
        <f>IF(COUNTIF(Stats!$A$1:$A$32, R126) &gt; 0, "Found", "Not Found")</f>
        <v>Found</v>
      </c>
    </row>
    <row r="127" spans="1:36">
      <c r="A127" s="115" t="s">
        <v>104</v>
      </c>
      <c r="B127" s="135">
        <v>45128</v>
      </c>
      <c r="C127" s="115" t="s">
        <v>364</v>
      </c>
      <c r="D127" s="115" t="s">
        <v>100</v>
      </c>
      <c r="E127" s="117" t="s">
        <v>66</v>
      </c>
      <c r="F127" s="118" t="s">
        <v>40</v>
      </c>
      <c r="G127" s="119" t="s">
        <v>58</v>
      </c>
      <c r="H127" s="119" t="s">
        <v>67</v>
      </c>
      <c r="I127" s="120" t="s">
        <v>50</v>
      </c>
      <c r="J127" s="120" t="s">
        <v>48</v>
      </c>
      <c r="K127" s="122" t="s">
        <v>322</v>
      </c>
      <c r="L127" s="123" t="s">
        <v>63</v>
      </c>
      <c r="M127" s="124" t="s">
        <v>35</v>
      </c>
      <c r="N127" s="124" t="s">
        <v>321</v>
      </c>
      <c r="O127" s="124" t="s">
        <v>47</v>
      </c>
      <c r="P127" s="124" t="s">
        <v>70</v>
      </c>
      <c r="Q127" s="124" t="s">
        <v>45</v>
      </c>
      <c r="R127" s="124" t="s">
        <v>15</v>
      </c>
      <c r="S127" s="115">
        <v>3</v>
      </c>
      <c r="T127" s="125">
        <f ca="1">IFERROR(__xludf.DUMMYFUNCTION("COUNTUNIQUE(E127:R127)"),14)</f>
        <v>14</v>
      </c>
      <c r="U127" s="126">
        <f>COUNTIFS(Patch3!E127:L127,Patch3!$H$16)</f>
        <v>0</v>
      </c>
      <c r="V127" s="126">
        <f>COUNTIFS(Patch3!E127:L127,Patch3!$N$2)</f>
        <v>1</v>
      </c>
      <c r="W127" s="125" t="str">
        <f>IF(COUNTIF(Stats!$A$1:$A$32, E127) &gt; 0, "Found", "Not Found")</f>
        <v>Found</v>
      </c>
      <c r="X127" s="125" t="str">
        <f>IF(COUNTIF(Stats!$A$1:$A$32, F127) &gt; 0, "Found", "Not Found")</f>
        <v>Found</v>
      </c>
      <c r="Y127" s="125" t="str">
        <f>IF(COUNTIF(Stats!$A$1:$A$32, G127) &gt; 0, "Found", "Not Found")</f>
        <v>Found</v>
      </c>
      <c r="Z127" s="125" t="str">
        <f>IF(COUNTIF(Stats!$A$1:$A$32, H127) &gt; 0, "Found", "Not Found")</f>
        <v>Found</v>
      </c>
      <c r="AA127" s="125" t="str">
        <f>IF(COUNTIF(Stats!$A$1:$A$32, I127) &gt; 0, "Found", "Not Found")</f>
        <v>Found</v>
      </c>
      <c r="AB127" s="125" t="str">
        <f>IF(COUNTIF(Stats!$A$1:$A$32, J127) &gt; 0, "Found", "Not Found")</f>
        <v>Found</v>
      </c>
      <c r="AC127" s="125" t="str">
        <f>IF(COUNTIF(Stats!$A$1:$A$32, K127) &gt; 0, "Found", "Not Found")</f>
        <v>Found</v>
      </c>
      <c r="AD127" s="125" t="str">
        <f>IF(COUNTIF(Stats!$A$1:$A$32, L127) &gt; 0, "Found", "Not Found")</f>
        <v>Found</v>
      </c>
      <c r="AE127" s="125" t="str">
        <f>IF(COUNTIF(Stats!$A$1:$A$32, M127) &gt; 0, "Found", "Not Found")</f>
        <v>Found</v>
      </c>
      <c r="AF127" s="125" t="str">
        <f>IF(COUNTIF(Stats!$A$1:$A$32, N127) &gt; 0, "Found", "Not Found")</f>
        <v>Found</v>
      </c>
      <c r="AG127" s="125" t="str">
        <f>IF(COUNTIF(Stats!$A$1:$A$32, O127) &gt; 0, "Found", "Not Found")</f>
        <v>Found</v>
      </c>
      <c r="AH127" s="125" t="str">
        <f>IF(COUNTIF(Stats!$A$1:$A$32, P127) &gt; 0, "Found", "Not Found")</f>
        <v>Not Found</v>
      </c>
      <c r="AI127" s="125" t="str">
        <f>IF(COUNTIF(Stats!$A$1:$A$32, Q127) &gt; 0, "Found", "Not Found")</f>
        <v>Found</v>
      </c>
      <c r="AJ127" s="125" t="str">
        <f>IF(COUNTIF(Stats!$A$1:$A$32, R127) &gt; 0, "Found", "Not Found")</f>
        <v>Found</v>
      </c>
    </row>
    <row r="128" spans="1:36">
      <c r="A128" s="115" t="s">
        <v>104</v>
      </c>
      <c r="B128" s="135">
        <v>45128</v>
      </c>
      <c r="C128" s="115" t="s">
        <v>365</v>
      </c>
      <c r="D128" s="115" t="s">
        <v>100</v>
      </c>
      <c r="E128" s="117" t="s">
        <v>70</v>
      </c>
      <c r="F128" s="118" t="s">
        <v>67</v>
      </c>
      <c r="G128" s="119" t="s">
        <v>15</v>
      </c>
      <c r="H128" s="119" t="s">
        <v>50</v>
      </c>
      <c r="I128" s="120" t="s">
        <v>58</v>
      </c>
      <c r="J128" s="120" t="s">
        <v>48</v>
      </c>
      <c r="K128" s="122" t="s">
        <v>52</v>
      </c>
      <c r="L128" s="123" t="s">
        <v>40</v>
      </c>
      <c r="M128" s="124" t="s">
        <v>66</v>
      </c>
      <c r="N128" s="124" t="s">
        <v>321</v>
      </c>
      <c r="O128" s="124" t="s">
        <v>45</v>
      </c>
      <c r="P128" s="124" t="s">
        <v>298</v>
      </c>
      <c r="Q128" s="124" t="s">
        <v>47</v>
      </c>
      <c r="R128" s="133" t="s">
        <v>284</v>
      </c>
      <c r="S128" s="115">
        <v>3</v>
      </c>
      <c r="T128" s="125">
        <f ca="1">IFERROR(__xludf.DUMMYFUNCTION("COUNTUNIQUE(E128:R128)"),14)</f>
        <v>14</v>
      </c>
      <c r="U128" s="126">
        <f>COUNTIFS(Patch3!E128:L128,Patch3!$H$16)</f>
        <v>0</v>
      </c>
      <c r="V128" s="126">
        <f>COUNTIFS(Patch3!E128:L128,Patch3!$N$2)</f>
        <v>0</v>
      </c>
      <c r="W128" s="125" t="str">
        <f>IF(COUNTIF(Stats!$A$1:$A$32, E128) &gt; 0, "Found", "Not Found")</f>
        <v>Not Found</v>
      </c>
      <c r="X128" s="125" t="str">
        <f>IF(COUNTIF(Stats!$A$1:$A$32, F128) &gt; 0, "Found", "Not Found")</f>
        <v>Found</v>
      </c>
      <c r="Y128" s="125" t="str">
        <f>IF(COUNTIF(Stats!$A$1:$A$32, G128) &gt; 0, "Found", "Not Found")</f>
        <v>Found</v>
      </c>
      <c r="Z128" s="125" t="str">
        <f>IF(COUNTIF(Stats!$A$1:$A$32, H128) &gt; 0, "Found", "Not Found")</f>
        <v>Found</v>
      </c>
      <c r="AA128" s="125" t="str">
        <f>IF(COUNTIF(Stats!$A$1:$A$32, I128) &gt; 0, "Found", "Not Found")</f>
        <v>Found</v>
      </c>
      <c r="AB128" s="125" t="str">
        <f>IF(COUNTIF(Stats!$A$1:$A$32, J128) &gt; 0, "Found", "Not Found")</f>
        <v>Found</v>
      </c>
      <c r="AC128" s="125" t="str">
        <f>IF(COUNTIF(Stats!$A$1:$A$32, K128) &gt; 0, "Found", "Not Found")</f>
        <v>Found</v>
      </c>
      <c r="AD128" s="125" t="str">
        <f>IF(COUNTIF(Stats!$A$1:$A$32, L128) &gt; 0, "Found", "Not Found")</f>
        <v>Found</v>
      </c>
      <c r="AE128" s="125" t="str">
        <f>IF(COUNTIF(Stats!$A$1:$A$32, M128) &gt; 0, "Found", "Not Found")</f>
        <v>Found</v>
      </c>
      <c r="AF128" s="125" t="str">
        <f>IF(COUNTIF(Stats!$A$1:$A$32, N128) &gt; 0, "Found", "Not Found")</f>
        <v>Found</v>
      </c>
      <c r="AG128" s="125" t="str">
        <f>IF(COUNTIF(Stats!$A$1:$A$32, O128) &gt; 0, "Found", "Not Found")</f>
        <v>Found</v>
      </c>
      <c r="AH128" s="125" t="str">
        <f>IF(COUNTIF(Stats!$A$1:$A$32, P128) &gt; 0, "Found", "Not Found")</f>
        <v>Found</v>
      </c>
      <c r="AI128" s="125" t="str">
        <f>IF(COUNTIF(Stats!$A$1:$A$32, Q128) &gt; 0, "Found", "Not Found")</f>
        <v>Found</v>
      </c>
      <c r="AJ128" s="125" t="str">
        <f>IF(COUNTIF(Stats!$A$1:$A$32, R128) &gt; 0, "Found", "Not Found")</f>
        <v>Found</v>
      </c>
    </row>
    <row r="129" spans="1:36">
      <c r="A129" s="115" t="s">
        <v>104</v>
      </c>
      <c r="B129" s="135">
        <v>45128</v>
      </c>
      <c r="C129" s="115" t="s">
        <v>364</v>
      </c>
      <c r="D129" s="115" t="s">
        <v>100</v>
      </c>
      <c r="E129" s="117" t="s">
        <v>49</v>
      </c>
      <c r="F129" s="118" t="s">
        <v>50</v>
      </c>
      <c r="G129" s="119" t="s">
        <v>52</v>
      </c>
      <c r="H129" s="119" t="s">
        <v>61</v>
      </c>
      <c r="I129" s="120" t="s">
        <v>70</v>
      </c>
      <c r="J129" s="120" t="s">
        <v>47</v>
      </c>
      <c r="K129" s="122" t="s">
        <v>45</v>
      </c>
      <c r="L129" s="123" t="s">
        <v>55</v>
      </c>
      <c r="M129" s="124" t="s">
        <v>35</v>
      </c>
      <c r="N129" s="124" t="s">
        <v>58</v>
      </c>
      <c r="O129" s="124" t="s">
        <v>66</v>
      </c>
      <c r="P129" s="124" t="s">
        <v>48</v>
      </c>
      <c r="Q129" s="124" t="s">
        <v>46</v>
      </c>
      <c r="R129" s="124" t="s">
        <v>60</v>
      </c>
      <c r="S129" s="115">
        <v>3</v>
      </c>
      <c r="T129" s="125">
        <f ca="1">IFERROR(__xludf.DUMMYFUNCTION("COUNTUNIQUE(E129:R129)"),14)</f>
        <v>14</v>
      </c>
      <c r="U129" s="126">
        <f>COUNTIFS(Patch3!E129:L129,Patch3!$H$16)</f>
        <v>0</v>
      </c>
      <c r="V129" s="126">
        <f>COUNTIFS(Patch3!E129:L129,Patch3!$N$2)</f>
        <v>0</v>
      </c>
      <c r="W129" s="125" t="str">
        <f>IF(COUNTIF(Stats!$A$1:$A$32, E129) &gt; 0, "Found", "Not Found")</f>
        <v>Found</v>
      </c>
      <c r="X129" s="125" t="str">
        <f>IF(COUNTIF(Stats!$A$1:$A$32, F129) &gt; 0, "Found", "Not Found")</f>
        <v>Found</v>
      </c>
      <c r="Y129" s="125" t="str">
        <f>IF(COUNTIF(Stats!$A$1:$A$32, G129) &gt; 0, "Found", "Not Found")</f>
        <v>Found</v>
      </c>
      <c r="Z129" s="125" t="str">
        <f>IF(COUNTIF(Stats!$A$1:$A$32, H129) &gt; 0, "Found", "Not Found")</f>
        <v>Found</v>
      </c>
      <c r="AA129" s="125" t="str">
        <f>IF(COUNTIF(Stats!$A$1:$A$32, I129) &gt; 0, "Found", "Not Found")</f>
        <v>Not Found</v>
      </c>
      <c r="AB129" s="125" t="str">
        <f>IF(COUNTIF(Stats!$A$1:$A$32, J129) &gt; 0, "Found", "Not Found")</f>
        <v>Found</v>
      </c>
      <c r="AC129" s="125" t="str">
        <f>IF(COUNTIF(Stats!$A$1:$A$32, K129) &gt; 0, "Found", "Not Found")</f>
        <v>Found</v>
      </c>
      <c r="AD129" s="125" t="str">
        <f>IF(COUNTIF(Stats!$A$1:$A$32, L129) &gt; 0, "Found", "Not Found")</f>
        <v>Found</v>
      </c>
      <c r="AE129" s="125" t="str">
        <f>IF(COUNTIF(Stats!$A$1:$A$32, M129) &gt; 0, "Found", "Not Found")</f>
        <v>Found</v>
      </c>
      <c r="AF129" s="125" t="str">
        <f>IF(COUNTIF(Stats!$A$1:$A$32, N129) &gt; 0, "Found", "Not Found")</f>
        <v>Found</v>
      </c>
      <c r="AG129" s="125" t="str">
        <f>IF(COUNTIF(Stats!$A$1:$A$32, O129) &gt; 0, "Found", "Not Found")</f>
        <v>Found</v>
      </c>
      <c r="AH129" s="125" t="str">
        <f>IF(COUNTIF(Stats!$A$1:$A$32, P129) &gt; 0, "Found", "Not Found")</f>
        <v>Found</v>
      </c>
      <c r="AI129" s="125" t="str">
        <f>IF(COUNTIF(Stats!$A$1:$A$32, Q129) &gt; 0, "Found", "Not Found")</f>
        <v>Found</v>
      </c>
      <c r="AJ129" s="125" t="str">
        <f>IF(COUNTIF(Stats!$A$1:$A$32, R129) &gt; 0, "Found", "Not Found")</f>
        <v>Found</v>
      </c>
    </row>
    <row r="130" spans="1:36">
      <c r="A130" s="115" t="s">
        <v>323</v>
      </c>
      <c r="B130" s="135">
        <v>45128</v>
      </c>
      <c r="C130" s="115" t="s">
        <v>364</v>
      </c>
      <c r="D130" s="115" t="s">
        <v>100</v>
      </c>
      <c r="E130" s="117" t="s">
        <v>15</v>
      </c>
      <c r="F130" s="118" t="s">
        <v>55</v>
      </c>
      <c r="G130" s="119" t="s">
        <v>40</v>
      </c>
      <c r="H130" s="119" t="s">
        <v>60</v>
      </c>
      <c r="I130" s="120" t="s">
        <v>70</v>
      </c>
      <c r="J130" s="120" t="s">
        <v>45</v>
      </c>
      <c r="K130" s="122" t="s">
        <v>48</v>
      </c>
      <c r="L130" s="123" t="s">
        <v>61</v>
      </c>
      <c r="M130" s="124" t="s">
        <v>52</v>
      </c>
      <c r="N130" s="124" t="s">
        <v>321</v>
      </c>
      <c r="O130" s="124" t="s">
        <v>66</v>
      </c>
      <c r="P130" s="124" t="s">
        <v>319</v>
      </c>
      <c r="Q130" s="124" t="s">
        <v>20</v>
      </c>
      <c r="R130" s="124" t="s">
        <v>57</v>
      </c>
      <c r="S130" s="115">
        <v>3</v>
      </c>
      <c r="T130" s="125">
        <f ca="1">IFERROR(__xludf.DUMMYFUNCTION("COUNTUNIQUE(E130:R130)"),14)</f>
        <v>14</v>
      </c>
      <c r="U130" s="126">
        <f>COUNTIFS(Patch3!E130:L130,Patch3!$H$16)</f>
        <v>0</v>
      </c>
      <c r="V130" s="126">
        <f>COUNTIFS(Patch3!E130:L130,Patch3!$N$2)</f>
        <v>0</v>
      </c>
      <c r="W130" s="125" t="str">
        <f>IF(COUNTIF(Stats!$A$1:$A$32, E130) &gt; 0, "Found", "Not Found")</f>
        <v>Found</v>
      </c>
      <c r="X130" s="125" t="str">
        <f>IF(COUNTIF(Stats!$A$1:$A$32, F130) &gt; 0, "Found", "Not Found")</f>
        <v>Found</v>
      </c>
      <c r="Y130" s="125" t="str">
        <f>IF(COUNTIF(Stats!$A$1:$A$32, G130) &gt; 0, "Found", "Not Found")</f>
        <v>Found</v>
      </c>
      <c r="Z130" s="125" t="str">
        <f>IF(COUNTIF(Stats!$A$1:$A$32, H130) &gt; 0, "Found", "Not Found")</f>
        <v>Found</v>
      </c>
      <c r="AA130" s="125" t="str">
        <f>IF(COUNTIF(Stats!$A$1:$A$32, I130) &gt; 0, "Found", "Not Found")</f>
        <v>Not Found</v>
      </c>
      <c r="AB130" s="125" t="str">
        <f>IF(COUNTIF(Stats!$A$1:$A$32, J130) &gt; 0, "Found", "Not Found")</f>
        <v>Found</v>
      </c>
      <c r="AC130" s="125" t="str">
        <f>IF(COUNTIF(Stats!$A$1:$A$32, K130) &gt; 0, "Found", "Not Found")</f>
        <v>Found</v>
      </c>
      <c r="AD130" s="125" t="str">
        <f>IF(COUNTIF(Stats!$A$1:$A$32, L130) &gt; 0, "Found", "Not Found")</f>
        <v>Found</v>
      </c>
      <c r="AE130" s="125" t="str">
        <f>IF(COUNTIF(Stats!$A$1:$A$32, M130) &gt; 0, "Found", "Not Found")</f>
        <v>Found</v>
      </c>
      <c r="AF130" s="125" t="str">
        <f>IF(COUNTIF(Stats!$A$1:$A$32, N130) &gt; 0, "Found", "Not Found")</f>
        <v>Found</v>
      </c>
      <c r="AG130" s="125" t="str">
        <f>IF(COUNTIF(Stats!$A$1:$A$32, O130) &gt; 0, "Found", "Not Found")</f>
        <v>Found</v>
      </c>
      <c r="AH130" s="125" t="str">
        <f>IF(COUNTIF(Stats!$A$1:$A$32, P130) &gt; 0, "Found", "Not Found")</f>
        <v>Found</v>
      </c>
      <c r="AI130" s="125" t="str">
        <f>IF(COUNTIF(Stats!$A$1:$A$32, Q130) &gt; 0, "Found", "Not Found")</f>
        <v>Found</v>
      </c>
      <c r="AJ130" s="125" t="str">
        <f>IF(COUNTIF(Stats!$A$1:$A$32, R130) &gt; 0, "Found", "Not Found")</f>
        <v>Found</v>
      </c>
    </row>
    <row r="131" spans="1:36">
      <c r="A131" s="115" t="s">
        <v>323</v>
      </c>
      <c r="B131" s="135">
        <v>45128</v>
      </c>
      <c r="C131" s="115" t="s">
        <v>365</v>
      </c>
      <c r="D131" s="115" t="s">
        <v>100</v>
      </c>
      <c r="E131" s="117" t="s">
        <v>50</v>
      </c>
      <c r="F131" s="118" t="s">
        <v>46</v>
      </c>
      <c r="G131" s="119" t="s">
        <v>48</v>
      </c>
      <c r="H131" s="119" t="s">
        <v>65</v>
      </c>
      <c r="I131" s="120" t="s">
        <v>52</v>
      </c>
      <c r="J131" s="120" t="s">
        <v>35</v>
      </c>
      <c r="K131" s="122" t="s">
        <v>45</v>
      </c>
      <c r="L131" s="123" t="s">
        <v>40</v>
      </c>
      <c r="M131" s="124" t="s">
        <v>49</v>
      </c>
      <c r="N131" s="124" t="s">
        <v>57</v>
      </c>
      <c r="O131" s="124" t="s">
        <v>15</v>
      </c>
      <c r="P131" s="124" t="s">
        <v>66</v>
      </c>
      <c r="Q131" s="124" t="s">
        <v>47</v>
      </c>
      <c r="R131" s="124" t="s">
        <v>70</v>
      </c>
      <c r="S131" s="115">
        <v>3</v>
      </c>
      <c r="T131" s="125">
        <f ca="1">IFERROR(__xludf.DUMMYFUNCTION("COUNTUNIQUE(E131:R131)"),14)</f>
        <v>14</v>
      </c>
      <c r="U131" s="126">
        <f>COUNTIFS(Patch3!E131:L131,Patch3!$H$16)</f>
        <v>0</v>
      </c>
      <c r="V131" s="126">
        <f>COUNTIFS(Patch3!E131:L131,Patch3!$N$2)</f>
        <v>0</v>
      </c>
      <c r="W131" s="125" t="str">
        <f>IF(COUNTIF(Stats!$A$1:$A$32, E131) &gt; 0, "Found", "Not Found")</f>
        <v>Found</v>
      </c>
      <c r="X131" s="125" t="str">
        <f>IF(COUNTIF(Stats!$A$1:$A$32, F131) &gt; 0, "Found", "Not Found")</f>
        <v>Found</v>
      </c>
      <c r="Y131" s="125" t="str">
        <f>IF(COUNTIF(Stats!$A$1:$A$32, G131) &gt; 0, "Found", "Not Found")</f>
        <v>Found</v>
      </c>
      <c r="Z131" s="125" t="str">
        <f>IF(COUNTIF(Stats!$A$1:$A$32, H131) &gt; 0, "Found", "Not Found")</f>
        <v>Found</v>
      </c>
      <c r="AA131" s="125" t="str">
        <f>IF(COUNTIF(Stats!$A$1:$A$32, I131) &gt; 0, "Found", "Not Found")</f>
        <v>Found</v>
      </c>
      <c r="AB131" s="125" t="str">
        <f>IF(COUNTIF(Stats!$A$1:$A$32, J131) &gt; 0, "Found", "Not Found")</f>
        <v>Found</v>
      </c>
      <c r="AC131" s="125" t="str">
        <f>IF(COUNTIF(Stats!$A$1:$A$32, K131) &gt; 0, "Found", "Not Found")</f>
        <v>Found</v>
      </c>
      <c r="AD131" s="125" t="str">
        <f>IF(COUNTIF(Stats!$A$1:$A$32, L131) &gt; 0, "Found", "Not Found")</f>
        <v>Found</v>
      </c>
      <c r="AE131" s="125" t="str">
        <f>IF(COUNTIF(Stats!$A$1:$A$32, M131) &gt; 0, "Found", "Not Found")</f>
        <v>Found</v>
      </c>
      <c r="AF131" s="125" t="str">
        <f>IF(COUNTIF(Stats!$A$1:$A$32, N131) &gt; 0, "Found", "Not Found")</f>
        <v>Found</v>
      </c>
      <c r="AG131" s="125" t="str">
        <f>IF(COUNTIF(Stats!$A$1:$A$32, O131) &gt; 0, "Found", "Not Found")</f>
        <v>Found</v>
      </c>
      <c r="AH131" s="125" t="str">
        <f>IF(COUNTIF(Stats!$A$1:$A$32, P131) &gt; 0, "Found", "Not Found")</f>
        <v>Found</v>
      </c>
      <c r="AI131" s="125" t="str">
        <f>IF(COUNTIF(Stats!$A$1:$A$32, Q131) &gt; 0, "Found", "Not Found")</f>
        <v>Found</v>
      </c>
      <c r="AJ131" s="125" t="str">
        <f>IF(COUNTIF(Stats!$A$1:$A$32, R131) &gt; 0, "Found", "Not Found")</f>
        <v>Not Found</v>
      </c>
    </row>
    <row r="132" spans="1:36">
      <c r="A132" s="115" t="s">
        <v>323</v>
      </c>
      <c r="B132" s="135">
        <v>45128</v>
      </c>
      <c r="C132" s="115" t="s">
        <v>364</v>
      </c>
      <c r="D132" s="115" t="s">
        <v>100</v>
      </c>
      <c r="E132" s="117" t="s">
        <v>66</v>
      </c>
      <c r="F132" s="118" t="s">
        <v>57</v>
      </c>
      <c r="G132" s="119" t="s">
        <v>40</v>
      </c>
      <c r="H132" s="128" t="s">
        <v>62</v>
      </c>
      <c r="I132" s="120" t="s">
        <v>50</v>
      </c>
      <c r="J132" s="120" t="s">
        <v>45</v>
      </c>
      <c r="K132" s="122" t="s">
        <v>48</v>
      </c>
      <c r="L132" s="123" t="s">
        <v>61</v>
      </c>
      <c r="M132" s="124" t="s">
        <v>52</v>
      </c>
      <c r="N132" s="124" t="s">
        <v>49</v>
      </c>
      <c r="O132" s="124" t="s">
        <v>47</v>
      </c>
      <c r="P132" s="124" t="s">
        <v>15</v>
      </c>
      <c r="Q132" s="124" t="s">
        <v>55</v>
      </c>
      <c r="R132" s="124" t="s">
        <v>51</v>
      </c>
      <c r="S132" s="115">
        <v>3</v>
      </c>
      <c r="T132" s="125">
        <f ca="1">IFERROR(__xludf.DUMMYFUNCTION("COUNTUNIQUE(E132:R132)"),14)</f>
        <v>14</v>
      </c>
      <c r="U132" s="126">
        <f>COUNTIFS(Patch3!E132:L132,Patch3!$H$16)</f>
        <v>0</v>
      </c>
      <c r="V132" s="126">
        <f>COUNTIFS(Patch3!E132:L132,Patch3!$N$2)</f>
        <v>1</v>
      </c>
      <c r="W132" s="125" t="str">
        <f>IF(COUNTIF(Stats!$A$1:$A$32, E132) &gt; 0, "Found", "Not Found")</f>
        <v>Found</v>
      </c>
      <c r="X132" s="125" t="str">
        <f>IF(COUNTIF(Stats!$A$1:$A$32, F132) &gt; 0, "Found", "Not Found")</f>
        <v>Found</v>
      </c>
      <c r="Y132" s="125" t="str">
        <f>IF(COUNTIF(Stats!$A$1:$A$32, G132) &gt; 0, "Found", "Not Found")</f>
        <v>Found</v>
      </c>
      <c r="Z132" s="125" t="str">
        <f>IF(COUNTIF(Stats!$A$1:$A$32, H132) &gt; 0, "Found", "Not Found")</f>
        <v>Found</v>
      </c>
      <c r="AA132" s="125" t="str">
        <f>IF(COUNTIF(Stats!$A$1:$A$32, I132) &gt; 0, "Found", "Not Found")</f>
        <v>Found</v>
      </c>
      <c r="AB132" s="125" t="str">
        <f>IF(COUNTIF(Stats!$A$1:$A$32, J132) &gt; 0, "Found", "Not Found")</f>
        <v>Found</v>
      </c>
      <c r="AC132" s="125" t="str">
        <f>IF(COUNTIF(Stats!$A$1:$A$32, K132) &gt; 0, "Found", "Not Found")</f>
        <v>Found</v>
      </c>
      <c r="AD132" s="125" t="str">
        <f>IF(COUNTIF(Stats!$A$1:$A$32, L132) &gt; 0, "Found", "Not Found")</f>
        <v>Found</v>
      </c>
      <c r="AE132" s="125" t="str">
        <f>IF(COUNTIF(Stats!$A$1:$A$32, M132) &gt; 0, "Found", "Not Found")</f>
        <v>Found</v>
      </c>
      <c r="AF132" s="125" t="str">
        <f>IF(COUNTIF(Stats!$A$1:$A$32, N132) &gt; 0, "Found", "Not Found")</f>
        <v>Found</v>
      </c>
      <c r="AG132" s="125" t="str">
        <f>IF(COUNTIF(Stats!$A$1:$A$32, O132) &gt; 0, "Found", "Not Found")</f>
        <v>Found</v>
      </c>
      <c r="AH132" s="125" t="str">
        <f>IF(COUNTIF(Stats!$A$1:$A$32, P132) &gt; 0, "Found", "Not Found")</f>
        <v>Found</v>
      </c>
      <c r="AI132" s="125" t="str">
        <f>IF(COUNTIF(Stats!$A$1:$A$32, Q132) &gt; 0, "Found", "Not Found")</f>
        <v>Found</v>
      </c>
      <c r="AJ132" s="125" t="str">
        <f>IF(COUNTIF(Stats!$A$1:$A$32, R132) &gt; 0, "Found", "Not Found")</f>
        <v>Found</v>
      </c>
    </row>
    <row r="133" spans="1:36">
      <c r="A133" s="115" t="s">
        <v>266</v>
      </c>
      <c r="B133" s="135">
        <v>45128</v>
      </c>
      <c r="C133" s="115" t="s">
        <v>365</v>
      </c>
      <c r="D133" s="115" t="s">
        <v>100</v>
      </c>
      <c r="E133" s="117" t="s">
        <v>48</v>
      </c>
      <c r="F133" s="118" t="s">
        <v>51</v>
      </c>
      <c r="G133" s="119" t="s">
        <v>50</v>
      </c>
      <c r="H133" s="119" t="s">
        <v>25</v>
      </c>
      <c r="I133" s="120" t="s">
        <v>66</v>
      </c>
      <c r="J133" s="120" t="s">
        <v>57</v>
      </c>
      <c r="K133" s="122" t="s">
        <v>46</v>
      </c>
      <c r="L133" s="123" t="s">
        <v>59</v>
      </c>
      <c r="M133" s="124" t="s">
        <v>49</v>
      </c>
      <c r="N133" s="124" t="s">
        <v>15</v>
      </c>
      <c r="O133" s="124" t="s">
        <v>58</v>
      </c>
      <c r="P133" s="124" t="s">
        <v>45</v>
      </c>
      <c r="Q133" s="124" t="s">
        <v>52</v>
      </c>
      <c r="R133" s="124" t="s">
        <v>55</v>
      </c>
      <c r="S133" s="115">
        <v>3</v>
      </c>
      <c r="T133" s="125">
        <f ca="1">IFERROR(__xludf.DUMMYFUNCTION("COUNTUNIQUE(E133:R133)"),14)</f>
        <v>14</v>
      </c>
      <c r="U133" s="126">
        <f>COUNTIFS(Patch3!E133:L133,Patch3!$H$16)</f>
        <v>0</v>
      </c>
      <c r="V133" s="126">
        <f>COUNTIFS(Patch3!E133:L133,Patch3!$N$2)</f>
        <v>1</v>
      </c>
      <c r="W133" s="125" t="str">
        <f>IF(COUNTIF(Stats!$A$1:$A$32, E133) &gt; 0, "Found", "Not Found")</f>
        <v>Found</v>
      </c>
      <c r="X133" s="125" t="str">
        <f>IF(COUNTIF(Stats!$A$1:$A$32, F133) &gt; 0, "Found", "Not Found")</f>
        <v>Found</v>
      </c>
      <c r="Y133" s="125" t="str">
        <f>IF(COUNTIF(Stats!$A$1:$A$32, G133) &gt; 0, "Found", "Not Found")</f>
        <v>Found</v>
      </c>
      <c r="Z133" s="125" t="str">
        <f>IF(COUNTIF(Stats!$A$1:$A$32, H133) &gt; 0, "Found", "Not Found")</f>
        <v>Found</v>
      </c>
      <c r="AA133" s="125" t="str">
        <f>IF(COUNTIF(Stats!$A$1:$A$32, I133) &gt; 0, "Found", "Not Found")</f>
        <v>Found</v>
      </c>
      <c r="AB133" s="125" t="str">
        <f>IF(COUNTIF(Stats!$A$1:$A$32, J133) &gt; 0, "Found", "Not Found")</f>
        <v>Found</v>
      </c>
      <c r="AC133" s="125" t="str">
        <f>IF(COUNTIF(Stats!$A$1:$A$32, K133) &gt; 0, "Found", "Not Found")</f>
        <v>Found</v>
      </c>
      <c r="AD133" s="125" t="str">
        <f>IF(COUNTIF(Stats!$A$1:$A$32, L133) &gt; 0, "Found", "Not Found")</f>
        <v>Found</v>
      </c>
      <c r="AE133" s="125" t="str">
        <f>IF(COUNTIF(Stats!$A$1:$A$32, M133) &gt; 0, "Found", "Not Found")</f>
        <v>Found</v>
      </c>
      <c r="AF133" s="125" t="str">
        <f>IF(COUNTIF(Stats!$A$1:$A$32, N133) &gt; 0, "Found", "Not Found")</f>
        <v>Found</v>
      </c>
      <c r="AG133" s="125" t="str">
        <f>IF(COUNTIF(Stats!$A$1:$A$32, O133) &gt; 0, "Found", "Not Found")</f>
        <v>Found</v>
      </c>
      <c r="AH133" s="125" t="str">
        <f>IF(COUNTIF(Stats!$A$1:$A$32, P133) &gt; 0, "Found", "Not Found")</f>
        <v>Found</v>
      </c>
      <c r="AI133" s="125" t="str">
        <f>IF(COUNTIF(Stats!$A$1:$A$32, Q133) &gt; 0, "Found", "Not Found")</f>
        <v>Found</v>
      </c>
      <c r="AJ133" s="125" t="str">
        <f>IF(COUNTIF(Stats!$A$1:$A$32, R133) &gt; 0, "Found", "Not Found")</f>
        <v>Found</v>
      </c>
    </row>
    <row r="134" spans="1:36">
      <c r="A134" s="115" t="s">
        <v>140</v>
      </c>
      <c r="B134" s="135">
        <v>45128</v>
      </c>
      <c r="C134" s="115" t="s">
        <v>364</v>
      </c>
      <c r="D134" s="115" t="s">
        <v>100</v>
      </c>
      <c r="E134" s="117" t="s">
        <v>45</v>
      </c>
      <c r="F134" s="118" t="s">
        <v>48</v>
      </c>
      <c r="G134" s="119" t="s">
        <v>70</v>
      </c>
      <c r="H134" s="119" t="s">
        <v>55</v>
      </c>
      <c r="I134" s="120" t="s">
        <v>298</v>
      </c>
      <c r="J134" s="120" t="s">
        <v>52</v>
      </c>
      <c r="K134" s="122" t="s">
        <v>47</v>
      </c>
      <c r="L134" s="123" t="s">
        <v>69</v>
      </c>
      <c r="M134" s="124" t="s">
        <v>66</v>
      </c>
      <c r="N134" s="124" t="s">
        <v>49</v>
      </c>
      <c r="O134" s="124" t="s">
        <v>57</v>
      </c>
      <c r="P134" s="124" t="s">
        <v>46</v>
      </c>
      <c r="Q134" s="124" t="s">
        <v>60</v>
      </c>
      <c r="R134" s="124" t="s">
        <v>58</v>
      </c>
      <c r="S134" s="115">
        <v>3</v>
      </c>
      <c r="T134" s="125">
        <f ca="1">IFERROR(__xludf.DUMMYFUNCTION("COUNTUNIQUE(E134:R134)"),14)</f>
        <v>14</v>
      </c>
      <c r="U134" s="126">
        <f>COUNTIFS(Patch3!E134:L134,Patch3!$H$16)</f>
        <v>1</v>
      </c>
      <c r="V134" s="126">
        <f>COUNTIFS(Patch3!E134:L134,Patch3!$N$2)</f>
        <v>0</v>
      </c>
      <c r="W134" s="125" t="str">
        <f>IF(COUNTIF(Stats!$A$1:$A$32, E134) &gt; 0, "Found", "Not Found")</f>
        <v>Found</v>
      </c>
      <c r="X134" s="125" t="str">
        <f>IF(COUNTIF(Stats!$A$1:$A$32, F134) &gt; 0, "Found", "Not Found")</f>
        <v>Found</v>
      </c>
      <c r="Y134" s="125" t="str">
        <f>IF(COUNTIF(Stats!$A$1:$A$32, G134) &gt; 0, "Found", "Not Found")</f>
        <v>Not Found</v>
      </c>
      <c r="Z134" s="125" t="str">
        <f>IF(COUNTIF(Stats!$A$1:$A$32, H134) &gt; 0, "Found", "Not Found")</f>
        <v>Found</v>
      </c>
      <c r="AA134" s="125" t="str">
        <f>IF(COUNTIF(Stats!$A$1:$A$32, I134) &gt; 0, "Found", "Not Found")</f>
        <v>Found</v>
      </c>
      <c r="AB134" s="125" t="str">
        <f>IF(COUNTIF(Stats!$A$1:$A$32, J134) &gt; 0, "Found", "Not Found")</f>
        <v>Found</v>
      </c>
      <c r="AC134" s="125" t="str">
        <f>IF(COUNTIF(Stats!$A$1:$A$32, K134) &gt; 0, "Found", "Not Found")</f>
        <v>Found</v>
      </c>
      <c r="AD134" s="125" t="str">
        <f>IF(COUNTIF(Stats!$A$1:$A$32, L134) &gt; 0, "Found", "Not Found")</f>
        <v>Found</v>
      </c>
      <c r="AE134" s="125" t="str">
        <f>IF(COUNTIF(Stats!$A$1:$A$32, M134) &gt; 0, "Found", "Not Found")</f>
        <v>Found</v>
      </c>
      <c r="AF134" s="125" t="str">
        <f>IF(COUNTIF(Stats!$A$1:$A$32, N134) &gt; 0, "Found", "Not Found")</f>
        <v>Found</v>
      </c>
      <c r="AG134" s="125" t="str">
        <f>IF(COUNTIF(Stats!$A$1:$A$32, O134) &gt; 0, "Found", "Not Found")</f>
        <v>Found</v>
      </c>
      <c r="AH134" s="125" t="str">
        <f>IF(COUNTIF(Stats!$A$1:$A$32, P134) &gt; 0, "Found", "Not Found")</f>
        <v>Found</v>
      </c>
      <c r="AI134" s="125" t="str">
        <f>IF(COUNTIF(Stats!$A$1:$A$32, Q134) &gt; 0, "Found", "Not Found")</f>
        <v>Found</v>
      </c>
      <c r="AJ134" s="125" t="str">
        <f>IF(COUNTIF(Stats!$A$1:$A$32, R134) &gt; 0, "Found", "Not Found")</f>
        <v>Found</v>
      </c>
    </row>
    <row r="135" spans="1:36">
      <c r="A135" s="115" t="s">
        <v>266</v>
      </c>
      <c r="B135" s="135">
        <v>45128</v>
      </c>
      <c r="C135" s="115" t="s">
        <v>364</v>
      </c>
      <c r="D135" s="115" t="s">
        <v>100</v>
      </c>
      <c r="E135" s="117" t="s">
        <v>66</v>
      </c>
      <c r="F135" s="118" t="s">
        <v>47</v>
      </c>
      <c r="G135" s="119" t="s">
        <v>59</v>
      </c>
      <c r="H135" s="119" t="s">
        <v>15</v>
      </c>
      <c r="I135" s="120" t="s">
        <v>58</v>
      </c>
      <c r="J135" s="120" t="s">
        <v>35</v>
      </c>
      <c r="K135" s="122" t="s">
        <v>40</v>
      </c>
      <c r="L135" s="123" t="s">
        <v>60</v>
      </c>
      <c r="M135" s="124" t="s">
        <v>57</v>
      </c>
      <c r="N135" s="124" t="s">
        <v>45</v>
      </c>
      <c r="O135" s="124" t="s">
        <v>48</v>
      </c>
      <c r="P135" s="124" t="s">
        <v>49</v>
      </c>
      <c r="Q135" s="124" t="s">
        <v>46</v>
      </c>
      <c r="R135" s="124" t="s">
        <v>52</v>
      </c>
      <c r="S135" s="115">
        <v>3</v>
      </c>
      <c r="T135" s="125">
        <f ca="1">IFERROR(__xludf.DUMMYFUNCTION("COUNTUNIQUE(E135:R135)"),14)</f>
        <v>14</v>
      </c>
      <c r="U135" s="126">
        <f>COUNTIFS(Patch3!E135:L135,Patch3!$H$16)</f>
        <v>0</v>
      </c>
      <c r="V135" s="126">
        <f>COUNTIFS(Patch3!E135:L135,Patch3!$N$2)</f>
        <v>1</v>
      </c>
      <c r="W135" s="125" t="str">
        <f>IF(COUNTIF(Stats!$A$1:$A$32, E135) &gt; 0, "Found", "Not Found")</f>
        <v>Found</v>
      </c>
      <c r="X135" s="125" t="str">
        <f>IF(COUNTIF(Stats!$A$1:$A$32, F135) &gt; 0, "Found", "Not Found")</f>
        <v>Found</v>
      </c>
      <c r="Y135" s="125" t="str">
        <f>IF(COUNTIF(Stats!$A$1:$A$32, G135) &gt; 0, "Found", "Not Found")</f>
        <v>Found</v>
      </c>
      <c r="Z135" s="125" t="str">
        <f>IF(COUNTIF(Stats!$A$1:$A$32, H135) &gt; 0, "Found", "Not Found")</f>
        <v>Found</v>
      </c>
      <c r="AA135" s="125" t="str">
        <f>IF(COUNTIF(Stats!$A$1:$A$32, I135) &gt; 0, "Found", "Not Found")</f>
        <v>Found</v>
      </c>
      <c r="AB135" s="125" t="str">
        <f>IF(COUNTIF(Stats!$A$1:$A$32, J135) &gt; 0, "Found", "Not Found")</f>
        <v>Found</v>
      </c>
      <c r="AC135" s="125" t="str">
        <f>IF(COUNTIF(Stats!$A$1:$A$32, K135) &gt; 0, "Found", "Not Found")</f>
        <v>Found</v>
      </c>
      <c r="AD135" s="125" t="str">
        <f>IF(COUNTIF(Stats!$A$1:$A$32, L135) &gt; 0, "Found", "Not Found")</f>
        <v>Found</v>
      </c>
      <c r="AE135" s="125" t="str">
        <f>IF(COUNTIF(Stats!$A$1:$A$32, M135) &gt; 0, "Found", "Not Found")</f>
        <v>Found</v>
      </c>
      <c r="AF135" s="125" t="str">
        <f>IF(COUNTIF(Stats!$A$1:$A$32, N135) &gt; 0, "Found", "Not Found")</f>
        <v>Found</v>
      </c>
      <c r="AG135" s="125" t="str">
        <f>IF(COUNTIF(Stats!$A$1:$A$32, O135) &gt; 0, "Found", "Not Found")</f>
        <v>Found</v>
      </c>
      <c r="AH135" s="125" t="str">
        <f>IF(COUNTIF(Stats!$A$1:$A$32, P135) &gt; 0, "Found", "Not Found")</f>
        <v>Found</v>
      </c>
      <c r="AI135" s="125" t="str">
        <f>IF(COUNTIF(Stats!$A$1:$A$32, Q135) &gt; 0, "Found", "Not Found")</f>
        <v>Found</v>
      </c>
      <c r="AJ135" s="125" t="str">
        <f>IF(COUNTIF(Stats!$A$1:$A$32, R135) &gt; 0, "Found", "Not Found")</f>
        <v>Found</v>
      </c>
    </row>
    <row r="136" spans="1:36">
      <c r="A136" s="115" t="s">
        <v>140</v>
      </c>
      <c r="B136" s="135">
        <v>45128</v>
      </c>
      <c r="C136" s="115" t="s">
        <v>364</v>
      </c>
      <c r="D136" s="115" t="s">
        <v>100</v>
      </c>
      <c r="E136" s="117" t="s">
        <v>15</v>
      </c>
      <c r="F136" s="118" t="s">
        <v>48</v>
      </c>
      <c r="G136" s="119" t="s">
        <v>60</v>
      </c>
      <c r="H136" s="119" t="s">
        <v>52</v>
      </c>
      <c r="I136" s="120" t="s">
        <v>47</v>
      </c>
      <c r="J136" s="120" t="s">
        <v>70</v>
      </c>
      <c r="K136" s="122" t="s">
        <v>51</v>
      </c>
      <c r="L136" s="123" t="s">
        <v>46</v>
      </c>
      <c r="M136" s="124" t="s">
        <v>66</v>
      </c>
      <c r="N136" s="124" t="s">
        <v>49</v>
      </c>
      <c r="O136" s="124" t="s">
        <v>57</v>
      </c>
      <c r="P136" s="124" t="s">
        <v>45</v>
      </c>
      <c r="Q136" s="124" t="s">
        <v>55</v>
      </c>
      <c r="R136" s="124" t="s">
        <v>58</v>
      </c>
      <c r="S136" s="115">
        <v>3</v>
      </c>
      <c r="T136" s="125">
        <f ca="1">IFERROR(__xludf.DUMMYFUNCTION("COUNTUNIQUE(E136:R136)"),14)</f>
        <v>14</v>
      </c>
      <c r="U136" s="126">
        <f>COUNTIFS(Patch3!E136:L136,Patch3!$H$16)</f>
        <v>0</v>
      </c>
      <c r="V136" s="126">
        <f>COUNTIFS(Patch3!E136:L136,Patch3!$N$2)</f>
        <v>0</v>
      </c>
      <c r="W136" s="125" t="str">
        <f>IF(COUNTIF(Stats!$A$1:$A$32, E136) &gt; 0, "Found", "Not Found")</f>
        <v>Found</v>
      </c>
      <c r="X136" s="125" t="str">
        <f>IF(COUNTIF(Stats!$A$1:$A$32, F136) &gt; 0, "Found", "Not Found")</f>
        <v>Found</v>
      </c>
      <c r="Y136" s="125" t="str">
        <f>IF(COUNTIF(Stats!$A$1:$A$32, G136) &gt; 0, "Found", "Not Found")</f>
        <v>Found</v>
      </c>
      <c r="Z136" s="125" t="str">
        <f>IF(COUNTIF(Stats!$A$1:$A$32, H136) &gt; 0, "Found", "Not Found")</f>
        <v>Found</v>
      </c>
      <c r="AA136" s="125" t="str">
        <f>IF(COUNTIF(Stats!$A$1:$A$32, I136) &gt; 0, "Found", "Not Found")</f>
        <v>Found</v>
      </c>
      <c r="AB136" s="125" t="str">
        <f>IF(COUNTIF(Stats!$A$1:$A$32, J136) &gt; 0, "Found", "Not Found")</f>
        <v>Not Found</v>
      </c>
      <c r="AC136" s="125" t="str">
        <f>IF(COUNTIF(Stats!$A$1:$A$32, K136) &gt; 0, "Found", "Not Found")</f>
        <v>Found</v>
      </c>
      <c r="AD136" s="125" t="str">
        <f>IF(COUNTIF(Stats!$A$1:$A$32, L136) &gt; 0, "Found", "Not Found")</f>
        <v>Found</v>
      </c>
      <c r="AE136" s="125" t="str">
        <f>IF(COUNTIF(Stats!$A$1:$A$32, M136) &gt; 0, "Found", "Not Found")</f>
        <v>Found</v>
      </c>
      <c r="AF136" s="125" t="str">
        <f>IF(COUNTIF(Stats!$A$1:$A$32, N136) &gt; 0, "Found", "Not Found")</f>
        <v>Found</v>
      </c>
      <c r="AG136" s="125" t="str">
        <f>IF(COUNTIF(Stats!$A$1:$A$32, O136) &gt; 0, "Found", "Not Found")</f>
        <v>Found</v>
      </c>
      <c r="AH136" s="125" t="str">
        <f>IF(COUNTIF(Stats!$A$1:$A$32, P136) &gt; 0, "Found", "Not Found")</f>
        <v>Found</v>
      </c>
      <c r="AI136" s="125" t="str">
        <f>IF(COUNTIF(Stats!$A$1:$A$32, Q136) &gt; 0, "Found", "Not Found")</f>
        <v>Found</v>
      </c>
      <c r="AJ136" s="125" t="str">
        <f>IF(COUNTIF(Stats!$A$1:$A$32, R136) &gt; 0, "Found", "Not Found")</f>
        <v>Found</v>
      </c>
    </row>
    <row r="137" spans="1:36">
      <c r="A137" s="115" t="s">
        <v>316</v>
      </c>
      <c r="B137" s="135">
        <v>45128</v>
      </c>
      <c r="C137" s="115" t="s">
        <v>365</v>
      </c>
      <c r="D137" s="115" t="s">
        <v>100</v>
      </c>
      <c r="E137" s="117" t="s">
        <v>48</v>
      </c>
      <c r="F137" s="118" t="s">
        <v>70</v>
      </c>
      <c r="G137" s="119" t="s">
        <v>61</v>
      </c>
      <c r="H137" s="119" t="s">
        <v>55</v>
      </c>
      <c r="I137" s="120" t="s">
        <v>47</v>
      </c>
      <c r="J137" s="120" t="s">
        <v>58</v>
      </c>
      <c r="K137" s="122" t="s">
        <v>50</v>
      </c>
      <c r="L137" s="123" t="s">
        <v>69</v>
      </c>
      <c r="M137" s="124" t="s">
        <v>66</v>
      </c>
      <c r="N137" s="124" t="s">
        <v>49</v>
      </c>
      <c r="O137" s="124" t="s">
        <v>57</v>
      </c>
      <c r="P137" s="124" t="s">
        <v>45</v>
      </c>
      <c r="Q137" s="124" t="s">
        <v>46</v>
      </c>
      <c r="R137" s="124" t="s">
        <v>60</v>
      </c>
      <c r="S137" s="115">
        <v>3</v>
      </c>
      <c r="T137" s="125">
        <f ca="1">IFERROR(__xludf.DUMMYFUNCTION("COUNTUNIQUE(E137:R137)"),14)</f>
        <v>14</v>
      </c>
      <c r="U137" s="126">
        <f>COUNTIFS(Patch3!E137:L137,Patch3!$H$16)</f>
        <v>1</v>
      </c>
      <c r="V137" s="126">
        <f>COUNTIFS(Patch3!E137:L137,Patch3!$N$2)</f>
        <v>0</v>
      </c>
      <c r="W137" s="125" t="str">
        <f>IF(COUNTIF(Stats!$A$1:$A$32, E137) &gt; 0, "Found", "Not Found")</f>
        <v>Found</v>
      </c>
      <c r="X137" s="125" t="str">
        <f>IF(COUNTIF(Stats!$A$1:$A$32, F137) &gt; 0, "Found", "Not Found")</f>
        <v>Not Found</v>
      </c>
      <c r="Y137" s="125" t="str">
        <f>IF(COUNTIF(Stats!$A$1:$A$32, G137) &gt; 0, "Found", "Not Found")</f>
        <v>Found</v>
      </c>
      <c r="Z137" s="125" t="str">
        <f>IF(COUNTIF(Stats!$A$1:$A$32, H137) &gt; 0, "Found", "Not Found")</f>
        <v>Found</v>
      </c>
      <c r="AA137" s="125" t="str">
        <f>IF(COUNTIF(Stats!$A$1:$A$32, I137) &gt; 0, "Found", "Not Found")</f>
        <v>Found</v>
      </c>
      <c r="AB137" s="125" t="str">
        <f>IF(COUNTIF(Stats!$A$1:$A$32, J137) &gt; 0, "Found", "Not Found")</f>
        <v>Found</v>
      </c>
      <c r="AC137" s="125" t="str">
        <f>IF(COUNTIF(Stats!$A$1:$A$32, K137) &gt; 0, "Found", "Not Found")</f>
        <v>Found</v>
      </c>
      <c r="AD137" s="125" t="str">
        <f>IF(COUNTIF(Stats!$A$1:$A$32, L137) &gt; 0, "Found", "Not Found")</f>
        <v>Found</v>
      </c>
      <c r="AE137" s="125" t="str">
        <f>IF(COUNTIF(Stats!$A$1:$A$32, M137) &gt; 0, "Found", "Not Found")</f>
        <v>Found</v>
      </c>
      <c r="AF137" s="125" t="str">
        <f>IF(COUNTIF(Stats!$A$1:$A$32, N137) &gt; 0, "Found", "Not Found")</f>
        <v>Found</v>
      </c>
      <c r="AG137" s="125" t="str">
        <f>IF(COUNTIF(Stats!$A$1:$A$32, O137) &gt; 0, "Found", "Not Found")</f>
        <v>Found</v>
      </c>
      <c r="AH137" s="125" t="str">
        <f>IF(COUNTIF(Stats!$A$1:$A$32, P137) &gt; 0, "Found", "Not Found")</f>
        <v>Found</v>
      </c>
      <c r="AI137" s="125" t="str">
        <f>IF(COUNTIF(Stats!$A$1:$A$32, Q137) &gt; 0, "Found", "Not Found")</f>
        <v>Found</v>
      </c>
      <c r="AJ137" s="125" t="str">
        <f>IF(COUNTIF(Stats!$A$1:$A$32, R137) &gt; 0, "Found", "Not Found")</f>
        <v>Found</v>
      </c>
    </row>
    <row r="138" spans="1:36">
      <c r="A138" s="115" t="s">
        <v>315</v>
      </c>
      <c r="B138" s="135">
        <v>45128</v>
      </c>
      <c r="C138" s="115" t="s">
        <v>365</v>
      </c>
      <c r="D138" s="115" t="s">
        <v>100</v>
      </c>
      <c r="E138" s="117" t="s">
        <v>45</v>
      </c>
      <c r="F138" s="118" t="s">
        <v>47</v>
      </c>
      <c r="G138" s="119" t="s">
        <v>59</v>
      </c>
      <c r="H138" s="119" t="s">
        <v>62</v>
      </c>
      <c r="I138" s="120" t="s">
        <v>58</v>
      </c>
      <c r="J138" s="120" t="s">
        <v>48</v>
      </c>
      <c r="K138" s="122" t="s">
        <v>40</v>
      </c>
      <c r="L138" s="123" t="s">
        <v>20</v>
      </c>
      <c r="M138" s="124" t="s">
        <v>15</v>
      </c>
      <c r="N138" s="124" t="s">
        <v>49</v>
      </c>
      <c r="O138" s="124" t="s">
        <v>50</v>
      </c>
      <c r="P138" s="124" t="s">
        <v>66</v>
      </c>
      <c r="Q138" s="124" t="s">
        <v>52</v>
      </c>
      <c r="R138" s="124" t="s">
        <v>63</v>
      </c>
      <c r="S138" s="115">
        <v>3</v>
      </c>
      <c r="T138" s="125">
        <f ca="1">IFERROR(__xludf.DUMMYFUNCTION("COUNTUNIQUE(E138:R138)"),14)</f>
        <v>14</v>
      </c>
      <c r="U138" s="126">
        <f>COUNTIFS(Patch3!E138:L138,Patch3!$H$16)</f>
        <v>0</v>
      </c>
      <c r="V138" s="126">
        <f>COUNTIFS(Patch3!E138:L138,Patch3!$N$2)</f>
        <v>0</v>
      </c>
      <c r="W138" s="125" t="str">
        <f>IF(COUNTIF(Stats!$A$1:$A$32, E138) &gt; 0, "Found", "Not Found")</f>
        <v>Found</v>
      </c>
      <c r="X138" s="125" t="str">
        <f>IF(COUNTIF(Stats!$A$1:$A$32, F138) &gt; 0, "Found", "Not Found")</f>
        <v>Found</v>
      </c>
      <c r="Y138" s="125" t="str">
        <f>IF(COUNTIF(Stats!$A$1:$A$32, G138) &gt; 0, "Found", "Not Found")</f>
        <v>Found</v>
      </c>
      <c r="Z138" s="125" t="str">
        <f>IF(COUNTIF(Stats!$A$1:$A$32, H138) &gt; 0, "Found", "Not Found")</f>
        <v>Found</v>
      </c>
      <c r="AA138" s="125" t="str">
        <f>IF(COUNTIF(Stats!$A$1:$A$32, I138) &gt; 0, "Found", "Not Found")</f>
        <v>Found</v>
      </c>
      <c r="AB138" s="125" t="str">
        <f>IF(COUNTIF(Stats!$A$1:$A$32, J138) &gt; 0, "Found", "Not Found")</f>
        <v>Found</v>
      </c>
      <c r="AC138" s="125" t="str">
        <f>IF(COUNTIF(Stats!$A$1:$A$32, K138) &gt; 0, "Found", "Not Found")</f>
        <v>Found</v>
      </c>
      <c r="AD138" s="125" t="str">
        <f>IF(COUNTIF(Stats!$A$1:$A$32, L138) &gt; 0, "Found", "Not Found")</f>
        <v>Found</v>
      </c>
      <c r="AE138" s="125" t="str">
        <f>IF(COUNTIF(Stats!$A$1:$A$32, M138) &gt; 0, "Found", "Not Found")</f>
        <v>Found</v>
      </c>
      <c r="AF138" s="125" t="str">
        <f>IF(COUNTIF(Stats!$A$1:$A$32, N138) &gt; 0, "Found", "Not Found")</f>
        <v>Found</v>
      </c>
      <c r="AG138" s="125" t="str">
        <f>IF(COUNTIF(Stats!$A$1:$A$32, O138) &gt; 0, "Found", "Not Found")</f>
        <v>Found</v>
      </c>
      <c r="AH138" s="125" t="str">
        <f>IF(COUNTIF(Stats!$A$1:$A$32, P138) &gt; 0, "Found", "Not Found")</f>
        <v>Found</v>
      </c>
      <c r="AI138" s="125" t="str">
        <f>IF(COUNTIF(Stats!$A$1:$A$32, Q138) &gt; 0, "Found", "Not Found")</f>
        <v>Found</v>
      </c>
      <c r="AJ138" s="125" t="str">
        <f>IF(COUNTIF(Stats!$A$1:$A$32, R138) &gt; 0, "Found", "Not Found")</f>
        <v>Found</v>
      </c>
    </row>
    <row r="139" spans="1:36">
      <c r="A139" s="115" t="s">
        <v>316</v>
      </c>
      <c r="B139" s="135">
        <v>45128</v>
      </c>
      <c r="C139" s="115" t="s">
        <v>365</v>
      </c>
      <c r="D139" s="115" t="s">
        <v>100</v>
      </c>
      <c r="E139" s="117" t="s">
        <v>58</v>
      </c>
      <c r="F139" s="118" t="s">
        <v>46</v>
      </c>
      <c r="G139" s="119" t="s">
        <v>67</v>
      </c>
      <c r="H139" s="119" t="s">
        <v>59</v>
      </c>
      <c r="I139" s="120" t="s">
        <v>298</v>
      </c>
      <c r="J139" s="120" t="s">
        <v>51</v>
      </c>
      <c r="K139" s="122" t="s">
        <v>57</v>
      </c>
      <c r="L139" s="123" t="s">
        <v>55</v>
      </c>
      <c r="M139" s="124" t="s">
        <v>66</v>
      </c>
      <c r="N139" s="124" t="s">
        <v>48</v>
      </c>
      <c r="O139" s="124" t="s">
        <v>45</v>
      </c>
      <c r="P139" s="124" t="s">
        <v>49</v>
      </c>
      <c r="Q139" s="124" t="s">
        <v>40</v>
      </c>
      <c r="R139" s="124" t="s">
        <v>47</v>
      </c>
      <c r="S139" s="115">
        <v>3</v>
      </c>
      <c r="T139" s="125">
        <f ca="1">IFERROR(__xludf.DUMMYFUNCTION("COUNTUNIQUE(E139:R139)"),14)</f>
        <v>14</v>
      </c>
      <c r="U139" s="126">
        <f>COUNTIFS(Patch3!E139:L139,Patch3!$H$16)</f>
        <v>0</v>
      </c>
      <c r="V139" s="126">
        <f>COUNTIFS(Patch3!E139:L139,Patch3!$N$2)</f>
        <v>0</v>
      </c>
      <c r="W139" s="125" t="str">
        <f>IF(COUNTIF(Stats!$A$1:$A$32, E139) &gt; 0, "Found", "Not Found")</f>
        <v>Found</v>
      </c>
      <c r="X139" s="125" t="str">
        <f>IF(COUNTIF(Stats!$A$1:$A$32, F139) &gt; 0, "Found", "Not Found")</f>
        <v>Found</v>
      </c>
      <c r="Y139" s="125" t="str">
        <f>IF(COUNTIF(Stats!$A$1:$A$32, G139) &gt; 0, "Found", "Not Found")</f>
        <v>Found</v>
      </c>
      <c r="Z139" s="125" t="str">
        <f>IF(COUNTIF(Stats!$A$1:$A$32, H139) &gt; 0, "Found", "Not Found")</f>
        <v>Found</v>
      </c>
      <c r="AA139" s="125" t="str">
        <f>IF(COUNTIF(Stats!$A$1:$A$32, I139) &gt; 0, "Found", "Not Found")</f>
        <v>Found</v>
      </c>
      <c r="AB139" s="125" t="str">
        <f>IF(COUNTIF(Stats!$A$1:$A$32, J139) &gt; 0, "Found", "Not Found")</f>
        <v>Found</v>
      </c>
      <c r="AC139" s="125" t="str">
        <f>IF(COUNTIF(Stats!$A$1:$A$32, K139) &gt; 0, "Found", "Not Found")</f>
        <v>Found</v>
      </c>
      <c r="AD139" s="125" t="str">
        <f>IF(COUNTIF(Stats!$A$1:$A$32, L139) &gt; 0, "Found", "Not Found")</f>
        <v>Found</v>
      </c>
      <c r="AE139" s="125" t="str">
        <f>IF(COUNTIF(Stats!$A$1:$A$32, M139) &gt; 0, "Found", "Not Found")</f>
        <v>Found</v>
      </c>
      <c r="AF139" s="125" t="str">
        <f>IF(COUNTIF(Stats!$A$1:$A$32, N139) &gt; 0, "Found", "Not Found")</f>
        <v>Found</v>
      </c>
      <c r="AG139" s="125" t="str">
        <f>IF(COUNTIF(Stats!$A$1:$A$32, O139) &gt; 0, "Found", "Not Found")</f>
        <v>Found</v>
      </c>
      <c r="AH139" s="125" t="str">
        <f>IF(COUNTIF(Stats!$A$1:$A$32, P139) &gt; 0, "Found", "Not Found")</f>
        <v>Found</v>
      </c>
      <c r="AI139" s="125" t="str">
        <f>IF(COUNTIF(Stats!$A$1:$A$32, Q139) &gt; 0, "Found", "Not Found")</f>
        <v>Found</v>
      </c>
      <c r="AJ139" s="125" t="str">
        <f>IF(COUNTIF(Stats!$A$1:$A$32, R139) &gt; 0, "Found", "Not Found")</f>
        <v>Found</v>
      </c>
    </row>
    <row r="140" spans="1:36">
      <c r="A140" s="115" t="s">
        <v>315</v>
      </c>
      <c r="B140" s="135">
        <v>45128</v>
      </c>
      <c r="C140" s="115" t="s">
        <v>365</v>
      </c>
      <c r="D140" s="115" t="s">
        <v>100</v>
      </c>
      <c r="E140" s="117" t="s">
        <v>298</v>
      </c>
      <c r="F140" s="118" t="s">
        <v>51</v>
      </c>
      <c r="G140" s="119" t="s">
        <v>58</v>
      </c>
      <c r="H140" s="119" t="s">
        <v>68</v>
      </c>
      <c r="I140" s="120" t="s">
        <v>49</v>
      </c>
      <c r="J140" s="120" t="s">
        <v>50</v>
      </c>
      <c r="K140" s="122" t="s">
        <v>45</v>
      </c>
      <c r="L140" s="123" t="s">
        <v>61</v>
      </c>
      <c r="M140" s="124" t="s">
        <v>66</v>
      </c>
      <c r="N140" s="124" t="s">
        <v>57</v>
      </c>
      <c r="O140" s="124" t="s">
        <v>52</v>
      </c>
      <c r="P140" s="124" t="s">
        <v>60</v>
      </c>
      <c r="Q140" s="124" t="s">
        <v>55</v>
      </c>
      <c r="R140" s="124" t="s">
        <v>46</v>
      </c>
      <c r="S140" s="115">
        <v>3</v>
      </c>
      <c r="T140" s="125">
        <f ca="1">IFERROR(__xludf.DUMMYFUNCTION("COUNTUNIQUE(E140:R140)"),14)</f>
        <v>14</v>
      </c>
      <c r="U140" s="126">
        <f>COUNTIFS(Patch3!E140:L140,Patch3!$H$16)</f>
        <v>0</v>
      </c>
      <c r="V140" s="126">
        <f>COUNTIFS(Patch3!E140:L140,Patch3!$N$2)</f>
        <v>0</v>
      </c>
      <c r="W140" s="125" t="str">
        <f>IF(COUNTIF(Stats!$A$1:$A$32, E140) &gt; 0, "Found", "Not Found")</f>
        <v>Found</v>
      </c>
      <c r="X140" s="125" t="str">
        <f>IF(COUNTIF(Stats!$A$1:$A$32, F140) &gt; 0, "Found", "Not Found")</f>
        <v>Found</v>
      </c>
      <c r="Y140" s="125" t="str">
        <f>IF(COUNTIF(Stats!$A$1:$A$32, G140) &gt; 0, "Found", "Not Found")</f>
        <v>Found</v>
      </c>
      <c r="Z140" s="125" t="str">
        <f>IF(COUNTIF(Stats!$A$1:$A$32, H140) &gt; 0, "Found", "Not Found")</f>
        <v>Found</v>
      </c>
      <c r="AA140" s="125" t="str">
        <f>IF(COUNTIF(Stats!$A$1:$A$32, I140) &gt; 0, "Found", "Not Found")</f>
        <v>Found</v>
      </c>
      <c r="AB140" s="125" t="str">
        <f>IF(COUNTIF(Stats!$A$1:$A$32, J140) &gt; 0, "Found", "Not Found")</f>
        <v>Found</v>
      </c>
      <c r="AC140" s="125" t="str">
        <f>IF(COUNTIF(Stats!$A$1:$A$32, K140) &gt; 0, "Found", "Not Found")</f>
        <v>Found</v>
      </c>
      <c r="AD140" s="125" t="str">
        <f>IF(COUNTIF(Stats!$A$1:$A$32, L140) &gt; 0, "Found", "Not Found")</f>
        <v>Found</v>
      </c>
      <c r="AE140" s="125" t="str">
        <f>IF(COUNTIF(Stats!$A$1:$A$32, M140) &gt; 0, "Found", "Not Found")</f>
        <v>Found</v>
      </c>
      <c r="AF140" s="125" t="str">
        <f>IF(COUNTIF(Stats!$A$1:$A$32, N140) &gt; 0, "Found", "Not Found")</f>
        <v>Found</v>
      </c>
      <c r="AG140" s="125" t="str">
        <f>IF(COUNTIF(Stats!$A$1:$A$32, O140) &gt; 0, "Found", "Not Found")</f>
        <v>Found</v>
      </c>
      <c r="AH140" s="125" t="str">
        <f>IF(COUNTIF(Stats!$A$1:$A$32, P140) &gt; 0, "Found", "Not Found")</f>
        <v>Found</v>
      </c>
      <c r="AI140" s="125" t="str">
        <f>IF(COUNTIF(Stats!$A$1:$A$32, Q140) &gt; 0, "Found", "Not Found")</f>
        <v>Found</v>
      </c>
      <c r="AJ140" s="125" t="str">
        <f>IF(COUNTIF(Stats!$A$1:$A$32, R140) &gt; 0, "Found", "Not Found")</f>
        <v>Found</v>
      </c>
    </row>
    <row r="141" spans="1:36">
      <c r="A141" s="115" t="s">
        <v>316</v>
      </c>
      <c r="B141" s="135">
        <v>45128</v>
      </c>
      <c r="C141" s="115" t="s">
        <v>364</v>
      </c>
      <c r="D141" s="115" t="s">
        <v>100</v>
      </c>
      <c r="E141" s="117" t="s">
        <v>57</v>
      </c>
      <c r="F141" s="118" t="s">
        <v>55</v>
      </c>
      <c r="G141" s="119" t="s">
        <v>40</v>
      </c>
      <c r="H141" s="119" t="s">
        <v>58</v>
      </c>
      <c r="I141" s="120" t="s">
        <v>298</v>
      </c>
      <c r="J141" s="120" t="s">
        <v>51</v>
      </c>
      <c r="K141" s="122" t="s">
        <v>60</v>
      </c>
      <c r="L141" s="123" t="s">
        <v>59</v>
      </c>
      <c r="M141" s="124" t="s">
        <v>50</v>
      </c>
      <c r="N141" s="124" t="s">
        <v>49</v>
      </c>
      <c r="O141" s="124" t="s">
        <v>66</v>
      </c>
      <c r="P141" s="124" t="s">
        <v>48</v>
      </c>
      <c r="Q141" s="124" t="s">
        <v>46</v>
      </c>
      <c r="R141" s="124" t="s">
        <v>284</v>
      </c>
      <c r="S141" s="115">
        <v>3</v>
      </c>
      <c r="T141" s="125">
        <f ca="1">IFERROR(__xludf.DUMMYFUNCTION("COUNTUNIQUE(E141:R141)"),14)</f>
        <v>14</v>
      </c>
      <c r="U141" s="126">
        <f>COUNTIFS(Patch3!E141:L141,Patch3!$H$16)</f>
        <v>0</v>
      </c>
      <c r="V141" s="126">
        <f>COUNTIFS(Patch3!E141:L141,Patch3!$N$2)</f>
        <v>0</v>
      </c>
      <c r="W141" s="125" t="str">
        <f>IF(COUNTIF(Stats!$A$1:$A$32, E141) &gt; 0, "Found", "Not Found")</f>
        <v>Found</v>
      </c>
      <c r="X141" s="125" t="str">
        <f>IF(COUNTIF(Stats!$A$1:$A$32, F141) &gt; 0, "Found", "Not Found")</f>
        <v>Found</v>
      </c>
      <c r="Y141" s="125" t="str">
        <f>IF(COUNTIF(Stats!$A$1:$A$32, G141) &gt; 0, "Found", "Not Found")</f>
        <v>Found</v>
      </c>
      <c r="Z141" s="125" t="str">
        <f>IF(COUNTIF(Stats!$A$1:$A$32, H141) &gt; 0, "Found", "Not Found")</f>
        <v>Found</v>
      </c>
      <c r="AA141" s="125" t="str">
        <f>IF(COUNTIF(Stats!$A$1:$A$32, I141) &gt; 0, "Found", "Not Found")</f>
        <v>Found</v>
      </c>
      <c r="AB141" s="125" t="str">
        <f>IF(COUNTIF(Stats!$A$1:$A$32, J141) &gt; 0, "Found", "Not Found")</f>
        <v>Found</v>
      </c>
      <c r="AC141" s="125" t="str">
        <f>IF(COUNTIF(Stats!$A$1:$A$32, K141) &gt; 0, "Found", "Not Found")</f>
        <v>Found</v>
      </c>
      <c r="AD141" s="125" t="str">
        <f>IF(COUNTIF(Stats!$A$1:$A$32, L141) &gt; 0, "Found", "Not Found")</f>
        <v>Found</v>
      </c>
      <c r="AE141" s="125" t="str">
        <f>IF(COUNTIF(Stats!$A$1:$A$32, M141) &gt; 0, "Found", "Not Found")</f>
        <v>Found</v>
      </c>
      <c r="AF141" s="125" t="str">
        <f>IF(COUNTIF(Stats!$A$1:$A$32, N141) &gt; 0, "Found", "Not Found")</f>
        <v>Found</v>
      </c>
      <c r="AG141" s="125" t="str">
        <f>IF(COUNTIF(Stats!$A$1:$A$32, O141) &gt; 0, "Found", "Not Found")</f>
        <v>Found</v>
      </c>
      <c r="AH141" s="125" t="str">
        <f>IF(COUNTIF(Stats!$A$1:$A$32, P141) &gt; 0, "Found", "Not Found")</f>
        <v>Found</v>
      </c>
      <c r="AI141" s="125" t="str">
        <f>IF(COUNTIF(Stats!$A$1:$A$32, Q141) &gt; 0, "Found", "Not Found")</f>
        <v>Found</v>
      </c>
      <c r="AJ141" s="125" t="str">
        <f>IF(COUNTIF(Stats!$A$1:$A$32, R141) &gt; 0, "Found", "Not Found")</f>
        <v>Found</v>
      </c>
    </row>
    <row r="142" spans="1:36">
      <c r="A142" s="115" t="s">
        <v>324</v>
      </c>
      <c r="B142" s="135">
        <v>45128</v>
      </c>
      <c r="C142" s="115" t="s">
        <v>364</v>
      </c>
      <c r="D142" s="115" t="s">
        <v>100</v>
      </c>
      <c r="E142" s="117" t="s">
        <v>66</v>
      </c>
      <c r="F142" s="118" t="s">
        <v>50</v>
      </c>
      <c r="G142" s="119" t="s">
        <v>63</v>
      </c>
      <c r="H142" s="119" t="s">
        <v>65</v>
      </c>
      <c r="I142" s="120" t="s">
        <v>58</v>
      </c>
      <c r="J142" s="120" t="s">
        <v>46</v>
      </c>
      <c r="K142" s="122" t="s">
        <v>47</v>
      </c>
      <c r="L142" s="123" t="s">
        <v>57</v>
      </c>
      <c r="M142" s="124" t="s">
        <v>45</v>
      </c>
      <c r="N142" s="124" t="s">
        <v>15</v>
      </c>
      <c r="O142" s="124" t="s">
        <v>48</v>
      </c>
      <c r="P142" s="124" t="s">
        <v>49</v>
      </c>
      <c r="Q142" s="124" t="s">
        <v>52</v>
      </c>
      <c r="R142" s="124" t="s">
        <v>62</v>
      </c>
      <c r="S142" s="115">
        <v>3</v>
      </c>
      <c r="T142" s="125">
        <f ca="1">IFERROR(__xludf.DUMMYFUNCTION("COUNTUNIQUE(E142:R142)"),14)</f>
        <v>14</v>
      </c>
      <c r="U142" s="126">
        <f>COUNTIFS(Patch3!E142:L142,Patch3!$H$16)</f>
        <v>0</v>
      </c>
      <c r="V142" s="126">
        <f>COUNTIFS(Patch3!E142:L142,Patch3!$N$2)</f>
        <v>1</v>
      </c>
      <c r="W142" s="125" t="str">
        <f>IF(COUNTIF(Stats!$A$1:$A$32, E142) &gt; 0, "Found", "Not Found")</f>
        <v>Found</v>
      </c>
      <c r="X142" s="125" t="str">
        <f>IF(COUNTIF(Stats!$A$1:$A$32, F142) &gt; 0, "Found", "Not Found")</f>
        <v>Found</v>
      </c>
      <c r="Y142" s="125" t="str">
        <f>IF(COUNTIF(Stats!$A$1:$A$32, G142) &gt; 0, "Found", "Not Found")</f>
        <v>Found</v>
      </c>
      <c r="Z142" s="125" t="str">
        <f>IF(COUNTIF(Stats!$A$1:$A$32, H142) &gt; 0, "Found", "Not Found")</f>
        <v>Found</v>
      </c>
      <c r="AA142" s="125" t="str">
        <f>IF(COUNTIF(Stats!$A$1:$A$32, I142) &gt; 0, "Found", "Not Found")</f>
        <v>Found</v>
      </c>
      <c r="AB142" s="125" t="str">
        <f>IF(COUNTIF(Stats!$A$1:$A$32, J142) &gt; 0, "Found", "Not Found")</f>
        <v>Found</v>
      </c>
      <c r="AC142" s="125" t="str">
        <f>IF(COUNTIF(Stats!$A$1:$A$32, K142) &gt; 0, "Found", "Not Found")</f>
        <v>Found</v>
      </c>
      <c r="AD142" s="125" t="str">
        <f>IF(COUNTIF(Stats!$A$1:$A$32, L142) &gt; 0, "Found", "Not Found")</f>
        <v>Found</v>
      </c>
      <c r="AE142" s="125" t="str">
        <f>IF(COUNTIF(Stats!$A$1:$A$32, M142) &gt; 0, "Found", "Not Found")</f>
        <v>Found</v>
      </c>
      <c r="AF142" s="125" t="str">
        <f>IF(COUNTIF(Stats!$A$1:$A$32, N142) &gt; 0, "Found", "Not Found")</f>
        <v>Found</v>
      </c>
      <c r="AG142" s="125" t="str">
        <f>IF(COUNTIF(Stats!$A$1:$A$32, O142) &gt; 0, "Found", "Not Found")</f>
        <v>Found</v>
      </c>
      <c r="AH142" s="125" t="str">
        <f>IF(COUNTIF(Stats!$A$1:$A$32, P142) &gt; 0, "Found", "Not Found")</f>
        <v>Found</v>
      </c>
      <c r="AI142" s="125" t="str">
        <f>IF(COUNTIF(Stats!$A$1:$A$32, Q142) &gt; 0, "Found", "Not Found")</f>
        <v>Found</v>
      </c>
      <c r="AJ142" s="125" t="str">
        <f>IF(COUNTIF(Stats!$A$1:$A$32, R142) &gt; 0, "Found", "Not Found")</f>
        <v>Found</v>
      </c>
    </row>
    <row r="143" spans="1:36">
      <c r="A143" s="115" t="s">
        <v>324</v>
      </c>
      <c r="B143" s="135">
        <v>45129</v>
      </c>
      <c r="C143" s="115" t="s">
        <v>364</v>
      </c>
      <c r="D143" s="115" t="s">
        <v>100</v>
      </c>
      <c r="E143" s="117" t="s">
        <v>15</v>
      </c>
      <c r="F143" s="118" t="s">
        <v>45</v>
      </c>
      <c r="G143" s="119" t="s">
        <v>70</v>
      </c>
      <c r="H143" s="119" t="s">
        <v>60</v>
      </c>
      <c r="I143" s="120" t="s">
        <v>52</v>
      </c>
      <c r="J143" s="120" t="s">
        <v>58</v>
      </c>
      <c r="K143" s="122" t="s">
        <v>50</v>
      </c>
      <c r="L143" s="123" t="s">
        <v>47</v>
      </c>
      <c r="M143" s="124" t="s">
        <v>66</v>
      </c>
      <c r="N143" s="124" t="s">
        <v>49</v>
      </c>
      <c r="O143" s="124" t="s">
        <v>48</v>
      </c>
      <c r="P143" s="124" t="s">
        <v>57</v>
      </c>
      <c r="Q143" s="124" t="s">
        <v>298</v>
      </c>
      <c r="R143" s="124" t="s">
        <v>46</v>
      </c>
      <c r="S143" s="115">
        <v>3</v>
      </c>
      <c r="T143" s="125">
        <f ca="1">IFERROR(__xludf.DUMMYFUNCTION("COUNTUNIQUE(E143:R143)"),14)</f>
        <v>14</v>
      </c>
      <c r="U143" s="126">
        <f>COUNTIFS(Patch3!E143:L143,Patch3!$H$16)</f>
        <v>0</v>
      </c>
      <c r="V143" s="126">
        <f>COUNTIFS(Patch3!E143:L143,Patch3!$N$2)</f>
        <v>0</v>
      </c>
      <c r="W143" s="125" t="str">
        <f>IF(COUNTIF(Stats!$A$1:$A$32, E143) &gt; 0, "Found", "Not Found")</f>
        <v>Found</v>
      </c>
      <c r="X143" s="125" t="str">
        <f>IF(COUNTIF(Stats!$A$1:$A$32, F143) &gt; 0, "Found", "Not Found")</f>
        <v>Found</v>
      </c>
      <c r="Y143" s="125" t="str">
        <f>IF(COUNTIF(Stats!$A$1:$A$32, G143) &gt; 0, "Found", "Not Found")</f>
        <v>Not Found</v>
      </c>
      <c r="Z143" s="125" t="str">
        <f>IF(COUNTIF(Stats!$A$1:$A$32, H143) &gt; 0, "Found", "Not Found")</f>
        <v>Found</v>
      </c>
      <c r="AA143" s="125" t="str">
        <f>IF(COUNTIF(Stats!$A$1:$A$32, I143) &gt; 0, "Found", "Not Found")</f>
        <v>Found</v>
      </c>
      <c r="AB143" s="125" t="str">
        <f>IF(COUNTIF(Stats!$A$1:$A$32, J143) &gt; 0, "Found", "Not Found")</f>
        <v>Found</v>
      </c>
      <c r="AC143" s="125" t="str">
        <f>IF(COUNTIF(Stats!$A$1:$A$32, K143) &gt; 0, "Found", "Not Found")</f>
        <v>Found</v>
      </c>
      <c r="AD143" s="125" t="str">
        <f>IF(COUNTIF(Stats!$A$1:$A$32, L143) &gt; 0, "Found", "Not Found")</f>
        <v>Found</v>
      </c>
      <c r="AE143" s="125" t="str">
        <f>IF(COUNTIF(Stats!$A$1:$A$32, M143) &gt; 0, "Found", "Not Found")</f>
        <v>Found</v>
      </c>
      <c r="AF143" s="125" t="str">
        <f>IF(COUNTIF(Stats!$A$1:$A$32, N143) &gt; 0, "Found", "Not Found")</f>
        <v>Found</v>
      </c>
      <c r="AG143" s="125" t="str">
        <f>IF(COUNTIF(Stats!$A$1:$A$32, O143) &gt; 0, "Found", "Not Found")</f>
        <v>Found</v>
      </c>
      <c r="AH143" s="125" t="str">
        <f>IF(COUNTIF(Stats!$A$1:$A$32, P143) &gt; 0, "Found", "Not Found")</f>
        <v>Found</v>
      </c>
      <c r="AI143" s="125" t="str">
        <f>IF(COUNTIF(Stats!$A$1:$A$32, Q143) &gt; 0, "Found", "Not Found")</f>
        <v>Found</v>
      </c>
      <c r="AJ143" s="125" t="str">
        <f>IF(COUNTIF(Stats!$A$1:$A$32, R143) &gt; 0, "Found", "Not Found")</f>
        <v>Found</v>
      </c>
    </row>
    <row r="144" spans="1:36">
      <c r="A144" s="115" t="s">
        <v>324</v>
      </c>
      <c r="B144" s="135">
        <v>45129</v>
      </c>
      <c r="C144" s="115" t="s">
        <v>365</v>
      </c>
      <c r="D144" s="115" t="s">
        <v>100</v>
      </c>
      <c r="E144" s="117" t="s">
        <v>58</v>
      </c>
      <c r="F144" s="118" t="s">
        <v>50</v>
      </c>
      <c r="G144" s="119" t="s">
        <v>69</v>
      </c>
      <c r="H144" s="119" t="s">
        <v>25</v>
      </c>
      <c r="I144" s="120" t="s">
        <v>66</v>
      </c>
      <c r="J144" s="120" t="s">
        <v>48</v>
      </c>
      <c r="K144" s="122" t="s">
        <v>52</v>
      </c>
      <c r="L144" s="123" t="s">
        <v>70</v>
      </c>
      <c r="M144" s="124" t="s">
        <v>57</v>
      </c>
      <c r="N144" s="124" t="s">
        <v>15</v>
      </c>
      <c r="O144" s="124" t="s">
        <v>45</v>
      </c>
      <c r="P144" s="124" t="s">
        <v>49</v>
      </c>
      <c r="Q144" s="124" t="s">
        <v>298</v>
      </c>
      <c r="R144" s="124" t="s">
        <v>46</v>
      </c>
      <c r="S144" s="115">
        <v>3</v>
      </c>
      <c r="T144" s="125">
        <f ca="1">IFERROR(__xludf.DUMMYFUNCTION("COUNTUNIQUE(E144:R144)"),14)</f>
        <v>14</v>
      </c>
      <c r="U144" s="126">
        <f>COUNTIFS(Patch3!E144:L144,Patch3!$H$16)</f>
        <v>1</v>
      </c>
      <c r="V144" s="126">
        <f>COUNTIFS(Patch3!E144:L144,Patch3!$N$2)</f>
        <v>1</v>
      </c>
      <c r="W144" s="125" t="str">
        <f>IF(COUNTIF(Stats!$A$1:$A$32, E144) &gt; 0, "Found", "Not Found")</f>
        <v>Found</v>
      </c>
      <c r="X144" s="125" t="str">
        <f>IF(COUNTIF(Stats!$A$1:$A$32, F144) &gt; 0, "Found", "Not Found")</f>
        <v>Found</v>
      </c>
      <c r="Y144" s="125" t="str">
        <f>IF(COUNTIF(Stats!$A$1:$A$32, G144) &gt; 0, "Found", "Not Found")</f>
        <v>Found</v>
      </c>
      <c r="Z144" s="125" t="str">
        <f>IF(COUNTIF(Stats!$A$1:$A$32, H144) &gt; 0, "Found", "Not Found")</f>
        <v>Found</v>
      </c>
      <c r="AA144" s="125" t="str">
        <f>IF(COUNTIF(Stats!$A$1:$A$32, I144) &gt; 0, "Found", "Not Found")</f>
        <v>Found</v>
      </c>
      <c r="AB144" s="125" t="str">
        <f>IF(COUNTIF(Stats!$A$1:$A$32, J144) &gt; 0, "Found", "Not Found")</f>
        <v>Found</v>
      </c>
      <c r="AC144" s="125" t="str">
        <f>IF(COUNTIF(Stats!$A$1:$A$32, K144) &gt; 0, "Found", "Not Found")</f>
        <v>Found</v>
      </c>
      <c r="AD144" s="125" t="str">
        <f>IF(COUNTIF(Stats!$A$1:$A$32, L144) &gt; 0, "Found", "Not Found")</f>
        <v>Not Found</v>
      </c>
      <c r="AE144" s="125" t="str">
        <f>IF(COUNTIF(Stats!$A$1:$A$32, M144) &gt; 0, "Found", "Not Found")</f>
        <v>Found</v>
      </c>
      <c r="AF144" s="125" t="str">
        <f>IF(COUNTIF(Stats!$A$1:$A$32, N144) &gt; 0, "Found", "Not Found")</f>
        <v>Found</v>
      </c>
      <c r="AG144" s="125" t="str">
        <f>IF(COUNTIF(Stats!$A$1:$A$32, O144) &gt; 0, "Found", "Not Found")</f>
        <v>Found</v>
      </c>
      <c r="AH144" s="125" t="str">
        <f>IF(COUNTIF(Stats!$A$1:$A$32, P144) &gt; 0, "Found", "Not Found")</f>
        <v>Found</v>
      </c>
      <c r="AI144" s="125" t="str">
        <f>IF(COUNTIF(Stats!$A$1:$A$32, Q144) &gt; 0, "Found", "Not Found")</f>
        <v>Found</v>
      </c>
      <c r="AJ144" s="125" t="str">
        <f>IF(COUNTIF(Stats!$A$1:$A$32, R144) &gt; 0, "Found", "Not Found")</f>
        <v>Found</v>
      </c>
    </row>
    <row r="145" spans="1:36">
      <c r="A145" s="115" t="s">
        <v>324</v>
      </c>
      <c r="B145" s="135">
        <v>45129</v>
      </c>
      <c r="C145" s="115" t="s">
        <v>364</v>
      </c>
      <c r="D145" s="115" t="s">
        <v>100</v>
      </c>
      <c r="E145" s="117" t="s">
        <v>15</v>
      </c>
      <c r="F145" s="118" t="s">
        <v>60</v>
      </c>
      <c r="G145" s="119" t="s">
        <v>52</v>
      </c>
      <c r="H145" s="119" t="s">
        <v>70</v>
      </c>
      <c r="I145" s="120" t="s">
        <v>50</v>
      </c>
      <c r="J145" s="120" t="s">
        <v>58</v>
      </c>
      <c r="K145" s="122" t="s">
        <v>46</v>
      </c>
      <c r="L145" s="123" t="s">
        <v>69</v>
      </c>
      <c r="M145" s="124" t="s">
        <v>66</v>
      </c>
      <c r="N145" s="124" t="s">
        <v>45</v>
      </c>
      <c r="O145" s="124" t="s">
        <v>48</v>
      </c>
      <c r="P145" s="124" t="s">
        <v>49</v>
      </c>
      <c r="Q145" s="124" t="s">
        <v>57</v>
      </c>
      <c r="R145" s="124" t="s">
        <v>35</v>
      </c>
      <c r="S145" s="115">
        <v>3</v>
      </c>
      <c r="T145" s="125">
        <f ca="1">IFERROR(__xludf.DUMMYFUNCTION("COUNTUNIQUE(E145:R145)"),14)</f>
        <v>14</v>
      </c>
      <c r="U145" s="126">
        <f>COUNTIFS(Patch3!E145:L145,Patch3!$H$16)</f>
        <v>1</v>
      </c>
      <c r="V145" s="126">
        <f>COUNTIFS(Patch3!E145:L145,Patch3!$N$2)</f>
        <v>0</v>
      </c>
      <c r="W145" s="125" t="str">
        <f>IF(COUNTIF(Stats!$A$1:$A$32, E145) &gt; 0, "Found", "Not Found")</f>
        <v>Found</v>
      </c>
      <c r="X145" s="125" t="str">
        <f>IF(COUNTIF(Stats!$A$1:$A$32, F145) &gt; 0, "Found", "Not Found")</f>
        <v>Found</v>
      </c>
      <c r="Y145" s="125" t="str">
        <f>IF(COUNTIF(Stats!$A$1:$A$32, G145) &gt; 0, "Found", "Not Found")</f>
        <v>Found</v>
      </c>
      <c r="Z145" s="125" t="str">
        <f>IF(COUNTIF(Stats!$A$1:$A$32, H145) &gt; 0, "Found", "Not Found")</f>
        <v>Not Found</v>
      </c>
      <c r="AA145" s="125" t="str">
        <f>IF(COUNTIF(Stats!$A$1:$A$32, I145) &gt; 0, "Found", "Not Found")</f>
        <v>Found</v>
      </c>
      <c r="AB145" s="125" t="str">
        <f>IF(COUNTIF(Stats!$A$1:$A$32, J145) &gt; 0, "Found", "Not Found")</f>
        <v>Found</v>
      </c>
      <c r="AC145" s="125" t="str">
        <f>IF(COUNTIF(Stats!$A$1:$A$32, K145) &gt; 0, "Found", "Not Found")</f>
        <v>Found</v>
      </c>
      <c r="AD145" s="125" t="str">
        <f>IF(COUNTIF(Stats!$A$1:$A$32, L145) &gt; 0, "Found", "Not Found")</f>
        <v>Found</v>
      </c>
      <c r="AE145" s="125" t="str">
        <f>IF(COUNTIF(Stats!$A$1:$A$32, M145) &gt; 0, "Found", "Not Found")</f>
        <v>Found</v>
      </c>
      <c r="AF145" s="125" t="str">
        <f>IF(COUNTIF(Stats!$A$1:$A$32, N145) &gt; 0, "Found", "Not Found")</f>
        <v>Found</v>
      </c>
      <c r="AG145" s="125" t="str">
        <f>IF(COUNTIF(Stats!$A$1:$A$32, O145) &gt; 0, "Found", "Not Found")</f>
        <v>Found</v>
      </c>
      <c r="AH145" s="125" t="str">
        <f>IF(COUNTIF(Stats!$A$1:$A$32, P145) &gt; 0, "Found", "Not Found")</f>
        <v>Found</v>
      </c>
      <c r="AI145" s="125" t="str">
        <f>IF(COUNTIF(Stats!$A$1:$A$32, Q145) &gt; 0, "Found", "Not Found")</f>
        <v>Found</v>
      </c>
      <c r="AJ145" s="125" t="str">
        <f>IF(COUNTIF(Stats!$A$1:$A$32, R145) &gt; 0, "Found", "Not Found")</f>
        <v>Found</v>
      </c>
    </row>
    <row r="146" spans="1:36">
      <c r="A146" s="115" t="s">
        <v>325</v>
      </c>
      <c r="B146" s="135">
        <v>45130</v>
      </c>
      <c r="C146" s="115" t="s">
        <v>365</v>
      </c>
      <c r="D146" s="115" t="s">
        <v>100</v>
      </c>
      <c r="E146" s="117" t="s">
        <v>45</v>
      </c>
      <c r="F146" s="118" t="s">
        <v>47</v>
      </c>
      <c r="G146" s="119" t="s">
        <v>40</v>
      </c>
      <c r="H146" s="119" t="s">
        <v>51</v>
      </c>
      <c r="I146" s="120" t="s">
        <v>52</v>
      </c>
      <c r="J146" s="120" t="s">
        <v>50</v>
      </c>
      <c r="K146" s="122" t="s">
        <v>61</v>
      </c>
      <c r="L146" s="123" t="s">
        <v>35</v>
      </c>
      <c r="M146" s="124" t="s">
        <v>48</v>
      </c>
      <c r="N146" s="124" t="s">
        <v>66</v>
      </c>
      <c r="O146" s="124" t="s">
        <v>58</v>
      </c>
      <c r="P146" s="124" t="s">
        <v>49</v>
      </c>
      <c r="Q146" s="124" t="s">
        <v>70</v>
      </c>
      <c r="R146" s="124" t="s">
        <v>57</v>
      </c>
      <c r="S146" s="115">
        <v>3</v>
      </c>
      <c r="T146" s="125">
        <f ca="1">IFERROR(__xludf.DUMMYFUNCTION("COUNTUNIQUE(E146:R146)"),14)</f>
        <v>14</v>
      </c>
      <c r="U146" s="126">
        <f>COUNTIFS(Patch3!E146:L146,Patch3!$H$16)</f>
        <v>0</v>
      </c>
      <c r="V146" s="126">
        <f>COUNTIFS(Patch3!E146:L146,Patch3!$N$2)</f>
        <v>0</v>
      </c>
      <c r="W146" s="125" t="str">
        <f>IF(COUNTIF(Stats!$A$1:$A$32, E146) &gt; 0, "Found", "Not Found")</f>
        <v>Found</v>
      </c>
      <c r="X146" s="125" t="str">
        <f>IF(COUNTIF(Stats!$A$1:$A$32, F146) &gt; 0, "Found", "Not Found")</f>
        <v>Found</v>
      </c>
      <c r="Y146" s="125" t="str">
        <f>IF(COUNTIF(Stats!$A$1:$A$32, G146) &gt; 0, "Found", "Not Found")</f>
        <v>Found</v>
      </c>
      <c r="Z146" s="125" t="str">
        <f>IF(COUNTIF(Stats!$A$1:$A$32, H146) &gt; 0, "Found", "Not Found")</f>
        <v>Found</v>
      </c>
      <c r="AA146" s="125" t="str">
        <f>IF(COUNTIF(Stats!$A$1:$A$32, I146) &gt; 0, "Found", "Not Found")</f>
        <v>Found</v>
      </c>
      <c r="AB146" s="125" t="str">
        <f>IF(COUNTIF(Stats!$A$1:$A$32, J146) &gt; 0, "Found", "Not Found")</f>
        <v>Found</v>
      </c>
      <c r="AC146" s="125" t="str">
        <f>IF(COUNTIF(Stats!$A$1:$A$32, K146) &gt; 0, "Found", "Not Found")</f>
        <v>Found</v>
      </c>
      <c r="AD146" s="125" t="str">
        <f>IF(COUNTIF(Stats!$A$1:$A$32, L146) &gt; 0, "Found", "Not Found")</f>
        <v>Found</v>
      </c>
      <c r="AE146" s="125" t="str">
        <f>IF(COUNTIF(Stats!$A$1:$A$32, M146) &gt; 0, "Found", "Not Found")</f>
        <v>Found</v>
      </c>
      <c r="AF146" s="125" t="str">
        <f>IF(COUNTIF(Stats!$A$1:$A$32, N146) &gt; 0, "Found", "Not Found")</f>
        <v>Found</v>
      </c>
      <c r="AG146" s="125" t="str">
        <f>IF(COUNTIF(Stats!$A$1:$A$32, O146) &gt; 0, "Found", "Not Found")</f>
        <v>Found</v>
      </c>
      <c r="AH146" s="125" t="str">
        <f>IF(COUNTIF(Stats!$A$1:$A$32, P146) &gt; 0, "Found", "Not Found")</f>
        <v>Found</v>
      </c>
      <c r="AI146" s="125" t="str">
        <f>IF(COUNTIF(Stats!$A$1:$A$32, Q146) &gt; 0, "Found", "Not Found")</f>
        <v>Not Found</v>
      </c>
      <c r="AJ146" s="125" t="str">
        <f>IF(COUNTIF(Stats!$A$1:$A$32, R146) &gt; 0, "Found", "Not Found")</f>
        <v>Found</v>
      </c>
    </row>
    <row r="147" spans="1:36">
      <c r="A147" s="115" t="s">
        <v>326</v>
      </c>
      <c r="B147" s="135">
        <v>45130</v>
      </c>
      <c r="C147" s="115" t="s">
        <v>365</v>
      </c>
      <c r="D147" s="115" t="s">
        <v>100</v>
      </c>
      <c r="E147" s="117" t="s">
        <v>45</v>
      </c>
      <c r="F147" s="118" t="s">
        <v>48</v>
      </c>
      <c r="G147" s="119" t="s">
        <v>50</v>
      </c>
      <c r="H147" s="119" t="s">
        <v>25</v>
      </c>
      <c r="I147" s="120" t="s">
        <v>55</v>
      </c>
      <c r="J147" s="120" t="s">
        <v>46</v>
      </c>
      <c r="K147" s="122" t="s">
        <v>40</v>
      </c>
      <c r="L147" s="123" t="s">
        <v>62</v>
      </c>
      <c r="M147" s="124" t="s">
        <v>52</v>
      </c>
      <c r="N147" s="124" t="s">
        <v>49</v>
      </c>
      <c r="O147" s="124" t="s">
        <v>66</v>
      </c>
      <c r="P147" s="124" t="s">
        <v>58</v>
      </c>
      <c r="Q147" s="124" t="s">
        <v>70</v>
      </c>
      <c r="R147" s="124" t="s">
        <v>65</v>
      </c>
      <c r="S147" s="115">
        <v>3</v>
      </c>
      <c r="T147" s="125">
        <f ca="1">IFERROR(__xludf.DUMMYFUNCTION("COUNTUNIQUE(E147:R147)"),14)</f>
        <v>14</v>
      </c>
      <c r="U147" s="126">
        <f>COUNTIFS(Patch3!E147:L147,Patch3!$H$16)</f>
        <v>0</v>
      </c>
      <c r="V147" s="126">
        <f>COUNTIFS(Patch3!E147:L147,Patch3!$N$2)</f>
        <v>0</v>
      </c>
      <c r="W147" s="125" t="str">
        <f>IF(COUNTIF(Stats!$A$1:$A$32, E147) &gt; 0, "Found", "Not Found")</f>
        <v>Found</v>
      </c>
      <c r="X147" s="125" t="str">
        <f>IF(COUNTIF(Stats!$A$1:$A$32, F147) &gt; 0, "Found", "Not Found")</f>
        <v>Found</v>
      </c>
      <c r="Y147" s="125" t="str">
        <f>IF(COUNTIF(Stats!$A$1:$A$32, G147) &gt; 0, "Found", "Not Found")</f>
        <v>Found</v>
      </c>
      <c r="Z147" s="125" t="str">
        <f>IF(COUNTIF(Stats!$A$1:$A$32, H147) &gt; 0, "Found", "Not Found")</f>
        <v>Found</v>
      </c>
      <c r="AA147" s="125" t="str">
        <f>IF(COUNTIF(Stats!$A$1:$A$32, I147) &gt; 0, "Found", "Not Found")</f>
        <v>Found</v>
      </c>
      <c r="AB147" s="125" t="str">
        <f>IF(COUNTIF(Stats!$A$1:$A$32, J147) &gt; 0, "Found", "Not Found")</f>
        <v>Found</v>
      </c>
      <c r="AC147" s="125" t="str">
        <f>IF(COUNTIF(Stats!$A$1:$A$32, K147) &gt; 0, "Found", "Not Found")</f>
        <v>Found</v>
      </c>
      <c r="AD147" s="125" t="str">
        <f>IF(COUNTIF(Stats!$A$1:$A$32, L147) &gt; 0, "Found", "Not Found")</f>
        <v>Found</v>
      </c>
      <c r="AE147" s="125" t="str">
        <f>IF(COUNTIF(Stats!$A$1:$A$32, M147) &gt; 0, "Found", "Not Found")</f>
        <v>Found</v>
      </c>
      <c r="AF147" s="125" t="str">
        <f>IF(COUNTIF(Stats!$A$1:$A$32, N147) &gt; 0, "Found", "Not Found")</f>
        <v>Found</v>
      </c>
      <c r="AG147" s="125" t="str">
        <f>IF(COUNTIF(Stats!$A$1:$A$32, O147) &gt; 0, "Found", "Not Found")</f>
        <v>Found</v>
      </c>
      <c r="AH147" s="125" t="str">
        <f>IF(COUNTIF(Stats!$A$1:$A$32, P147) &gt; 0, "Found", "Not Found")</f>
        <v>Found</v>
      </c>
      <c r="AI147" s="125" t="str">
        <f>IF(COUNTIF(Stats!$A$1:$A$32, Q147) &gt; 0, "Found", "Not Found")</f>
        <v>Not Found</v>
      </c>
      <c r="AJ147" s="125" t="str">
        <f>IF(COUNTIF(Stats!$A$1:$A$32, R147) &gt; 0, "Found", "Not Found")</f>
        <v>Found</v>
      </c>
    </row>
    <row r="148" spans="1:36">
      <c r="A148" s="115" t="s">
        <v>325</v>
      </c>
      <c r="B148" s="135">
        <v>45130</v>
      </c>
      <c r="C148" s="115" t="s">
        <v>365</v>
      </c>
      <c r="D148" s="115" t="s">
        <v>100</v>
      </c>
      <c r="E148" s="117" t="s">
        <v>66</v>
      </c>
      <c r="F148" s="118" t="s">
        <v>58</v>
      </c>
      <c r="G148" s="119" t="s">
        <v>68</v>
      </c>
      <c r="H148" s="119" t="s">
        <v>63</v>
      </c>
      <c r="I148" s="120" t="s">
        <v>50</v>
      </c>
      <c r="J148" s="120" t="s">
        <v>47</v>
      </c>
      <c r="K148" s="122" t="s">
        <v>48</v>
      </c>
      <c r="L148" s="123" t="s">
        <v>61</v>
      </c>
      <c r="M148" s="124" t="s">
        <v>45</v>
      </c>
      <c r="N148" s="124" t="s">
        <v>57</v>
      </c>
      <c r="O148" s="124" t="s">
        <v>52</v>
      </c>
      <c r="P148" s="124" t="s">
        <v>49</v>
      </c>
      <c r="Q148" s="124" t="s">
        <v>70</v>
      </c>
      <c r="R148" s="124" t="s">
        <v>15</v>
      </c>
      <c r="S148" s="115">
        <v>3</v>
      </c>
      <c r="T148" s="125">
        <f ca="1">IFERROR(__xludf.DUMMYFUNCTION("COUNTUNIQUE(E148:R148)"),14)</f>
        <v>14</v>
      </c>
      <c r="U148" s="126">
        <f>COUNTIFS(Patch3!E148:L148,Patch3!$H$16)</f>
        <v>0</v>
      </c>
      <c r="V148" s="126">
        <f>COUNTIFS(Patch3!E148:L148,Patch3!$N$2)</f>
        <v>1</v>
      </c>
      <c r="W148" s="125" t="str">
        <f>IF(COUNTIF(Stats!$A$1:$A$32, E148) &gt; 0, "Found", "Not Found")</f>
        <v>Found</v>
      </c>
      <c r="X148" s="125" t="str">
        <f>IF(COUNTIF(Stats!$A$1:$A$32, F148) &gt; 0, "Found", "Not Found")</f>
        <v>Found</v>
      </c>
      <c r="Y148" s="125" t="str">
        <f>IF(COUNTIF(Stats!$A$1:$A$32, G148) &gt; 0, "Found", "Not Found")</f>
        <v>Found</v>
      </c>
      <c r="Z148" s="125" t="str">
        <f>IF(COUNTIF(Stats!$A$1:$A$32, H148) &gt; 0, "Found", "Not Found")</f>
        <v>Found</v>
      </c>
      <c r="AA148" s="125" t="str">
        <f>IF(COUNTIF(Stats!$A$1:$A$32, I148) &gt; 0, "Found", "Not Found")</f>
        <v>Found</v>
      </c>
      <c r="AB148" s="125" t="str">
        <f>IF(COUNTIF(Stats!$A$1:$A$32, J148) &gt; 0, "Found", "Not Found")</f>
        <v>Found</v>
      </c>
      <c r="AC148" s="125" t="str">
        <f>IF(COUNTIF(Stats!$A$1:$A$32, K148) &gt; 0, "Found", "Not Found")</f>
        <v>Found</v>
      </c>
      <c r="AD148" s="125" t="str">
        <f>IF(COUNTIF(Stats!$A$1:$A$32, L148) &gt; 0, "Found", "Not Found")</f>
        <v>Found</v>
      </c>
      <c r="AE148" s="125" t="str">
        <f>IF(COUNTIF(Stats!$A$1:$A$32, M148) &gt; 0, "Found", "Not Found")</f>
        <v>Found</v>
      </c>
      <c r="AF148" s="125" t="str">
        <f>IF(COUNTIF(Stats!$A$1:$A$32, N148) &gt; 0, "Found", "Not Found")</f>
        <v>Found</v>
      </c>
      <c r="AG148" s="125" t="str">
        <f>IF(COUNTIF(Stats!$A$1:$A$32, O148) &gt; 0, "Found", "Not Found")</f>
        <v>Found</v>
      </c>
      <c r="AH148" s="125" t="str">
        <f>IF(COUNTIF(Stats!$A$1:$A$32, P148) &gt; 0, "Found", "Not Found")</f>
        <v>Found</v>
      </c>
      <c r="AI148" s="125" t="str">
        <f>IF(COUNTIF(Stats!$A$1:$A$32, Q148) &gt; 0, "Found", "Not Found")</f>
        <v>Not Found</v>
      </c>
      <c r="AJ148" s="125" t="str">
        <f>IF(COUNTIF(Stats!$A$1:$A$32, R148) &gt; 0, "Found", "Not Found")</f>
        <v>Found</v>
      </c>
    </row>
    <row r="149" spans="1:36">
      <c r="A149" s="115" t="s">
        <v>326</v>
      </c>
      <c r="B149" s="135">
        <v>45130</v>
      </c>
      <c r="C149" s="115" t="s">
        <v>364</v>
      </c>
      <c r="D149" s="115" t="s">
        <v>100</v>
      </c>
      <c r="E149" s="117" t="s">
        <v>58</v>
      </c>
      <c r="F149" s="118" t="s">
        <v>70</v>
      </c>
      <c r="G149" s="119" t="s">
        <v>48</v>
      </c>
      <c r="H149" s="119" t="s">
        <v>61</v>
      </c>
      <c r="I149" s="120" t="s">
        <v>52</v>
      </c>
      <c r="J149" s="120" t="s">
        <v>50</v>
      </c>
      <c r="K149" s="122" t="s">
        <v>45</v>
      </c>
      <c r="L149" s="123" t="s">
        <v>69</v>
      </c>
      <c r="M149" s="124" t="s">
        <v>57</v>
      </c>
      <c r="N149" s="124" t="s">
        <v>49</v>
      </c>
      <c r="O149" s="124" t="s">
        <v>47</v>
      </c>
      <c r="P149" s="124" t="s">
        <v>66</v>
      </c>
      <c r="Q149" s="124" t="s">
        <v>55</v>
      </c>
      <c r="R149" s="124" t="s">
        <v>35</v>
      </c>
      <c r="S149" s="115">
        <v>3</v>
      </c>
      <c r="T149" s="125">
        <f ca="1">IFERROR(__xludf.DUMMYFUNCTION("COUNTUNIQUE(E149:R149)"),14)</f>
        <v>14</v>
      </c>
      <c r="U149" s="126">
        <f>COUNTIFS(Patch3!E149:L149,Patch3!$H$16)</f>
        <v>1</v>
      </c>
      <c r="V149" s="126">
        <f>COUNTIFS(Patch3!E149:L149,Patch3!$N$2)</f>
        <v>0</v>
      </c>
      <c r="W149" s="125" t="str">
        <f>IF(COUNTIF(Stats!$A$1:$A$32, E149) &gt; 0, "Found", "Not Found")</f>
        <v>Found</v>
      </c>
      <c r="X149" s="125" t="str">
        <f>IF(COUNTIF(Stats!$A$1:$A$32, F149) &gt; 0, "Found", "Not Found")</f>
        <v>Not Found</v>
      </c>
      <c r="Y149" s="125" t="str">
        <f>IF(COUNTIF(Stats!$A$1:$A$32, G149) &gt; 0, "Found", "Not Found")</f>
        <v>Found</v>
      </c>
      <c r="Z149" s="125" t="str">
        <f>IF(COUNTIF(Stats!$A$1:$A$32, H149) &gt; 0, "Found", "Not Found")</f>
        <v>Found</v>
      </c>
      <c r="AA149" s="125" t="str">
        <f>IF(COUNTIF(Stats!$A$1:$A$32, I149) &gt; 0, "Found", "Not Found")</f>
        <v>Found</v>
      </c>
      <c r="AB149" s="125" t="str">
        <f>IF(COUNTIF(Stats!$A$1:$A$32, J149) &gt; 0, "Found", "Not Found")</f>
        <v>Found</v>
      </c>
      <c r="AC149" s="125" t="str">
        <f>IF(COUNTIF(Stats!$A$1:$A$32, K149) &gt; 0, "Found", "Not Found")</f>
        <v>Found</v>
      </c>
      <c r="AD149" s="125" t="str">
        <f>IF(COUNTIF(Stats!$A$1:$A$32, L149) &gt; 0, "Found", "Not Found")</f>
        <v>Found</v>
      </c>
      <c r="AE149" s="125" t="str">
        <f>IF(COUNTIF(Stats!$A$1:$A$32, M149) &gt; 0, "Found", "Not Found")</f>
        <v>Found</v>
      </c>
      <c r="AF149" s="125" t="str">
        <f>IF(COUNTIF(Stats!$A$1:$A$32, N149) &gt; 0, "Found", "Not Found")</f>
        <v>Found</v>
      </c>
      <c r="AG149" s="125" t="str">
        <f>IF(COUNTIF(Stats!$A$1:$A$32, O149) &gt; 0, "Found", "Not Found")</f>
        <v>Found</v>
      </c>
      <c r="AH149" s="125" t="str">
        <f>IF(COUNTIF(Stats!$A$1:$A$32, P149) &gt; 0, "Found", "Not Found")</f>
        <v>Found</v>
      </c>
      <c r="AI149" s="125" t="str">
        <f>IF(COUNTIF(Stats!$A$1:$A$32, Q149) &gt; 0, "Found", "Not Found")</f>
        <v>Found</v>
      </c>
      <c r="AJ149" s="125" t="str">
        <f>IF(COUNTIF(Stats!$A$1:$A$32, R149) &gt; 0, "Found", "Not Found")</f>
        <v>Found</v>
      </c>
    </row>
    <row r="150" spans="1:36">
      <c r="A150" s="115" t="s">
        <v>220</v>
      </c>
      <c r="B150" s="135">
        <v>45130</v>
      </c>
      <c r="C150" s="115" t="s">
        <v>365</v>
      </c>
      <c r="D150" s="115" t="s">
        <v>100</v>
      </c>
      <c r="E150" s="117" t="s">
        <v>58</v>
      </c>
      <c r="F150" s="118" t="s">
        <v>46</v>
      </c>
      <c r="G150" s="119" t="s">
        <v>65</v>
      </c>
      <c r="H150" s="119" t="s">
        <v>60</v>
      </c>
      <c r="I150" s="120" t="s">
        <v>298</v>
      </c>
      <c r="J150" s="120" t="s">
        <v>51</v>
      </c>
      <c r="K150" s="122" t="s">
        <v>45</v>
      </c>
      <c r="L150" s="123" t="s">
        <v>25</v>
      </c>
      <c r="M150" s="124" t="s">
        <v>52</v>
      </c>
      <c r="N150" s="124" t="s">
        <v>49</v>
      </c>
      <c r="O150" s="124" t="s">
        <v>66</v>
      </c>
      <c r="P150" s="124" t="s">
        <v>15</v>
      </c>
      <c r="Q150" s="124" t="s">
        <v>40</v>
      </c>
      <c r="R150" s="124" t="s">
        <v>57</v>
      </c>
      <c r="S150" s="115">
        <v>3</v>
      </c>
      <c r="T150" s="125">
        <f ca="1">IFERROR(__xludf.DUMMYFUNCTION("COUNTUNIQUE(E150:R150)"),14)</f>
        <v>14</v>
      </c>
      <c r="U150" s="126">
        <f>COUNTIFS(Patch3!E150:L150,Patch3!$H$16)</f>
        <v>0</v>
      </c>
      <c r="V150" s="126">
        <f>COUNTIFS(Patch3!E150:L150,Patch3!$N$2)</f>
        <v>0</v>
      </c>
      <c r="W150" s="125" t="str">
        <f>IF(COUNTIF(Stats!$A$1:$A$32, E150) &gt; 0, "Found", "Not Found")</f>
        <v>Found</v>
      </c>
      <c r="X150" s="125" t="str">
        <f>IF(COUNTIF(Stats!$A$1:$A$32, F150) &gt; 0, "Found", "Not Found")</f>
        <v>Found</v>
      </c>
      <c r="Y150" s="125" t="str">
        <f>IF(COUNTIF(Stats!$A$1:$A$32, G150) &gt; 0, "Found", "Not Found")</f>
        <v>Found</v>
      </c>
      <c r="Z150" s="125" t="str">
        <f>IF(COUNTIF(Stats!$A$1:$A$32, H150) &gt; 0, "Found", "Not Found")</f>
        <v>Found</v>
      </c>
      <c r="AA150" s="125" t="str">
        <f>IF(COUNTIF(Stats!$A$1:$A$32, I150) &gt; 0, "Found", "Not Found")</f>
        <v>Found</v>
      </c>
      <c r="AB150" s="125" t="str">
        <f>IF(COUNTIF(Stats!$A$1:$A$32, J150) &gt; 0, "Found", "Not Found")</f>
        <v>Found</v>
      </c>
      <c r="AC150" s="125" t="str">
        <f>IF(COUNTIF(Stats!$A$1:$A$32, K150) &gt; 0, "Found", "Not Found")</f>
        <v>Found</v>
      </c>
      <c r="AD150" s="125" t="str">
        <f>IF(COUNTIF(Stats!$A$1:$A$32, L150) &gt; 0, "Found", "Not Found")</f>
        <v>Found</v>
      </c>
      <c r="AE150" s="125" t="str">
        <f>IF(COUNTIF(Stats!$A$1:$A$32, M150) &gt; 0, "Found", "Not Found")</f>
        <v>Found</v>
      </c>
      <c r="AF150" s="125" t="str">
        <f>IF(COUNTIF(Stats!$A$1:$A$32, N150) &gt; 0, "Found", "Not Found")</f>
        <v>Found</v>
      </c>
      <c r="AG150" s="125" t="str">
        <f>IF(COUNTIF(Stats!$A$1:$A$32, O150) &gt; 0, "Found", "Not Found")</f>
        <v>Found</v>
      </c>
      <c r="AH150" s="125" t="str">
        <f>IF(COUNTIF(Stats!$A$1:$A$32, P150) &gt; 0, "Found", "Not Found")</f>
        <v>Found</v>
      </c>
      <c r="AI150" s="125" t="str">
        <f>IF(COUNTIF(Stats!$A$1:$A$32, Q150) &gt; 0, "Found", "Not Found")</f>
        <v>Found</v>
      </c>
      <c r="AJ150" s="125" t="str">
        <f>IF(COUNTIF(Stats!$A$1:$A$32, R150) &gt; 0, "Found", "Not Found")</f>
        <v>Found</v>
      </c>
    </row>
    <row r="151" spans="1:36">
      <c r="A151" s="115" t="s">
        <v>275</v>
      </c>
      <c r="B151" s="135">
        <v>45130</v>
      </c>
      <c r="C151" s="115" t="s">
        <v>364</v>
      </c>
      <c r="D151" s="115" t="s">
        <v>100</v>
      </c>
      <c r="E151" s="117" t="s">
        <v>52</v>
      </c>
      <c r="F151" s="118" t="s">
        <v>60</v>
      </c>
      <c r="G151" s="119" t="s">
        <v>49</v>
      </c>
      <c r="H151" s="119" t="s">
        <v>59</v>
      </c>
      <c r="I151" s="120" t="s">
        <v>15</v>
      </c>
      <c r="J151" s="120" t="s">
        <v>55</v>
      </c>
      <c r="K151" s="122" t="s">
        <v>50</v>
      </c>
      <c r="L151" s="123" t="s">
        <v>40</v>
      </c>
      <c r="M151" s="124" t="s">
        <v>47</v>
      </c>
      <c r="N151" s="124" t="s">
        <v>57</v>
      </c>
      <c r="O151" s="124" t="s">
        <v>66</v>
      </c>
      <c r="P151" s="124" t="s">
        <v>46</v>
      </c>
      <c r="Q151" s="124" t="s">
        <v>298</v>
      </c>
      <c r="R151" s="124" t="s">
        <v>48</v>
      </c>
      <c r="S151" s="115">
        <v>3</v>
      </c>
      <c r="T151" s="125">
        <f ca="1">IFERROR(__xludf.DUMMYFUNCTION("COUNTUNIQUE(E151:R151)"),14)</f>
        <v>14</v>
      </c>
      <c r="U151" s="126">
        <f>COUNTIFS(Patch3!E151:L151,Patch3!$H$16)</f>
        <v>0</v>
      </c>
      <c r="V151" s="126">
        <f>COUNTIFS(Patch3!E151:L151,Patch3!$N$2)</f>
        <v>0</v>
      </c>
      <c r="W151" s="125" t="str">
        <f>IF(COUNTIF(Stats!$A$1:$A$32, E151) &gt; 0, "Found", "Not Found")</f>
        <v>Found</v>
      </c>
      <c r="X151" s="125" t="str">
        <f>IF(COUNTIF(Stats!$A$1:$A$32, F151) &gt; 0, "Found", "Not Found")</f>
        <v>Found</v>
      </c>
      <c r="Y151" s="125" t="str">
        <f>IF(COUNTIF(Stats!$A$1:$A$32, G151) &gt; 0, "Found", "Not Found")</f>
        <v>Found</v>
      </c>
      <c r="Z151" s="125" t="str">
        <f>IF(COUNTIF(Stats!$A$1:$A$32, H151) &gt; 0, "Found", "Not Found")</f>
        <v>Found</v>
      </c>
      <c r="AA151" s="125" t="str">
        <f>IF(COUNTIF(Stats!$A$1:$A$32, I151) &gt; 0, "Found", "Not Found")</f>
        <v>Found</v>
      </c>
      <c r="AB151" s="125" t="str">
        <f>IF(COUNTIF(Stats!$A$1:$A$32, J151) &gt; 0, "Found", "Not Found")</f>
        <v>Found</v>
      </c>
      <c r="AC151" s="125" t="str">
        <f>IF(COUNTIF(Stats!$A$1:$A$32, K151) &gt; 0, "Found", "Not Found")</f>
        <v>Found</v>
      </c>
      <c r="AD151" s="125" t="str">
        <f>IF(COUNTIF(Stats!$A$1:$A$32, L151) &gt; 0, "Found", "Not Found")</f>
        <v>Found</v>
      </c>
      <c r="AE151" s="125" t="str">
        <f>IF(COUNTIF(Stats!$A$1:$A$32, M151) &gt; 0, "Found", "Not Found")</f>
        <v>Found</v>
      </c>
      <c r="AF151" s="125" t="str">
        <f>IF(COUNTIF(Stats!$A$1:$A$32, N151) &gt; 0, "Found", "Not Found")</f>
        <v>Found</v>
      </c>
      <c r="AG151" s="125" t="str">
        <f>IF(COUNTIF(Stats!$A$1:$A$32, O151) &gt; 0, "Found", "Not Found")</f>
        <v>Found</v>
      </c>
      <c r="AH151" s="125" t="str">
        <f>IF(COUNTIF(Stats!$A$1:$A$32, P151) &gt; 0, "Found", "Not Found")</f>
        <v>Found</v>
      </c>
      <c r="AI151" s="125" t="str">
        <f>IF(COUNTIF(Stats!$A$1:$A$32, Q151) &gt; 0, "Found", "Not Found")</f>
        <v>Found</v>
      </c>
      <c r="AJ151" s="125" t="str">
        <f>IF(COUNTIF(Stats!$A$1:$A$32, R151) &gt; 0, "Found", "Not Found")</f>
        <v>Found</v>
      </c>
    </row>
    <row r="152" spans="1:36">
      <c r="A152" s="115" t="s">
        <v>220</v>
      </c>
      <c r="B152" s="135">
        <v>45130</v>
      </c>
      <c r="C152" s="115" t="s">
        <v>365</v>
      </c>
      <c r="D152" s="115" t="s">
        <v>100</v>
      </c>
      <c r="E152" s="117" t="s">
        <v>66</v>
      </c>
      <c r="F152" s="118" t="s">
        <v>48</v>
      </c>
      <c r="G152" s="119" t="s">
        <v>50</v>
      </c>
      <c r="H152" s="119" t="s">
        <v>56</v>
      </c>
      <c r="I152" s="120" t="s">
        <v>57</v>
      </c>
      <c r="J152" s="120" t="s">
        <v>35</v>
      </c>
      <c r="K152" s="122" t="s">
        <v>60</v>
      </c>
      <c r="L152" s="123" t="s">
        <v>51</v>
      </c>
      <c r="M152" s="124" t="s">
        <v>52</v>
      </c>
      <c r="N152" s="124" t="s">
        <v>15</v>
      </c>
      <c r="O152" s="124" t="s">
        <v>47</v>
      </c>
      <c r="P152" s="124" t="s">
        <v>49</v>
      </c>
      <c r="Q152" s="124" t="s">
        <v>46</v>
      </c>
      <c r="R152" s="124" t="s">
        <v>62</v>
      </c>
      <c r="S152" s="115">
        <v>3</v>
      </c>
      <c r="T152" s="125">
        <f ca="1">IFERROR(__xludf.DUMMYFUNCTION("COUNTUNIQUE(E152:R152)"),14)</f>
        <v>14</v>
      </c>
      <c r="U152" s="126">
        <f>COUNTIFS(Patch3!E152:L152,Patch3!$H$16)</f>
        <v>0</v>
      </c>
      <c r="V152" s="126">
        <f>COUNTIFS(Patch3!E152:L152,Patch3!$N$2)</f>
        <v>1</v>
      </c>
      <c r="W152" s="125" t="str">
        <f>IF(COUNTIF(Stats!$A$1:$A$32, E152) &gt; 0, "Found", "Not Found")</f>
        <v>Found</v>
      </c>
      <c r="X152" s="125" t="str">
        <f>IF(COUNTIF(Stats!$A$1:$A$32, F152) &gt; 0, "Found", "Not Found")</f>
        <v>Found</v>
      </c>
      <c r="Y152" s="125" t="str">
        <f>IF(COUNTIF(Stats!$A$1:$A$32, G152) &gt; 0, "Found", "Not Found")</f>
        <v>Found</v>
      </c>
      <c r="Z152" s="125" t="str">
        <f>IF(COUNTIF(Stats!$A$1:$A$32, H152) &gt; 0, "Found", "Not Found")</f>
        <v>Found</v>
      </c>
      <c r="AA152" s="125" t="str">
        <f>IF(COUNTIF(Stats!$A$1:$A$32, I152) &gt; 0, "Found", "Not Found")</f>
        <v>Found</v>
      </c>
      <c r="AB152" s="125" t="str">
        <f>IF(COUNTIF(Stats!$A$1:$A$32, J152) &gt; 0, "Found", "Not Found")</f>
        <v>Found</v>
      </c>
      <c r="AC152" s="125" t="str">
        <f>IF(COUNTIF(Stats!$A$1:$A$32, K152) &gt; 0, "Found", "Not Found")</f>
        <v>Found</v>
      </c>
      <c r="AD152" s="125" t="str">
        <f>IF(COUNTIF(Stats!$A$1:$A$32, L152) &gt; 0, "Found", "Not Found")</f>
        <v>Found</v>
      </c>
      <c r="AE152" s="125" t="str">
        <f>IF(COUNTIF(Stats!$A$1:$A$32, M152) &gt; 0, "Found", "Not Found")</f>
        <v>Found</v>
      </c>
      <c r="AF152" s="125" t="str">
        <f>IF(COUNTIF(Stats!$A$1:$A$32, N152) &gt; 0, "Found", "Not Found")</f>
        <v>Found</v>
      </c>
      <c r="AG152" s="125" t="str">
        <f>IF(COUNTIF(Stats!$A$1:$A$32, O152) &gt; 0, "Found", "Not Found")</f>
        <v>Found</v>
      </c>
      <c r="AH152" s="125" t="str">
        <f>IF(COUNTIF(Stats!$A$1:$A$32, P152) &gt; 0, "Found", "Not Found")</f>
        <v>Found</v>
      </c>
      <c r="AI152" s="125" t="str">
        <f>IF(COUNTIF(Stats!$A$1:$A$32, Q152) &gt; 0, "Found", "Not Found")</f>
        <v>Found</v>
      </c>
      <c r="AJ152" s="125" t="str">
        <f>IF(COUNTIF(Stats!$A$1:$A$32, R152) &gt; 0, "Found", "Not Found")</f>
        <v>Found</v>
      </c>
    </row>
    <row r="153" spans="1:36">
      <c r="A153" s="115" t="s">
        <v>327</v>
      </c>
      <c r="B153" s="135">
        <v>45131</v>
      </c>
      <c r="C153" s="115" t="s">
        <v>364</v>
      </c>
      <c r="D153" s="115" t="s">
        <v>100</v>
      </c>
      <c r="E153" s="117" t="s">
        <v>52</v>
      </c>
      <c r="F153" s="118" t="s">
        <v>58</v>
      </c>
      <c r="G153" s="119" t="s">
        <v>40</v>
      </c>
      <c r="H153" s="119" t="s">
        <v>49</v>
      </c>
      <c r="I153" s="120" t="s">
        <v>46</v>
      </c>
      <c r="J153" s="120" t="s">
        <v>61</v>
      </c>
      <c r="K153" s="122" t="s">
        <v>50</v>
      </c>
      <c r="L153" s="123" t="s">
        <v>59</v>
      </c>
      <c r="M153" s="124" t="s">
        <v>15</v>
      </c>
      <c r="N153" s="124" t="s">
        <v>70</v>
      </c>
      <c r="O153" s="124" t="s">
        <v>60</v>
      </c>
      <c r="P153" s="124" t="s">
        <v>48</v>
      </c>
      <c r="Q153" s="124" t="s">
        <v>66</v>
      </c>
      <c r="R153" s="124" t="s">
        <v>47</v>
      </c>
      <c r="S153" s="115">
        <v>3</v>
      </c>
      <c r="T153" s="125">
        <f ca="1">IFERROR(__xludf.DUMMYFUNCTION("COUNTUNIQUE(E153:R153)"),14)</f>
        <v>14</v>
      </c>
      <c r="U153" s="126">
        <f>COUNTIFS(Patch3!E153:L153,Patch3!$H$16)</f>
        <v>0</v>
      </c>
      <c r="V153" s="126">
        <f>COUNTIFS(Patch3!E153:L153,Patch3!$N$2)</f>
        <v>0</v>
      </c>
      <c r="W153" s="125" t="str">
        <f>IF(COUNTIF(Stats!$A$1:$A$32, E153) &gt; 0, "Found", "Not Found")</f>
        <v>Found</v>
      </c>
      <c r="X153" s="125" t="str">
        <f>IF(COUNTIF(Stats!$A$1:$A$32, F153) &gt; 0, "Found", "Not Found")</f>
        <v>Found</v>
      </c>
      <c r="Y153" s="125" t="str">
        <f>IF(COUNTIF(Stats!$A$1:$A$32, G153) &gt; 0, "Found", "Not Found")</f>
        <v>Found</v>
      </c>
      <c r="Z153" s="125" t="str">
        <f>IF(COUNTIF(Stats!$A$1:$A$32, H153) &gt; 0, "Found", "Not Found")</f>
        <v>Found</v>
      </c>
      <c r="AA153" s="125" t="str">
        <f>IF(COUNTIF(Stats!$A$1:$A$32, I153) &gt; 0, "Found", "Not Found")</f>
        <v>Found</v>
      </c>
      <c r="AB153" s="125" t="str">
        <f>IF(COUNTIF(Stats!$A$1:$A$32, J153) &gt; 0, "Found", "Not Found")</f>
        <v>Found</v>
      </c>
      <c r="AC153" s="125" t="str">
        <f>IF(COUNTIF(Stats!$A$1:$A$32, K153) &gt; 0, "Found", "Not Found")</f>
        <v>Found</v>
      </c>
      <c r="AD153" s="125" t="str">
        <f>IF(COUNTIF(Stats!$A$1:$A$32, L153) &gt; 0, "Found", "Not Found")</f>
        <v>Found</v>
      </c>
      <c r="AE153" s="125" t="str">
        <f>IF(COUNTIF(Stats!$A$1:$A$32, M153) &gt; 0, "Found", "Not Found")</f>
        <v>Found</v>
      </c>
      <c r="AF153" s="125" t="str">
        <f>IF(COUNTIF(Stats!$A$1:$A$32, N153) &gt; 0, "Found", "Not Found")</f>
        <v>Not Found</v>
      </c>
      <c r="AG153" s="125" t="str">
        <f>IF(COUNTIF(Stats!$A$1:$A$32, O153) &gt; 0, "Found", "Not Found")</f>
        <v>Found</v>
      </c>
      <c r="AH153" s="125" t="str">
        <f>IF(COUNTIF(Stats!$A$1:$A$32, P153) &gt; 0, "Found", "Not Found")</f>
        <v>Found</v>
      </c>
      <c r="AI153" s="125" t="str">
        <f>IF(COUNTIF(Stats!$A$1:$A$32, Q153) &gt; 0, "Found", "Not Found")</f>
        <v>Found</v>
      </c>
      <c r="AJ153" s="125" t="str">
        <f>IF(COUNTIF(Stats!$A$1:$A$32, R153) &gt; 0, "Found", "Not Found")</f>
        <v>Found</v>
      </c>
    </row>
    <row r="154" spans="1:36">
      <c r="A154" s="115" t="s">
        <v>328</v>
      </c>
      <c r="B154" s="135">
        <v>45131</v>
      </c>
      <c r="C154" s="115" t="s">
        <v>365</v>
      </c>
      <c r="D154" s="115" t="s">
        <v>100</v>
      </c>
      <c r="E154" s="117" t="s">
        <v>57</v>
      </c>
      <c r="F154" s="118" t="s">
        <v>52</v>
      </c>
      <c r="G154" s="119" t="s">
        <v>20</v>
      </c>
      <c r="H154" s="119" t="s">
        <v>61</v>
      </c>
      <c r="I154" s="120" t="s">
        <v>55</v>
      </c>
      <c r="J154" s="120" t="s">
        <v>15</v>
      </c>
      <c r="K154" s="122" t="s">
        <v>50</v>
      </c>
      <c r="L154" s="123" t="s">
        <v>68</v>
      </c>
      <c r="M154" s="124" t="s">
        <v>66</v>
      </c>
      <c r="N154" s="124" t="s">
        <v>48</v>
      </c>
      <c r="O154" s="124" t="s">
        <v>284</v>
      </c>
      <c r="P154" s="124" t="s">
        <v>70</v>
      </c>
      <c r="Q154" s="124" t="s">
        <v>49</v>
      </c>
      <c r="R154" s="124" t="s">
        <v>35</v>
      </c>
      <c r="S154" s="115">
        <v>3</v>
      </c>
      <c r="T154" s="125">
        <f ca="1">IFERROR(__xludf.DUMMYFUNCTION("COUNTUNIQUE(E154:R154)"),14)</f>
        <v>14</v>
      </c>
      <c r="U154" s="126">
        <f>COUNTIFS(Patch3!E154:L154,Patch3!$H$16)</f>
        <v>0</v>
      </c>
      <c r="V154" s="126">
        <f>COUNTIFS(Patch3!E154:L154,Patch3!$N$2)</f>
        <v>0</v>
      </c>
      <c r="W154" s="125" t="str">
        <f>IF(COUNTIF(Stats!$A$1:$A$32, E154) &gt; 0, "Found", "Not Found")</f>
        <v>Found</v>
      </c>
      <c r="X154" s="125" t="str">
        <f>IF(COUNTIF(Stats!$A$1:$A$32, F154) &gt; 0, "Found", "Not Found")</f>
        <v>Found</v>
      </c>
      <c r="Y154" s="125" t="str">
        <f>IF(COUNTIF(Stats!$A$1:$A$32, G154) &gt; 0, "Found", "Not Found")</f>
        <v>Found</v>
      </c>
      <c r="Z154" s="125" t="str">
        <f>IF(COUNTIF(Stats!$A$1:$A$32, H154) &gt; 0, "Found", "Not Found")</f>
        <v>Found</v>
      </c>
      <c r="AA154" s="125" t="str">
        <f>IF(COUNTIF(Stats!$A$1:$A$32, I154) &gt; 0, "Found", "Not Found")</f>
        <v>Found</v>
      </c>
      <c r="AB154" s="125" t="str">
        <f>IF(COUNTIF(Stats!$A$1:$A$32, J154) &gt; 0, "Found", "Not Found")</f>
        <v>Found</v>
      </c>
      <c r="AC154" s="125" t="str">
        <f>IF(COUNTIF(Stats!$A$1:$A$32, K154) &gt; 0, "Found", "Not Found")</f>
        <v>Found</v>
      </c>
      <c r="AD154" s="125" t="str">
        <f>IF(COUNTIF(Stats!$A$1:$A$32, L154) &gt; 0, "Found", "Not Found")</f>
        <v>Found</v>
      </c>
      <c r="AE154" s="125" t="str">
        <f>IF(COUNTIF(Stats!$A$1:$A$32, M154) &gt; 0, "Found", "Not Found")</f>
        <v>Found</v>
      </c>
      <c r="AF154" s="125" t="str">
        <f>IF(COUNTIF(Stats!$A$1:$A$32, N154) &gt; 0, "Found", "Not Found")</f>
        <v>Found</v>
      </c>
      <c r="AG154" s="125" t="str">
        <f>IF(COUNTIF(Stats!$A$1:$A$32, O154) &gt; 0, "Found", "Not Found")</f>
        <v>Found</v>
      </c>
      <c r="AH154" s="125" t="str">
        <f>IF(COUNTIF(Stats!$A$1:$A$32, P154) &gt; 0, "Found", "Not Found")</f>
        <v>Not Found</v>
      </c>
      <c r="AI154" s="125" t="str">
        <f>IF(COUNTIF(Stats!$A$1:$A$32, Q154) &gt; 0, "Found", "Not Found")</f>
        <v>Found</v>
      </c>
      <c r="AJ154" s="125" t="str">
        <f>IF(COUNTIF(Stats!$A$1:$A$32, R154) &gt; 0, "Found", "Not Found")</f>
        <v>Found</v>
      </c>
    </row>
    <row r="155" spans="1:36">
      <c r="A155" s="115" t="s">
        <v>327</v>
      </c>
      <c r="B155" s="135">
        <v>45131</v>
      </c>
      <c r="C155" s="115" t="s">
        <v>365</v>
      </c>
      <c r="D155" s="115" t="s">
        <v>100</v>
      </c>
      <c r="E155" s="117" t="s">
        <v>15</v>
      </c>
      <c r="F155" s="118" t="s">
        <v>55</v>
      </c>
      <c r="G155" s="119" t="s">
        <v>40</v>
      </c>
      <c r="H155" s="119" t="s">
        <v>47</v>
      </c>
      <c r="I155" s="120" t="s">
        <v>69</v>
      </c>
      <c r="J155" s="120" t="s">
        <v>50</v>
      </c>
      <c r="K155" s="122" t="s">
        <v>58</v>
      </c>
      <c r="L155" s="123" t="s">
        <v>20</v>
      </c>
      <c r="M155" s="124" t="s">
        <v>49</v>
      </c>
      <c r="N155" s="124" t="s">
        <v>70</v>
      </c>
      <c r="O155" s="124" t="s">
        <v>45</v>
      </c>
      <c r="P155" s="124" t="s">
        <v>48</v>
      </c>
      <c r="Q155" s="124" t="s">
        <v>66</v>
      </c>
      <c r="R155" s="124" t="s">
        <v>57</v>
      </c>
      <c r="S155" s="115">
        <v>3</v>
      </c>
      <c r="T155" s="125">
        <f ca="1">IFERROR(__xludf.DUMMYFUNCTION("COUNTUNIQUE(E155:R155)"),14)</f>
        <v>14</v>
      </c>
      <c r="U155" s="126">
        <f>COUNTIFS(Patch3!E155:L155,Patch3!$H$16)</f>
        <v>1</v>
      </c>
      <c r="V155" s="126">
        <f>COUNTIFS(Patch3!E155:L155,Patch3!$N$2)</f>
        <v>0</v>
      </c>
      <c r="W155" s="125" t="str">
        <f>IF(COUNTIF(Stats!$A$1:$A$32, E155) &gt; 0, "Found", "Not Found")</f>
        <v>Found</v>
      </c>
      <c r="X155" s="125" t="str">
        <f>IF(COUNTIF(Stats!$A$1:$A$32, F155) &gt; 0, "Found", "Not Found")</f>
        <v>Found</v>
      </c>
      <c r="Y155" s="125" t="str">
        <f>IF(COUNTIF(Stats!$A$1:$A$32, G155) &gt; 0, "Found", "Not Found")</f>
        <v>Found</v>
      </c>
      <c r="Z155" s="125" t="str">
        <f>IF(COUNTIF(Stats!$A$1:$A$32, H155) &gt; 0, "Found", "Not Found")</f>
        <v>Found</v>
      </c>
      <c r="AA155" s="125" t="str">
        <f>IF(COUNTIF(Stats!$A$1:$A$32, I155) &gt; 0, "Found", "Not Found")</f>
        <v>Found</v>
      </c>
      <c r="AB155" s="125" t="str">
        <f>IF(COUNTIF(Stats!$A$1:$A$32, J155) &gt; 0, "Found", "Not Found")</f>
        <v>Found</v>
      </c>
      <c r="AC155" s="125" t="str">
        <f>IF(COUNTIF(Stats!$A$1:$A$32, K155) &gt; 0, "Found", "Not Found")</f>
        <v>Found</v>
      </c>
      <c r="AD155" s="125" t="str">
        <f>IF(COUNTIF(Stats!$A$1:$A$32, L155) &gt; 0, "Found", "Not Found")</f>
        <v>Found</v>
      </c>
      <c r="AE155" s="125" t="str">
        <f>IF(COUNTIF(Stats!$A$1:$A$32, M155) &gt; 0, "Found", "Not Found")</f>
        <v>Found</v>
      </c>
      <c r="AF155" s="125" t="str">
        <f>IF(COUNTIF(Stats!$A$1:$A$32, N155) &gt; 0, "Found", "Not Found")</f>
        <v>Not Found</v>
      </c>
      <c r="AG155" s="125" t="str">
        <f>IF(COUNTIF(Stats!$A$1:$A$32, O155) &gt; 0, "Found", "Not Found")</f>
        <v>Found</v>
      </c>
      <c r="AH155" s="125" t="str">
        <f>IF(COUNTIF(Stats!$A$1:$A$32, P155) &gt; 0, "Found", "Not Found")</f>
        <v>Found</v>
      </c>
      <c r="AI155" s="125" t="str">
        <f>IF(COUNTIF(Stats!$A$1:$A$32, Q155) &gt; 0, "Found", "Not Found")</f>
        <v>Found</v>
      </c>
      <c r="AJ155" s="125" t="str">
        <f>IF(COUNTIF(Stats!$A$1:$A$32, R155) &gt; 0, "Found", "Not Found")</f>
        <v>Found</v>
      </c>
    </row>
    <row r="156" spans="1:36">
      <c r="A156" s="115" t="s">
        <v>328</v>
      </c>
      <c r="B156" s="135">
        <v>45131</v>
      </c>
      <c r="C156" s="115" t="s">
        <v>364</v>
      </c>
      <c r="D156" s="115" t="s">
        <v>100</v>
      </c>
      <c r="E156" s="117" t="s">
        <v>58</v>
      </c>
      <c r="F156" s="118" t="s">
        <v>69</v>
      </c>
      <c r="G156" s="119" t="s">
        <v>46</v>
      </c>
      <c r="H156" s="119" t="s">
        <v>35</v>
      </c>
      <c r="I156" s="120" t="s">
        <v>15</v>
      </c>
      <c r="J156" s="120" t="s">
        <v>55</v>
      </c>
      <c r="K156" s="122" t="s">
        <v>68</v>
      </c>
      <c r="L156" s="123" t="s">
        <v>49</v>
      </c>
      <c r="M156" s="124" t="s">
        <v>66</v>
      </c>
      <c r="N156" s="124" t="s">
        <v>48</v>
      </c>
      <c r="O156" s="124" t="s">
        <v>57</v>
      </c>
      <c r="P156" s="124" t="s">
        <v>70</v>
      </c>
      <c r="Q156" s="124" t="s">
        <v>319</v>
      </c>
      <c r="R156" s="124" t="s">
        <v>40</v>
      </c>
      <c r="S156" s="115">
        <v>3</v>
      </c>
      <c r="T156" s="125">
        <f ca="1">IFERROR(__xludf.DUMMYFUNCTION("COUNTUNIQUE(E156:R156)"),14)</f>
        <v>14</v>
      </c>
      <c r="U156" s="126">
        <f>COUNTIFS(Patch3!E156:L156,Patch3!$H$16)</f>
        <v>1</v>
      </c>
      <c r="V156" s="126">
        <f>COUNTIFS(Patch3!E156:L156,Patch3!$N$2)</f>
        <v>0</v>
      </c>
      <c r="W156" s="125" t="str">
        <f>IF(COUNTIF(Stats!$A$1:$A$32, E156) &gt; 0, "Found", "Not Found")</f>
        <v>Found</v>
      </c>
      <c r="X156" s="125" t="str">
        <f>IF(COUNTIF(Stats!$A$1:$A$32, F156) &gt; 0, "Found", "Not Found")</f>
        <v>Found</v>
      </c>
      <c r="Y156" s="125" t="str">
        <f>IF(COUNTIF(Stats!$A$1:$A$32, G156) &gt; 0, "Found", "Not Found")</f>
        <v>Found</v>
      </c>
      <c r="Z156" s="125" t="str">
        <f>IF(COUNTIF(Stats!$A$1:$A$32, H156) &gt; 0, "Found", "Not Found")</f>
        <v>Found</v>
      </c>
      <c r="AA156" s="125" t="str">
        <f>IF(COUNTIF(Stats!$A$1:$A$32, I156) &gt; 0, "Found", "Not Found")</f>
        <v>Found</v>
      </c>
      <c r="AB156" s="125" t="str">
        <f>IF(COUNTIF(Stats!$A$1:$A$32, J156) &gt; 0, "Found", "Not Found")</f>
        <v>Found</v>
      </c>
      <c r="AC156" s="125" t="str">
        <f>IF(COUNTIF(Stats!$A$1:$A$32, K156) &gt; 0, "Found", "Not Found")</f>
        <v>Found</v>
      </c>
      <c r="AD156" s="125" t="str">
        <f>IF(COUNTIF(Stats!$A$1:$A$32, L156) &gt; 0, "Found", "Not Found")</f>
        <v>Found</v>
      </c>
      <c r="AE156" s="125" t="str">
        <f>IF(COUNTIF(Stats!$A$1:$A$32, M156) &gt; 0, "Found", "Not Found")</f>
        <v>Found</v>
      </c>
      <c r="AF156" s="125" t="str">
        <f>IF(COUNTIF(Stats!$A$1:$A$32, N156) &gt; 0, "Found", "Not Found")</f>
        <v>Found</v>
      </c>
      <c r="AG156" s="125" t="str">
        <f>IF(COUNTIF(Stats!$A$1:$A$32, O156) &gt; 0, "Found", "Not Found")</f>
        <v>Found</v>
      </c>
      <c r="AH156" s="125" t="str">
        <f>IF(COUNTIF(Stats!$A$1:$A$32, P156) &gt; 0, "Found", "Not Found")</f>
        <v>Not Found</v>
      </c>
      <c r="AI156" s="125" t="str">
        <f>IF(COUNTIF(Stats!$A$1:$A$32, Q156) &gt; 0, "Found", "Not Found")</f>
        <v>Found</v>
      </c>
      <c r="AJ156" s="125" t="str">
        <f>IF(COUNTIF(Stats!$A$1:$A$32, R156) &gt; 0, "Found", "Not Found")</f>
        <v>Found</v>
      </c>
    </row>
    <row r="157" spans="1:36">
      <c r="A157" s="115" t="s">
        <v>327</v>
      </c>
      <c r="B157" s="135">
        <v>45131</v>
      </c>
      <c r="C157" s="115" t="s">
        <v>364</v>
      </c>
      <c r="D157" s="115" t="s">
        <v>100</v>
      </c>
      <c r="E157" s="117" t="s">
        <v>52</v>
      </c>
      <c r="F157" s="118" t="s">
        <v>50</v>
      </c>
      <c r="G157" s="119" t="s">
        <v>68</v>
      </c>
      <c r="H157" s="119" t="s">
        <v>59</v>
      </c>
      <c r="I157" s="120" t="s">
        <v>46</v>
      </c>
      <c r="J157" s="120" t="s">
        <v>66</v>
      </c>
      <c r="K157" s="122" t="s">
        <v>49</v>
      </c>
      <c r="L157" s="123" t="s">
        <v>25</v>
      </c>
      <c r="M157" s="124" t="s">
        <v>15</v>
      </c>
      <c r="N157" s="124" t="s">
        <v>70</v>
      </c>
      <c r="O157" s="124" t="s">
        <v>298</v>
      </c>
      <c r="P157" s="124" t="s">
        <v>48</v>
      </c>
      <c r="Q157" s="124" t="s">
        <v>58</v>
      </c>
      <c r="R157" s="124" t="s">
        <v>47</v>
      </c>
      <c r="S157" s="115">
        <v>3</v>
      </c>
      <c r="T157" s="125">
        <f ca="1">IFERROR(__xludf.DUMMYFUNCTION("COUNTUNIQUE(E157:R157)"),14)</f>
        <v>14</v>
      </c>
      <c r="U157" s="126">
        <f>COUNTIFS(Patch3!E157:L157,Patch3!$H$16)</f>
        <v>0</v>
      </c>
      <c r="V157" s="126">
        <f>COUNTIFS(Patch3!E157:L157,Patch3!$N$2)</f>
        <v>1</v>
      </c>
      <c r="W157" s="125" t="str">
        <f>IF(COUNTIF(Stats!$A$1:$A$32, E157) &gt; 0, "Found", "Not Found")</f>
        <v>Found</v>
      </c>
      <c r="X157" s="125" t="str">
        <f>IF(COUNTIF(Stats!$A$1:$A$32, F157) &gt; 0, "Found", "Not Found")</f>
        <v>Found</v>
      </c>
      <c r="Y157" s="125" t="str">
        <f>IF(COUNTIF(Stats!$A$1:$A$32, G157) &gt; 0, "Found", "Not Found")</f>
        <v>Found</v>
      </c>
      <c r="Z157" s="125" t="str">
        <f>IF(COUNTIF(Stats!$A$1:$A$32, H157) &gt; 0, "Found", "Not Found")</f>
        <v>Found</v>
      </c>
      <c r="AA157" s="125" t="str">
        <f>IF(COUNTIF(Stats!$A$1:$A$32, I157) &gt; 0, "Found", "Not Found")</f>
        <v>Found</v>
      </c>
      <c r="AB157" s="125" t="str">
        <f>IF(COUNTIF(Stats!$A$1:$A$32, J157) &gt; 0, "Found", "Not Found")</f>
        <v>Found</v>
      </c>
      <c r="AC157" s="125" t="str">
        <f>IF(COUNTIF(Stats!$A$1:$A$32, K157) &gt; 0, "Found", "Not Found")</f>
        <v>Found</v>
      </c>
      <c r="AD157" s="125" t="str">
        <f>IF(COUNTIF(Stats!$A$1:$A$32, L157) &gt; 0, "Found", "Not Found")</f>
        <v>Found</v>
      </c>
      <c r="AE157" s="125" t="str">
        <f>IF(COUNTIF(Stats!$A$1:$A$32, M157) &gt; 0, "Found", "Not Found")</f>
        <v>Found</v>
      </c>
      <c r="AF157" s="125" t="str">
        <f>IF(COUNTIF(Stats!$A$1:$A$32, N157) &gt; 0, "Found", "Not Found")</f>
        <v>Not Found</v>
      </c>
      <c r="AG157" s="125" t="str">
        <f>IF(COUNTIF(Stats!$A$1:$A$32, O157) &gt; 0, "Found", "Not Found")</f>
        <v>Found</v>
      </c>
      <c r="AH157" s="125" t="str">
        <f>IF(COUNTIF(Stats!$A$1:$A$32, P157) &gt; 0, "Found", "Not Found")</f>
        <v>Found</v>
      </c>
      <c r="AI157" s="125" t="str">
        <f>IF(COUNTIF(Stats!$A$1:$A$32, Q157) &gt; 0, "Found", "Not Found")</f>
        <v>Found</v>
      </c>
      <c r="AJ157" s="125" t="str">
        <f>IF(COUNTIF(Stats!$A$1:$A$32, R157) &gt; 0, "Found", "Not Found")</f>
        <v>Found</v>
      </c>
    </row>
    <row r="158" spans="1:36">
      <c r="A158" s="115" t="s">
        <v>329</v>
      </c>
      <c r="B158" s="135">
        <v>45131</v>
      </c>
      <c r="C158" s="115" t="s">
        <v>365</v>
      </c>
      <c r="D158" s="115" t="s">
        <v>100</v>
      </c>
      <c r="E158" s="117" t="s">
        <v>66</v>
      </c>
      <c r="F158" s="118" t="s">
        <v>55</v>
      </c>
      <c r="G158" s="119" t="s">
        <v>62</v>
      </c>
      <c r="H158" s="119" t="s">
        <v>40</v>
      </c>
      <c r="I158" s="120" t="s">
        <v>47</v>
      </c>
      <c r="J158" s="120" t="s">
        <v>50</v>
      </c>
      <c r="K158" s="122" t="s">
        <v>48</v>
      </c>
      <c r="L158" s="123" t="s">
        <v>25</v>
      </c>
      <c r="M158" s="124" t="s">
        <v>52</v>
      </c>
      <c r="N158" s="124" t="s">
        <v>49</v>
      </c>
      <c r="O158" s="124" t="s">
        <v>15</v>
      </c>
      <c r="P158" s="124" t="s">
        <v>57</v>
      </c>
      <c r="Q158" s="124" t="s">
        <v>45</v>
      </c>
      <c r="R158" s="124" t="s">
        <v>60</v>
      </c>
      <c r="S158" s="115">
        <v>3</v>
      </c>
      <c r="T158" s="125">
        <f ca="1">IFERROR(__xludf.DUMMYFUNCTION("COUNTUNIQUE(E158:R158)"),14)</f>
        <v>14</v>
      </c>
      <c r="U158" s="126">
        <f>COUNTIFS(Patch3!E158:L158,Patch3!$H$16)</f>
        <v>0</v>
      </c>
      <c r="V158" s="126">
        <f>COUNTIFS(Patch3!E158:L158,Patch3!$N$2)</f>
        <v>1</v>
      </c>
      <c r="W158" s="125" t="str">
        <f>IF(COUNTIF(Stats!$A$1:$A$32, E158) &gt; 0, "Found", "Not Found")</f>
        <v>Found</v>
      </c>
      <c r="X158" s="125" t="str">
        <f>IF(COUNTIF(Stats!$A$1:$A$32, F158) &gt; 0, "Found", "Not Found")</f>
        <v>Found</v>
      </c>
      <c r="Y158" s="125" t="str">
        <f>IF(COUNTIF(Stats!$A$1:$A$32, G158) &gt; 0, "Found", "Not Found")</f>
        <v>Found</v>
      </c>
      <c r="Z158" s="125" t="str">
        <f>IF(COUNTIF(Stats!$A$1:$A$32, H158) &gt; 0, "Found", "Not Found")</f>
        <v>Found</v>
      </c>
      <c r="AA158" s="125" t="str">
        <f>IF(COUNTIF(Stats!$A$1:$A$32, I158) &gt; 0, "Found", "Not Found")</f>
        <v>Found</v>
      </c>
      <c r="AB158" s="125" t="str">
        <f>IF(COUNTIF(Stats!$A$1:$A$32, J158) &gt; 0, "Found", "Not Found")</f>
        <v>Found</v>
      </c>
      <c r="AC158" s="125" t="str">
        <f>IF(COUNTIF(Stats!$A$1:$A$32, K158) &gt; 0, "Found", "Not Found")</f>
        <v>Found</v>
      </c>
      <c r="AD158" s="125" t="str">
        <f>IF(COUNTIF(Stats!$A$1:$A$32, L158) &gt; 0, "Found", "Not Found")</f>
        <v>Found</v>
      </c>
      <c r="AE158" s="125" t="str">
        <f>IF(COUNTIF(Stats!$A$1:$A$32, M158) &gt; 0, "Found", "Not Found")</f>
        <v>Found</v>
      </c>
      <c r="AF158" s="125" t="str">
        <f>IF(COUNTIF(Stats!$A$1:$A$32, N158) &gt; 0, "Found", "Not Found")</f>
        <v>Found</v>
      </c>
      <c r="AG158" s="125" t="str">
        <f>IF(COUNTIF(Stats!$A$1:$A$32, O158) &gt; 0, "Found", "Not Found")</f>
        <v>Found</v>
      </c>
      <c r="AH158" s="125" t="str">
        <f>IF(COUNTIF(Stats!$A$1:$A$32, P158) &gt; 0, "Found", "Not Found")</f>
        <v>Found</v>
      </c>
      <c r="AI158" s="125" t="str">
        <f>IF(COUNTIF(Stats!$A$1:$A$32, Q158) &gt; 0, "Found", "Not Found")</f>
        <v>Found</v>
      </c>
      <c r="AJ158" s="125" t="str">
        <f>IF(COUNTIF(Stats!$A$1:$A$32, R158) &gt; 0, "Found", "Not Found")</f>
        <v>Found</v>
      </c>
    </row>
    <row r="159" spans="1:36">
      <c r="A159" s="115" t="s">
        <v>330</v>
      </c>
      <c r="B159" s="135">
        <v>45131</v>
      </c>
      <c r="C159" s="115" t="s">
        <v>365</v>
      </c>
      <c r="D159" s="115" t="s">
        <v>100</v>
      </c>
      <c r="E159" s="117" t="s">
        <v>15</v>
      </c>
      <c r="F159" s="118" t="s">
        <v>48</v>
      </c>
      <c r="G159" s="119" t="s">
        <v>46</v>
      </c>
      <c r="H159" s="119" t="s">
        <v>62</v>
      </c>
      <c r="I159" s="120" t="s">
        <v>55</v>
      </c>
      <c r="J159" s="120" t="s">
        <v>66</v>
      </c>
      <c r="K159" s="122" t="s">
        <v>69</v>
      </c>
      <c r="L159" s="123" t="s">
        <v>45</v>
      </c>
      <c r="M159" s="124" t="s">
        <v>52</v>
      </c>
      <c r="N159" s="124" t="s">
        <v>57</v>
      </c>
      <c r="O159" s="124" t="s">
        <v>47</v>
      </c>
      <c r="P159" s="124" t="s">
        <v>49</v>
      </c>
      <c r="Q159" s="124" t="s">
        <v>60</v>
      </c>
      <c r="R159" s="124" t="s">
        <v>50</v>
      </c>
      <c r="S159" s="115">
        <v>3</v>
      </c>
      <c r="T159" s="125">
        <f ca="1">IFERROR(__xludf.DUMMYFUNCTION("COUNTUNIQUE(E159:R159)"),14)</f>
        <v>14</v>
      </c>
      <c r="U159" s="126">
        <f>COUNTIFS(Patch3!E159:L159,Patch3!$H$16)</f>
        <v>1</v>
      </c>
      <c r="V159" s="126">
        <f>COUNTIFS(Patch3!E159:L159,Patch3!$N$2)</f>
        <v>1</v>
      </c>
      <c r="W159" s="125" t="str">
        <f>IF(COUNTIF(Stats!$A$1:$A$32, E159) &gt; 0, "Found", "Not Found")</f>
        <v>Found</v>
      </c>
      <c r="X159" s="125" t="str">
        <f>IF(COUNTIF(Stats!$A$1:$A$32, F159) &gt; 0, "Found", "Not Found")</f>
        <v>Found</v>
      </c>
      <c r="Y159" s="125" t="str">
        <f>IF(COUNTIF(Stats!$A$1:$A$32, G159) &gt; 0, "Found", "Not Found")</f>
        <v>Found</v>
      </c>
      <c r="Z159" s="125" t="str">
        <f>IF(COUNTIF(Stats!$A$1:$A$32, H159) &gt; 0, "Found", "Not Found")</f>
        <v>Found</v>
      </c>
      <c r="AA159" s="125" t="str">
        <f>IF(COUNTIF(Stats!$A$1:$A$32, I159) &gt; 0, "Found", "Not Found")</f>
        <v>Found</v>
      </c>
      <c r="AB159" s="125" t="str">
        <f>IF(COUNTIF(Stats!$A$1:$A$32, J159) &gt; 0, "Found", "Not Found")</f>
        <v>Found</v>
      </c>
      <c r="AC159" s="125" t="str">
        <f>IF(COUNTIF(Stats!$A$1:$A$32, K159) &gt; 0, "Found", "Not Found")</f>
        <v>Found</v>
      </c>
      <c r="AD159" s="125" t="str">
        <f>IF(COUNTIF(Stats!$A$1:$A$32, L159) &gt; 0, "Found", "Not Found")</f>
        <v>Found</v>
      </c>
      <c r="AE159" s="125" t="str">
        <f>IF(COUNTIF(Stats!$A$1:$A$32, M159) &gt; 0, "Found", "Not Found")</f>
        <v>Found</v>
      </c>
      <c r="AF159" s="125" t="str">
        <f>IF(COUNTIF(Stats!$A$1:$A$32, N159) &gt; 0, "Found", "Not Found")</f>
        <v>Found</v>
      </c>
      <c r="AG159" s="125" t="str">
        <f>IF(COUNTIF(Stats!$A$1:$A$32, O159) &gt; 0, "Found", "Not Found")</f>
        <v>Found</v>
      </c>
      <c r="AH159" s="125" t="str">
        <f>IF(COUNTIF(Stats!$A$1:$A$32, P159) &gt; 0, "Found", "Not Found")</f>
        <v>Found</v>
      </c>
      <c r="AI159" s="125" t="str">
        <f>IF(COUNTIF(Stats!$A$1:$A$32, Q159) &gt; 0, "Found", "Not Found")</f>
        <v>Found</v>
      </c>
      <c r="AJ159" s="125" t="str">
        <f>IF(COUNTIF(Stats!$A$1:$A$32, R159) &gt; 0, "Found", "Not Found")</f>
        <v>Found</v>
      </c>
    </row>
    <row r="160" spans="1:36">
      <c r="A160" s="115" t="s">
        <v>329</v>
      </c>
      <c r="B160" s="135">
        <v>45131</v>
      </c>
      <c r="C160" s="115" t="s">
        <v>365</v>
      </c>
      <c r="D160" s="115" t="s">
        <v>100</v>
      </c>
      <c r="E160" s="117" t="s">
        <v>52</v>
      </c>
      <c r="F160" s="118" t="s">
        <v>35</v>
      </c>
      <c r="G160" s="119" t="s">
        <v>69</v>
      </c>
      <c r="H160" s="119" t="s">
        <v>45</v>
      </c>
      <c r="I160" s="120" t="s">
        <v>48</v>
      </c>
      <c r="J160" s="120" t="s">
        <v>70</v>
      </c>
      <c r="K160" s="122" t="s">
        <v>25</v>
      </c>
      <c r="L160" s="123" t="s">
        <v>284</v>
      </c>
      <c r="M160" s="124" t="s">
        <v>57</v>
      </c>
      <c r="N160" s="124" t="s">
        <v>49</v>
      </c>
      <c r="O160" s="124" t="s">
        <v>66</v>
      </c>
      <c r="P160" s="124" t="s">
        <v>58</v>
      </c>
      <c r="Q160" s="124" t="s">
        <v>47</v>
      </c>
      <c r="R160" s="124" t="s">
        <v>46</v>
      </c>
      <c r="S160" s="115">
        <v>3</v>
      </c>
      <c r="T160" s="125">
        <f ca="1">IFERROR(__xludf.DUMMYFUNCTION("COUNTUNIQUE(E160:R160)"),14)</f>
        <v>14</v>
      </c>
      <c r="U160" s="126">
        <f>COUNTIFS(Patch3!E160:L160,Patch3!$H$16)</f>
        <v>1</v>
      </c>
      <c r="V160" s="126">
        <f>COUNTIFS(Patch3!E160:L160,Patch3!$N$2)</f>
        <v>0</v>
      </c>
      <c r="W160" s="125" t="str">
        <f>IF(COUNTIF(Stats!$A$1:$A$32, E160) &gt; 0, "Found", "Not Found")</f>
        <v>Found</v>
      </c>
      <c r="X160" s="125" t="str">
        <f>IF(COUNTIF(Stats!$A$1:$A$32, F160) &gt; 0, "Found", "Not Found")</f>
        <v>Found</v>
      </c>
      <c r="Y160" s="125" t="str">
        <f>IF(COUNTIF(Stats!$A$1:$A$32, G160) &gt; 0, "Found", "Not Found")</f>
        <v>Found</v>
      </c>
      <c r="Z160" s="125" t="str">
        <f>IF(COUNTIF(Stats!$A$1:$A$32, H160) &gt; 0, "Found", "Not Found")</f>
        <v>Found</v>
      </c>
      <c r="AA160" s="125" t="str">
        <f>IF(COUNTIF(Stats!$A$1:$A$32, I160) &gt; 0, "Found", "Not Found")</f>
        <v>Found</v>
      </c>
      <c r="AB160" s="125" t="str">
        <f>IF(COUNTIF(Stats!$A$1:$A$32, J160) &gt; 0, "Found", "Not Found")</f>
        <v>Not Found</v>
      </c>
      <c r="AC160" s="125" t="str">
        <f>IF(COUNTIF(Stats!$A$1:$A$32, K160) &gt; 0, "Found", "Not Found")</f>
        <v>Found</v>
      </c>
      <c r="AD160" s="125" t="str">
        <f>IF(COUNTIF(Stats!$A$1:$A$32, L160) &gt; 0, "Found", "Not Found")</f>
        <v>Found</v>
      </c>
      <c r="AE160" s="125" t="str">
        <f>IF(COUNTIF(Stats!$A$1:$A$32, M160) &gt; 0, "Found", "Not Found")</f>
        <v>Found</v>
      </c>
      <c r="AF160" s="125" t="str">
        <f>IF(COUNTIF(Stats!$A$1:$A$32, N160) &gt; 0, "Found", "Not Found")</f>
        <v>Found</v>
      </c>
      <c r="AG160" s="125" t="str">
        <f>IF(COUNTIF(Stats!$A$1:$A$32, O160) &gt; 0, "Found", "Not Found")</f>
        <v>Found</v>
      </c>
      <c r="AH160" s="125" t="str">
        <f>IF(COUNTIF(Stats!$A$1:$A$32, P160) &gt; 0, "Found", "Not Found")</f>
        <v>Found</v>
      </c>
      <c r="AI160" s="125" t="str">
        <f>IF(COUNTIF(Stats!$A$1:$A$32, Q160) &gt; 0, "Found", "Not Found")</f>
        <v>Found</v>
      </c>
      <c r="AJ160" s="125" t="str">
        <f>IF(COUNTIF(Stats!$A$1:$A$32, R160) &gt; 0, "Found", "Not Found")</f>
        <v>Found</v>
      </c>
    </row>
    <row r="161" spans="1:36">
      <c r="A161" s="115" t="s">
        <v>330</v>
      </c>
      <c r="B161" s="135">
        <v>45131</v>
      </c>
      <c r="C161" s="115" t="s">
        <v>364</v>
      </c>
      <c r="D161" s="115" t="s">
        <v>100</v>
      </c>
      <c r="E161" s="117" t="s">
        <v>52</v>
      </c>
      <c r="F161" s="118" t="s">
        <v>58</v>
      </c>
      <c r="G161" s="119" t="s">
        <v>40</v>
      </c>
      <c r="H161" s="119" t="s">
        <v>20</v>
      </c>
      <c r="I161" s="120" t="s">
        <v>46</v>
      </c>
      <c r="J161" s="120" t="s">
        <v>48</v>
      </c>
      <c r="K161" s="122" t="s">
        <v>69</v>
      </c>
      <c r="L161" s="123" t="s">
        <v>57</v>
      </c>
      <c r="M161" s="124" t="s">
        <v>55</v>
      </c>
      <c r="N161" s="124" t="s">
        <v>49</v>
      </c>
      <c r="O161" s="124" t="s">
        <v>47</v>
      </c>
      <c r="P161" s="124" t="s">
        <v>66</v>
      </c>
      <c r="Q161" s="124" t="s">
        <v>50</v>
      </c>
      <c r="R161" s="124" t="s">
        <v>45</v>
      </c>
      <c r="S161" s="115">
        <v>3</v>
      </c>
      <c r="T161" s="125">
        <f ca="1">IFERROR(__xludf.DUMMYFUNCTION("COUNTUNIQUE(E161:R161)"),14)</f>
        <v>14</v>
      </c>
      <c r="U161" s="126">
        <f>COUNTIFS(Patch3!E161:L161,Patch3!$H$16)</f>
        <v>1</v>
      </c>
      <c r="V161" s="126">
        <f>COUNTIFS(Patch3!E161:L161,Patch3!$N$2)</f>
        <v>0</v>
      </c>
      <c r="W161" s="125" t="str">
        <f>IF(COUNTIF(Stats!$A$1:$A$32, E161) &gt; 0, "Found", "Not Found")</f>
        <v>Found</v>
      </c>
      <c r="X161" s="125" t="str">
        <f>IF(COUNTIF(Stats!$A$1:$A$32, F161) &gt; 0, "Found", "Not Found")</f>
        <v>Found</v>
      </c>
      <c r="Y161" s="125" t="str">
        <f>IF(COUNTIF(Stats!$A$1:$A$32, G161) &gt; 0, "Found", "Not Found")</f>
        <v>Found</v>
      </c>
      <c r="Z161" s="125" t="str">
        <f>IF(COUNTIF(Stats!$A$1:$A$32, H161) &gt; 0, "Found", "Not Found")</f>
        <v>Found</v>
      </c>
      <c r="AA161" s="125" t="str">
        <f>IF(COUNTIF(Stats!$A$1:$A$32, I161) &gt; 0, "Found", "Not Found")</f>
        <v>Found</v>
      </c>
      <c r="AB161" s="125" t="str">
        <f>IF(COUNTIF(Stats!$A$1:$A$32, J161) &gt; 0, "Found", "Not Found")</f>
        <v>Found</v>
      </c>
      <c r="AC161" s="125" t="str">
        <f>IF(COUNTIF(Stats!$A$1:$A$32, K161) &gt; 0, "Found", "Not Found")</f>
        <v>Found</v>
      </c>
      <c r="AD161" s="125" t="str">
        <f>IF(COUNTIF(Stats!$A$1:$A$32, L161) &gt; 0, "Found", "Not Found")</f>
        <v>Found</v>
      </c>
      <c r="AE161" s="125" t="str">
        <f>IF(COUNTIF(Stats!$A$1:$A$32, M161) &gt; 0, "Found", "Not Found")</f>
        <v>Found</v>
      </c>
      <c r="AF161" s="125" t="str">
        <f>IF(COUNTIF(Stats!$A$1:$A$32, N161) &gt; 0, "Found", "Not Found")</f>
        <v>Found</v>
      </c>
      <c r="AG161" s="125" t="str">
        <f>IF(COUNTIF(Stats!$A$1:$A$32, O161) &gt; 0, "Found", "Not Found")</f>
        <v>Found</v>
      </c>
      <c r="AH161" s="125" t="str">
        <f>IF(COUNTIF(Stats!$A$1:$A$32, P161) &gt; 0, "Found", "Not Found")</f>
        <v>Found</v>
      </c>
      <c r="AI161" s="125" t="str">
        <f>IF(COUNTIF(Stats!$A$1:$A$32, Q161) &gt; 0, "Found", "Not Found")</f>
        <v>Found</v>
      </c>
      <c r="AJ161" s="125" t="str">
        <f>IF(COUNTIF(Stats!$A$1:$A$32, R161) &gt; 0, "Found", "Not Found")</f>
        <v>Found</v>
      </c>
    </row>
    <row r="162" spans="1:36">
      <c r="A162" s="115" t="s">
        <v>330</v>
      </c>
      <c r="B162" s="135">
        <v>45131</v>
      </c>
      <c r="C162" s="115" t="s">
        <v>365</v>
      </c>
      <c r="D162" s="115" t="s">
        <v>100</v>
      </c>
      <c r="E162" s="117" t="s">
        <v>52</v>
      </c>
      <c r="F162" s="118" t="s">
        <v>48</v>
      </c>
      <c r="G162" s="119" t="s">
        <v>40</v>
      </c>
      <c r="H162" s="119" t="s">
        <v>25</v>
      </c>
      <c r="I162" s="120" t="s">
        <v>47</v>
      </c>
      <c r="J162" s="120" t="s">
        <v>66</v>
      </c>
      <c r="K162" s="122" t="s">
        <v>59</v>
      </c>
      <c r="L162" s="131" t="s">
        <v>284</v>
      </c>
      <c r="M162" s="124" t="s">
        <v>55</v>
      </c>
      <c r="N162" s="124" t="s">
        <v>57</v>
      </c>
      <c r="O162" s="124" t="s">
        <v>49</v>
      </c>
      <c r="P162" s="124" t="s">
        <v>50</v>
      </c>
      <c r="Q162" s="124" t="s">
        <v>58</v>
      </c>
      <c r="R162" s="124" t="s">
        <v>45</v>
      </c>
      <c r="S162" s="115">
        <v>3</v>
      </c>
      <c r="T162" s="125">
        <f ca="1">IFERROR(__xludf.DUMMYFUNCTION("COUNTUNIQUE(E162:R162)"),14)</f>
        <v>14</v>
      </c>
      <c r="U162" s="126">
        <f>COUNTIFS(Patch3!E162:L162,Patch3!$H$16)</f>
        <v>0</v>
      </c>
      <c r="V162" s="126">
        <f>COUNTIFS(Patch3!E162:L162,Patch3!$N$2)</f>
        <v>1</v>
      </c>
      <c r="W162" s="125" t="str">
        <f>IF(COUNTIF(Stats!$A$1:$A$32, E162) &gt; 0, "Found", "Not Found")</f>
        <v>Found</v>
      </c>
      <c r="X162" s="125" t="str">
        <f>IF(COUNTIF(Stats!$A$1:$A$32, F162) &gt; 0, "Found", "Not Found")</f>
        <v>Found</v>
      </c>
      <c r="Y162" s="125" t="str">
        <f>IF(COUNTIF(Stats!$A$1:$A$32, G162) &gt; 0, "Found", "Not Found")</f>
        <v>Found</v>
      </c>
      <c r="Z162" s="125" t="str">
        <f>IF(COUNTIF(Stats!$A$1:$A$32, H162) &gt; 0, "Found", "Not Found")</f>
        <v>Found</v>
      </c>
      <c r="AA162" s="125" t="str">
        <f>IF(COUNTIF(Stats!$A$1:$A$32, I162) &gt; 0, "Found", "Not Found")</f>
        <v>Found</v>
      </c>
      <c r="AB162" s="125" t="str">
        <f>IF(COUNTIF(Stats!$A$1:$A$32, J162) &gt; 0, "Found", "Not Found")</f>
        <v>Found</v>
      </c>
      <c r="AC162" s="125" t="str">
        <f>IF(COUNTIF(Stats!$A$1:$A$32, K162) &gt; 0, "Found", "Not Found")</f>
        <v>Found</v>
      </c>
      <c r="AD162" s="125" t="str">
        <f>IF(COUNTIF(Stats!$A$1:$A$32, L162) &gt; 0, "Found", "Not Found")</f>
        <v>Found</v>
      </c>
      <c r="AE162" s="125" t="str">
        <f>IF(COUNTIF(Stats!$A$1:$A$32, M162) &gt; 0, "Found", "Not Found")</f>
        <v>Found</v>
      </c>
      <c r="AF162" s="125" t="str">
        <f>IF(COUNTIF(Stats!$A$1:$A$32, N162) &gt; 0, "Found", "Not Found")</f>
        <v>Found</v>
      </c>
      <c r="AG162" s="125" t="str">
        <f>IF(COUNTIF(Stats!$A$1:$A$32, O162) &gt; 0, "Found", "Not Found")</f>
        <v>Found</v>
      </c>
      <c r="AH162" s="125" t="str">
        <f>IF(COUNTIF(Stats!$A$1:$A$32, P162) &gt; 0, "Found", "Not Found")</f>
        <v>Found</v>
      </c>
      <c r="AI162" s="125" t="str">
        <f>IF(COUNTIF(Stats!$A$1:$A$32, Q162) &gt; 0, "Found", "Not Found")</f>
        <v>Found</v>
      </c>
      <c r="AJ162" s="125" t="str">
        <f>IF(COUNTIF(Stats!$A$1:$A$32, R162) &gt; 0, "Found", "Not Found")</f>
        <v>Found</v>
      </c>
    </row>
    <row r="163" spans="1:36">
      <c r="A163" s="115" t="s">
        <v>329</v>
      </c>
      <c r="B163" s="135">
        <v>45131</v>
      </c>
      <c r="C163" s="115" t="s">
        <v>365</v>
      </c>
      <c r="D163" s="115" t="s">
        <v>100</v>
      </c>
      <c r="E163" s="117" t="s">
        <v>15</v>
      </c>
      <c r="F163" s="118" t="s">
        <v>48</v>
      </c>
      <c r="G163" s="119" t="s">
        <v>70</v>
      </c>
      <c r="H163" s="119" t="s">
        <v>69</v>
      </c>
      <c r="I163" s="120" t="s">
        <v>55</v>
      </c>
      <c r="J163" s="120" t="s">
        <v>45</v>
      </c>
      <c r="K163" s="122" t="s">
        <v>62</v>
      </c>
      <c r="L163" s="123" t="s">
        <v>50</v>
      </c>
      <c r="M163" s="124" t="s">
        <v>52</v>
      </c>
      <c r="N163" s="124" t="s">
        <v>49</v>
      </c>
      <c r="O163" s="124" t="s">
        <v>66</v>
      </c>
      <c r="P163" s="124" t="s">
        <v>47</v>
      </c>
      <c r="Q163" s="124" t="s">
        <v>57</v>
      </c>
      <c r="R163" s="124" t="s">
        <v>58</v>
      </c>
      <c r="S163" s="115">
        <v>3</v>
      </c>
      <c r="T163" s="125">
        <f ca="1">IFERROR(__xludf.DUMMYFUNCTION("COUNTUNIQUE(E163:R163)"),14)</f>
        <v>14</v>
      </c>
      <c r="U163" s="126">
        <f>COUNTIFS(Patch3!E163:L163,Patch3!$H$16)</f>
        <v>1</v>
      </c>
      <c r="V163" s="126">
        <f>COUNTIFS(Patch3!E163:L163,Patch3!$N$2)</f>
        <v>0</v>
      </c>
      <c r="W163" s="125" t="str">
        <f>IF(COUNTIF(Stats!$A$1:$A$32, E163) &gt; 0, "Found", "Not Found")</f>
        <v>Found</v>
      </c>
      <c r="X163" s="125" t="str">
        <f>IF(COUNTIF(Stats!$A$1:$A$32, F163) &gt; 0, "Found", "Not Found")</f>
        <v>Found</v>
      </c>
      <c r="Y163" s="125" t="str">
        <f>IF(COUNTIF(Stats!$A$1:$A$32, G163) &gt; 0, "Found", "Not Found")</f>
        <v>Not Found</v>
      </c>
      <c r="Z163" s="125" t="str">
        <f>IF(COUNTIF(Stats!$A$1:$A$32, H163) &gt; 0, "Found", "Not Found")</f>
        <v>Found</v>
      </c>
      <c r="AA163" s="125" t="str">
        <f>IF(COUNTIF(Stats!$A$1:$A$32, I163) &gt; 0, "Found", "Not Found")</f>
        <v>Found</v>
      </c>
      <c r="AB163" s="125" t="str">
        <f>IF(COUNTIF(Stats!$A$1:$A$32, J163) &gt; 0, "Found", "Not Found")</f>
        <v>Found</v>
      </c>
      <c r="AC163" s="125" t="str">
        <f>IF(COUNTIF(Stats!$A$1:$A$32, K163) &gt; 0, "Found", "Not Found")</f>
        <v>Found</v>
      </c>
      <c r="AD163" s="125" t="str">
        <f>IF(COUNTIF(Stats!$A$1:$A$32, L163) &gt; 0, "Found", "Not Found")</f>
        <v>Found</v>
      </c>
      <c r="AE163" s="125" t="str">
        <f>IF(COUNTIF(Stats!$A$1:$A$32, M163) &gt; 0, "Found", "Not Found")</f>
        <v>Found</v>
      </c>
      <c r="AF163" s="125" t="str">
        <f>IF(COUNTIF(Stats!$A$1:$A$32, N163) &gt; 0, "Found", "Not Found")</f>
        <v>Found</v>
      </c>
      <c r="AG163" s="125" t="str">
        <f>IF(COUNTIF(Stats!$A$1:$A$32, O163) &gt; 0, "Found", "Not Found")</f>
        <v>Found</v>
      </c>
      <c r="AH163" s="125" t="str">
        <f>IF(COUNTIF(Stats!$A$1:$A$32, P163) &gt; 0, "Found", "Not Found")</f>
        <v>Found</v>
      </c>
      <c r="AI163" s="125" t="str">
        <f>IF(COUNTIF(Stats!$A$1:$A$32, Q163) &gt; 0, "Found", "Not Found")</f>
        <v>Found</v>
      </c>
      <c r="AJ163" s="125" t="str">
        <f>IF(COUNTIF(Stats!$A$1:$A$32, R163) &gt; 0, "Found", "Not Found")</f>
        <v>Found</v>
      </c>
    </row>
    <row r="164" spans="1:36">
      <c r="A164" s="136" t="s">
        <v>330</v>
      </c>
      <c r="B164" s="137">
        <v>45131</v>
      </c>
      <c r="C164" s="136" t="s">
        <v>364</v>
      </c>
      <c r="D164" s="136" t="s">
        <v>100</v>
      </c>
      <c r="E164" s="138" t="s">
        <v>58</v>
      </c>
      <c r="F164" s="139" t="s">
        <v>47</v>
      </c>
      <c r="G164" s="140" t="s">
        <v>65</v>
      </c>
      <c r="H164" s="140" t="s">
        <v>70</v>
      </c>
      <c r="I164" s="141" t="s">
        <v>48</v>
      </c>
      <c r="J164" s="141" t="s">
        <v>45</v>
      </c>
      <c r="K164" s="142" t="s">
        <v>40</v>
      </c>
      <c r="L164" s="143" t="s">
        <v>60</v>
      </c>
      <c r="M164" s="144" t="s">
        <v>55</v>
      </c>
      <c r="N164" s="144" t="s">
        <v>66</v>
      </c>
      <c r="O164" s="144" t="s">
        <v>52</v>
      </c>
      <c r="P164" s="144" t="s">
        <v>49</v>
      </c>
      <c r="Q164" s="144" t="s">
        <v>50</v>
      </c>
      <c r="R164" s="145" t="s">
        <v>62</v>
      </c>
      <c r="S164" s="115">
        <v>3</v>
      </c>
      <c r="T164" s="125">
        <f ca="1">IFERROR(__xludf.DUMMYFUNCTION("COUNTUNIQUE(E164:R164)"),14)</f>
        <v>14</v>
      </c>
      <c r="U164" s="126">
        <f>COUNTIFS(Patch3!E164:L164,Patch3!$H$16)</f>
        <v>0</v>
      </c>
      <c r="V164" s="126">
        <f>COUNTIFS(Patch3!E164:L164,Patch3!$N$2)</f>
        <v>0</v>
      </c>
      <c r="W164" s="125" t="str">
        <f>IF(COUNTIF(Stats!$A$1:$A$32, E164) &gt; 0, "Found", "Not Found")</f>
        <v>Found</v>
      </c>
      <c r="X164" s="125" t="str">
        <f>IF(COUNTIF(Stats!$A$1:$A$32, F164) &gt; 0, "Found", "Not Found")</f>
        <v>Found</v>
      </c>
      <c r="Y164" s="125" t="str">
        <f>IF(COUNTIF(Stats!$A$1:$A$32, G164) &gt; 0, "Found", "Not Found")</f>
        <v>Found</v>
      </c>
      <c r="Z164" s="125" t="str">
        <f>IF(COUNTIF(Stats!$A$1:$A$32, H164) &gt; 0, "Found", "Not Found")</f>
        <v>Not Found</v>
      </c>
      <c r="AA164" s="125" t="str">
        <f>IF(COUNTIF(Stats!$A$1:$A$32, I164) &gt; 0, "Found", "Not Found")</f>
        <v>Found</v>
      </c>
      <c r="AB164" s="125" t="str">
        <f>IF(COUNTIF(Stats!$A$1:$A$32, J164) &gt; 0, "Found", "Not Found")</f>
        <v>Found</v>
      </c>
      <c r="AC164" s="125" t="str">
        <f>IF(COUNTIF(Stats!$A$1:$A$32, K164) &gt; 0, "Found", "Not Found")</f>
        <v>Found</v>
      </c>
      <c r="AD164" s="125" t="str">
        <f>IF(COUNTIF(Stats!$A$1:$A$32, L164) &gt; 0, "Found", "Not Found")</f>
        <v>Found</v>
      </c>
      <c r="AE164" s="125" t="str">
        <f>IF(COUNTIF(Stats!$A$1:$A$32, M164) &gt; 0, "Found", "Not Found")</f>
        <v>Found</v>
      </c>
      <c r="AF164" s="125" t="str">
        <f>IF(COUNTIF(Stats!$A$1:$A$32, N164) &gt; 0, "Found", "Not Found")</f>
        <v>Found</v>
      </c>
      <c r="AG164" s="125" t="str">
        <f>IF(COUNTIF(Stats!$A$1:$A$32, O164) &gt; 0, "Found", "Not Found")</f>
        <v>Found</v>
      </c>
      <c r="AH164" s="125" t="str">
        <f>IF(COUNTIF(Stats!$A$1:$A$32, P164) &gt; 0, "Found", "Not Found")</f>
        <v>Found</v>
      </c>
      <c r="AI164" s="125" t="str">
        <f>IF(COUNTIF(Stats!$A$1:$A$32, Q164) &gt; 0, "Found", "Not Found")</f>
        <v>Found</v>
      </c>
      <c r="AJ164" s="125" t="str">
        <f>IF(COUNTIF(Stats!$A$1:$A$32, R164) &gt; 0, "Found", "Not Found")</f>
        <v>Found</v>
      </c>
    </row>
    <row r="165" spans="1:36">
      <c r="A165" s="115" t="s">
        <v>329</v>
      </c>
      <c r="B165" s="135">
        <v>45131</v>
      </c>
      <c r="C165" s="115" t="s">
        <v>364</v>
      </c>
      <c r="D165" s="115" t="s">
        <v>100</v>
      </c>
      <c r="E165" s="117" t="s">
        <v>15</v>
      </c>
      <c r="F165" s="118" t="s">
        <v>66</v>
      </c>
      <c r="G165" s="119" t="s">
        <v>45</v>
      </c>
      <c r="H165" s="119" t="s">
        <v>59</v>
      </c>
      <c r="I165" s="120" t="s">
        <v>62</v>
      </c>
      <c r="J165" s="120" t="s">
        <v>58</v>
      </c>
      <c r="K165" s="122" t="s">
        <v>50</v>
      </c>
      <c r="L165" s="123" t="s">
        <v>25</v>
      </c>
      <c r="M165" s="124" t="s">
        <v>55</v>
      </c>
      <c r="N165" s="124" t="s">
        <v>49</v>
      </c>
      <c r="O165" s="124" t="s">
        <v>47</v>
      </c>
      <c r="P165" s="124" t="s">
        <v>52</v>
      </c>
      <c r="Q165" s="124" t="s">
        <v>48</v>
      </c>
      <c r="R165" s="124" t="s">
        <v>70</v>
      </c>
      <c r="S165" s="115">
        <v>3</v>
      </c>
      <c r="T165" s="125">
        <f ca="1">IFERROR(__xludf.DUMMYFUNCTION("COUNTUNIQUE(E165:R165)"),14)</f>
        <v>14</v>
      </c>
      <c r="U165" s="126">
        <f>COUNTIFS(Patch3!E165:L165,Patch3!$H$16)</f>
        <v>0</v>
      </c>
      <c r="V165" s="126">
        <f>COUNTIFS(Patch3!E165:L165,Patch3!$N$2)</f>
        <v>1</v>
      </c>
      <c r="W165" s="125" t="str">
        <f>IF(COUNTIF(Stats!$A$1:$A$32, E165) &gt; 0, "Found", "Not Found")</f>
        <v>Found</v>
      </c>
      <c r="X165" s="125" t="str">
        <f>IF(COUNTIF(Stats!$A$1:$A$32, F165) &gt; 0, "Found", "Not Found")</f>
        <v>Found</v>
      </c>
      <c r="Y165" s="125" t="str">
        <f>IF(COUNTIF(Stats!$A$1:$A$32, G165) &gt; 0, "Found", "Not Found")</f>
        <v>Found</v>
      </c>
      <c r="Z165" s="125" t="str">
        <f>IF(COUNTIF(Stats!$A$1:$A$32, H165) &gt; 0, "Found", "Not Found")</f>
        <v>Found</v>
      </c>
      <c r="AA165" s="125" t="str">
        <f>IF(COUNTIF(Stats!$A$1:$A$32, I165) &gt; 0, "Found", "Not Found")</f>
        <v>Found</v>
      </c>
      <c r="AB165" s="125" t="str">
        <f>IF(COUNTIF(Stats!$A$1:$A$32, J165) &gt; 0, "Found", "Not Found")</f>
        <v>Found</v>
      </c>
      <c r="AC165" s="125" t="str">
        <f>IF(COUNTIF(Stats!$A$1:$A$32, K165) &gt; 0, "Found", "Not Found")</f>
        <v>Found</v>
      </c>
      <c r="AD165" s="125" t="str">
        <f>IF(COUNTIF(Stats!$A$1:$A$32, L165) &gt; 0, "Found", "Not Found")</f>
        <v>Found</v>
      </c>
      <c r="AE165" s="125" t="str">
        <f>IF(COUNTIF(Stats!$A$1:$A$32, M165) &gt; 0, "Found", "Not Found")</f>
        <v>Found</v>
      </c>
      <c r="AF165" s="125" t="str">
        <f>IF(COUNTIF(Stats!$A$1:$A$32, N165) &gt; 0, "Found", "Not Found")</f>
        <v>Found</v>
      </c>
      <c r="AG165" s="125" t="str">
        <f>IF(COUNTIF(Stats!$A$1:$A$32, O165) &gt; 0, "Found", "Not Found")</f>
        <v>Found</v>
      </c>
      <c r="AH165" s="125" t="str">
        <f>IF(COUNTIF(Stats!$A$1:$A$32, P165) &gt; 0, "Found", "Not Found")</f>
        <v>Found</v>
      </c>
      <c r="AI165" s="125" t="str">
        <f>IF(COUNTIF(Stats!$A$1:$A$32, Q165) &gt; 0, "Found", "Not Found")</f>
        <v>Found</v>
      </c>
      <c r="AJ165" s="125" t="str">
        <f>IF(COUNTIF(Stats!$A$1:$A$32, R165) &gt; 0, "Found", "Not Found")</f>
        <v>Not Found</v>
      </c>
    </row>
    <row r="166" spans="1:36">
      <c r="A166" s="115" t="s">
        <v>330</v>
      </c>
      <c r="B166" s="135">
        <v>45131</v>
      </c>
      <c r="C166" s="115" t="s">
        <v>364</v>
      </c>
      <c r="D166" s="115" t="s">
        <v>100</v>
      </c>
      <c r="E166" s="117" t="s">
        <v>47</v>
      </c>
      <c r="F166" s="118" t="s">
        <v>70</v>
      </c>
      <c r="G166" s="119" t="s">
        <v>51</v>
      </c>
      <c r="H166" s="119" t="s">
        <v>35</v>
      </c>
      <c r="I166" s="120" t="s">
        <v>58</v>
      </c>
      <c r="J166" s="120" t="s">
        <v>66</v>
      </c>
      <c r="K166" s="122" t="s">
        <v>69</v>
      </c>
      <c r="L166" s="123" t="s">
        <v>50</v>
      </c>
      <c r="M166" s="124" t="s">
        <v>52</v>
      </c>
      <c r="N166" s="124" t="s">
        <v>49</v>
      </c>
      <c r="O166" s="124" t="s">
        <v>45</v>
      </c>
      <c r="P166" s="124" t="s">
        <v>15</v>
      </c>
      <c r="Q166" s="124" t="s">
        <v>48</v>
      </c>
      <c r="R166" s="124" t="s">
        <v>46</v>
      </c>
      <c r="S166" s="115">
        <v>3</v>
      </c>
      <c r="T166" s="125">
        <f ca="1">IFERROR(__xludf.DUMMYFUNCTION("COUNTUNIQUE(E166:R166)"),14)</f>
        <v>14</v>
      </c>
      <c r="U166" s="126">
        <f>COUNTIFS(Patch3!E166:L166,Patch3!$H$16)</f>
        <v>1</v>
      </c>
      <c r="V166" s="126">
        <f>COUNTIFS(Patch3!E166:L166,Patch3!$N$2)</f>
        <v>1</v>
      </c>
      <c r="W166" s="125" t="str">
        <f>IF(COUNTIF(Stats!$A$1:$A$32, E166) &gt; 0, "Found", "Not Found")</f>
        <v>Found</v>
      </c>
      <c r="X166" s="125" t="str">
        <f>IF(COUNTIF(Stats!$A$1:$A$32, F166) &gt; 0, "Found", "Not Found")</f>
        <v>Not Found</v>
      </c>
      <c r="Y166" s="125" t="str">
        <f>IF(COUNTIF(Stats!$A$1:$A$32, G166) &gt; 0, "Found", "Not Found")</f>
        <v>Found</v>
      </c>
      <c r="Z166" s="125" t="str">
        <f>IF(COUNTIF(Stats!$A$1:$A$32, H166) &gt; 0, "Found", "Not Found")</f>
        <v>Found</v>
      </c>
      <c r="AA166" s="125" t="str">
        <f>IF(COUNTIF(Stats!$A$1:$A$32, I166) &gt; 0, "Found", "Not Found")</f>
        <v>Found</v>
      </c>
      <c r="AB166" s="125" t="str">
        <f>IF(COUNTIF(Stats!$A$1:$A$32, J166) &gt; 0, "Found", "Not Found")</f>
        <v>Found</v>
      </c>
      <c r="AC166" s="125" t="str">
        <f>IF(COUNTIF(Stats!$A$1:$A$32, K166) &gt; 0, "Found", "Not Found")</f>
        <v>Found</v>
      </c>
      <c r="AD166" s="125" t="str">
        <f>IF(COUNTIF(Stats!$A$1:$A$32, L166) &gt; 0, "Found", "Not Found")</f>
        <v>Found</v>
      </c>
      <c r="AE166" s="125" t="str">
        <f>IF(COUNTIF(Stats!$A$1:$A$32, M166) &gt; 0, "Found", "Not Found")</f>
        <v>Found</v>
      </c>
      <c r="AF166" s="125" t="str">
        <f>IF(COUNTIF(Stats!$A$1:$A$32, N166) &gt; 0, "Found", "Not Found")</f>
        <v>Found</v>
      </c>
      <c r="AG166" s="125" t="str">
        <f>IF(COUNTIF(Stats!$A$1:$A$32, O166) &gt; 0, "Found", "Not Found")</f>
        <v>Found</v>
      </c>
      <c r="AH166" s="125" t="str">
        <f>IF(COUNTIF(Stats!$A$1:$A$32, P166) &gt; 0, "Found", "Not Found")</f>
        <v>Found</v>
      </c>
      <c r="AI166" s="125" t="str">
        <f>IF(COUNTIF(Stats!$A$1:$A$32, Q166) &gt; 0, "Found", "Not Found")</f>
        <v>Found</v>
      </c>
      <c r="AJ166" s="125" t="str">
        <f>IF(COUNTIF(Stats!$A$1:$A$32, R166) &gt; 0, "Found", "Not Found")</f>
        <v>Found</v>
      </c>
    </row>
    <row r="167" spans="1:36">
      <c r="A167" s="115" t="s">
        <v>331</v>
      </c>
      <c r="B167" s="135">
        <v>45131</v>
      </c>
      <c r="C167" s="115" t="s">
        <v>365</v>
      </c>
      <c r="D167" s="115" t="s">
        <v>100</v>
      </c>
      <c r="E167" s="117" t="s">
        <v>298</v>
      </c>
      <c r="F167" s="118" t="s">
        <v>49</v>
      </c>
      <c r="G167" s="119" t="s">
        <v>54</v>
      </c>
      <c r="H167" s="119" t="s">
        <v>51</v>
      </c>
      <c r="I167" s="120" t="s">
        <v>58</v>
      </c>
      <c r="J167" s="120" t="s">
        <v>70</v>
      </c>
      <c r="K167" s="122" t="s">
        <v>57</v>
      </c>
      <c r="L167" s="123" t="s">
        <v>48</v>
      </c>
      <c r="M167" s="124" t="s">
        <v>55</v>
      </c>
      <c r="N167" s="124" t="s">
        <v>46</v>
      </c>
      <c r="O167" s="124" t="s">
        <v>52</v>
      </c>
      <c r="P167" s="124" t="s">
        <v>47</v>
      </c>
      <c r="Q167" s="124" t="s">
        <v>60</v>
      </c>
      <c r="R167" s="124" t="s">
        <v>66</v>
      </c>
      <c r="S167" s="115">
        <v>3</v>
      </c>
      <c r="T167" s="125">
        <f ca="1">IFERROR(__xludf.DUMMYFUNCTION("COUNTUNIQUE(E167:R167)"),14)</f>
        <v>14</v>
      </c>
      <c r="U167" s="126">
        <f>COUNTIFS(Patch3!E167:L167,Patch3!$H$16)</f>
        <v>0</v>
      </c>
      <c r="V167" s="126">
        <f>COUNTIFS(Patch3!E167:L167,Patch3!$N$2)</f>
        <v>0</v>
      </c>
      <c r="W167" s="125" t="str">
        <f>IF(COUNTIF(Stats!$A$1:$A$32, E167) &gt; 0, "Found", "Not Found")</f>
        <v>Found</v>
      </c>
      <c r="X167" s="125" t="str">
        <f>IF(COUNTIF(Stats!$A$1:$A$32, F167) &gt; 0, "Found", "Not Found")</f>
        <v>Found</v>
      </c>
      <c r="Y167" s="125" t="str">
        <f>IF(COUNTIF(Stats!$A$1:$A$32, G167) &gt; 0, "Found", "Not Found")</f>
        <v>Found</v>
      </c>
      <c r="Z167" s="125" t="str">
        <f>IF(COUNTIF(Stats!$A$1:$A$32, H167) &gt; 0, "Found", "Not Found")</f>
        <v>Found</v>
      </c>
      <c r="AA167" s="125" t="str">
        <f>IF(COUNTIF(Stats!$A$1:$A$32, I167) &gt; 0, "Found", "Not Found")</f>
        <v>Found</v>
      </c>
      <c r="AB167" s="125" t="str">
        <f>IF(COUNTIF(Stats!$A$1:$A$32, J167) &gt; 0, "Found", "Not Found")</f>
        <v>Not Found</v>
      </c>
      <c r="AC167" s="125" t="str">
        <f>IF(COUNTIF(Stats!$A$1:$A$32, K167) &gt; 0, "Found", "Not Found")</f>
        <v>Found</v>
      </c>
      <c r="AD167" s="125" t="str">
        <f>IF(COUNTIF(Stats!$A$1:$A$32, L167) &gt; 0, "Found", "Not Found")</f>
        <v>Found</v>
      </c>
      <c r="AE167" s="125" t="str">
        <f>IF(COUNTIF(Stats!$A$1:$A$32, M167) &gt; 0, "Found", "Not Found")</f>
        <v>Found</v>
      </c>
      <c r="AF167" s="125" t="str">
        <f>IF(COUNTIF(Stats!$A$1:$A$32, N167) &gt; 0, "Found", "Not Found")</f>
        <v>Found</v>
      </c>
      <c r="AG167" s="125" t="str">
        <f>IF(COUNTIF(Stats!$A$1:$A$32, O167) &gt; 0, "Found", "Not Found")</f>
        <v>Found</v>
      </c>
      <c r="AH167" s="125" t="str">
        <f>IF(COUNTIF(Stats!$A$1:$A$32, P167) &gt; 0, "Found", "Not Found")</f>
        <v>Found</v>
      </c>
      <c r="AI167" s="125" t="str">
        <f>IF(COUNTIF(Stats!$A$1:$A$32, Q167) &gt; 0, "Found", "Not Found")</f>
        <v>Found</v>
      </c>
      <c r="AJ167" s="125" t="str">
        <f>IF(COUNTIF(Stats!$A$1:$A$32, R167) &gt; 0, "Found", "Not Found")</f>
        <v>Found</v>
      </c>
    </row>
    <row r="168" spans="1:36">
      <c r="A168" s="115" t="s">
        <v>332</v>
      </c>
      <c r="B168" s="135">
        <v>45131</v>
      </c>
      <c r="C168" s="115" t="s">
        <v>364</v>
      </c>
      <c r="D168" s="115" t="s">
        <v>100</v>
      </c>
      <c r="E168" s="117" t="s">
        <v>15</v>
      </c>
      <c r="F168" s="118" t="s">
        <v>60</v>
      </c>
      <c r="G168" s="119" t="s">
        <v>54</v>
      </c>
      <c r="H168" s="119" t="s">
        <v>50</v>
      </c>
      <c r="I168" s="120" t="s">
        <v>48</v>
      </c>
      <c r="J168" s="120" t="s">
        <v>55</v>
      </c>
      <c r="K168" s="122" t="s">
        <v>47</v>
      </c>
      <c r="L168" s="123" t="s">
        <v>45</v>
      </c>
      <c r="M168" s="124" t="s">
        <v>52</v>
      </c>
      <c r="N168" s="124" t="s">
        <v>49</v>
      </c>
      <c r="O168" s="124" t="s">
        <v>66</v>
      </c>
      <c r="P168" s="124" t="s">
        <v>57</v>
      </c>
      <c r="Q168" s="124" t="s">
        <v>70</v>
      </c>
      <c r="R168" s="124" t="s">
        <v>46</v>
      </c>
      <c r="S168" s="115">
        <v>3</v>
      </c>
      <c r="T168" s="125">
        <f ca="1">IFERROR(__xludf.DUMMYFUNCTION("COUNTUNIQUE(E168:R168)"),14)</f>
        <v>14</v>
      </c>
      <c r="U168" s="126">
        <f>COUNTIFS(Patch3!E168:L168,Patch3!$H$16)</f>
        <v>0</v>
      </c>
      <c r="V168" s="126">
        <f>COUNTIFS(Patch3!E168:L168,Patch3!$N$2)</f>
        <v>0</v>
      </c>
      <c r="W168" s="125" t="str">
        <f>IF(COUNTIF(Stats!$A$1:$A$32, E168) &gt; 0, "Found", "Not Found")</f>
        <v>Found</v>
      </c>
      <c r="X168" s="125" t="str">
        <f>IF(COUNTIF(Stats!$A$1:$A$32, F168) &gt; 0, "Found", "Not Found")</f>
        <v>Found</v>
      </c>
      <c r="Y168" s="125" t="str">
        <f>IF(COUNTIF(Stats!$A$1:$A$32, G168) &gt; 0, "Found", "Not Found")</f>
        <v>Found</v>
      </c>
      <c r="Z168" s="125" t="str">
        <f>IF(COUNTIF(Stats!$A$1:$A$32, H168) &gt; 0, "Found", "Not Found")</f>
        <v>Found</v>
      </c>
      <c r="AA168" s="125" t="str">
        <f>IF(COUNTIF(Stats!$A$1:$A$32, I168) &gt; 0, "Found", "Not Found")</f>
        <v>Found</v>
      </c>
      <c r="AB168" s="125" t="str">
        <f>IF(COUNTIF(Stats!$A$1:$A$32, J168) &gt; 0, "Found", "Not Found")</f>
        <v>Found</v>
      </c>
      <c r="AC168" s="125" t="str">
        <f>IF(COUNTIF(Stats!$A$1:$A$32, K168) &gt; 0, "Found", "Not Found")</f>
        <v>Found</v>
      </c>
      <c r="AD168" s="125" t="str">
        <f>IF(COUNTIF(Stats!$A$1:$A$32, L168) &gt; 0, "Found", "Not Found")</f>
        <v>Found</v>
      </c>
      <c r="AE168" s="125" t="str">
        <f>IF(COUNTIF(Stats!$A$1:$A$32, M168) &gt; 0, "Found", "Not Found")</f>
        <v>Found</v>
      </c>
      <c r="AF168" s="125" t="str">
        <f>IF(COUNTIF(Stats!$A$1:$A$32, N168) &gt; 0, "Found", "Not Found")</f>
        <v>Found</v>
      </c>
      <c r="AG168" s="125" t="str">
        <f>IF(COUNTIF(Stats!$A$1:$A$32, O168) &gt; 0, "Found", "Not Found")</f>
        <v>Found</v>
      </c>
      <c r="AH168" s="125" t="str">
        <f>IF(COUNTIF(Stats!$A$1:$A$32, P168) &gt; 0, "Found", "Not Found")</f>
        <v>Found</v>
      </c>
      <c r="AI168" s="125" t="str">
        <f>IF(COUNTIF(Stats!$A$1:$A$32, Q168) &gt; 0, "Found", "Not Found")</f>
        <v>Not Found</v>
      </c>
      <c r="AJ168" s="125" t="str">
        <f>IF(COUNTIF(Stats!$A$1:$A$32, R168) &gt; 0, "Found", "Not Found")</f>
        <v>Found</v>
      </c>
    </row>
    <row r="169" spans="1:36">
      <c r="A169" s="115" t="s">
        <v>331</v>
      </c>
      <c r="B169" s="135">
        <v>45131</v>
      </c>
      <c r="C169" s="115" t="s">
        <v>364</v>
      </c>
      <c r="D169" s="115" t="s">
        <v>100</v>
      </c>
      <c r="E169" s="117" t="s">
        <v>70</v>
      </c>
      <c r="F169" s="118" t="s">
        <v>58</v>
      </c>
      <c r="G169" s="119" t="s">
        <v>69</v>
      </c>
      <c r="H169" s="119" t="s">
        <v>59</v>
      </c>
      <c r="I169" s="120" t="s">
        <v>298</v>
      </c>
      <c r="J169" s="120" t="s">
        <v>47</v>
      </c>
      <c r="K169" s="122" t="s">
        <v>51</v>
      </c>
      <c r="L169" s="123" t="s">
        <v>60</v>
      </c>
      <c r="M169" s="124" t="s">
        <v>15</v>
      </c>
      <c r="N169" s="124" t="s">
        <v>46</v>
      </c>
      <c r="O169" s="124" t="s">
        <v>52</v>
      </c>
      <c r="P169" s="124" t="s">
        <v>49</v>
      </c>
      <c r="Q169" s="124" t="s">
        <v>66</v>
      </c>
      <c r="R169" s="124" t="s">
        <v>54</v>
      </c>
      <c r="S169" s="115">
        <v>3</v>
      </c>
      <c r="T169" s="125">
        <f ca="1">IFERROR(__xludf.DUMMYFUNCTION("COUNTUNIQUE(E169:R169)"),14)</f>
        <v>14</v>
      </c>
      <c r="U169" s="126">
        <f>COUNTIFS(Patch3!E169:L169,Patch3!$H$16)</f>
        <v>1</v>
      </c>
      <c r="V169" s="126">
        <f>COUNTIFS(Patch3!E169:L169,Patch3!$N$2)</f>
        <v>0</v>
      </c>
      <c r="W169" s="125" t="str">
        <f>IF(COUNTIF(Stats!$A$1:$A$32, E169) &gt; 0, "Found", "Not Found")</f>
        <v>Not Found</v>
      </c>
      <c r="X169" s="125" t="str">
        <f>IF(COUNTIF(Stats!$A$1:$A$32, F169) &gt; 0, "Found", "Not Found")</f>
        <v>Found</v>
      </c>
      <c r="Y169" s="125" t="str">
        <f>IF(COUNTIF(Stats!$A$1:$A$32, G169) &gt; 0, "Found", "Not Found")</f>
        <v>Found</v>
      </c>
      <c r="Z169" s="125" t="str">
        <f>IF(COUNTIF(Stats!$A$1:$A$32, H169) &gt; 0, "Found", "Not Found")</f>
        <v>Found</v>
      </c>
      <c r="AA169" s="125" t="str">
        <f>IF(COUNTIF(Stats!$A$1:$A$32, I169) &gt; 0, "Found", "Not Found")</f>
        <v>Found</v>
      </c>
      <c r="AB169" s="125" t="str">
        <f>IF(COUNTIF(Stats!$A$1:$A$32, J169) &gt; 0, "Found", "Not Found")</f>
        <v>Found</v>
      </c>
      <c r="AC169" s="125" t="str">
        <f>IF(COUNTIF(Stats!$A$1:$A$32, K169) &gt; 0, "Found", "Not Found")</f>
        <v>Found</v>
      </c>
      <c r="AD169" s="125" t="str">
        <f>IF(COUNTIF(Stats!$A$1:$A$32, L169) &gt; 0, "Found", "Not Found")</f>
        <v>Found</v>
      </c>
      <c r="AE169" s="125" t="str">
        <f>IF(COUNTIF(Stats!$A$1:$A$32, M169) &gt; 0, "Found", "Not Found")</f>
        <v>Found</v>
      </c>
      <c r="AF169" s="125" t="str">
        <f>IF(COUNTIF(Stats!$A$1:$A$32, N169) &gt; 0, "Found", "Not Found")</f>
        <v>Found</v>
      </c>
      <c r="AG169" s="125" t="str">
        <f>IF(COUNTIF(Stats!$A$1:$A$32, O169) &gt; 0, "Found", "Not Found")</f>
        <v>Found</v>
      </c>
      <c r="AH169" s="125" t="str">
        <f>IF(COUNTIF(Stats!$A$1:$A$32, P169) &gt; 0, "Found", "Not Found")</f>
        <v>Found</v>
      </c>
      <c r="AI169" s="125" t="str">
        <f>IF(COUNTIF(Stats!$A$1:$A$32, Q169) &gt; 0, "Found", "Not Found")</f>
        <v>Found</v>
      </c>
      <c r="AJ169" s="125" t="str">
        <f>IF(COUNTIF(Stats!$A$1:$A$32, R169) &gt; 0, "Found", "Not Found")</f>
        <v>Found</v>
      </c>
    </row>
    <row r="170" spans="1:36">
      <c r="A170" s="115" t="s">
        <v>332</v>
      </c>
      <c r="B170" s="135">
        <v>45131</v>
      </c>
      <c r="C170" s="115" t="s">
        <v>364</v>
      </c>
      <c r="D170" s="115" t="s">
        <v>100</v>
      </c>
      <c r="E170" s="117" t="s">
        <v>15</v>
      </c>
      <c r="F170" s="118" t="s">
        <v>55</v>
      </c>
      <c r="G170" s="119" t="s">
        <v>70</v>
      </c>
      <c r="H170" s="119" t="s">
        <v>45</v>
      </c>
      <c r="I170" s="120" t="s">
        <v>49</v>
      </c>
      <c r="J170" s="120" t="s">
        <v>50</v>
      </c>
      <c r="K170" s="122" t="s">
        <v>25</v>
      </c>
      <c r="L170" s="123" t="s">
        <v>59</v>
      </c>
      <c r="M170" s="124" t="s">
        <v>52</v>
      </c>
      <c r="N170" s="124" t="s">
        <v>47</v>
      </c>
      <c r="O170" s="124" t="s">
        <v>66</v>
      </c>
      <c r="P170" s="124" t="s">
        <v>69</v>
      </c>
      <c r="Q170" s="124" t="s">
        <v>48</v>
      </c>
      <c r="R170" s="124" t="s">
        <v>60</v>
      </c>
      <c r="S170" s="115">
        <v>3</v>
      </c>
      <c r="T170" s="125">
        <f ca="1">IFERROR(__xludf.DUMMYFUNCTION("COUNTUNIQUE(E170:R170)"),14)</f>
        <v>14</v>
      </c>
      <c r="U170" s="126">
        <f>COUNTIFS(Patch3!E170:L170,Patch3!$H$16)</f>
        <v>0</v>
      </c>
      <c r="V170" s="126">
        <f>COUNTIFS(Patch3!E170:L170,Patch3!$N$2)</f>
        <v>0</v>
      </c>
      <c r="W170" s="125" t="str">
        <f>IF(COUNTIF(Stats!$A$1:$A$32, E170) &gt; 0, "Found", "Not Found")</f>
        <v>Found</v>
      </c>
      <c r="X170" s="125" t="str">
        <f>IF(COUNTIF(Stats!$A$1:$A$32, F170) &gt; 0, "Found", "Not Found")</f>
        <v>Found</v>
      </c>
      <c r="Y170" s="125" t="str">
        <f>IF(COUNTIF(Stats!$A$1:$A$32, G170) &gt; 0, "Found", "Not Found")</f>
        <v>Not Found</v>
      </c>
      <c r="Z170" s="125" t="str">
        <f>IF(COUNTIF(Stats!$A$1:$A$32, H170) &gt; 0, "Found", "Not Found")</f>
        <v>Found</v>
      </c>
      <c r="AA170" s="125" t="str">
        <f>IF(COUNTIF(Stats!$A$1:$A$32, I170) &gt; 0, "Found", "Not Found")</f>
        <v>Found</v>
      </c>
      <c r="AB170" s="125" t="str">
        <f>IF(COUNTIF(Stats!$A$1:$A$32, J170) &gt; 0, "Found", "Not Found")</f>
        <v>Found</v>
      </c>
      <c r="AC170" s="125" t="str">
        <f>IF(COUNTIF(Stats!$A$1:$A$32, K170) &gt; 0, "Found", "Not Found")</f>
        <v>Found</v>
      </c>
      <c r="AD170" s="125" t="str">
        <f>IF(COUNTIF(Stats!$A$1:$A$32, L170) &gt; 0, "Found", "Not Found")</f>
        <v>Found</v>
      </c>
      <c r="AE170" s="125" t="str">
        <f>IF(COUNTIF(Stats!$A$1:$A$32, M170) &gt; 0, "Found", "Not Found")</f>
        <v>Found</v>
      </c>
      <c r="AF170" s="125" t="str">
        <f>IF(COUNTIF(Stats!$A$1:$A$32, N170) &gt; 0, "Found", "Not Found")</f>
        <v>Found</v>
      </c>
      <c r="AG170" s="125" t="str">
        <f>IF(COUNTIF(Stats!$A$1:$A$32, O170) &gt; 0, "Found", "Not Found")</f>
        <v>Found</v>
      </c>
      <c r="AH170" s="125" t="str">
        <f>IF(COUNTIF(Stats!$A$1:$A$32, P170) &gt; 0, "Found", "Not Found")</f>
        <v>Found</v>
      </c>
      <c r="AI170" s="125" t="str">
        <f>IF(COUNTIF(Stats!$A$1:$A$32, Q170) &gt; 0, "Found", "Not Found")</f>
        <v>Found</v>
      </c>
      <c r="AJ170" s="125" t="str">
        <f>IF(COUNTIF(Stats!$A$1:$A$32, R170) &gt; 0, "Found", "Not Found")</f>
        <v>Found</v>
      </c>
    </row>
    <row r="171" spans="1:36">
      <c r="A171" s="115" t="s">
        <v>333</v>
      </c>
      <c r="B171" s="135">
        <v>45131</v>
      </c>
      <c r="C171" s="115" t="s">
        <v>365</v>
      </c>
      <c r="D171" s="115" t="s">
        <v>100</v>
      </c>
      <c r="E171" s="117" t="s">
        <v>49</v>
      </c>
      <c r="F171" s="118" t="s">
        <v>46</v>
      </c>
      <c r="G171" s="119" t="s">
        <v>45</v>
      </c>
      <c r="H171" s="119" t="s">
        <v>50</v>
      </c>
      <c r="I171" s="120" t="s">
        <v>70</v>
      </c>
      <c r="J171" s="120" t="s">
        <v>35</v>
      </c>
      <c r="K171" s="122" t="s">
        <v>47</v>
      </c>
      <c r="L171" s="123" t="s">
        <v>65</v>
      </c>
      <c r="M171" s="124" t="s">
        <v>57</v>
      </c>
      <c r="N171" s="124" t="s">
        <v>15</v>
      </c>
      <c r="O171" s="124" t="s">
        <v>58</v>
      </c>
      <c r="P171" s="124" t="s">
        <v>66</v>
      </c>
      <c r="Q171" s="124" t="s">
        <v>40</v>
      </c>
      <c r="R171" s="124" t="s">
        <v>52</v>
      </c>
      <c r="S171" s="115">
        <v>3</v>
      </c>
      <c r="T171" s="125">
        <f ca="1">IFERROR(__xludf.DUMMYFUNCTION("COUNTUNIQUE(E171:R171)"),14)</f>
        <v>14</v>
      </c>
      <c r="U171" s="126">
        <f>COUNTIFS(Patch3!E171:L171,Patch3!$H$16)</f>
        <v>0</v>
      </c>
      <c r="V171" s="126">
        <f>COUNTIFS(Patch3!E171:L171,Patch3!$N$2)</f>
        <v>0</v>
      </c>
      <c r="W171" s="125" t="str">
        <f>IF(COUNTIF(Stats!$A$1:$A$32, E171) &gt; 0, "Found", "Not Found")</f>
        <v>Found</v>
      </c>
      <c r="X171" s="125" t="str">
        <f>IF(COUNTIF(Stats!$A$1:$A$32, F171) &gt; 0, "Found", "Not Found")</f>
        <v>Found</v>
      </c>
      <c r="Y171" s="125" t="str">
        <f>IF(COUNTIF(Stats!$A$1:$A$32, G171) &gt; 0, "Found", "Not Found")</f>
        <v>Found</v>
      </c>
      <c r="Z171" s="125" t="str">
        <f>IF(COUNTIF(Stats!$A$1:$A$32, H171) &gt; 0, "Found", "Not Found")</f>
        <v>Found</v>
      </c>
      <c r="AA171" s="125" t="str">
        <f>IF(COUNTIF(Stats!$A$1:$A$32, I171) &gt; 0, "Found", "Not Found")</f>
        <v>Not Found</v>
      </c>
      <c r="AB171" s="125" t="str">
        <f>IF(COUNTIF(Stats!$A$1:$A$32, J171) &gt; 0, "Found", "Not Found")</f>
        <v>Found</v>
      </c>
      <c r="AC171" s="125" t="str">
        <f>IF(COUNTIF(Stats!$A$1:$A$32, K171) &gt; 0, "Found", "Not Found")</f>
        <v>Found</v>
      </c>
      <c r="AD171" s="125" t="str">
        <f>IF(COUNTIF(Stats!$A$1:$A$32, L171) &gt; 0, "Found", "Not Found")</f>
        <v>Found</v>
      </c>
      <c r="AE171" s="125" t="str">
        <f>IF(COUNTIF(Stats!$A$1:$A$32, M171) &gt; 0, "Found", "Not Found")</f>
        <v>Found</v>
      </c>
      <c r="AF171" s="125" t="str">
        <f>IF(COUNTIF(Stats!$A$1:$A$32, N171) &gt; 0, "Found", "Not Found")</f>
        <v>Found</v>
      </c>
      <c r="AG171" s="125" t="str">
        <f>IF(COUNTIF(Stats!$A$1:$A$32, O171) &gt; 0, "Found", "Not Found")</f>
        <v>Found</v>
      </c>
      <c r="AH171" s="125" t="str">
        <f>IF(COUNTIF(Stats!$A$1:$A$32, P171) &gt; 0, "Found", "Not Found")</f>
        <v>Found</v>
      </c>
      <c r="AI171" s="125" t="str">
        <f>IF(COUNTIF(Stats!$A$1:$A$32, Q171) &gt; 0, "Found", "Not Found")</f>
        <v>Found</v>
      </c>
      <c r="AJ171" s="125" t="str">
        <f>IF(COUNTIF(Stats!$A$1:$A$32, R171) &gt; 0, "Found", "Not Found")</f>
        <v>Found</v>
      </c>
    </row>
    <row r="172" spans="1:36">
      <c r="A172" s="115" t="s">
        <v>334</v>
      </c>
      <c r="B172" s="135">
        <v>45131</v>
      </c>
      <c r="C172" s="115" t="s">
        <v>364</v>
      </c>
      <c r="D172" s="115" t="s">
        <v>100</v>
      </c>
      <c r="E172" s="117" t="s">
        <v>15</v>
      </c>
      <c r="F172" s="118" t="s">
        <v>35</v>
      </c>
      <c r="G172" s="119" t="s">
        <v>65</v>
      </c>
      <c r="H172" s="119" t="s">
        <v>54</v>
      </c>
      <c r="I172" s="120" t="s">
        <v>47</v>
      </c>
      <c r="J172" s="120" t="s">
        <v>48</v>
      </c>
      <c r="K172" s="122" t="s">
        <v>58</v>
      </c>
      <c r="L172" s="123" t="s">
        <v>40</v>
      </c>
      <c r="M172" s="124" t="s">
        <v>49</v>
      </c>
      <c r="N172" s="124" t="s">
        <v>55</v>
      </c>
      <c r="O172" s="124" t="s">
        <v>52</v>
      </c>
      <c r="P172" s="124" t="s">
        <v>66</v>
      </c>
      <c r="Q172" s="124" t="s">
        <v>70</v>
      </c>
      <c r="R172" s="124" t="s">
        <v>59</v>
      </c>
      <c r="S172" s="115">
        <v>3</v>
      </c>
      <c r="T172" s="125">
        <f ca="1">IFERROR(__xludf.DUMMYFUNCTION("COUNTUNIQUE(E172:R172)"),14)</f>
        <v>14</v>
      </c>
      <c r="U172" s="126">
        <f>COUNTIFS(Patch3!E172:L172,Patch3!$H$16)</f>
        <v>0</v>
      </c>
      <c r="V172" s="126">
        <f>COUNTIFS(Patch3!E172:L172,Patch3!$N$2)</f>
        <v>0</v>
      </c>
      <c r="W172" s="125" t="str">
        <f>IF(COUNTIF(Stats!$A$1:$A$32, E172) &gt; 0, "Found", "Not Found")</f>
        <v>Found</v>
      </c>
      <c r="X172" s="125" t="str">
        <f>IF(COUNTIF(Stats!$A$1:$A$32, F172) &gt; 0, "Found", "Not Found")</f>
        <v>Found</v>
      </c>
      <c r="Y172" s="125" t="str">
        <f>IF(COUNTIF(Stats!$A$1:$A$32, G172) &gt; 0, "Found", "Not Found")</f>
        <v>Found</v>
      </c>
      <c r="Z172" s="125" t="str">
        <f>IF(COUNTIF(Stats!$A$1:$A$32, H172) &gt; 0, "Found", "Not Found")</f>
        <v>Found</v>
      </c>
      <c r="AA172" s="125" t="str">
        <f>IF(COUNTIF(Stats!$A$1:$A$32, I172) &gt; 0, "Found", "Not Found")</f>
        <v>Found</v>
      </c>
      <c r="AB172" s="125" t="str">
        <f>IF(COUNTIF(Stats!$A$1:$A$32, J172) &gt; 0, "Found", "Not Found")</f>
        <v>Found</v>
      </c>
      <c r="AC172" s="125" t="str">
        <f>IF(COUNTIF(Stats!$A$1:$A$32, K172) &gt; 0, "Found", "Not Found")</f>
        <v>Found</v>
      </c>
      <c r="AD172" s="125" t="str">
        <f>IF(COUNTIF(Stats!$A$1:$A$32, L172) &gt; 0, "Found", "Not Found")</f>
        <v>Found</v>
      </c>
      <c r="AE172" s="125" t="str">
        <f>IF(COUNTIF(Stats!$A$1:$A$32, M172) &gt; 0, "Found", "Not Found")</f>
        <v>Found</v>
      </c>
      <c r="AF172" s="125" t="str">
        <f>IF(COUNTIF(Stats!$A$1:$A$32, N172) &gt; 0, "Found", "Not Found")</f>
        <v>Found</v>
      </c>
      <c r="AG172" s="125" t="str">
        <f>IF(COUNTIF(Stats!$A$1:$A$32, O172) &gt; 0, "Found", "Not Found")</f>
        <v>Found</v>
      </c>
      <c r="AH172" s="125" t="str">
        <f>IF(COUNTIF(Stats!$A$1:$A$32, P172) &gt; 0, "Found", "Not Found")</f>
        <v>Found</v>
      </c>
      <c r="AI172" s="125" t="str">
        <f>IF(COUNTIF(Stats!$A$1:$A$32, Q172) &gt; 0, "Found", "Not Found")</f>
        <v>Not Found</v>
      </c>
      <c r="AJ172" s="125" t="str">
        <f>IF(COUNTIF(Stats!$A$1:$A$32, R172) &gt; 0, "Found", "Not Found")</f>
        <v>Found</v>
      </c>
    </row>
    <row r="173" spans="1:36">
      <c r="A173" s="115" t="s">
        <v>333</v>
      </c>
      <c r="B173" s="135">
        <v>45131</v>
      </c>
      <c r="C173" s="115" t="s">
        <v>364</v>
      </c>
      <c r="D173" s="115" t="s">
        <v>100</v>
      </c>
      <c r="E173" s="117" t="s">
        <v>47</v>
      </c>
      <c r="F173" s="118" t="s">
        <v>52</v>
      </c>
      <c r="G173" s="119" t="s">
        <v>59</v>
      </c>
      <c r="H173" s="119" t="s">
        <v>45</v>
      </c>
      <c r="I173" s="120" t="s">
        <v>70</v>
      </c>
      <c r="J173" s="120" t="s">
        <v>48</v>
      </c>
      <c r="K173" s="122" t="s">
        <v>40</v>
      </c>
      <c r="L173" s="123" t="s">
        <v>20</v>
      </c>
      <c r="M173" s="124" t="s">
        <v>35</v>
      </c>
      <c r="N173" s="124" t="s">
        <v>15</v>
      </c>
      <c r="O173" s="124" t="s">
        <v>66</v>
      </c>
      <c r="P173" s="124" t="s">
        <v>49</v>
      </c>
      <c r="Q173" s="124" t="s">
        <v>50</v>
      </c>
      <c r="R173" s="124" t="s">
        <v>58</v>
      </c>
      <c r="S173" s="115">
        <v>3</v>
      </c>
      <c r="T173" s="125">
        <f ca="1">IFERROR(__xludf.DUMMYFUNCTION("COUNTUNIQUE(E173:R173)"),14)</f>
        <v>14</v>
      </c>
      <c r="U173" s="126">
        <f>COUNTIFS(Patch3!E173:L173,Patch3!$H$16)</f>
        <v>0</v>
      </c>
      <c r="V173" s="126">
        <f>COUNTIFS(Patch3!E173:L173,Patch3!$N$2)</f>
        <v>0</v>
      </c>
      <c r="W173" s="125" t="str">
        <f>IF(COUNTIF(Stats!$A$1:$A$32, E173) &gt; 0, "Found", "Not Found")</f>
        <v>Found</v>
      </c>
      <c r="X173" s="125" t="str">
        <f>IF(COUNTIF(Stats!$A$1:$A$32, F173) &gt; 0, "Found", "Not Found")</f>
        <v>Found</v>
      </c>
      <c r="Y173" s="125" t="str">
        <f>IF(COUNTIF(Stats!$A$1:$A$32, G173) &gt; 0, "Found", "Not Found")</f>
        <v>Found</v>
      </c>
      <c r="Z173" s="125" t="str">
        <f>IF(COUNTIF(Stats!$A$1:$A$32, H173) &gt; 0, "Found", "Not Found")</f>
        <v>Found</v>
      </c>
      <c r="AA173" s="125" t="str">
        <f>IF(COUNTIF(Stats!$A$1:$A$32, I173) &gt; 0, "Found", "Not Found")</f>
        <v>Not Found</v>
      </c>
      <c r="AB173" s="125" t="str">
        <f>IF(COUNTIF(Stats!$A$1:$A$32, J173) &gt; 0, "Found", "Not Found")</f>
        <v>Found</v>
      </c>
      <c r="AC173" s="125" t="str">
        <f>IF(COUNTIF(Stats!$A$1:$A$32, K173) &gt; 0, "Found", "Not Found")</f>
        <v>Found</v>
      </c>
      <c r="AD173" s="125" t="str">
        <f>IF(COUNTIF(Stats!$A$1:$A$32, L173) &gt; 0, "Found", "Not Found")</f>
        <v>Found</v>
      </c>
      <c r="AE173" s="125" t="str">
        <f>IF(COUNTIF(Stats!$A$1:$A$32, M173) &gt; 0, "Found", "Not Found")</f>
        <v>Found</v>
      </c>
      <c r="AF173" s="125" t="str">
        <f>IF(COUNTIF(Stats!$A$1:$A$32, N173) &gt; 0, "Found", "Not Found")</f>
        <v>Found</v>
      </c>
      <c r="AG173" s="125" t="str">
        <f>IF(COUNTIF(Stats!$A$1:$A$32, O173) &gt; 0, "Found", "Not Found")</f>
        <v>Found</v>
      </c>
      <c r="AH173" s="125" t="str">
        <f>IF(COUNTIF(Stats!$A$1:$A$32, P173) &gt; 0, "Found", "Not Found")</f>
        <v>Found</v>
      </c>
      <c r="AI173" s="125" t="str">
        <f>IF(COUNTIF(Stats!$A$1:$A$32, Q173) &gt; 0, "Found", "Not Found")</f>
        <v>Found</v>
      </c>
      <c r="AJ173" s="125" t="str">
        <f>IF(COUNTIF(Stats!$A$1:$A$32, R173) &gt; 0, "Found", "Not Found")</f>
        <v>Found</v>
      </c>
    </row>
    <row r="174" spans="1:36">
      <c r="A174" s="115" t="s">
        <v>334</v>
      </c>
      <c r="B174" s="135">
        <v>45131</v>
      </c>
      <c r="C174" s="115" t="s">
        <v>365</v>
      </c>
      <c r="D174" s="115" t="s">
        <v>100</v>
      </c>
      <c r="E174" s="117" t="s">
        <v>49</v>
      </c>
      <c r="F174" s="118" t="s">
        <v>40</v>
      </c>
      <c r="G174" s="119" t="s">
        <v>47</v>
      </c>
      <c r="H174" s="119" t="s">
        <v>54</v>
      </c>
      <c r="I174" s="120" t="s">
        <v>55</v>
      </c>
      <c r="J174" s="120" t="s">
        <v>57</v>
      </c>
      <c r="K174" s="122" t="s">
        <v>48</v>
      </c>
      <c r="L174" s="123" t="s">
        <v>46</v>
      </c>
      <c r="M174" s="124" t="s">
        <v>52</v>
      </c>
      <c r="N174" s="124" t="s">
        <v>15</v>
      </c>
      <c r="O174" s="124" t="s">
        <v>66</v>
      </c>
      <c r="P174" s="124" t="s">
        <v>298</v>
      </c>
      <c r="Q174" s="124" t="s">
        <v>60</v>
      </c>
      <c r="R174" s="124" t="s">
        <v>70</v>
      </c>
      <c r="S174" s="115">
        <v>3</v>
      </c>
      <c r="T174" s="125">
        <f ca="1">IFERROR(__xludf.DUMMYFUNCTION("COUNTUNIQUE(E174:R174)"),14)</f>
        <v>14</v>
      </c>
      <c r="U174" s="126">
        <f>COUNTIFS(Patch3!E174:L174,Patch3!$H$16)</f>
        <v>0</v>
      </c>
      <c r="V174" s="126">
        <f>COUNTIFS(Patch3!E174:L174,Patch3!$N$2)</f>
        <v>0</v>
      </c>
      <c r="W174" s="125" t="str">
        <f>IF(COUNTIF(Stats!$A$1:$A$32, E174) &gt; 0, "Found", "Not Found")</f>
        <v>Found</v>
      </c>
      <c r="X174" s="125" t="str">
        <f>IF(COUNTIF(Stats!$A$1:$A$32, F174) &gt; 0, "Found", "Not Found")</f>
        <v>Found</v>
      </c>
      <c r="Y174" s="125" t="str">
        <f>IF(COUNTIF(Stats!$A$1:$A$32, G174) &gt; 0, "Found", "Not Found")</f>
        <v>Found</v>
      </c>
      <c r="Z174" s="125" t="str">
        <f>IF(COUNTIF(Stats!$A$1:$A$32, H174) &gt; 0, "Found", "Not Found")</f>
        <v>Found</v>
      </c>
      <c r="AA174" s="125" t="str">
        <f>IF(COUNTIF(Stats!$A$1:$A$32, I174) &gt; 0, "Found", "Not Found")</f>
        <v>Found</v>
      </c>
      <c r="AB174" s="125" t="str">
        <f>IF(COUNTIF(Stats!$A$1:$A$32, J174) &gt; 0, "Found", "Not Found")</f>
        <v>Found</v>
      </c>
      <c r="AC174" s="125" t="str">
        <f>IF(COUNTIF(Stats!$A$1:$A$32, K174) &gt; 0, "Found", "Not Found")</f>
        <v>Found</v>
      </c>
      <c r="AD174" s="125" t="str">
        <f>IF(COUNTIF(Stats!$A$1:$A$32, L174) &gt; 0, "Found", "Not Found")</f>
        <v>Found</v>
      </c>
      <c r="AE174" s="125" t="str">
        <f>IF(COUNTIF(Stats!$A$1:$A$32, M174) &gt; 0, "Found", "Not Found")</f>
        <v>Found</v>
      </c>
      <c r="AF174" s="125" t="str">
        <f>IF(COUNTIF(Stats!$A$1:$A$32, N174) &gt; 0, "Found", "Not Found")</f>
        <v>Found</v>
      </c>
      <c r="AG174" s="125" t="str">
        <f>IF(COUNTIF(Stats!$A$1:$A$32, O174) &gt; 0, "Found", "Not Found")</f>
        <v>Found</v>
      </c>
      <c r="AH174" s="125" t="str">
        <f>IF(COUNTIF(Stats!$A$1:$A$32, P174) &gt; 0, "Found", "Not Found")</f>
        <v>Found</v>
      </c>
      <c r="AI174" s="125" t="str">
        <f>IF(COUNTIF(Stats!$A$1:$A$32, Q174) &gt; 0, "Found", "Not Found")</f>
        <v>Found</v>
      </c>
      <c r="AJ174" s="125" t="str">
        <f>IF(COUNTIF(Stats!$A$1:$A$32, R174) &gt; 0, "Found", "Not Found")</f>
        <v>Not Found</v>
      </c>
    </row>
    <row r="175" spans="1:36">
      <c r="A175" s="115" t="s">
        <v>333</v>
      </c>
      <c r="B175" s="135">
        <v>45131</v>
      </c>
      <c r="C175" s="115" t="s">
        <v>365</v>
      </c>
      <c r="D175" s="115" t="s">
        <v>100</v>
      </c>
      <c r="E175" s="117" t="s">
        <v>15</v>
      </c>
      <c r="F175" s="118" t="s">
        <v>46</v>
      </c>
      <c r="G175" s="119" t="s">
        <v>65</v>
      </c>
      <c r="H175" s="119" t="s">
        <v>59</v>
      </c>
      <c r="I175" s="120" t="s">
        <v>47</v>
      </c>
      <c r="J175" s="120" t="s">
        <v>35</v>
      </c>
      <c r="K175" s="122" t="s">
        <v>70</v>
      </c>
      <c r="L175" s="123" t="s">
        <v>68</v>
      </c>
      <c r="M175" s="124" t="s">
        <v>52</v>
      </c>
      <c r="N175" s="124" t="s">
        <v>55</v>
      </c>
      <c r="O175" s="124" t="s">
        <v>66</v>
      </c>
      <c r="P175" s="124" t="s">
        <v>49</v>
      </c>
      <c r="Q175" s="124" t="s">
        <v>40</v>
      </c>
      <c r="R175" s="124" t="s">
        <v>54</v>
      </c>
      <c r="S175" s="115">
        <v>3</v>
      </c>
      <c r="T175" s="125">
        <f ca="1">IFERROR(__xludf.DUMMYFUNCTION("COUNTUNIQUE(E175:R175)"),14)</f>
        <v>14</v>
      </c>
      <c r="U175" s="126">
        <f>COUNTIFS(Patch3!E175:L175,Patch3!$H$16)</f>
        <v>0</v>
      </c>
      <c r="V175" s="126">
        <f>COUNTIFS(Patch3!E175:L175,Patch3!$N$2)</f>
        <v>0</v>
      </c>
      <c r="W175" s="125" t="str">
        <f>IF(COUNTIF(Stats!$A$1:$A$32, E175) &gt; 0, "Found", "Not Found")</f>
        <v>Found</v>
      </c>
      <c r="X175" s="125" t="str">
        <f>IF(COUNTIF(Stats!$A$1:$A$32, F175) &gt; 0, "Found", "Not Found")</f>
        <v>Found</v>
      </c>
      <c r="Y175" s="125" t="str">
        <f>IF(COUNTIF(Stats!$A$1:$A$32, G175) &gt; 0, "Found", "Not Found")</f>
        <v>Found</v>
      </c>
      <c r="Z175" s="125" t="str">
        <f>IF(COUNTIF(Stats!$A$1:$A$32, H175) &gt; 0, "Found", "Not Found")</f>
        <v>Found</v>
      </c>
      <c r="AA175" s="125" t="str">
        <f>IF(COUNTIF(Stats!$A$1:$A$32, I175) &gt; 0, "Found", "Not Found")</f>
        <v>Found</v>
      </c>
      <c r="AB175" s="125" t="str">
        <f>IF(COUNTIF(Stats!$A$1:$A$32, J175) &gt; 0, "Found", "Not Found")</f>
        <v>Found</v>
      </c>
      <c r="AC175" s="125" t="str">
        <f>IF(COUNTIF(Stats!$A$1:$A$32, K175) &gt; 0, "Found", "Not Found")</f>
        <v>Not Found</v>
      </c>
      <c r="AD175" s="125" t="str">
        <f>IF(COUNTIF(Stats!$A$1:$A$32, L175) &gt; 0, "Found", "Not Found")</f>
        <v>Found</v>
      </c>
      <c r="AE175" s="125" t="str">
        <f>IF(COUNTIF(Stats!$A$1:$A$32, M175) &gt; 0, "Found", "Not Found")</f>
        <v>Found</v>
      </c>
      <c r="AF175" s="125" t="str">
        <f>IF(COUNTIF(Stats!$A$1:$A$32, N175) &gt; 0, "Found", "Not Found")</f>
        <v>Found</v>
      </c>
      <c r="AG175" s="125" t="str">
        <f>IF(COUNTIF(Stats!$A$1:$A$32, O175) &gt; 0, "Found", "Not Found")</f>
        <v>Found</v>
      </c>
      <c r="AH175" s="125" t="str">
        <f>IF(COUNTIF(Stats!$A$1:$A$32, P175) &gt; 0, "Found", "Not Found")</f>
        <v>Found</v>
      </c>
      <c r="AI175" s="125" t="str">
        <f>IF(COUNTIF(Stats!$A$1:$A$32, Q175) &gt; 0, "Found", "Not Found")</f>
        <v>Found</v>
      </c>
      <c r="AJ175" s="125" t="str">
        <f>IF(COUNTIF(Stats!$A$1:$A$32, R175) &gt; 0, "Found", "Not Found")</f>
        <v>Found</v>
      </c>
    </row>
    <row r="176" spans="1:36">
      <c r="A176" s="115" t="s">
        <v>104</v>
      </c>
      <c r="B176" s="135">
        <v>45131</v>
      </c>
      <c r="C176" s="115" t="s">
        <v>364</v>
      </c>
      <c r="D176" s="115" t="s">
        <v>100</v>
      </c>
      <c r="E176" s="117" t="s">
        <v>49</v>
      </c>
      <c r="F176" s="118" t="s">
        <v>50</v>
      </c>
      <c r="G176" s="119" t="s">
        <v>58</v>
      </c>
      <c r="H176" s="119" t="s">
        <v>61</v>
      </c>
      <c r="I176" s="120" t="s">
        <v>66</v>
      </c>
      <c r="J176" s="120" t="s">
        <v>35</v>
      </c>
      <c r="K176" s="122" t="s">
        <v>47</v>
      </c>
      <c r="L176" s="123" t="s">
        <v>20</v>
      </c>
      <c r="M176" s="124" t="s">
        <v>46</v>
      </c>
      <c r="N176" s="124" t="s">
        <v>60</v>
      </c>
      <c r="O176" s="124" t="s">
        <v>70</v>
      </c>
      <c r="P176" s="124" t="s">
        <v>57</v>
      </c>
      <c r="Q176" s="124" t="s">
        <v>15</v>
      </c>
      <c r="R176" s="124" t="s">
        <v>55</v>
      </c>
      <c r="S176" s="115">
        <v>3</v>
      </c>
      <c r="T176" s="125">
        <f ca="1">IFERROR(__xludf.DUMMYFUNCTION("COUNTUNIQUE(E176:R176)"),14)</f>
        <v>14</v>
      </c>
      <c r="U176" s="126">
        <f>COUNTIFS(Patch3!E176:L176,Patch3!$H$16)</f>
        <v>0</v>
      </c>
      <c r="V176" s="126">
        <f>COUNTIFS(Patch3!E176:L176,Patch3!$N$2)</f>
        <v>1</v>
      </c>
      <c r="W176" s="125" t="str">
        <f>IF(COUNTIF(Stats!$A$1:$A$32, E176) &gt; 0, "Found", "Not Found")</f>
        <v>Found</v>
      </c>
      <c r="X176" s="125" t="str">
        <f>IF(COUNTIF(Stats!$A$1:$A$32, F176) &gt; 0, "Found", "Not Found")</f>
        <v>Found</v>
      </c>
      <c r="Y176" s="125" t="str">
        <f>IF(COUNTIF(Stats!$A$1:$A$32, G176) &gt; 0, "Found", "Not Found")</f>
        <v>Found</v>
      </c>
      <c r="Z176" s="125" t="str">
        <f>IF(COUNTIF(Stats!$A$1:$A$32, H176) &gt; 0, "Found", "Not Found")</f>
        <v>Found</v>
      </c>
      <c r="AA176" s="125" t="str">
        <f>IF(COUNTIF(Stats!$A$1:$A$32, I176) &gt; 0, "Found", "Not Found")</f>
        <v>Found</v>
      </c>
      <c r="AB176" s="125" t="str">
        <f>IF(COUNTIF(Stats!$A$1:$A$32, J176) &gt; 0, "Found", "Not Found")</f>
        <v>Found</v>
      </c>
      <c r="AC176" s="125" t="str">
        <f>IF(COUNTIF(Stats!$A$1:$A$32, K176) &gt; 0, "Found", "Not Found")</f>
        <v>Found</v>
      </c>
      <c r="AD176" s="125" t="str">
        <f>IF(COUNTIF(Stats!$A$1:$A$32, L176) &gt; 0, "Found", "Not Found")</f>
        <v>Found</v>
      </c>
      <c r="AE176" s="125" t="str">
        <f>IF(COUNTIF(Stats!$A$1:$A$32, M176) &gt; 0, "Found", "Not Found")</f>
        <v>Found</v>
      </c>
      <c r="AF176" s="125" t="str">
        <f>IF(COUNTIF(Stats!$A$1:$A$32, N176) &gt; 0, "Found", "Not Found")</f>
        <v>Found</v>
      </c>
      <c r="AG176" s="125" t="str">
        <f>IF(COUNTIF(Stats!$A$1:$A$32, O176) &gt; 0, "Found", "Not Found")</f>
        <v>Not Found</v>
      </c>
      <c r="AH176" s="125" t="str">
        <f>IF(COUNTIF(Stats!$A$1:$A$32, P176) &gt; 0, "Found", "Not Found")</f>
        <v>Found</v>
      </c>
      <c r="AI176" s="125" t="str">
        <f>IF(COUNTIF(Stats!$A$1:$A$32, Q176) &gt; 0, "Found", "Not Found")</f>
        <v>Found</v>
      </c>
      <c r="AJ176" s="125" t="str">
        <f>IF(COUNTIF(Stats!$A$1:$A$32, R176) &gt; 0, "Found", "Not Found")</f>
        <v>Found</v>
      </c>
    </row>
    <row r="177" spans="1:36">
      <c r="A177" s="115" t="s">
        <v>335</v>
      </c>
      <c r="B177" s="135">
        <v>45131</v>
      </c>
      <c r="C177" s="115" t="s">
        <v>364</v>
      </c>
      <c r="D177" s="115" t="s">
        <v>100</v>
      </c>
      <c r="E177" s="117" t="s">
        <v>15</v>
      </c>
      <c r="F177" s="118" t="s">
        <v>55</v>
      </c>
      <c r="G177" s="119" t="s">
        <v>48</v>
      </c>
      <c r="H177" s="119" t="s">
        <v>60</v>
      </c>
      <c r="I177" s="120" t="s">
        <v>35</v>
      </c>
      <c r="J177" s="120" t="s">
        <v>66</v>
      </c>
      <c r="K177" s="122" t="s">
        <v>70</v>
      </c>
      <c r="L177" s="123" t="s">
        <v>46</v>
      </c>
      <c r="M177" s="124" t="s">
        <v>58</v>
      </c>
      <c r="N177" s="124" t="s">
        <v>57</v>
      </c>
      <c r="O177" s="124" t="s">
        <v>47</v>
      </c>
      <c r="P177" s="124" t="s">
        <v>52</v>
      </c>
      <c r="Q177" s="124" t="s">
        <v>49</v>
      </c>
      <c r="R177" s="124" t="s">
        <v>40</v>
      </c>
      <c r="S177" s="115">
        <v>3</v>
      </c>
      <c r="T177" s="125">
        <f ca="1">IFERROR(__xludf.DUMMYFUNCTION("COUNTUNIQUE(E177:R177)"),14)</f>
        <v>14</v>
      </c>
      <c r="U177" s="126">
        <f>COUNTIFS(Patch3!E177:L177,Patch3!$H$16)</f>
        <v>0</v>
      </c>
      <c r="V177" s="126">
        <f>COUNTIFS(Patch3!E177:L177,Patch3!$N$2)</f>
        <v>1</v>
      </c>
      <c r="W177" s="125" t="str">
        <f>IF(COUNTIF(Stats!$A$1:$A$32, E177) &gt; 0, "Found", "Not Found")</f>
        <v>Found</v>
      </c>
      <c r="X177" s="125" t="str">
        <f>IF(COUNTIF(Stats!$A$1:$A$32, F177) &gt; 0, "Found", "Not Found")</f>
        <v>Found</v>
      </c>
      <c r="Y177" s="125" t="str">
        <f>IF(COUNTIF(Stats!$A$1:$A$32, G177) &gt; 0, "Found", "Not Found")</f>
        <v>Found</v>
      </c>
      <c r="Z177" s="125" t="str">
        <f>IF(COUNTIF(Stats!$A$1:$A$32, H177) &gt; 0, "Found", "Not Found")</f>
        <v>Found</v>
      </c>
      <c r="AA177" s="125" t="str">
        <f>IF(COUNTIF(Stats!$A$1:$A$32, I177) &gt; 0, "Found", "Not Found")</f>
        <v>Found</v>
      </c>
      <c r="AB177" s="125" t="str">
        <f>IF(COUNTIF(Stats!$A$1:$A$32, J177) &gt; 0, "Found", "Not Found")</f>
        <v>Found</v>
      </c>
      <c r="AC177" s="125" t="str">
        <f>IF(COUNTIF(Stats!$A$1:$A$32, K177) &gt; 0, "Found", "Not Found")</f>
        <v>Not Found</v>
      </c>
      <c r="AD177" s="125" t="str">
        <f>IF(COUNTIF(Stats!$A$1:$A$32, L177) &gt; 0, "Found", "Not Found")</f>
        <v>Found</v>
      </c>
      <c r="AE177" s="125" t="str">
        <f>IF(COUNTIF(Stats!$A$1:$A$32, M177) &gt; 0, "Found", "Not Found")</f>
        <v>Found</v>
      </c>
      <c r="AF177" s="125" t="str">
        <f>IF(COUNTIF(Stats!$A$1:$A$32, N177) &gt; 0, "Found", "Not Found")</f>
        <v>Found</v>
      </c>
      <c r="AG177" s="125" t="str">
        <f>IF(COUNTIF(Stats!$A$1:$A$32, O177) &gt; 0, "Found", "Not Found")</f>
        <v>Found</v>
      </c>
      <c r="AH177" s="125" t="str">
        <f>IF(COUNTIF(Stats!$A$1:$A$32, P177) &gt; 0, "Found", "Not Found")</f>
        <v>Found</v>
      </c>
      <c r="AI177" s="125" t="str">
        <f>IF(COUNTIF(Stats!$A$1:$A$32, Q177) &gt; 0, "Found", "Not Found")</f>
        <v>Found</v>
      </c>
      <c r="AJ177" s="125" t="str">
        <f>IF(COUNTIF(Stats!$A$1:$A$32, R177) &gt; 0, "Found", "Not Found")</f>
        <v>Found</v>
      </c>
    </row>
    <row r="178" spans="1:36">
      <c r="A178" s="115" t="s">
        <v>104</v>
      </c>
      <c r="B178" s="135">
        <v>45131</v>
      </c>
      <c r="C178" s="115" t="s">
        <v>365</v>
      </c>
      <c r="D178" s="115" t="s">
        <v>100</v>
      </c>
      <c r="E178" s="117" t="s">
        <v>49</v>
      </c>
      <c r="F178" s="118" t="s">
        <v>50</v>
      </c>
      <c r="G178" s="119" t="s">
        <v>61</v>
      </c>
      <c r="H178" s="119" t="s">
        <v>45</v>
      </c>
      <c r="I178" s="120" t="s">
        <v>66</v>
      </c>
      <c r="J178" s="120" t="s">
        <v>52</v>
      </c>
      <c r="K178" s="122" t="s">
        <v>62</v>
      </c>
      <c r="L178" s="123" t="s">
        <v>65</v>
      </c>
      <c r="M178" s="124" t="s">
        <v>57</v>
      </c>
      <c r="N178" s="124" t="s">
        <v>55</v>
      </c>
      <c r="O178" s="124" t="s">
        <v>47</v>
      </c>
      <c r="P178" s="124" t="s">
        <v>58</v>
      </c>
      <c r="Q178" s="124" t="s">
        <v>70</v>
      </c>
      <c r="R178" s="124" t="s">
        <v>60</v>
      </c>
      <c r="S178" s="115">
        <v>3</v>
      </c>
      <c r="T178" s="125">
        <f ca="1">IFERROR(__xludf.DUMMYFUNCTION("COUNTUNIQUE(E178:R178)"),14)</f>
        <v>14</v>
      </c>
      <c r="U178" s="126">
        <f>COUNTIFS(Patch3!E178:L178,Patch3!$H$16)</f>
        <v>0</v>
      </c>
      <c r="V178" s="126">
        <f>COUNTIFS(Patch3!E178:L178,Patch3!$N$2)</f>
        <v>1</v>
      </c>
      <c r="W178" s="125" t="str">
        <f>IF(COUNTIF(Stats!$A$1:$A$32, E178) &gt; 0, "Found", "Not Found")</f>
        <v>Found</v>
      </c>
      <c r="X178" s="125" t="str">
        <f>IF(COUNTIF(Stats!$A$1:$A$32, F178) &gt; 0, "Found", "Not Found")</f>
        <v>Found</v>
      </c>
      <c r="Y178" s="125" t="str">
        <f>IF(COUNTIF(Stats!$A$1:$A$32, G178) &gt; 0, "Found", "Not Found")</f>
        <v>Found</v>
      </c>
      <c r="Z178" s="125" t="str">
        <f>IF(COUNTIF(Stats!$A$1:$A$32, H178) &gt; 0, "Found", "Not Found")</f>
        <v>Found</v>
      </c>
      <c r="AA178" s="125" t="str">
        <f>IF(COUNTIF(Stats!$A$1:$A$32, I178) &gt; 0, "Found", "Not Found")</f>
        <v>Found</v>
      </c>
      <c r="AB178" s="125" t="str">
        <f>IF(COUNTIF(Stats!$A$1:$A$32, J178) &gt; 0, "Found", "Not Found")</f>
        <v>Found</v>
      </c>
      <c r="AC178" s="125" t="str">
        <f>IF(COUNTIF(Stats!$A$1:$A$32, K178) &gt; 0, "Found", "Not Found")</f>
        <v>Found</v>
      </c>
      <c r="AD178" s="125" t="str">
        <f>IF(COUNTIF(Stats!$A$1:$A$32, L178) &gt; 0, "Found", "Not Found")</f>
        <v>Found</v>
      </c>
      <c r="AE178" s="125" t="str">
        <f>IF(COUNTIF(Stats!$A$1:$A$32, M178) &gt; 0, "Found", "Not Found")</f>
        <v>Found</v>
      </c>
      <c r="AF178" s="125" t="str">
        <f>IF(COUNTIF(Stats!$A$1:$A$32, N178) &gt; 0, "Found", "Not Found")</f>
        <v>Found</v>
      </c>
      <c r="AG178" s="125" t="str">
        <f>IF(COUNTIF(Stats!$A$1:$A$32, O178) &gt; 0, "Found", "Not Found")</f>
        <v>Found</v>
      </c>
      <c r="AH178" s="125" t="str">
        <f>IF(COUNTIF(Stats!$A$1:$A$32, P178) &gt; 0, "Found", "Not Found")</f>
        <v>Found</v>
      </c>
      <c r="AI178" s="125" t="str">
        <f>IF(COUNTIF(Stats!$A$1:$A$32, Q178) &gt; 0, "Found", "Not Found")</f>
        <v>Not Found</v>
      </c>
      <c r="AJ178" s="125" t="str">
        <f>IF(COUNTIF(Stats!$A$1:$A$32, R178) &gt; 0, "Found", "Not Found")</f>
        <v>Found</v>
      </c>
    </row>
    <row r="179" spans="1:36">
      <c r="A179" s="115" t="s">
        <v>335</v>
      </c>
      <c r="B179" s="135">
        <v>45131</v>
      </c>
      <c r="C179" s="115" t="s">
        <v>364</v>
      </c>
      <c r="D179" s="115" t="s">
        <v>100</v>
      </c>
      <c r="E179" s="117" t="s">
        <v>66</v>
      </c>
      <c r="F179" s="118" t="s">
        <v>70</v>
      </c>
      <c r="G179" s="119" t="s">
        <v>57</v>
      </c>
      <c r="H179" s="119" t="s">
        <v>48</v>
      </c>
      <c r="I179" s="120" t="s">
        <v>50</v>
      </c>
      <c r="J179" s="120" t="s">
        <v>47</v>
      </c>
      <c r="K179" s="122" t="s">
        <v>45</v>
      </c>
      <c r="L179" s="123" t="s">
        <v>59</v>
      </c>
      <c r="M179" s="124" t="s">
        <v>58</v>
      </c>
      <c r="N179" s="124" t="s">
        <v>52</v>
      </c>
      <c r="O179" s="124" t="s">
        <v>49</v>
      </c>
      <c r="P179" s="124" t="s">
        <v>15</v>
      </c>
      <c r="Q179" s="124" t="s">
        <v>55</v>
      </c>
      <c r="R179" s="124" t="s">
        <v>35</v>
      </c>
      <c r="S179" s="115">
        <v>3</v>
      </c>
      <c r="T179" s="125">
        <f ca="1">IFERROR(__xludf.DUMMYFUNCTION("COUNTUNIQUE(E179:R179)"),14)</f>
        <v>14</v>
      </c>
      <c r="U179" s="126">
        <f>COUNTIFS(Patch3!E179:L179,Patch3!$H$16)</f>
        <v>0</v>
      </c>
      <c r="V179" s="126">
        <f>COUNTIFS(Patch3!E179:L179,Patch3!$N$2)</f>
        <v>1</v>
      </c>
      <c r="W179" s="125" t="str">
        <f>IF(COUNTIF(Stats!$A$1:$A$32, E179) &gt; 0, "Found", "Not Found")</f>
        <v>Found</v>
      </c>
      <c r="X179" s="125" t="str">
        <f>IF(COUNTIF(Stats!$A$1:$A$32, F179) &gt; 0, "Found", "Not Found")</f>
        <v>Not Found</v>
      </c>
      <c r="Y179" s="125" t="str">
        <f>IF(COUNTIF(Stats!$A$1:$A$32, G179) &gt; 0, "Found", "Not Found")</f>
        <v>Found</v>
      </c>
      <c r="Z179" s="125" t="str">
        <f>IF(COUNTIF(Stats!$A$1:$A$32, H179) &gt; 0, "Found", "Not Found")</f>
        <v>Found</v>
      </c>
      <c r="AA179" s="125" t="str">
        <f>IF(COUNTIF(Stats!$A$1:$A$32, I179) &gt; 0, "Found", "Not Found")</f>
        <v>Found</v>
      </c>
      <c r="AB179" s="125" t="str">
        <f>IF(COUNTIF(Stats!$A$1:$A$32, J179) &gt; 0, "Found", "Not Found")</f>
        <v>Found</v>
      </c>
      <c r="AC179" s="125" t="str">
        <f>IF(COUNTIF(Stats!$A$1:$A$32, K179) &gt; 0, "Found", "Not Found")</f>
        <v>Found</v>
      </c>
      <c r="AD179" s="125" t="str">
        <f>IF(COUNTIF(Stats!$A$1:$A$32, L179) &gt; 0, "Found", "Not Found")</f>
        <v>Found</v>
      </c>
      <c r="AE179" s="125" t="str">
        <f>IF(COUNTIF(Stats!$A$1:$A$32, M179) &gt; 0, "Found", "Not Found")</f>
        <v>Found</v>
      </c>
      <c r="AF179" s="125" t="str">
        <f>IF(COUNTIF(Stats!$A$1:$A$32, N179) &gt; 0, "Found", "Not Found")</f>
        <v>Found</v>
      </c>
      <c r="AG179" s="125" t="str">
        <f>IF(COUNTIF(Stats!$A$1:$A$32, O179) &gt; 0, "Found", "Not Found")</f>
        <v>Found</v>
      </c>
      <c r="AH179" s="125" t="str">
        <f>IF(COUNTIF(Stats!$A$1:$A$32, P179) &gt; 0, "Found", "Not Found")</f>
        <v>Found</v>
      </c>
      <c r="AI179" s="125" t="str">
        <f>IF(COUNTIF(Stats!$A$1:$A$32, Q179) &gt; 0, "Found", "Not Found")</f>
        <v>Found</v>
      </c>
      <c r="AJ179" s="125" t="str">
        <f>IF(COUNTIF(Stats!$A$1:$A$32, R179) &gt; 0, "Found", "Not Found")</f>
        <v>Found</v>
      </c>
    </row>
    <row r="180" spans="1:36">
      <c r="A180" s="115" t="s">
        <v>336</v>
      </c>
      <c r="B180" s="135">
        <v>45132</v>
      </c>
      <c r="C180" s="115" t="s">
        <v>364</v>
      </c>
      <c r="D180" s="115" t="s">
        <v>100</v>
      </c>
      <c r="E180" s="117" t="s">
        <v>57</v>
      </c>
      <c r="F180" s="118" t="s">
        <v>58</v>
      </c>
      <c r="G180" s="119" t="s">
        <v>50</v>
      </c>
      <c r="H180" s="119" t="s">
        <v>51</v>
      </c>
      <c r="I180" s="120" t="s">
        <v>70</v>
      </c>
      <c r="J180" s="120" t="s">
        <v>25</v>
      </c>
      <c r="K180" s="122" t="s">
        <v>35</v>
      </c>
      <c r="L180" s="123" t="s">
        <v>69</v>
      </c>
      <c r="M180" s="124" t="s">
        <v>49</v>
      </c>
      <c r="N180" s="124" t="s">
        <v>66</v>
      </c>
      <c r="O180" s="124" t="s">
        <v>15</v>
      </c>
      <c r="P180" s="124" t="s">
        <v>48</v>
      </c>
      <c r="Q180" s="124" t="s">
        <v>52</v>
      </c>
      <c r="R180" s="124" t="s">
        <v>55</v>
      </c>
      <c r="S180" s="115">
        <v>3</v>
      </c>
      <c r="T180" s="125">
        <f ca="1">IFERROR(__xludf.DUMMYFUNCTION("COUNTUNIQUE(E180:R180)"),14)</f>
        <v>14</v>
      </c>
      <c r="U180" s="126">
        <f>COUNTIFS(Patch3!E180:L180,Patch3!$H$16)</f>
        <v>1</v>
      </c>
      <c r="V180" s="126">
        <f>COUNTIFS(Patch3!E180:L180,Patch3!$N$2)</f>
        <v>0</v>
      </c>
      <c r="W180" s="125" t="str">
        <f>IF(COUNTIF(Stats!$A$1:$A$32, E180) &gt; 0, "Found", "Not Found")</f>
        <v>Found</v>
      </c>
      <c r="X180" s="125" t="str">
        <f>IF(COUNTIF(Stats!$A$1:$A$32, F180) &gt; 0, "Found", "Not Found")</f>
        <v>Found</v>
      </c>
      <c r="Y180" s="125" t="str">
        <f>IF(COUNTIF(Stats!$A$1:$A$32, G180) &gt; 0, "Found", "Not Found")</f>
        <v>Found</v>
      </c>
      <c r="Z180" s="125" t="str">
        <f>IF(COUNTIF(Stats!$A$1:$A$32, H180) &gt; 0, "Found", "Not Found")</f>
        <v>Found</v>
      </c>
      <c r="AA180" s="125" t="str">
        <f>IF(COUNTIF(Stats!$A$1:$A$32, I180) &gt; 0, "Found", "Not Found")</f>
        <v>Not Found</v>
      </c>
      <c r="AB180" s="125" t="str">
        <f>IF(COUNTIF(Stats!$A$1:$A$32, J180) &gt; 0, "Found", "Not Found")</f>
        <v>Found</v>
      </c>
      <c r="AC180" s="125" t="str">
        <f>IF(COUNTIF(Stats!$A$1:$A$32, K180) &gt; 0, "Found", "Not Found")</f>
        <v>Found</v>
      </c>
      <c r="AD180" s="125" t="str">
        <f>IF(COUNTIF(Stats!$A$1:$A$32, L180) &gt; 0, "Found", "Not Found")</f>
        <v>Found</v>
      </c>
      <c r="AE180" s="125" t="str">
        <f>IF(COUNTIF(Stats!$A$1:$A$32, M180) &gt; 0, "Found", "Not Found")</f>
        <v>Found</v>
      </c>
      <c r="AF180" s="125" t="str">
        <f>IF(COUNTIF(Stats!$A$1:$A$32, N180) &gt; 0, "Found", "Not Found")</f>
        <v>Found</v>
      </c>
      <c r="AG180" s="125" t="str">
        <f>IF(COUNTIF(Stats!$A$1:$A$32, O180) &gt; 0, "Found", "Not Found")</f>
        <v>Found</v>
      </c>
      <c r="AH180" s="125" t="str">
        <f>IF(COUNTIF(Stats!$A$1:$A$32, P180) &gt; 0, "Found", "Not Found")</f>
        <v>Found</v>
      </c>
      <c r="AI180" s="125" t="str">
        <f>IF(COUNTIF(Stats!$A$1:$A$32, Q180) &gt; 0, "Found", "Not Found")</f>
        <v>Found</v>
      </c>
      <c r="AJ180" s="125" t="str">
        <f>IF(COUNTIF(Stats!$A$1:$A$32, R180) &gt; 0, "Found", "Not Found")</f>
        <v>Found</v>
      </c>
    </row>
    <row r="181" spans="1:36">
      <c r="A181" s="115" t="s">
        <v>337</v>
      </c>
      <c r="B181" s="135">
        <v>45132</v>
      </c>
      <c r="C181" s="115" t="s">
        <v>365</v>
      </c>
      <c r="D181" s="115" t="s">
        <v>100</v>
      </c>
      <c r="E181" s="117" t="s">
        <v>58</v>
      </c>
      <c r="F181" s="118" t="s">
        <v>25</v>
      </c>
      <c r="G181" s="119" t="s">
        <v>67</v>
      </c>
      <c r="H181" s="119" t="s">
        <v>40</v>
      </c>
      <c r="I181" s="120" t="s">
        <v>57</v>
      </c>
      <c r="J181" s="120" t="s">
        <v>50</v>
      </c>
      <c r="K181" s="122" t="s">
        <v>47</v>
      </c>
      <c r="L181" s="123" t="s">
        <v>60</v>
      </c>
      <c r="M181" s="124" t="s">
        <v>66</v>
      </c>
      <c r="N181" s="124" t="s">
        <v>48</v>
      </c>
      <c r="O181" s="124" t="s">
        <v>55</v>
      </c>
      <c r="P181" s="124" t="s">
        <v>52</v>
      </c>
      <c r="Q181" s="124" t="s">
        <v>49</v>
      </c>
      <c r="R181" s="124" t="s">
        <v>35</v>
      </c>
      <c r="S181" s="115">
        <v>3</v>
      </c>
      <c r="T181" s="125">
        <f ca="1">IFERROR(__xludf.DUMMYFUNCTION("COUNTUNIQUE(E181:R181)"),14)</f>
        <v>14</v>
      </c>
      <c r="U181" s="126">
        <f>COUNTIFS(Patch3!E181:L181,Patch3!$H$16)</f>
        <v>0</v>
      </c>
      <c r="V181" s="126">
        <f>COUNTIFS(Patch3!E181:L181,Patch3!$N$2)</f>
        <v>0</v>
      </c>
      <c r="W181" s="125" t="str">
        <f>IF(COUNTIF(Stats!$A$1:$A$32, E181) &gt; 0, "Found", "Not Found")</f>
        <v>Found</v>
      </c>
      <c r="X181" s="125" t="str">
        <f>IF(COUNTIF(Stats!$A$1:$A$32, F181) &gt; 0, "Found", "Not Found")</f>
        <v>Found</v>
      </c>
      <c r="Y181" s="125" t="str">
        <f>IF(COUNTIF(Stats!$A$1:$A$32, G181) &gt; 0, "Found", "Not Found")</f>
        <v>Found</v>
      </c>
      <c r="Z181" s="125" t="str">
        <f>IF(COUNTIF(Stats!$A$1:$A$32, H181) &gt; 0, "Found", "Not Found")</f>
        <v>Found</v>
      </c>
      <c r="AA181" s="125" t="str">
        <f>IF(COUNTIF(Stats!$A$1:$A$32, I181) &gt; 0, "Found", "Not Found")</f>
        <v>Found</v>
      </c>
      <c r="AB181" s="125" t="str">
        <f>IF(COUNTIF(Stats!$A$1:$A$32, J181) &gt; 0, "Found", "Not Found")</f>
        <v>Found</v>
      </c>
      <c r="AC181" s="125" t="str">
        <f>IF(COUNTIF(Stats!$A$1:$A$32, K181) &gt; 0, "Found", "Not Found")</f>
        <v>Found</v>
      </c>
      <c r="AD181" s="125" t="str">
        <f>IF(COUNTIF(Stats!$A$1:$A$32, L181) &gt; 0, "Found", "Not Found")</f>
        <v>Found</v>
      </c>
      <c r="AE181" s="125" t="str">
        <f>IF(COUNTIF(Stats!$A$1:$A$32, M181) &gt; 0, "Found", "Not Found")</f>
        <v>Found</v>
      </c>
      <c r="AF181" s="125" t="str">
        <f>IF(COUNTIF(Stats!$A$1:$A$32, N181) &gt; 0, "Found", "Not Found")</f>
        <v>Found</v>
      </c>
      <c r="AG181" s="125" t="str">
        <f>IF(COUNTIF(Stats!$A$1:$A$32, O181) &gt; 0, "Found", "Not Found")</f>
        <v>Found</v>
      </c>
      <c r="AH181" s="125" t="str">
        <f>IF(COUNTIF(Stats!$A$1:$A$32, P181) &gt; 0, "Found", "Not Found")</f>
        <v>Found</v>
      </c>
      <c r="AI181" s="125" t="str">
        <f>IF(COUNTIF(Stats!$A$1:$A$32, Q181) &gt; 0, "Found", "Not Found")</f>
        <v>Found</v>
      </c>
      <c r="AJ181" s="125" t="str">
        <f>IF(COUNTIF(Stats!$A$1:$A$32, R181) &gt; 0, "Found", "Not Found")</f>
        <v>Found</v>
      </c>
    </row>
    <row r="182" spans="1:36">
      <c r="A182" s="115" t="s">
        <v>336</v>
      </c>
      <c r="B182" s="135">
        <v>45132</v>
      </c>
      <c r="C182" s="115" t="s">
        <v>364</v>
      </c>
      <c r="D182" s="115" t="s">
        <v>100</v>
      </c>
      <c r="E182" s="117" t="s">
        <v>66</v>
      </c>
      <c r="F182" s="118" t="s">
        <v>52</v>
      </c>
      <c r="G182" s="119" t="s">
        <v>15</v>
      </c>
      <c r="H182" s="119" t="s">
        <v>55</v>
      </c>
      <c r="I182" s="120" t="s">
        <v>50</v>
      </c>
      <c r="J182" s="120" t="s">
        <v>61</v>
      </c>
      <c r="K182" s="122" t="s">
        <v>45</v>
      </c>
      <c r="L182" s="123" t="s">
        <v>69</v>
      </c>
      <c r="M182" s="124" t="s">
        <v>49</v>
      </c>
      <c r="N182" s="124" t="s">
        <v>58</v>
      </c>
      <c r="O182" s="124" t="s">
        <v>47</v>
      </c>
      <c r="P182" s="124" t="s">
        <v>57</v>
      </c>
      <c r="Q182" s="124" t="s">
        <v>48</v>
      </c>
      <c r="R182" s="124" t="s">
        <v>70</v>
      </c>
      <c r="S182" s="115">
        <v>3</v>
      </c>
      <c r="T182" s="125">
        <f ca="1">IFERROR(__xludf.DUMMYFUNCTION("COUNTUNIQUE(E182:R182)"),14)</f>
        <v>14</v>
      </c>
      <c r="U182" s="126">
        <f>COUNTIFS(Patch3!E182:L182,Patch3!$H$16)</f>
        <v>1</v>
      </c>
      <c r="V182" s="126">
        <f>COUNTIFS(Patch3!E182:L182,Patch3!$N$2)</f>
        <v>1</v>
      </c>
      <c r="W182" s="125" t="str">
        <f>IF(COUNTIF(Stats!$A$1:$A$32, E182) &gt; 0, "Found", "Not Found")</f>
        <v>Found</v>
      </c>
      <c r="X182" s="125" t="str">
        <f>IF(COUNTIF(Stats!$A$1:$A$32, F182) &gt; 0, "Found", "Not Found")</f>
        <v>Found</v>
      </c>
      <c r="Y182" s="125" t="str">
        <f>IF(COUNTIF(Stats!$A$1:$A$32, G182) &gt; 0, "Found", "Not Found")</f>
        <v>Found</v>
      </c>
      <c r="Z182" s="125" t="str">
        <f>IF(COUNTIF(Stats!$A$1:$A$32, H182) &gt; 0, "Found", "Not Found")</f>
        <v>Found</v>
      </c>
      <c r="AA182" s="125" t="str">
        <f>IF(COUNTIF(Stats!$A$1:$A$32, I182) &gt; 0, "Found", "Not Found")</f>
        <v>Found</v>
      </c>
      <c r="AB182" s="125" t="str">
        <f>IF(COUNTIF(Stats!$A$1:$A$32, J182) &gt; 0, "Found", "Not Found")</f>
        <v>Found</v>
      </c>
      <c r="AC182" s="125" t="str">
        <f>IF(COUNTIF(Stats!$A$1:$A$32, K182) &gt; 0, "Found", "Not Found")</f>
        <v>Found</v>
      </c>
      <c r="AD182" s="125" t="str">
        <f>IF(COUNTIF(Stats!$A$1:$A$32, L182) &gt; 0, "Found", "Not Found")</f>
        <v>Found</v>
      </c>
      <c r="AE182" s="125" t="str">
        <f>IF(COUNTIF(Stats!$A$1:$A$32, M182) &gt; 0, "Found", "Not Found")</f>
        <v>Found</v>
      </c>
      <c r="AF182" s="125" t="str">
        <f>IF(COUNTIF(Stats!$A$1:$A$32, N182) &gt; 0, "Found", "Not Found")</f>
        <v>Found</v>
      </c>
      <c r="AG182" s="125" t="str">
        <f>IF(COUNTIF(Stats!$A$1:$A$32, O182) &gt; 0, "Found", "Not Found")</f>
        <v>Found</v>
      </c>
      <c r="AH182" s="125" t="str">
        <f>IF(COUNTIF(Stats!$A$1:$A$32, P182) &gt; 0, "Found", "Not Found")</f>
        <v>Found</v>
      </c>
      <c r="AI182" s="125" t="str">
        <f>IF(COUNTIF(Stats!$A$1:$A$32, Q182) &gt; 0, "Found", "Not Found")</f>
        <v>Found</v>
      </c>
      <c r="AJ182" s="125" t="str">
        <f>IF(COUNTIF(Stats!$A$1:$A$32, R182) &gt; 0, "Found", "Not Found")</f>
        <v>Not Found</v>
      </c>
    </row>
    <row r="183" spans="1:36">
      <c r="A183" s="115" t="s">
        <v>270</v>
      </c>
      <c r="B183" s="135">
        <v>45132</v>
      </c>
      <c r="C183" s="115" t="s">
        <v>365</v>
      </c>
      <c r="D183" s="115" t="s">
        <v>100</v>
      </c>
      <c r="E183" s="117" t="s">
        <v>45</v>
      </c>
      <c r="F183" s="118" t="s">
        <v>47</v>
      </c>
      <c r="G183" s="119" t="s">
        <v>35</v>
      </c>
      <c r="H183" s="119" t="s">
        <v>54</v>
      </c>
      <c r="I183" s="120" t="s">
        <v>58</v>
      </c>
      <c r="J183" s="120" t="s">
        <v>15</v>
      </c>
      <c r="K183" s="122" t="s">
        <v>51</v>
      </c>
      <c r="L183" s="123" t="s">
        <v>284</v>
      </c>
      <c r="M183" s="124" t="s">
        <v>52</v>
      </c>
      <c r="N183" s="124" t="s">
        <v>66</v>
      </c>
      <c r="O183" s="124" t="s">
        <v>55</v>
      </c>
      <c r="P183" s="124" t="s">
        <v>49</v>
      </c>
      <c r="Q183" s="124" t="s">
        <v>50</v>
      </c>
      <c r="R183" s="124" t="s">
        <v>70</v>
      </c>
      <c r="S183" s="115">
        <v>3</v>
      </c>
      <c r="T183" s="125">
        <f ca="1">IFERROR(__xludf.DUMMYFUNCTION("COUNTUNIQUE(E183:R183)"),14)</f>
        <v>14</v>
      </c>
      <c r="U183" s="126">
        <f>COUNTIFS(Patch3!E183:L183,Patch3!$H$16)</f>
        <v>0</v>
      </c>
      <c r="V183" s="126">
        <f>COUNTIFS(Patch3!E183:L183,Patch3!$N$2)</f>
        <v>0</v>
      </c>
      <c r="W183" s="125" t="str">
        <f>IF(COUNTIF(Stats!$A$1:$A$32, E183) &gt; 0, "Found", "Not Found")</f>
        <v>Found</v>
      </c>
      <c r="X183" s="125" t="str">
        <f>IF(COUNTIF(Stats!$A$1:$A$32, F183) &gt; 0, "Found", "Not Found")</f>
        <v>Found</v>
      </c>
      <c r="Y183" s="125" t="str">
        <f>IF(COUNTIF(Stats!$A$1:$A$32, G183) &gt; 0, "Found", "Not Found")</f>
        <v>Found</v>
      </c>
      <c r="Z183" s="125" t="str">
        <f>IF(COUNTIF(Stats!$A$1:$A$32, H183) &gt; 0, "Found", "Not Found")</f>
        <v>Found</v>
      </c>
      <c r="AA183" s="125" t="str">
        <f>IF(COUNTIF(Stats!$A$1:$A$32, I183) &gt; 0, "Found", "Not Found")</f>
        <v>Found</v>
      </c>
      <c r="AB183" s="125" t="str">
        <f>IF(COUNTIF(Stats!$A$1:$A$32, J183) &gt; 0, "Found", "Not Found")</f>
        <v>Found</v>
      </c>
      <c r="AC183" s="125" t="str">
        <f>IF(COUNTIF(Stats!$A$1:$A$32, K183) &gt; 0, "Found", "Not Found")</f>
        <v>Found</v>
      </c>
      <c r="AD183" s="125" t="str">
        <f>IF(COUNTIF(Stats!$A$1:$A$32, L183) &gt; 0, "Found", "Not Found")</f>
        <v>Found</v>
      </c>
      <c r="AE183" s="125" t="str">
        <f>IF(COUNTIF(Stats!$A$1:$A$32, M183) &gt; 0, "Found", "Not Found")</f>
        <v>Found</v>
      </c>
      <c r="AF183" s="125" t="str">
        <f>IF(COUNTIF(Stats!$A$1:$A$32, N183) &gt; 0, "Found", "Not Found")</f>
        <v>Found</v>
      </c>
      <c r="AG183" s="125" t="str">
        <f>IF(COUNTIF(Stats!$A$1:$A$32, O183) &gt; 0, "Found", "Not Found")</f>
        <v>Found</v>
      </c>
      <c r="AH183" s="125" t="str">
        <f>IF(COUNTIF(Stats!$A$1:$A$32, P183) &gt; 0, "Found", "Not Found")</f>
        <v>Found</v>
      </c>
      <c r="AI183" s="125" t="str">
        <f>IF(COUNTIF(Stats!$A$1:$A$32, Q183) &gt; 0, "Found", "Not Found")</f>
        <v>Found</v>
      </c>
      <c r="AJ183" s="125" t="str">
        <f>IF(COUNTIF(Stats!$A$1:$A$32, R183) &gt; 0, "Found", "Not Found")</f>
        <v>Not Found</v>
      </c>
    </row>
    <row r="184" spans="1:36">
      <c r="A184" s="115" t="s">
        <v>177</v>
      </c>
      <c r="B184" s="135">
        <v>45132</v>
      </c>
      <c r="C184" s="115" t="s">
        <v>364</v>
      </c>
      <c r="D184" s="115" t="s">
        <v>100</v>
      </c>
      <c r="E184" s="117" t="s">
        <v>52</v>
      </c>
      <c r="F184" s="118" t="s">
        <v>57</v>
      </c>
      <c r="G184" s="119" t="s">
        <v>35</v>
      </c>
      <c r="H184" s="119" t="s">
        <v>70</v>
      </c>
      <c r="I184" s="120" t="s">
        <v>46</v>
      </c>
      <c r="J184" s="120" t="s">
        <v>47</v>
      </c>
      <c r="K184" s="122" t="s">
        <v>51</v>
      </c>
      <c r="L184" s="123" t="s">
        <v>40</v>
      </c>
      <c r="M184" s="124" t="s">
        <v>49</v>
      </c>
      <c r="N184" s="124" t="s">
        <v>15</v>
      </c>
      <c r="O184" s="124" t="s">
        <v>58</v>
      </c>
      <c r="P184" s="124" t="s">
        <v>66</v>
      </c>
      <c r="Q184" s="124" t="s">
        <v>284</v>
      </c>
      <c r="R184" s="124" t="s">
        <v>50</v>
      </c>
      <c r="S184" s="115">
        <v>3</v>
      </c>
      <c r="T184" s="125">
        <f ca="1">IFERROR(__xludf.DUMMYFUNCTION("COUNTUNIQUE(E184:R184)"),14)</f>
        <v>14</v>
      </c>
      <c r="U184" s="126">
        <f>COUNTIFS(Patch3!E184:L184,Patch3!$H$16)</f>
        <v>0</v>
      </c>
      <c r="V184" s="126">
        <f>COUNTIFS(Patch3!E184:L184,Patch3!$N$2)</f>
        <v>0</v>
      </c>
      <c r="W184" s="125" t="str">
        <f>IF(COUNTIF(Stats!$A$1:$A$32, E184) &gt; 0, "Found", "Not Found")</f>
        <v>Found</v>
      </c>
      <c r="X184" s="125" t="str">
        <f>IF(COUNTIF(Stats!$A$1:$A$32, F184) &gt; 0, "Found", "Not Found")</f>
        <v>Found</v>
      </c>
      <c r="Y184" s="125" t="str">
        <f>IF(COUNTIF(Stats!$A$1:$A$32, G184) &gt; 0, "Found", "Not Found")</f>
        <v>Found</v>
      </c>
      <c r="Z184" s="125" t="str">
        <f>IF(COUNTIF(Stats!$A$1:$A$32, H184) &gt; 0, "Found", "Not Found")</f>
        <v>Not Found</v>
      </c>
      <c r="AA184" s="125" t="str">
        <f>IF(COUNTIF(Stats!$A$1:$A$32, I184) &gt; 0, "Found", "Not Found")</f>
        <v>Found</v>
      </c>
      <c r="AB184" s="125" t="str">
        <f>IF(COUNTIF(Stats!$A$1:$A$32, J184) &gt; 0, "Found", "Not Found")</f>
        <v>Found</v>
      </c>
      <c r="AC184" s="125" t="str">
        <f>IF(COUNTIF(Stats!$A$1:$A$32, K184) &gt; 0, "Found", "Not Found")</f>
        <v>Found</v>
      </c>
      <c r="AD184" s="125" t="str">
        <f>IF(COUNTIF(Stats!$A$1:$A$32, L184) &gt; 0, "Found", "Not Found")</f>
        <v>Found</v>
      </c>
      <c r="AE184" s="125" t="str">
        <f>IF(COUNTIF(Stats!$A$1:$A$32, M184) &gt; 0, "Found", "Not Found")</f>
        <v>Found</v>
      </c>
      <c r="AF184" s="125" t="str">
        <f>IF(COUNTIF(Stats!$A$1:$A$32, N184) &gt; 0, "Found", "Not Found")</f>
        <v>Found</v>
      </c>
      <c r="AG184" s="125" t="str">
        <f>IF(COUNTIF(Stats!$A$1:$A$32, O184) &gt; 0, "Found", "Not Found")</f>
        <v>Found</v>
      </c>
      <c r="AH184" s="125" t="str">
        <f>IF(COUNTIF(Stats!$A$1:$A$32, P184) &gt; 0, "Found", "Not Found")</f>
        <v>Found</v>
      </c>
      <c r="AI184" s="125" t="str">
        <f>IF(COUNTIF(Stats!$A$1:$A$32, Q184) &gt; 0, "Found", "Not Found")</f>
        <v>Found</v>
      </c>
      <c r="AJ184" s="125" t="str">
        <f>IF(COUNTIF(Stats!$A$1:$A$32, R184) &gt; 0, "Found", "Not Found")</f>
        <v>Found</v>
      </c>
    </row>
    <row r="185" spans="1:36">
      <c r="A185" s="115" t="s">
        <v>270</v>
      </c>
      <c r="B185" s="135">
        <v>45132</v>
      </c>
      <c r="C185" s="115" t="s">
        <v>364</v>
      </c>
      <c r="D185" s="115" t="s">
        <v>100</v>
      </c>
      <c r="E185" s="117" t="s">
        <v>58</v>
      </c>
      <c r="F185" s="118" t="s">
        <v>51</v>
      </c>
      <c r="G185" s="119" t="s">
        <v>40</v>
      </c>
      <c r="H185" s="119" t="s">
        <v>68</v>
      </c>
      <c r="I185" s="120" t="s">
        <v>57</v>
      </c>
      <c r="J185" s="120" t="s">
        <v>50</v>
      </c>
      <c r="K185" s="122" t="s">
        <v>62</v>
      </c>
      <c r="L185" s="123" t="s">
        <v>67</v>
      </c>
      <c r="M185" s="124" t="s">
        <v>15</v>
      </c>
      <c r="N185" s="124" t="s">
        <v>66</v>
      </c>
      <c r="O185" s="124" t="s">
        <v>52</v>
      </c>
      <c r="P185" s="124" t="s">
        <v>49</v>
      </c>
      <c r="Q185" s="124" t="s">
        <v>47</v>
      </c>
      <c r="R185" s="124" t="s">
        <v>70</v>
      </c>
      <c r="S185" s="115">
        <v>3</v>
      </c>
      <c r="T185" s="125">
        <f ca="1">IFERROR(__xludf.DUMMYFUNCTION("COUNTUNIQUE(E185:R185)"),14)</f>
        <v>14</v>
      </c>
      <c r="U185" s="126">
        <f>COUNTIFS(Patch3!E185:L185,Patch3!$H$16)</f>
        <v>0</v>
      </c>
      <c r="V185" s="126">
        <f>COUNTIFS(Patch3!E185:L185,Patch3!$N$2)</f>
        <v>0</v>
      </c>
      <c r="W185" s="125" t="str">
        <f>IF(COUNTIF(Stats!$A$1:$A$32, E185) &gt; 0, "Found", "Not Found")</f>
        <v>Found</v>
      </c>
      <c r="X185" s="125" t="str">
        <f>IF(COUNTIF(Stats!$A$1:$A$32, F185) &gt; 0, "Found", "Not Found")</f>
        <v>Found</v>
      </c>
      <c r="Y185" s="125" t="str">
        <f>IF(COUNTIF(Stats!$A$1:$A$32, G185) &gt; 0, "Found", "Not Found")</f>
        <v>Found</v>
      </c>
      <c r="Z185" s="125" t="str">
        <f>IF(COUNTIF(Stats!$A$1:$A$32, H185) &gt; 0, "Found", "Not Found")</f>
        <v>Found</v>
      </c>
      <c r="AA185" s="125" t="str">
        <f>IF(COUNTIF(Stats!$A$1:$A$32, I185) &gt; 0, "Found", "Not Found")</f>
        <v>Found</v>
      </c>
      <c r="AB185" s="125" t="str">
        <f>IF(COUNTIF(Stats!$A$1:$A$32, J185) &gt; 0, "Found", "Not Found")</f>
        <v>Found</v>
      </c>
      <c r="AC185" s="125" t="str">
        <f>IF(COUNTIF(Stats!$A$1:$A$32, K185) &gt; 0, "Found", "Not Found")</f>
        <v>Found</v>
      </c>
      <c r="AD185" s="125" t="str">
        <f>IF(COUNTIF(Stats!$A$1:$A$32, L185) &gt; 0, "Found", "Not Found")</f>
        <v>Found</v>
      </c>
      <c r="AE185" s="125" t="str">
        <f>IF(COUNTIF(Stats!$A$1:$A$32, M185) &gt; 0, "Found", "Not Found")</f>
        <v>Found</v>
      </c>
      <c r="AF185" s="125" t="str">
        <f>IF(COUNTIF(Stats!$A$1:$A$32, N185) &gt; 0, "Found", "Not Found")</f>
        <v>Found</v>
      </c>
      <c r="AG185" s="125" t="str">
        <f>IF(COUNTIF(Stats!$A$1:$A$32, O185) &gt; 0, "Found", "Not Found")</f>
        <v>Found</v>
      </c>
      <c r="AH185" s="125" t="str">
        <f>IF(COUNTIF(Stats!$A$1:$A$32, P185) &gt; 0, "Found", "Not Found")</f>
        <v>Found</v>
      </c>
      <c r="AI185" s="125" t="str">
        <f>IF(COUNTIF(Stats!$A$1:$A$32, Q185) &gt; 0, "Found", "Not Found")</f>
        <v>Found</v>
      </c>
      <c r="AJ185" s="125" t="str">
        <f>IF(COUNTIF(Stats!$A$1:$A$32, R185) &gt; 0, "Found", "Not Found")</f>
        <v>Not Found</v>
      </c>
    </row>
    <row r="186" spans="1:36">
      <c r="A186" s="115" t="s">
        <v>177</v>
      </c>
      <c r="B186" s="135">
        <v>45132</v>
      </c>
      <c r="C186" s="115" t="s">
        <v>364</v>
      </c>
      <c r="D186" s="115" t="s">
        <v>100</v>
      </c>
      <c r="E186" s="117" t="s">
        <v>66</v>
      </c>
      <c r="F186" s="118" t="s">
        <v>58</v>
      </c>
      <c r="G186" s="119" t="s">
        <v>51</v>
      </c>
      <c r="H186" s="119" t="s">
        <v>60</v>
      </c>
      <c r="I186" s="120" t="s">
        <v>52</v>
      </c>
      <c r="J186" s="120" t="s">
        <v>50</v>
      </c>
      <c r="K186" s="122" t="s">
        <v>35</v>
      </c>
      <c r="L186" s="123" t="s">
        <v>46</v>
      </c>
      <c r="M186" s="124" t="s">
        <v>57</v>
      </c>
      <c r="N186" s="124" t="s">
        <v>15</v>
      </c>
      <c r="O186" s="124" t="s">
        <v>49</v>
      </c>
      <c r="P186" s="124" t="s">
        <v>62</v>
      </c>
      <c r="Q186" s="124" t="s">
        <v>70</v>
      </c>
      <c r="R186" s="124" t="s">
        <v>47</v>
      </c>
      <c r="S186" s="115">
        <v>3</v>
      </c>
      <c r="T186" s="125">
        <f ca="1">IFERROR(__xludf.DUMMYFUNCTION("COUNTUNIQUE(E186:R186)"),14)</f>
        <v>14</v>
      </c>
      <c r="U186" s="126">
        <f>COUNTIFS(Patch3!E186:L186,Patch3!$H$16)</f>
        <v>0</v>
      </c>
      <c r="V186" s="126">
        <f>COUNTIFS(Patch3!E186:L186,Patch3!$N$2)</f>
        <v>1</v>
      </c>
      <c r="W186" s="125" t="str">
        <f>IF(COUNTIF(Stats!$A$1:$A$32, E186) &gt; 0, "Found", "Not Found")</f>
        <v>Found</v>
      </c>
      <c r="X186" s="125" t="str">
        <f>IF(COUNTIF(Stats!$A$1:$A$32, F186) &gt; 0, "Found", "Not Found")</f>
        <v>Found</v>
      </c>
      <c r="Y186" s="125" t="str">
        <f>IF(COUNTIF(Stats!$A$1:$A$32, G186) &gt; 0, "Found", "Not Found")</f>
        <v>Found</v>
      </c>
      <c r="Z186" s="125" t="str">
        <f>IF(COUNTIF(Stats!$A$1:$A$32, H186) &gt; 0, "Found", "Not Found")</f>
        <v>Found</v>
      </c>
      <c r="AA186" s="125" t="str">
        <f>IF(COUNTIF(Stats!$A$1:$A$32, I186) &gt; 0, "Found", "Not Found")</f>
        <v>Found</v>
      </c>
      <c r="AB186" s="125" t="str">
        <f>IF(COUNTIF(Stats!$A$1:$A$32, J186) &gt; 0, "Found", "Not Found")</f>
        <v>Found</v>
      </c>
      <c r="AC186" s="125" t="str">
        <f>IF(COUNTIF(Stats!$A$1:$A$32, K186) &gt; 0, "Found", "Not Found")</f>
        <v>Found</v>
      </c>
      <c r="AD186" s="125" t="str">
        <f>IF(COUNTIF(Stats!$A$1:$A$32, L186) &gt; 0, "Found", "Not Found")</f>
        <v>Found</v>
      </c>
      <c r="AE186" s="125" t="str">
        <f>IF(COUNTIF(Stats!$A$1:$A$32, M186) &gt; 0, "Found", "Not Found")</f>
        <v>Found</v>
      </c>
      <c r="AF186" s="125" t="str">
        <f>IF(COUNTIF(Stats!$A$1:$A$32, N186) &gt; 0, "Found", "Not Found")</f>
        <v>Found</v>
      </c>
      <c r="AG186" s="125" t="str">
        <f>IF(COUNTIF(Stats!$A$1:$A$32, O186) &gt; 0, "Found", "Not Found")</f>
        <v>Found</v>
      </c>
      <c r="AH186" s="125" t="str">
        <f>IF(COUNTIF(Stats!$A$1:$A$32, P186) &gt; 0, "Found", "Not Found")</f>
        <v>Found</v>
      </c>
      <c r="AI186" s="125" t="str">
        <f>IF(COUNTIF(Stats!$A$1:$A$32, Q186) &gt; 0, "Found", "Not Found")</f>
        <v>Not Found</v>
      </c>
      <c r="AJ186" s="125" t="str">
        <f>IF(COUNTIF(Stats!$A$1:$A$32, R186) &gt; 0, "Found", "Not Found")</f>
        <v>Found</v>
      </c>
    </row>
    <row r="187" spans="1:36">
      <c r="A187" s="115" t="s">
        <v>177</v>
      </c>
      <c r="B187" s="135">
        <v>45132</v>
      </c>
      <c r="C187" s="115" t="s">
        <v>364</v>
      </c>
      <c r="D187" s="115" t="s">
        <v>100</v>
      </c>
      <c r="E187" s="117" t="s">
        <v>66</v>
      </c>
      <c r="F187" s="118" t="s">
        <v>47</v>
      </c>
      <c r="G187" s="119" t="s">
        <v>70</v>
      </c>
      <c r="H187" s="119" t="s">
        <v>67</v>
      </c>
      <c r="I187" s="120" t="s">
        <v>50</v>
      </c>
      <c r="J187" s="120" t="s">
        <v>58</v>
      </c>
      <c r="K187" s="122" t="s">
        <v>48</v>
      </c>
      <c r="L187" s="123" t="s">
        <v>69</v>
      </c>
      <c r="M187" s="124" t="s">
        <v>49</v>
      </c>
      <c r="N187" s="124" t="s">
        <v>15</v>
      </c>
      <c r="O187" s="124" t="s">
        <v>52</v>
      </c>
      <c r="P187" s="124" t="s">
        <v>57</v>
      </c>
      <c r="Q187" s="124" t="s">
        <v>55</v>
      </c>
      <c r="R187" s="124" t="s">
        <v>62</v>
      </c>
      <c r="S187" s="115">
        <v>3</v>
      </c>
      <c r="T187" s="125">
        <f ca="1">IFERROR(__xludf.DUMMYFUNCTION("COUNTUNIQUE(E187:R187)"),14)</f>
        <v>14</v>
      </c>
      <c r="U187" s="126">
        <f>COUNTIFS(Patch3!E187:L187,Patch3!$H$16)</f>
        <v>1</v>
      </c>
      <c r="V187" s="126">
        <f>COUNTIFS(Patch3!E187:L187,Patch3!$N$2)</f>
        <v>1</v>
      </c>
      <c r="W187" s="125" t="str">
        <f>IF(COUNTIF(Stats!$A$1:$A$32, E187) &gt; 0, "Found", "Not Found")</f>
        <v>Found</v>
      </c>
      <c r="X187" s="125" t="str">
        <f>IF(COUNTIF(Stats!$A$1:$A$32, F187) &gt; 0, "Found", "Not Found")</f>
        <v>Found</v>
      </c>
      <c r="Y187" s="125" t="str">
        <f>IF(COUNTIF(Stats!$A$1:$A$32, G187) &gt; 0, "Found", "Not Found")</f>
        <v>Not Found</v>
      </c>
      <c r="Z187" s="125" t="str">
        <f>IF(COUNTIF(Stats!$A$1:$A$32, H187) &gt; 0, "Found", "Not Found")</f>
        <v>Found</v>
      </c>
      <c r="AA187" s="125" t="str">
        <f>IF(COUNTIF(Stats!$A$1:$A$32, I187) &gt; 0, "Found", "Not Found")</f>
        <v>Found</v>
      </c>
      <c r="AB187" s="125" t="str">
        <f>IF(COUNTIF(Stats!$A$1:$A$32, J187) &gt; 0, "Found", "Not Found")</f>
        <v>Found</v>
      </c>
      <c r="AC187" s="125" t="str">
        <f>IF(COUNTIF(Stats!$A$1:$A$32, K187) &gt; 0, "Found", "Not Found")</f>
        <v>Found</v>
      </c>
      <c r="AD187" s="125" t="str">
        <f>IF(COUNTIF(Stats!$A$1:$A$32, L187) &gt; 0, "Found", "Not Found")</f>
        <v>Found</v>
      </c>
      <c r="AE187" s="125" t="str">
        <f>IF(COUNTIF(Stats!$A$1:$A$32, M187) &gt; 0, "Found", "Not Found")</f>
        <v>Found</v>
      </c>
      <c r="AF187" s="125" t="str">
        <f>IF(COUNTIF(Stats!$A$1:$A$32, N187) &gt; 0, "Found", "Not Found")</f>
        <v>Found</v>
      </c>
      <c r="AG187" s="125" t="str">
        <f>IF(COUNTIF(Stats!$A$1:$A$32, O187) &gt; 0, "Found", "Not Found")</f>
        <v>Found</v>
      </c>
      <c r="AH187" s="125" t="str">
        <f>IF(COUNTIF(Stats!$A$1:$A$32, P187) &gt; 0, "Found", "Not Found")</f>
        <v>Found</v>
      </c>
      <c r="AI187" s="125" t="str">
        <f>IF(COUNTIF(Stats!$A$1:$A$32, Q187) &gt; 0, "Found", "Not Found")</f>
        <v>Found</v>
      </c>
      <c r="AJ187" s="125" t="str">
        <f>IF(COUNTIF(Stats!$A$1:$A$32, R187) &gt; 0, "Found", "Not Found")</f>
        <v>Found</v>
      </c>
    </row>
    <row r="188" spans="1:36">
      <c r="A188" s="115" t="s">
        <v>270</v>
      </c>
      <c r="B188" s="135">
        <v>45132</v>
      </c>
      <c r="C188" s="115" t="s">
        <v>364</v>
      </c>
      <c r="D188" s="115" t="s">
        <v>100</v>
      </c>
      <c r="E188" s="117" t="s">
        <v>49</v>
      </c>
      <c r="F188" s="118" t="s">
        <v>70</v>
      </c>
      <c r="G188" s="119" t="s">
        <v>45</v>
      </c>
      <c r="H188" s="119" t="s">
        <v>48</v>
      </c>
      <c r="I188" s="120" t="s">
        <v>50</v>
      </c>
      <c r="J188" s="120" t="s">
        <v>57</v>
      </c>
      <c r="K188" s="122" t="s">
        <v>60</v>
      </c>
      <c r="L188" s="123" t="s">
        <v>63</v>
      </c>
      <c r="M188" s="124" t="s">
        <v>15</v>
      </c>
      <c r="N188" s="124" t="s">
        <v>52</v>
      </c>
      <c r="O188" s="124" t="s">
        <v>58</v>
      </c>
      <c r="P188" s="124" t="s">
        <v>66</v>
      </c>
      <c r="Q188" s="124" t="s">
        <v>46</v>
      </c>
      <c r="R188" s="124" t="s">
        <v>35</v>
      </c>
      <c r="S188" s="115">
        <v>3</v>
      </c>
      <c r="T188" s="125">
        <f ca="1">IFERROR(__xludf.DUMMYFUNCTION("COUNTUNIQUE(E188:R188)"),14)</f>
        <v>14</v>
      </c>
      <c r="U188" s="126">
        <f>COUNTIFS(Patch3!E188:L188,Patch3!$H$16)</f>
        <v>0</v>
      </c>
      <c r="V188" s="126">
        <f>COUNTIFS(Patch3!E188:L188,Patch3!$N$2)</f>
        <v>0</v>
      </c>
      <c r="W188" s="125" t="str">
        <f>IF(COUNTIF(Stats!$A$1:$A$32, E188) &gt; 0, "Found", "Not Found")</f>
        <v>Found</v>
      </c>
      <c r="X188" s="125" t="str">
        <f>IF(COUNTIF(Stats!$A$1:$A$32, F188) &gt; 0, "Found", "Not Found")</f>
        <v>Not Found</v>
      </c>
      <c r="Y188" s="125" t="str">
        <f>IF(COUNTIF(Stats!$A$1:$A$32, G188) &gt; 0, "Found", "Not Found")</f>
        <v>Found</v>
      </c>
      <c r="Z188" s="125" t="str">
        <f>IF(COUNTIF(Stats!$A$1:$A$32, H188) &gt; 0, "Found", "Not Found")</f>
        <v>Found</v>
      </c>
      <c r="AA188" s="125" t="str">
        <f>IF(COUNTIF(Stats!$A$1:$A$32, I188) &gt; 0, "Found", "Not Found")</f>
        <v>Found</v>
      </c>
      <c r="AB188" s="125" t="str">
        <f>IF(COUNTIF(Stats!$A$1:$A$32, J188) &gt; 0, "Found", "Not Found")</f>
        <v>Found</v>
      </c>
      <c r="AC188" s="125" t="str">
        <f>IF(COUNTIF(Stats!$A$1:$A$32, K188) &gt; 0, "Found", "Not Found")</f>
        <v>Found</v>
      </c>
      <c r="AD188" s="125" t="str">
        <f>IF(COUNTIF(Stats!$A$1:$A$32, L188) &gt; 0, "Found", "Not Found")</f>
        <v>Found</v>
      </c>
      <c r="AE188" s="125" t="str">
        <f>IF(COUNTIF(Stats!$A$1:$A$32, M188) &gt; 0, "Found", "Not Found")</f>
        <v>Found</v>
      </c>
      <c r="AF188" s="125" t="str">
        <f>IF(COUNTIF(Stats!$A$1:$A$32, N188) &gt; 0, "Found", "Not Found")</f>
        <v>Found</v>
      </c>
      <c r="AG188" s="125" t="str">
        <f>IF(COUNTIF(Stats!$A$1:$A$32, O188) &gt; 0, "Found", "Not Found")</f>
        <v>Found</v>
      </c>
      <c r="AH188" s="125" t="str">
        <f>IF(COUNTIF(Stats!$A$1:$A$32, P188) &gt; 0, "Found", "Not Found")</f>
        <v>Found</v>
      </c>
      <c r="AI188" s="125" t="str">
        <f>IF(COUNTIF(Stats!$A$1:$A$32, Q188) &gt; 0, "Found", "Not Found")</f>
        <v>Found</v>
      </c>
      <c r="AJ188" s="125" t="str">
        <f>IF(COUNTIF(Stats!$A$1:$A$32, R188) &gt; 0, "Found", "Not Found")</f>
        <v>Found</v>
      </c>
    </row>
    <row r="189" spans="1:36">
      <c r="A189" s="115" t="s">
        <v>177</v>
      </c>
      <c r="B189" s="135">
        <v>45132</v>
      </c>
      <c r="C189" s="115" t="s">
        <v>365</v>
      </c>
      <c r="D189" s="115" t="s">
        <v>100</v>
      </c>
      <c r="E189" s="117" t="s">
        <v>58</v>
      </c>
      <c r="F189" s="118" t="s">
        <v>50</v>
      </c>
      <c r="G189" s="119" t="s">
        <v>35</v>
      </c>
      <c r="H189" s="119" t="s">
        <v>61</v>
      </c>
      <c r="I189" s="120" t="s">
        <v>70</v>
      </c>
      <c r="J189" s="120" t="s">
        <v>45</v>
      </c>
      <c r="K189" s="122" t="s">
        <v>48</v>
      </c>
      <c r="L189" s="123" t="s">
        <v>67</v>
      </c>
      <c r="M189" s="124" t="s">
        <v>15</v>
      </c>
      <c r="N189" s="124" t="s">
        <v>49</v>
      </c>
      <c r="O189" s="124" t="s">
        <v>52</v>
      </c>
      <c r="P189" s="124" t="s">
        <v>66</v>
      </c>
      <c r="Q189" s="124" t="s">
        <v>60</v>
      </c>
      <c r="R189" s="124" t="s">
        <v>57</v>
      </c>
      <c r="S189" s="115">
        <v>3</v>
      </c>
      <c r="T189" s="125">
        <f ca="1">IFERROR(__xludf.DUMMYFUNCTION("COUNTUNIQUE(E189:R189)"),14)</f>
        <v>14</v>
      </c>
      <c r="U189" s="126">
        <f>COUNTIFS(Patch3!E189:L189,Patch3!$H$16)</f>
        <v>0</v>
      </c>
      <c r="V189" s="126">
        <f>COUNTIFS(Patch3!E189:L189,Patch3!$N$2)</f>
        <v>0</v>
      </c>
      <c r="W189" s="125" t="str">
        <f>IF(COUNTIF(Stats!$A$1:$A$32, E189) &gt; 0, "Found", "Not Found")</f>
        <v>Found</v>
      </c>
      <c r="X189" s="125" t="str">
        <f>IF(COUNTIF(Stats!$A$1:$A$32, F189) &gt; 0, "Found", "Not Found")</f>
        <v>Found</v>
      </c>
      <c r="Y189" s="125" t="str">
        <f>IF(COUNTIF(Stats!$A$1:$A$32, G189) &gt; 0, "Found", "Not Found")</f>
        <v>Found</v>
      </c>
      <c r="Z189" s="125" t="str">
        <f>IF(COUNTIF(Stats!$A$1:$A$32, H189) &gt; 0, "Found", "Not Found")</f>
        <v>Found</v>
      </c>
      <c r="AA189" s="125" t="str">
        <f>IF(COUNTIF(Stats!$A$1:$A$32, I189) &gt; 0, "Found", "Not Found")</f>
        <v>Not Found</v>
      </c>
      <c r="AB189" s="125" t="str">
        <f>IF(COUNTIF(Stats!$A$1:$A$32, J189) &gt; 0, "Found", "Not Found")</f>
        <v>Found</v>
      </c>
      <c r="AC189" s="125" t="str">
        <f>IF(COUNTIF(Stats!$A$1:$A$32, K189) &gt; 0, "Found", "Not Found")</f>
        <v>Found</v>
      </c>
      <c r="AD189" s="125" t="str">
        <f>IF(COUNTIF(Stats!$A$1:$A$32, L189) &gt; 0, "Found", "Not Found")</f>
        <v>Found</v>
      </c>
      <c r="AE189" s="125" t="str">
        <f>IF(COUNTIF(Stats!$A$1:$A$32, M189) &gt; 0, "Found", "Not Found")</f>
        <v>Found</v>
      </c>
      <c r="AF189" s="125" t="str">
        <f>IF(COUNTIF(Stats!$A$1:$A$32, N189) &gt; 0, "Found", "Not Found")</f>
        <v>Found</v>
      </c>
      <c r="AG189" s="125" t="str">
        <f>IF(COUNTIF(Stats!$A$1:$A$32, O189) &gt; 0, "Found", "Not Found")</f>
        <v>Found</v>
      </c>
      <c r="AH189" s="125" t="str">
        <f>IF(COUNTIF(Stats!$A$1:$A$32, P189) &gt; 0, "Found", "Not Found")</f>
        <v>Found</v>
      </c>
      <c r="AI189" s="125" t="str">
        <f>IF(COUNTIF(Stats!$A$1:$A$32, Q189) &gt; 0, "Found", "Not Found")</f>
        <v>Found</v>
      </c>
      <c r="AJ189" s="125" t="str">
        <f>IF(COUNTIF(Stats!$A$1:$A$32, R189) &gt; 0, "Found", "Not Found")</f>
        <v>Found</v>
      </c>
    </row>
    <row r="190" spans="1:36">
      <c r="A190" s="115" t="s">
        <v>270</v>
      </c>
      <c r="B190" s="135">
        <v>45132</v>
      </c>
      <c r="C190" s="115" t="s">
        <v>364</v>
      </c>
      <c r="D190" s="115" t="s">
        <v>100</v>
      </c>
      <c r="E190" s="117" t="s">
        <v>49</v>
      </c>
      <c r="F190" s="118" t="s">
        <v>70</v>
      </c>
      <c r="G190" s="119" t="s">
        <v>45</v>
      </c>
      <c r="H190" s="119" t="s">
        <v>60</v>
      </c>
      <c r="I190" s="120" t="s">
        <v>50</v>
      </c>
      <c r="J190" s="120" t="s">
        <v>47</v>
      </c>
      <c r="K190" s="122" t="s">
        <v>48</v>
      </c>
      <c r="L190" s="123" t="s">
        <v>55</v>
      </c>
      <c r="M190" s="124" t="s">
        <v>15</v>
      </c>
      <c r="N190" s="124" t="s">
        <v>52</v>
      </c>
      <c r="O190" s="124" t="s">
        <v>66</v>
      </c>
      <c r="P190" s="124" t="s">
        <v>58</v>
      </c>
      <c r="Q190" s="124" t="s">
        <v>298</v>
      </c>
      <c r="R190" s="124" t="s">
        <v>63</v>
      </c>
      <c r="S190" s="115">
        <v>3</v>
      </c>
      <c r="T190" s="125">
        <f ca="1">IFERROR(__xludf.DUMMYFUNCTION("COUNTUNIQUE(E190:R190)"),14)</f>
        <v>14</v>
      </c>
      <c r="U190" s="126">
        <f>COUNTIFS(Patch3!E190:L190,Patch3!$H$16)</f>
        <v>0</v>
      </c>
      <c r="V190" s="126">
        <f>COUNTIFS(Patch3!E190:L190,Patch3!$N$2)</f>
        <v>0</v>
      </c>
      <c r="W190" s="125" t="str">
        <f>IF(COUNTIF(Stats!$A$1:$A$32, E190) &gt; 0, "Found", "Not Found")</f>
        <v>Found</v>
      </c>
      <c r="X190" s="125" t="str">
        <f>IF(COUNTIF(Stats!$A$1:$A$32, F190) &gt; 0, "Found", "Not Found")</f>
        <v>Not Found</v>
      </c>
      <c r="Y190" s="125" t="str">
        <f>IF(COUNTIF(Stats!$A$1:$A$32, G190) &gt; 0, "Found", "Not Found")</f>
        <v>Found</v>
      </c>
      <c r="Z190" s="125" t="str">
        <f>IF(COUNTIF(Stats!$A$1:$A$32, H190) &gt; 0, "Found", "Not Found")</f>
        <v>Found</v>
      </c>
      <c r="AA190" s="125" t="str">
        <f>IF(COUNTIF(Stats!$A$1:$A$32, I190) &gt; 0, "Found", "Not Found")</f>
        <v>Found</v>
      </c>
      <c r="AB190" s="125" t="str">
        <f>IF(COUNTIF(Stats!$A$1:$A$32, J190) &gt; 0, "Found", "Not Found")</f>
        <v>Found</v>
      </c>
      <c r="AC190" s="125" t="str">
        <f>IF(COUNTIF(Stats!$A$1:$A$32, K190) &gt; 0, "Found", "Not Found")</f>
        <v>Found</v>
      </c>
      <c r="AD190" s="125" t="str">
        <f>IF(COUNTIF(Stats!$A$1:$A$32, L190) &gt; 0, "Found", "Not Found")</f>
        <v>Found</v>
      </c>
      <c r="AE190" s="125" t="str">
        <f>IF(COUNTIF(Stats!$A$1:$A$32, M190) &gt; 0, "Found", "Not Found")</f>
        <v>Found</v>
      </c>
      <c r="AF190" s="125" t="str">
        <f>IF(COUNTIF(Stats!$A$1:$A$32, N190) &gt; 0, "Found", "Not Found")</f>
        <v>Found</v>
      </c>
      <c r="AG190" s="125" t="str">
        <f>IF(COUNTIF(Stats!$A$1:$A$32, O190) &gt; 0, "Found", "Not Found")</f>
        <v>Found</v>
      </c>
      <c r="AH190" s="125" t="str">
        <f>IF(COUNTIF(Stats!$A$1:$A$32, P190) &gt; 0, "Found", "Not Found")</f>
        <v>Found</v>
      </c>
      <c r="AI190" s="125" t="str">
        <f>IF(COUNTIF(Stats!$A$1:$A$32, Q190) &gt; 0, "Found", "Not Found")</f>
        <v>Found</v>
      </c>
      <c r="AJ190" s="125" t="str">
        <f>IF(COUNTIF(Stats!$A$1:$A$32, R190) &gt; 0, "Found", "Not Found")</f>
        <v>Found</v>
      </c>
    </row>
    <row r="191" spans="1:36">
      <c r="A191" s="115" t="s">
        <v>316</v>
      </c>
      <c r="B191" s="135">
        <v>45133</v>
      </c>
      <c r="C191" s="115" t="s">
        <v>364</v>
      </c>
      <c r="D191" s="115" t="s">
        <v>100</v>
      </c>
      <c r="E191" s="117" t="s">
        <v>48</v>
      </c>
      <c r="F191" s="118" t="s">
        <v>52</v>
      </c>
      <c r="G191" s="119" t="s">
        <v>47</v>
      </c>
      <c r="H191" s="119" t="s">
        <v>50</v>
      </c>
      <c r="I191" s="120" t="s">
        <v>45</v>
      </c>
      <c r="J191" s="120" t="s">
        <v>58</v>
      </c>
      <c r="K191" s="122" t="s">
        <v>70</v>
      </c>
      <c r="L191" s="123" t="s">
        <v>46</v>
      </c>
      <c r="M191" s="124" t="s">
        <v>57</v>
      </c>
      <c r="N191" s="124" t="s">
        <v>15</v>
      </c>
      <c r="O191" s="124" t="s">
        <v>66</v>
      </c>
      <c r="P191" s="124" t="s">
        <v>49</v>
      </c>
      <c r="Q191" s="124" t="s">
        <v>40</v>
      </c>
      <c r="R191" s="124" t="s">
        <v>59</v>
      </c>
      <c r="S191" s="115">
        <v>3</v>
      </c>
      <c r="T191" s="125">
        <f ca="1">IFERROR(__xludf.DUMMYFUNCTION("COUNTUNIQUE(E191:R191)"),14)</f>
        <v>14</v>
      </c>
      <c r="U191" s="126">
        <f>COUNTIFS(Patch3!E191:L191,Patch3!$H$16)</f>
        <v>0</v>
      </c>
      <c r="V191" s="126">
        <f>COUNTIFS(Patch3!E191:L191,Patch3!$N$2)</f>
        <v>0</v>
      </c>
      <c r="W191" s="125" t="str">
        <f>IF(COUNTIF(Stats!$A$1:$A$32, E191) &gt; 0, "Found", "Not Found")</f>
        <v>Found</v>
      </c>
      <c r="X191" s="125" t="str">
        <f>IF(COUNTIF(Stats!$A$1:$A$32, F191) &gt; 0, "Found", "Not Found")</f>
        <v>Found</v>
      </c>
      <c r="Y191" s="125" t="str">
        <f>IF(COUNTIF(Stats!$A$1:$A$32, G191) &gt; 0, "Found", "Not Found")</f>
        <v>Found</v>
      </c>
      <c r="Z191" s="125" t="str">
        <f>IF(COUNTIF(Stats!$A$1:$A$32, H191) &gt; 0, "Found", "Not Found")</f>
        <v>Found</v>
      </c>
      <c r="AA191" s="125" t="str">
        <f>IF(COUNTIF(Stats!$A$1:$A$32, I191) &gt; 0, "Found", "Not Found")</f>
        <v>Found</v>
      </c>
      <c r="AB191" s="125" t="str">
        <f>IF(COUNTIF(Stats!$A$1:$A$32, J191) &gt; 0, "Found", "Not Found")</f>
        <v>Found</v>
      </c>
      <c r="AC191" s="125" t="str">
        <f>IF(COUNTIF(Stats!$A$1:$A$32, K191) &gt; 0, "Found", "Not Found")</f>
        <v>Not Found</v>
      </c>
      <c r="AD191" s="125" t="str">
        <f>IF(COUNTIF(Stats!$A$1:$A$32, L191) &gt; 0, "Found", "Not Found")</f>
        <v>Found</v>
      </c>
      <c r="AE191" s="125" t="str">
        <f>IF(COUNTIF(Stats!$A$1:$A$32, M191) &gt; 0, "Found", "Not Found")</f>
        <v>Found</v>
      </c>
      <c r="AF191" s="125" t="str">
        <f>IF(COUNTIF(Stats!$A$1:$A$32, N191) &gt; 0, "Found", "Not Found")</f>
        <v>Found</v>
      </c>
      <c r="AG191" s="125" t="str">
        <f>IF(COUNTIF(Stats!$A$1:$A$32, O191) &gt; 0, "Found", "Not Found")</f>
        <v>Found</v>
      </c>
      <c r="AH191" s="125" t="str">
        <f>IF(COUNTIF(Stats!$A$1:$A$32, P191) &gt; 0, "Found", "Not Found")</f>
        <v>Found</v>
      </c>
      <c r="AI191" s="125" t="str">
        <f>IF(COUNTIF(Stats!$A$1:$A$32, Q191) &gt; 0, "Found", "Not Found")</f>
        <v>Found</v>
      </c>
      <c r="AJ191" s="125" t="str">
        <f>IF(COUNTIF(Stats!$A$1:$A$32, R191) &gt; 0, "Found", "Not Found")</f>
        <v>Found</v>
      </c>
    </row>
    <row r="192" spans="1:36">
      <c r="A192" s="115" t="s">
        <v>315</v>
      </c>
      <c r="B192" s="135">
        <v>45133</v>
      </c>
      <c r="C192" s="115" t="s">
        <v>365</v>
      </c>
      <c r="D192" s="115" t="s">
        <v>100</v>
      </c>
      <c r="E192" s="117" t="s">
        <v>66</v>
      </c>
      <c r="F192" s="118" t="s">
        <v>48</v>
      </c>
      <c r="G192" s="119" t="s">
        <v>49</v>
      </c>
      <c r="H192" s="119" t="s">
        <v>55</v>
      </c>
      <c r="I192" s="120" t="s">
        <v>59</v>
      </c>
      <c r="J192" s="120" t="s">
        <v>50</v>
      </c>
      <c r="K192" s="122" t="s">
        <v>25</v>
      </c>
      <c r="L192" s="123" t="s">
        <v>67</v>
      </c>
      <c r="M192" s="124" t="s">
        <v>15</v>
      </c>
      <c r="N192" s="124" t="s">
        <v>52</v>
      </c>
      <c r="O192" s="124" t="s">
        <v>58</v>
      </c>
      <c r="P192" s="124" t="s">
        <v>45</v>
      </c>
      <c r="Q192" s="124" t="s">
        <v>57</v>
      </c>
      <c r="R192" s="124" t="s">
        <v>47</v>
      </c>
      <c r="S192" s="115">
        <v>3</v>
      </c>
      <c r="T192" s="125">
        <f ca="1">IFERROR(__xludf.DUMMYFUNCTION("COUNTUNIQUE(E192:R192)"),14)</f>
        <v>14</v>
      </c>
      <c r="U192" s="126">
        <f>COUNTIFS(Patch3!E192:L192,Patch3!$H$16)</f>
        <v>0</v>
      </c>
      <c r="V192" s="126">
        <f>COUNTIFS(Patch3!E192:L192,Patch3!$N$2)</f>
        <v>1</v>
      </c>
      <c r="W192" s="125" t="str">
        <f>IF(COUNTIF(Stats!$A$1:$A$32, E192) &gt; 0, "Found", "Not Found")</f>
        <v>Found</v>
      </c>
      <c r="X192" s="125" t="str">
        <f>IF(COUNTIF(Stats!$A$1:$A$32, F192) &gt; 0, "Found", "Not Found")</f>
        <v>Found</v>
      </c>
      <c r="Y192" s="125" t="str">
        <f>IF(COUNTIF(Stats!$A$1:$A$32, G192) &gt; 0, "Found", "Not Found")</f>
        <v>Found</v>
      </c>
      <c r="Z192" s="125" t="str">
        <f>IF(COUNTIF(Stats!$A$1:$A$32, H192) &gt; 0, "Found", "Not Found")</f>
        <v>Found</v>
      </c>
      <c r="AA192" s="125" t="str">
        <f>IF(COUNTIF(Stats!$A$1:$A$32, I192) &gt; 0, "Found", "Not Found")</f>
        <v>Found</v>
      </c>
      <c r="AB192" s="125" t="str">
        <f>IF(COUNTIF(Stats!$A$1:$A$32, J192) &gt; 0, "Found", "Not Found")</f>
        <v>Found</v>
      </c>
      <c r="AC192" s="125" t="str">
        <f>IF(COUNTIF(Stats!$A$1:$A$32, K192) &gt; 0, "Found", "Not Found")</f>
        <v>Found</v>
      </c>
      <c r="AD192" s="125" t="str">
        <f>IF(COUNTIF(Stats!$A$1:$A$32, L192) &gt; 0, "Found", "Not Found")</f>
        <v>Found</v>
      </c>
      <c r="AE192" s="125" t="str">
        <f>IF(COUNTIF(Stats!$A$1:$A$32, M192) &gt; 0, "Found", "Not Found")</f>
        <v>Found</v>
      </c>
      <c r="AF192" s="125" t="str">
        <f>IF(COUNTIF(Stats!$A$1:$A$32, N192) &gt; 0, "Found", "Not Found")</f>
        <v>Found</v>
      </c>
      <c r="AG192" s="125" t="str">
        <f>IF(COUNTIF(Stats!$A$1:$A$32, O192) &gt; 0, "Found", "Not Found")</f>
        <v>Found</v>
      </c>
      <c r="AH192" s="125" t="str">
        <f>IF(COUNTIF(Stats!$A$1:$A$32, P192) &gt; 0, "Found", "Not Found")</f>
        <v>Found</v>
      </c>
      <c r="AI192" s="125" t="str">
        <f>IF(COUNTIF(Stats!$A$1:$A$32, Q192) &gt; 0, "Found", "Not Found")</f>
        <v>Found</v>
      </c>
      <c r="AJ192" s="125" t="str">
        <f>IF(COUNTIF(Stats!$A$1:$A$32, R192) &gt; 0, "Found", "Not Found")</f>
        <v>Found</v>
      </c>
    </row>
    <row r="193" spans="1:36">
      <c r="A193" s="115" t="s">
        <v>316</v>
      </c>
      <c r="B193" s="135">
        <v>45133</v>
      </c>
      <c r="C193" s="115" t="s">
        <v>365</v>
      </c>
      <c r="D193" s="115" t="s">
        <v>100</v>
      </c>
      <c r="E193" s="117" t="s">
        <v>48</v>
      </c>
      <c r="F193" s="118" t="s">
        <v>52</v>
      </c>
      <c r="G193" s="119" t="s">
        <v>65</v>
      </c>
      <c r="H193" s="119" t="s">
        <v>46</v>
      </c>
      <c r="I193" s="120" t="s">
        <v>58</v>
      </c>
      <c r="J193" s="120" t="s">
        <v>47</v>
      </c>
      <c r="K193" s="122" t="s">
        <v>40</v>
      </c>
      <c r="L193" s="123" t="s">
        <v>51</v>
      </c>
      <c r="M193" s="124" t="s">
        <v>66</v>
      </c>
      <c r="N193" s="124" t="s">
        <v>15</v>
      </c>
      <c r="O193" s="124" t="s">
        <v>57</v>
      </c>
      <c r="P193" s="124" t="s">
        <v>49</v>
      </c>
      <c r="Q193" s="124" t="s">
        <v>50</v>
      </c>
      <c r="R193" s="124" t="s">
        <v>70</v>
      </c>
      <c r="S193" s="115">
        <v>3</v>
      </c>
      <c r="T193" s="125">
        <f ca="1">IFERROR(__xludf.DUMMYFUNCTION("COUNTUNIQUE(E193:R193)"),14)</f>
        <v>14</v>
      </c>
      <c r="U193" s="126">
        <f>COUNTIFS(Patch3!E193:L193,Patch3!$H$16)</f>
        <v>0</v>
      </c>
      <c r="V193" s="126">
        <f>COUNTIFS(Patch3!E193:L193,Patch3!$N$2)</f>
        <v>0</v>
      </c>
      <c r="W193" s="125" t="str">
        <f>IF(COUNTIF(Stats!$A$1:$A$32, E193) &gt; 0, "Found", "Not Found")</f>
        <v>Found</v>
      </c>
      <c r="X193" s="125" t="str">
        <f>IF(COUNTIF(Stats!$A$1:$A$32, F193) &gt; 0, "Found", "Not Found")</f>
        <v>Found</v>
      </c>
      <c r="Y193" s="125" t="str">
        <f>IF(COUNTIF(Stats!$A$1:$A$32, G193) &gt; 0, "Found", "Not Found")</f>
        <v>Found</v>
      </c>
      <c r="Z193" s="125" t="str">
        <f>IF(COUNTIF(Stats!$A$1:$A$32, H193) &gt; 0, "Found", "Not Found")</f>
        <v>Found</v>
      </c>
      <c r="AA193" s="125" t="str">
        <f>IF(COUNTIF(Stats!$A$1:$A$32, I193) &gt; 0, "Found", "Not Found")</f>
        <v>Found</v>
      </c>
      <c r="AB193" s="125" t="str">
        <f>IF(COUNTIF(Stats!$A$1:$A$32, J193) &gt; 0, "Found", "Not Found")</f>
        <v>Found</v>
      </c>
      <c r="AC193" s="125" t="str">
        <f>IF(COUNTIF(Stats!$A$1:$A$32, K193) &gt; 0, "Found", "Not Found")</f>
        <v>Found</v>
      </c>
      <c r="AD193" s="125" t="str">
        <f>IF(COUNTIF(Stats!$A$1:$A$32, L193) &gt; 0, "Found", "Not Found")</f>
        <v>Found</v>
      </c>
      <c r="AE193" s="125" t="str">
        <f>IF(COUNTIF(Stats!$A$1:$A$32, M193) &gt; 0, "Found", "Not Found")</f>
        <v>Found</v>
      </c>
      <c r="AF193" s="125" t="str">
        <f>IF(COUNTIF(Stats!$A$1:$A$32, N193) &gt; 0, "Found", "Not Found")</f>
        <v>Found</v>
      </c>
      <c r="AG193" s="125" t="str">
        <f>IF(COUNTIF(Stats!$A$1:$A$32, O193) &gt; 0, "Found", "Not Found")</f>
        <v>Found</v>
      </c>
      <c r="AH193" s="125" t="str">
        <f>IF(COUNTIF(Stats!$A$1:$A$32, P193) &gt; 0, "Found", "Not Found")</f>
        <v>Found</v>
      </c>
      <c r="AI193" s="125" t="str">
        <f>IF(COUNTIF(Stats!$A$1:$A$32, Q193) &gt; 0, "Found", "Not Found")</f>
        <v>Found</v>
      </c>
      <c r="AJ193" s="125" t="str">
        <f>IF(COUNTIF(Stats!$A$1:$A$32, R193) &gt; 0, "Found", "Not Found")</f>
        <v>Not Found</v>
      </c>
    </row>
    <row r="194" spans="1:36">
      <c r="A194" s="115" t="s">
        <v>315</v>
      </c>
      <c r="B194" s="135">
        <v>45133</v>
      </c>
      <c r="C194" s="115" t="s">
        <v>365</v>
      </c>
      <c r="D194" s="115" t="s">
        <v>100</v>
      </c>
      <c r="E194" s="117" t="s">
        <v>49</v>
      </c>
      <c r="F194" s="118" t="s">
        <v>25</v>
      </c>
      <c r="G194" s="119" t="s">
        <v>40</v>
      </c>
      <c r="H194" s="119" t="s">
        <v>51</v>
      </c>
      <c r="I194" s="120" t="s">
        <v>45</v>
      </c>
      <c r="J194" s="120" t="s">
        <v>59</v>
      </c>
      <c r="K194" s="122" t="s">
        <v>70</v>
      </c>
      <c r="L194" s="123" t="s">
        <v>65</v>
      </c>
      <c r="M194" s="124" t="s">
        <v>15</v>
      </c>
      <c r="N194" s="124" t="s">
        <v>52</v>
      </c>
      <c r="O194" s="124" t="s">
        <v>66</v>
      </c>
      <c r="P194" s="124" t="s">
        <v>57</v>
      </c>
      <c r="Q194" s="124" t="s">
        <v>48</v>
      </c>
      <c r="R194" s="124" t="s">
        <v>58</v>
      </c>
      <c r="S194" s="115">
        <v>3</v>
      </c>
      <c r="T194" s="125">
        <f ca="1">IFERROR(__xludf.DUMMYFUNCTION("COUNTUNIQUE(E194:R194)"),14)</f>
        <v>14</v>
      </c>
      <c r="U194" s="126">
        <f>COUNTIFS(Patch3!E194:L194,Patch3!$H$16)</f>
        <v>0</v>
      </c>
      <c r="V194" s="126">
        <f>COUNTIFS(Patch3!E194:L194,Patch3!$N$2)</f>
        <v>0</v>
      </c>
      <c r="W194" s="125" t="str">
        <f>IF(COUNTIF(Stats!$A$1:$A$32, E194) &gt; 0, "Found", "Not Found")</f>
        <v>Found</v>
      </c>
      <c r="X194" s="125" t="str">
        <f>IF(COUNTIF(Stats!$A$1:$A$32, F194) &gt; 0, "Found", "Not Found")</f>
        <v>Found</v>
      </c>
      <c r="Y194" s="125" t="str">
        <f>IF(COUNTIF(Stats!$A$1:$A$32, G194) &gt; 0, "Found", "Not Found")</f>
        <v>Found</v>
      </c>
      <c r="Z194" s="125" t="str">
        <f>IF(COUNTIF(Stats!$A$1:$A$32, H194) &gt; 0, "Found", "Not Found")</f>
        <v>Found</v>
      </c>
      <c r="AA194" s="125" t="str">
        <f>IF(COUNTIF(Stats!$A$1:$A$32, I194) &gt; 0, "Found", "Not Found")</f>
        <v>Found</v>
      </c>
      <c r="AB194" s="125" t="str">
        <f>IF(COUNTIF(Stats!$A$1:$A$32, J194) &gt; 0, "Found", "Not Found")</f>
        <v>Found</v>
      </c>
      <c r="AC194" s="125" t="str">
        <f>IF(COUNTIF(Stats!$A$1:$A$32, K194) &gt; 0, "Found", "Not Found")</f>
        <v>Not Found</v>
      </c>
      <c r="AD194" s="125" t="str">
        <f>IF(COUNTIF(Stats!$A$1:$A$32, L194) &gt; 0, "Found", "Not Found")</f>
        <v>Found</v>
      </c>
      <c r="AE194" s="125" t="str">
        <f>IF(COUNTIF(Stats!$A$1:$A$32, M194) &gt; 0, "Found", "Not Found")</f>
        <v>Found</v>
      </c>
      <c r="AF194" s="125" t="str">
        <f>IF(COUNTIF(Stats!$A$1:$A$32, N194) &gt; 0, "Found", "Not Found")</f>
        <v>Found</v>
      </c>
      <c r="AG194" s="125" t="str">
        <f>IF(COUNTIF(Stats!$A$1:$A$32, O194) &gt; 0, "Found", "Not Found")</f>
        <v>Found</v>
      </c>
      <c r="AH194" s="125" t="str">
        <f>IF(COUNTIF(Stats!$A$1:$A$32, P194) &gt; 0, "Found", "Not Found")</f>
        <v>Found</v>
      </c>
      <c r="AI194" s="125" t="str">
        <f>IF(COUNTIF(Stats!$A$1:$A$32, Q194) &gt; 0, "Found", "Not Found")</f>
        <v>Found</v>
      </c>
      <c r="AJ194" s="125" t="str">
        <f>IF(COUNTIF(Stats!$A$1:$A$32, R194) &gt; 0, "Found", "Not Found")</f>
        <v>Found</v>
      </c>
    </row>
    <row r="195" spans="1:36">
      <c r="A195" s="115" t="s">
        <v>220</v>
      </c>
      <c r="B195" s="135">
        <v>45133</v>
      </c>
      <c r="C195" s="115" t="s">
        <v>365</v>
      </c>
      <c r="D195" s="115" t="s">
        <v>100</v>
      </c>
      <c r="E195" s="117" t="s">
        <v>50</v>
      </c>
      <c r="F195" s="118" t="s">
        <v>61</v>
      </c>
      <c r="G195" s="119" t="s">
        <v>51</v>
      </c>
      <c r="H195" s="119" t="s">
        <v>56</v>
      </c>
      <c r="I195" s="120" t="s">
        <v>48</v>
      </c>
      <c r="J195" s="120" t="s">
        <v>58</v>
      </c>
      <c r="K195" s="122" t="s">
        <v>55</v>
      </c>
      <c r="L195" s="123" t="s">
        <v>70</v>
      </c>
      <c r="M195" s="124" t="s">
        <v>52</v>
      </c>
      <c r="N195" s="124" t="s">
        <v>15</v>
      </c>
      <c r="O195" s="124" t="s">
        <v>66</v>
      </c>
      <c r="P195" s="124" t="s">
        <v>49</v>
      </c>
      <c r="Q195" s="124" t="s">
        <v>46</v>
      </c>
      <c r="R195" s="124" t="s">
        <v>60</v>
      </c>
      <c r="S195" s="115">
        <v>3</v>
      </c>
      <c r="T195" s="125">
        <f ca="1">IFERROR(__xludf.DUMMYFUNCTION("COUNTUNIQUE(E195:R195)"),14)</f>
        <v>14</v>
      </c>
      <c r="U195" s="126">
        <f>COUNTIFS(Patch3!E195:L195,Patch3!$H$16)</f>
        <v>0</v>
      </c>
      <c r="V195" s="126">
        <f>COUNTIFS(Patch3!E195:L195,Patch3!$N$2)</f>
        <v>0</v>
      </c>
      <c r="W195" s="125" t="str">
        <f>IF(COUNTIF(Stats!$A$1:$A$32, E195) &gt; 0, "Found", "Not Found")</f>
        <v>Found</v>
      </c>
      <c r="X195" s="125" t="str">
        <f>IF(COUNTIF(Stats!$A$1:$A$32, F195) &gt; 0, "Found", "Not Found")</f>
        <v>Found</v>
      </c>
      <c r="Y195" s="125" t="str">
        <f>IF(COUNTIF(Stats!$A$1:$A$32, G195) &gt; 0, "Found", "Not Found")</f>
        <v>Found</v>
      </c>
      <c r="Z195" s="125" t="str">
        <f>IF(COUNTIF(Stats!$A$1:$A$32, H195) &gt; 0, "Found", "Not Found")</f>
        <v>Found</v>
      </c>
      <c r="AA195" s="125" t="str">
        <f>IF(COUNTIF(Stats!$A$1:$A$32, I195) &gt; 0, "Found", "Not Found")</f>
        <v>Found</v>
      </c>
      <c r="AB195" s="125" t="str">
        <f>IF(COUNTIF(Stats!$A$1:$A$32, J195) &gt; 0, "Found", "Not Found")</f>
        <v>Found</v>
      </c>
      <c r="AC195" s="125" t="str">
        <f>IF(COUNTIF(Stats!$A$1:$A$32, K195) &gt; 0, "Found", "Not Found")</f>
        <v>Found</v>
      </c>
      <c r="AD195" s="125" t="str">
        <f>IF(COUNTIF(Stats!$A$1:$A$32, L195) &gt; 0, "Found", "Not Found")</f>
        <v>Not Found</v>
      </c>
      <c r="AE195" s="125" t="str">
        <f>IF(COUNTIF(Stats!$A$1:$A$32, M195) &gt; 0, "Found", "Not Found")</f>
        <v>Found</v>
      </c>
      <c r="AF195" s="125" t="str">
        <f>IF(COUNTIF(Stats!$A$1:$A$32, N195) &gt; 0, "Found", "Not Found")</f>
        <v>Found</v>
      </c>
      <c r="AG195" s="125" t="str">
        <f>IF(COUNTIF(Stats!$A$1:$A$32, O195) &gt; 0, "Found", "Not Found")</f>
        <v>Found</v>
      </c>
      <c r="AH195" s="125" t="str">
        <f>IF(COUNTIF(Stats!$A$1:$A$32, P195) &gt; 0, "Found", "Not Found")</f>
        <v>Found</v>
      </c>
      <c r="AI195" s="125" t="str">
        <f>IF(COUNTIF(Stats!$A$1:$A$32, Q195) &gt; 0, "Found", "Not Found")</f>
        <v>Found</v>
      </c>
      <c r="AJ195" s="125" t="str">
        <f>IF(COUNTIF(Stats!$A$1:$A$32, R195) &gt; 0, "Found", "Not Found")</f>
        <v>Found</v>
      </c>
    </row>
    <row r="196" spans="1:36">
      <c r="A196" s="115" t="s">
        <v>275</v>
      </c>
      <c r="B196" s="135">
        <v>45133</v>
      </c>
      <c r="C196" s="115" t="s">
        <v>365</v>
      </c>
      <c r="D196" s="115" t="s">
        <v>100</v>
      </c>
      <c r="E196" s="117" t="s">
        <v>48</v>
      </c>
      <c r="F196" s="118" t="s">
        <v>57</v>
      </c>
      <c r="G196" s="119" t="s">
        <v>58</v>
      </c>
      <c r="H196" s="119" t="s">
        <v>68</v>
      </c>
      <c r="I196" s="120" t="s">
        <v>50</v>
      </c>
      <c r="J196" s="120" t="s">
        <v>49</v>
      </c>
      <c r="K196" s="122" t="s">
        <v>20</v>
      </c>
      <c r="L196" s="123" t="s">
        <v>55</v>
      </c>
      <c r="M196" s="124" t="s">
        <v>15</v>
      </c>
      <c r="N196" s="124" t="s">
        <v>66</v>
      </c>
      <c r="O196" s="124" t="s">
        <v>52</v>
      </c>
      <c r="P196" s="124" t="s">
        <v>51</v>
      </c>
      <c r="Q196" s="124" t="s">
        <v>40</v>
      </c>
      <c r="R196" s="124" t="s">
        <v>45</v>
      </c>
      <c r="S196" s="115">
        <v>3</v>
      </c>
      <c r="T196" s="125">
        <f ca="1">IFERROR(__xludf.DUMMYFUNCTION("COUNTUNIQUE(E196:R196)"),14)</f>
        <v>14</v>
      </c>
      <c r="U196" s="126">
        <f>COUNTIFS(Patch3!E196:L196,Patch3!$H$16)</f>
        <v>0</v>
      </c>
      <c r="V196" s="126">
        <f>COUNTIFS(Patch3!E196:L196,Patch3!$N$2)</f>
        <v>0</v>
      </c>
      <c r="W196" s="125" t="str">
        <f>IF(COUNTIF(Stats!$A$1:$A$32, E196) &gt; 0, "Found", "Not Found")</f>
        <v>Found</v>
      </c>
      <c r="X196" s="125" t="str">
        <f>IF(COUNTIF(Stats!$A$1:$A$32, F196) &gt; 0, "Found", "Not Found")</f>
        <v>Found</v>
      </c>
      <c r="Y196" s="125" t="str">
        <f>IF(COUNTIF(Stats!$A$1:$A$32, G196) &gt; 0, "Found", "Not Found")</f>
        <v>Found</v>
      </c>
      <c r="Z196" s="125" t="str">
        <f>IF(COUNTIF(Stats!$A$1:$A$32, H196) &gt; 0, "Found", "Not Found")</f>
        <v>Found</v>
      </c>
      <c r="AA196" s="125" t="str">
        <f>IF(COUNTIF(Stats!$A$1:$A$32, I196) &gt; 0, "Found", "Not Found")</f>
        <v>Found</v>
      </c>
      <c r="AB196" s="125" t="str">
        <f>IF(COUNTIF(Stats!$A$1:$A$32, J196) &gt; 0, "Found", "Not Found")</f>
        <v>Found</v>
      </c>
      <c r="AC196" s="125" t="str">
        <f>IF(COUNTIF(Stats!$A$1:$A$32, K196) &gt; 0, "Found", "Not Found")</f>
        <v>Found</v>
      </c>
      <c r="AD196" s="125" t="str">
        <f>IF(COUNTIF(Stats!$A$1:$A$32, L196) &gt; 0, "Found", "Not Found")</f>
        <v>Found</v>
      </c>
      <c r="AE196" s="125" t="str">
        <f>IF(COUNTIF(Stats!$A$1:$A$32, M196) &gt; 0, "Found", "Not Found")</f>
        <v>Found</v>
      </c>
      <c r="AF196" s="125" t="str">
        <f>IF(COUNTIF(Stats!$A$1:$A$32, N196) &gt; 0, "Found", "Not Found")</f>
        <v>Found</v>
      </c>
      <c r="AG196" s="125" t="str">
        <f>IF(COUNTIF(Stats!$A$1:$A$32, O196) &gt; 0, "Found", "Not Found")</f>
        <v>Found</v>
      </c>
      <c r="AH196" s="125" t="str">
        <f>IF(COUNTIF(Stats!$A$1:$A$32, P196) &gt; 0, "Found", "Not Found")</f>
        <v>Found</v>
      </c>
      <c r="AI196" s="125" t="str">
        <f>IF(COUNTIF(Stats!$A$1:$A$32, Q196) &gt; 0, "Found", "Not Found")</f>
        <v>Found</v>
      </c>
      <c r="AJ196" s="125" t="str">
        <f>IF(COUNTIF(Stats!$A$1:$A$32, R196) &gt; 0, "Found", "Not Found")</f>
        <v>Found</v>
      </c>
    </row>
    <row r="197" spans="1:36">
      <c r="A197" s="115" t="s">
        <v>220</v>
      </c>
      <c r="B197" s="135">
        <v>45133</v>
      </c>
      <c r="C197" s="115" t="s">
        <v>364</v>
      </c>
      <c r="D197" s="115" t="s">
        <v>100</v>
      </c>
      <c r="E197" s="117" t="s">
        <v>66</v>
      </c>
      <c r="F197" s="118" t="s">
        <v>57</v>
      </c>
      <c r="G197" s="119" t="s">
        <v>70</v>
      </c>
      <c r="H197" s="119" t="s">
        <v>62</v>
      </c>
      <c r="I197" s="120" t="s">
        <v>47</v>
      </c>
      <c r="J197" s="120" t="s">
        <v>48</v>
      </c>
      <c r="K197" s="122" t="s">
        <v>40</v>
      </c>
      <c r="L197" s="123" t="s">
        <v>69</v>
      </c>
      <c r="M197" s="124" t="s">
        <v>52</v>
      </c>
      <c r="N197" s="124" t="s">
        <v>15</v>
      </c>
      <c r="O197" s="124" t="s">
        <v>50</v>
      </c>
      <c r="P197" s="124" t="s">
        <v>49</v>
      </c>
      <c r="Q197" s="124" t="s">
        <v>55</v>
      </c>
      <c r="R197" s="124" t="s">
        <v>51</v>
      </c>
      <c r="S197" s="115">
        <v>3</v>
      </c>
      <c r="T197" s="125">
        <f ca="1">IFERROR(__xludf.DUMMYFUNCTION("COUNTUNIQUE(E197:R197)"),14)</f>
        <v>14</v>
      </c>
      <c r="U197" s="126">
        <f>COUNTIFS(Patch3!E197:L197,Patch3!$H$16)</f>
        <v>1</v>
      </c>
      <c r="V197" s="126">
        <f>COUNTIFS(Patch3!E197:L197,Patch3!$N$2)</f>
        <v>1</v>
      </c>
      <c r="W197" s="125" t="str">
        <f>IF(COUNTIF(Stats!$A$1:$A$32, E197) &gt; 0, "Found", "Not Found")</f>
        <v>Found</v>
      </c>
      <c r="X197" s="125" t="str">
        <f>IF(COUNTIF(Stats!$A$1:$A$32, F197) &gt; 0, "Found", "Not Found")</f>
        <v>Found</v>
      </c>
      <c r="Y197" s="125" t="str">
        <f>IF(COUNTIF(Stats!$A$1:$A$32, G197) &gt; 0, "Found", "Not Found")</f>
        <v>Not Found</v>
      </c>
      <c r="Z197" s="125" t="str">
        <f>IF(COUNTIF(Stats!$A$1:$A$32, H197) &gt; 0, "Found", "Not Found")</f>
        <v>Found</v>
      </c>
      <c r="AA197" s="125" t="str">
        <f>IF(COUNTIF(Stats!$A$1:$A$32, I197) &gt; 0, "Found", "Not Found")</f>
        <v>Found</v>
      </c>
      <c r="AB197" s="125" t="str">
        <f>IF(COUNTIF(Stats!$A$1:$A$32, J197) &gt; 0, "Found", "Not Found")</f>
        <v>Found</v>
      </c>
      <c r="AC197" s="125" t="str">
        <f>IF(COUNTIF(Stats!$A$1:$A$32, K197) &gt; 0, "Found", "Not Found")</f>
        <v>Found</v>
      </c>
      <c r="AD197" s="125" t="str">
        <f>IF(COUNTIF(Stats!$A$1:$A$32, L197) &gt; 0, "Found", "Not Found")</f>
        <v>Found</v>
      </c>
      <c r="AE197" s="125" t="str">
        <f>IF(COUNTIF(Stats!$A$1:$A$32, M197) &gt; 0, "Found", "Not Found")</f>
        <v>Found</v>
      </c>
      <c r="AF197" s="125" t="str">
        <f>IF(COUNTIF(Stats!$A$1:$A$32, N197) &gt; 0, "Found", "Not Found")</f>
        <v>Found</v>
      </c>
      <c r="AG197" s="125" t="str">
        <f>IF(COUNTIF(Stats!$A$1:$A$32, O197) &gt; 0, "Found", "Not Found")</f>
        <v>Found</v>
      </c>
      <c r="AH197" s="125" t="str">
        <f>IF(COUNTIF(Stats!$A$1:$A$32, P197) &gt; 0, "Found", "Not Found")</f>
        <v>Found</v>
      </c>
      <c r="AI197" s="125" t="str">
        <f>IF(COUNTIF(Stats!$A$1:$A$32, Q197) &gt; 0, "Found", "Not Found")</f>
        <v>Found</v>
      </c>
      <c r="AJ197" s="125" t="str">
        <f>IF(COUNTIF(Stats!$A$1:$A$32, R197) &gt; 0, "Found", "Not Found")</f>
        <v>Found</v>
      </c>
    </row>
    <row r="198" spans="1:36">
      <c r="A198" s="115" t="s">
        <v>275</v>
      </c>
      <c r="B198" s="135">
        <v>45133</v>
      </c>
      <c r="C198" s="115" t="s">
        <v>365</v>
      </c>
      <c r="D198" s="115" t="s">
        <v>100</v>
      </c>
      <c r="E198" s="117" t="s">
        <v>52</v>
      </c>
      <c r="F198" s="118" t="s">
        <v>51</v>
      </c>
      <c r="G198" s="119" t="s">
        <v>48</v>
      </c>
      <c r="H198" s="119" t="s">
        <v>58</v>
      </c>
      <c r="I198" s="120" t="s">
        <v>57</v>
      </c>
      <c r="J198" s="120" t="s">
        <v>55</v>
      </c>
      <c r="K198" s="122" t="s">
        <v>47</v>
      </c>
      <c r="L198" s="123" t="s">
        <v>61</v>
      </c>
      <c r="M198" s="124" t="s">
        <v>15</v>
      </c>
      <c r="N198" s="124" t="s">
        <v>66</v>
      </c>
      <c r="O198" s="124" t="s">
        <v>50</v>
      </c>
      <c r="P198" s="124" t="s">
        <v>298</v>
      </c>
      <c r="Q198" s="124" t="s">
        <v>70</v>
      </c>
      <c r="R198" s="124" t="s">
        <v>40</v>
      </c>
      <c r="S198" s="115">
        <v>3</v>
      </c>
      <c r="T198" s="125">
        <f ca="1">IFERROR(__xludf.DUMMYFUNCTION("COUNTUNIQUE(E198:R198)"),14)</f>
        <v>14</v>
      </c>
      <c r="U198" s="126">
        <f>COUNTIFS(Patch3!E198:L198,Patch3!$H$16)</f>
        <v>0</v>
      </c>
      <c r="V198" s="126">
        <f>COUNTIFS(Patch3!E198:L198,Patch3!$N$2)</f>
        <v>0</v>
      </c>
      <c r="W198" s="125" t="str">
        <f>IF(COUNTIF(Stats!$A$1:$A$32, E198) &gt; 0, "Found", "Not Found")</f>
        <v>Found</v>
      </c>
      <c r="X198" s="125" t="str">
        <f>IF(COUNTIF(Stats!$A$1:$A$32, F198) &gt; 0, "Found", "Not Found")</f>
        <v>Found</v>
      </c>
      <c r="Y198" s="125" t="str">
        <f>IF(COUNTIF(Stats!$A$1:$A$32, G198) &gt; 0, "Found", "Not Found")</f>
        <v>Found</v>
      </c>
      <c r="Z198" s="125" t="str">
        <f>IF(COUNTIF(Stats!$A$1:$A$32, H198) &gt; 0, "Found", "Not Found")</f>
        <v>Found</v>
      </c>
      <c r="AA198" s="125" t="str">
        <f>IF(COUNTIF(Stats!$A$1:$A$32, I198) &gt; 0, "Found", "Not Found")</f>
        <v>Found</v>
      </c>
      <c r="AB198" s="125" t="str">
        <f>IF(COUNTIF(Stats!$A$1:$A$32, J198) &gt; 0, "Found", "Not Found")</f>
        <v>Found</v>
      </c>
      <c r="AC198" s="125" t="str">
        <f>IF(COUNTIF(Stats!$A$1:$A$32, K198) &gt; 0, "Found", "Not Found")</f>
        <v>Found</v>
      </c>
      <c r="AD198" s="125" t="str">
        <f>IF(COUNTIF(Stats!$A$1:$A$32, L198) &gt; 0, "Found", "Not Found")</f>
        <v>Found</v>
      </c>
      <c r="AE198" s="125" t="str">
        <f>IF(COUNTIF(Stats!$A$1:$A$32, M198) &gt; 0, "Found", "Not Found")</f>
        <v>Found</v>
      </c>
      <c r="AF198" s="125" t="str">
        <f>IF(COUNTIF(Stats!$A$1:$A$32, N198) &gt; 0, "Found", "Not Found")</f>
        <v>Found</v>
      </c>
      <c r="AG198" s="125" t="str">
        <f>IF(COUNTIF(Stats!$A$1:$A$32, O198) &gt; 0, "Found", "Not Found")</f>
        <v>Found</v>
      </c>
      <c r="AH198" s="125" t="str">
        <f>IF(COUNTIF(Stats!$A$1:$A$32, P198) &gt; 0, "Found", "Not Found")</f>
        <v>Found</v>
      </c>
      <c r="AI198" s="125" t="str">
        <f>IF(COUNTIF(Stats!$A$1:$A$32, Q198) &gt; 0, "Found", "Not Found")</f>
        <v>Not Found</v>
      </c>
      <c r="AJ198" s="125" t="str">
        <f>IF(COUNTIF(Stats!$A$1:$A$32, R198) &gt; 0, "Found", "Not Found")</f>
        <v>Found</v>
      </c>
    </row>
    <row r="199" spans="1:36">
      <c r="A199" s="115" t="s">
        <v>303</v>
      </c>
      <c r="B199" s="135">
        <v>45133</v>
      </c>
      <c r="C199" s="115" t="s">
        <v>365</v>
      </c>
      <c r="D199" s="115" t="s">
        <v>100</v>
      </c>
      <c r="E199" s="117" t="s">
        <v>15</v>
      </c>
      <c r="F199" s="118" t="s">
        <v>46</v>
      </c>
      <c r="G199" s="119" t="s">
        <v>58</v>
      </c>
      <c r="H199" s="119" t="s">
        <v>68</v>
      </c>
      <c r="I199" s="120" t="s">
        <v>69</v>
      </c>
      <c r="J199" s="120" t="s">
        <v>49</v>
      </c>
      <c r="K199" s="122" t="s">
        <v>70</v>
      </c>
      <c r="L199" s="123" t="s">
        <v>59</v>
      </c>
      <c r="M199" s="124" t="s">
        <v>52</v>
      </c>
      <c r="N199" s="124" t="s">
        <v>47</v>
      </c>
      <c r="O199" s="124" t="s">
        <v>66</v>
      </c>
      <c r="P199" s="124" t="s">
        <v>55</v>
      </c>
      <c r="Q199" s="124" t="s">
        <v>45</v>
      </c>
      <c r="R199" s="124" t="s">
        <v>50</v>
      </c>
      <c r="S199" s="115">
        <v>3</v>
      </c>
      <c r="T199" s="125">
        <f ca="1">IFERROR(__xludf.DUMMYFUNCTION("COUNTUNIQUE(E199:R199)"),14)</f>
        <v>14</v>
      </c>
      <c r="U199" s="126">
        <f>COUNTIFS(Patch3!E199:L199,Patch3!$H$16)</f>
        <v>1</v>
      </c>
      <c r="V199" s="126">
        <f>COUNTIFS(Patch3!E199:L199,Patch3!$N$2)</f>
        <v>0</v>
      </c>
      <c r="W199" s="125" t="str">
        <f>IF(COUNTIF(Stats!$A$1:$A$32, E199) &gt; 0, "Found", "Not Found")</f>
        <v>Found</v>
      </c>
      <c r="X199" s="125" t="str">
        <f>IF(COUNTIF(Stats!$A$1:$A$32, F199) &gt; 0, "Found", "Not Found")</f>
        <v>Found</v>
      </c>
      <c r="Y199" s="125" t="str">
        <f>IF(COUNTIF(Stats!$A$1:$A$32, G199) &gt; 0, "Found", "Not Found")</f>
        <v>Found</v>
      </c>
      <c r="Z199" s="125" t="str">
        <f>IF(COUNTIF(Stats!$A$1:$A$32, H199) &gt; 0, "Found", "Not Found")</f>
        <v>Found</v>
      </c>
      <c r="AA199" s="125" t="str">
        <f>IF(COUNTIF(Stats!$A$1:$A$32, I199) &gt; 0, "Found", "Not Found")</f>
        <v>Found</v>
      </c>
      <c r="AB199" s="125" t="str">
        <f>IF(COUNTIF(Stats!$A$1:$A$32, J199) &gt; 0, "Found", "Not Found")</f>
        <v>Found</v>
      </c>
      <c r="AC199" s="125" t="str">
        <f>IF(COUNTIF(Stats!$A$1:$A$32, K199) &gt; 0, "Found", "Not Found")</f>
        <v>Not Found</v>
      </c>
      <c r="AD199" s="125" t="str">
        <f>IF(COUNTIF(Stats!$A$1:$A$32, L199) &gt; 0, "Found", "Not Found")</f>
        <v>Found</v>
      </c>
      <c r="AE199" s="125" t="str">
        <f>IF(COUNTIF(Stats!$A$1:$A$32, M199) &gt; 0, "Found", "Not Found")</f>
        <v>Found</v>
      </c>
      <c r="AF199" s="125" t="str">
        <f>IF(COUNTIF(Stats!$A$1:$A$32, N199) &gt; 0, "Found", "Not Found")</f>
        <v>Found</v>
      </c>
      <c r="AG199" s="125" t="str">
        <f>IF(COUNTIF(Stats!$A$1:$A$32, O199) &gt; 0, "Found", "Not Found")</f>
        <v>Found</v>
      </c>
      <c r="AH199" s="125" t="str">
        <f>IF(COUNTIF(Stats!$A$1:$A$32, P199) &gt; 0, "Found", "Not Found")</f>
        <v>Found</v>
      </c>
      <c r="AI199" s="125" t="str">
        <f>IF(COUNTIF(Stats!$A$1:$A$32, Q199) &gt; 0, "Found", "Not Found")</f>
        <v>Found</v>
      </c>
      <c r="AJ199" s="125" t="str">
        <f>IF(COUNTIF(Stats!$A$1:$A$32, R199) &gt; 0, "Found", "Not Found")</f>
        <v>Found</v>
      </c>
    </row>
    <row r="200" spans="1:36">
      <c r="A200" s="115" t="s">
        <v>338</v>
      </c>
      <c r="B200" s="135">
        <v>45133</v>
      </c>
      <c r="C200" s="115" t="s">
        <v>365</v>
      </c>
      <c r="D200" s="115" t="s">
        <v>100</v>
      </c>
      <c r="E200" s="117" t="s">
        <v>47</v>
      </c>
      <c r="F200" s="118" t="s">
        <v>61</v>
      </c>
      <c r="G200" s="119" t="s">
        <v>70</v>
      </c>
      <c r="H200" s="119" t="s">
        <v>55</v>
      </c>
      <c r="I200" s="120" t="s">
        <v>52</v>
      </c>
      <c r="J200" s="120" t="s">
        <v>35</v>
      </c>
      <c r="K200" s="122" t="s">
        <v>58</v>
      </c>
      <c r="L200" s="123" t="s">
        <v>60</v>
      </c>
      <c r="M200" s="124" t="s">
        <v>45</v>
      </c>
      <c r="N200" s="124" t="s">
        <v>46</v>
      </c>
      <c r="O200" s="124" t="s">
        <v>66</v>
      </c>
      <c r="P200" s="124" t="s">
        <v>49</v>
      </c>
      <c r="Q200" s="124" t="s">
        <v>50</v>
      </c>
      <c r="R200" s="124" t="s">
        <v>40</v>
      </c>
      <c r="S200" s="115">
        <v>3</v>
      </c>
      <c r="T200" s="125">
        <f ca="1">IFERROR(__xludf.DUMMYFUNCTION("COUNTUNIQUE(E200:R200)"),14)</f>
        <v>14</v>
      </c>
      <c r="U200" s="126">
        <f>COUNTIFS(Patch3!E200:L200,Patch3!$H$16)</f>
        <v>0</v>
      </c>
      <c r="V200" s="126">
        <f>COUNTIFS(Patch3!E200:L200,Patch3!$N$2)</f>
        <v>0</v>
      </c>
      <c r="W200" s="125" t="str">
        <f>IF(COUNTIF(Stats!$A$1:$A$32, E200) &gt; 0, "Found", "Not Found")</f>
        <v>Found</v>
      </c>
      <c r="X200" s="125" t="str">
        <f>IF(COUNTIF(Stats!$A$1:$A$32, F200) &gt; 0, "Found", "Not Found")</f>
        <v>Found</v>
      </c>
      <c r="Y200" s="125" t="str">
        <f>IF(COUNTIF(Stats!$A$1:$A$32, G200) &gt; 0, "Found", "Not Found")</f>
        <v>Not Found</v>
      </c>
      <c r="Z200" s="125" t="str">
        <f>IF(COUNTIF(Stats!$A$1:$A$32, H200) &gt; 0, "Found", "Not Found")</f>
        <v>Found</v>
      </c>
      <c r="AA200" s="125" t="str">
        <f>IF(COUNTIF(Stats!$A$1:$A$32, I200) &gt; 0, "Found", "Not Found")</f>
        <v>Found</v>
      </c>
      <c r="AB200" s="125" t="str">
        <f>IF(COUNTIF(Stats!$A$1:$A$32, J200) &gt; 0, "Found", "Not Found")</f>
        <v>Found</v>
      </c>
      <c r="AC200" s="125" t="str">
        <f>IF(COUNTIF(Stats!$A$1:$A$32, K200) &gt; 0, "Found", "Not Found")</f>
        <v>Found</v>
      </c>
      <c r="AD200" s="125" t="str">
        <f>IF(COUNTIF(Stats!$A$1:$A$32, L200) &gt; 0, "Found", "Not Found")</f>
        <v>Found</v>
      </c>
      <c r="AE200" s="125" t="str">
        <f>IF(COUNTIF(Stats!$A$1:$A$32, M200) &gt; 0, "Found", "Not Found")</f>
        <v>Found</v>
      </c>
      <c r="AF200" s="125" t="str">
        <f>IF(COUNTIF(Stats!$A$1:$A$32, N200) &gt; 0, "Found", "Not Found")</f>
        <v>Found</v>
      </c>
      <c r="AG200" s="125" t="str">
        <f>IF(COUNTIF(Stats!$A$1:$A$32, O200) &gt; 0, "Found", "Not Found")</f>
        <v>Found</v>
      </c>
      <c r="AH200" s="125" t="str">
        <f>IF(COUNTIF(Stats!$A$1:$A$32, P200) &gt; 0, "Found", "Not Found")</f>
        <v>Found</v>
      </c>
      <c r="AI200" s="125" t="str">
        <f>IF(COUNTIF(Stats!$A$1:$A$32, Q200) &gt; 0, "Found", "Not Found")</f>
        <v>Found</v>
      </c>
      <c r="AJ200" s="125" t="str">
        <f>IF(COUNTIF(Stats!$A$1:$A$32, R200) &gt; 0, "Found", "Not Found")</f>
        <v>Found</v>
      </c>
    </row>
    <row r="201" spans="1:36">
      <c r="A201" s="115" t="s">
        <v>303</v>
      </c>
      <c r="B201" s="135">
        <v>45133</v>
      </c>
      <c r="C201" s="115" t="s">
        <v>364</v>
      </c>
      <c r="D201" s="115" t="s">
        <v>100</v>
      </c>
      <c r="E201" s="117" t="s">
        <v>49</v>
      </c>
      <c r="F201" s="118" t="s">
        <v>15</v>
      </c>
      <c r="G201" s="119" t="s">
        <v>46</v>
      </c>
      <c r="H201" s="119" t="s">
        <v>70</v>
      </c>
      <c r="I201" s="120" t="s">
        <v>59</v>
      </c>
      <c r="J201" s="120" t="s">
        <v>25</v>
      </c>
      <c r="K201" s="122" t="s">
        <v>50</v>
      </c>
      <c r="L201" s="123" t="s">
        <v>48</v>
      </c>
      <c r="M201" s="124" t="s">
        <v>52</v>
      </c>
      <c r="N201" s="124" t="s">
        <v>55</v>
      </c>
      <c r="O201" s="124" t="s">
        <v>66</v>
      </c>
      <c r="P201" s="124" t="s">
        <v>45</v>
      </c>
      <c r="Q201" s="124" t="s">
        <v>51</v>
      </c>
      <c r="R201" s="124" t="s">
        <v>60</v>
      </c>
      <c r="S201" s="115">
        <v>3</v>
      </c>
      <c r="T201" s="125">
        <f ca="1">IFERROR(__xludf.DUMMYFUNCTION("COUNTUNIQUE(E201:R201)"),14)</f>
        <v>14</v>
      </c>
      <c r="U201" s="126">
        <f>COUNTIFS(Patch3!E201:L201,Patch3!$H$16)</f>
        <v>0</v>
      </c>
      <c r="V201" s="126">
        <f>COUNTIFS(Patch3!E201:L201,Patch3!$N$2)</f>
        <v>0</v>
      </c>
      <c r="W201" s="125" t="str">
        <f>IF(COUNTIF(Stats!$A$1:$A$32, E201) &gt; 0, "Found", "Not Found")</f>
        <v>Found</v>
      </c>
      <c r="X201" s="125" t="str">
        <f>IF(COUNTIF(Stats!$A$1:$A$32, F201) &gt; 0, "Found", "Not Found")</f>
        <v>Found</v>
      </c>
      <c r="Y201" s="125" t="str">
        <f>IF(COUNTIF(Stats!$A$1:$A$32, G201) &gt; 0, "Found", "Not Found")</f>
        <v>Found</v>
      </c>
      <c r="Z201" s="125" t="str">
        <f>IF(COUNTIF(Stats!$A$1:$A$32, H201) &gt; 0, "Found", "Not Found")</f>
        <v>Not Found</v>
      </c>
      <c r="AA201" s="125" t="str">
        <f>IF(COUNTIF(Stats!$A$1:$A$32, I201) &gt; 0, "Found", "Not Found")</f>
        <v>Found</v>
      </c>
      <c r="AB201" s="125" t="str">
        <f>IF(COUNTIF(Stats!$A$1:$A$32, J201) &gt; 0, "Found", "Not Found")</f>
        <v>Found</v>
      </c>
      <c r="AC201" s="125" t="str">
        <f>IF(COUNTIF(Stats!$A$1:$A$32, K201) &gt; 0, "Found", "Not Found")</f>
        <v>Found</v>
      </c>
      <c r="AD201" s="125" t="str">
        <f>IF(COUNTIF(Stats!$A$1:$A$32, L201) &gt; 0, "Found", "Not Found")</f>
        <v>Found</v>
      </c>
      <c r="AE201" s="125" t="str">
        <f>IF(COUNTIF(Stats!$A$1:$A$32, M201) &gt; 0, "Found", "Not Found")</f>
        <v>Found</v>
      </c>
      <c r="AF201" s="125" t="str">
        <f>IF(COUNTIF(Stats!$A$1:$A$32, N201) &gt; 0, "Found", "Not Found")</f>
        <v>Found</v>
      </c>
      <c r="AG201" s="125" t="str">
        <f>IF(COUNTIF(Stats!$A$1:$A$32, O201) &gt; 0, "Found", "Not Found")</f>
        <v>Found</v>
      </c>
      <c r="AH201" s="125" t="str">
        <f>IF(COUNTIF(Stats!$A$1:$A$32, P201) &gt; 0, "Found", "Not Found")</f>
        <v>Found</v>
      </c>
      <c r="AI201" s="125" t="str">
        <f>IF(COUNTIF(Stats!$A$1:$A$32, Q201) &gt; 0, "Found", "Not Found")</f>
        <v>Found</v>
      </c>
      <c r="AJ201" s="125" t="str">
        <f>IF(COUNTIF(Stats!$A$1:$A$32, R201) &gt; 0, "Found", "Not Found")</f>
        <v>Found</v>
      </c>
    </row>
    <row r="202" spans="1:36">
      <c r="A202" s="115" t="s">
        <v>338</v>
      </c>
      <c r="B202" s="135">
        <v>45133</v>
      </c>
      <c r="C202" s="115" t="s">
        <v>365</v>
      </c>
      <c r="D202" s="115" t="s">
        <v>100</v>
      </c>
      <c r="E202" s="117" t="s">
        <v>25</v>
      </c>
      <c r="F202" s="118" t="s">
        <v>59</v>
      </c>
      <c r="G202" s="119" t="s">
        <v>50</v>
      </c>
      <c r="H202" s="119" t="s">
        <v>67</v>
      </c>
      <c r="I202" s="120" t="s">
        <v>66</v>
      </c>
      <c r="J202" s="120" t="s">
        <v>55</v>
      </c>
      <c r="K202" s="122" t="s">
        <v>57</v>
      </c>
      <c r="L202" s="123" t="s">
        <v>15</v>
      </c>
      <c r="M202" s="124" t="s">
        <v>52</v>
      </c>
      <c r="N202" s="124" t="s">
        <v>49</v>
      </c>
      <c r="O202" s="124" t="s">
        <v>58</v>
      </c>
      <c r="P202" s="124" t="s">
        <v>46</v>
      </c>
      <c r="Q202" s="124" t="s">
        <v>60</v>
      </c>
      <c r="R202" s="124" t="s">
        <v>47</v>
      </c>
      <c r="S202" s="115">
        <v>3</v>
      </c>
      <c r="T202" s="125">
        <f ca="1">IFERROR(__xludf.DUMMYFUNCTION("COUNTUNIQUE(E202:R202)"),14)</f>
        <v>14</v>
      </c>
      <c r="U202" s="126">
        <f>COUNTIFS(Patch3!E202:L202,Patch3!$H$16)</f>
        <v>0</v>
      </c>
      <c r="V202" s="126">
        <f>COUNTIFS(Patch3!E202:L202,Patch3!$N$2)</f>
        <v>1</v>
      </c>
      <c r="W202" s="125" t="str">
        <f>IF(COUNTIF(Stats!$A$1:$A$32, E202) &gt; 0, "Found", "Not Found")</f>
        <v>Found</v>
      </c>
      <c r="X202" s="125" t="str">
        <f>IF(COUNTIF(Stats!$A$1:$A$32, F202) &gt; 0, "Found", "Not Found")</f>
        <v>Found</v>
      </c>
      <c r="Y202" s="125" t="str">
        <f>IF(COUNTIF(Stats!$A$1:$A$32, G202) &gt; 0, "Found", "Not Found")</f>
        <v>Found</v>
      </c>
      <c r="Z202" s="125" t="str">
        <f>IF(COUNTIF(Stats!$A$1:$A$32, H202) &gt; 0, "Found", "Not Found")</f>
        <v>Found</v>
      </c>
      <c r="AA202" s="125" t="str">
        <f>IF(COUNTIF(Stats!$A$1:$A$32, I202) &gt; 0, "Found", "Not Found")</f>
        <v>Found</v>
      </c>
      <c r="AB202" s="125" t="str">
        <f>IF(COUNTIF(Stats!$A$1:$A$32, J202) &gt; 0, "Found", "Not Found")</f>
        <v>Found</v>
      </c>
      <c r="AC202" s="125" t="str">
        <f>IF(COUNTIF(Stats!$A$1:$A$32, K202) &gt; 0, "Found", "Not Found")</f>
        <v>Found</v>
      </c>
      <c r="AD202" s="125" t="str">
        <f>IF(COUNTIF(Stats!$A$1:$A$32, L202) &gt; 0, "Found", "Not Found")</f>
        <v>Found</v>
      </c>
      <c r="AE202" s="125" t="str">
        <f>IF(COUNTIF(Stats!$A$1:$A$32, M202) &gt; 0, "Found", "Not Found")</f>
        <v>Found</v>
      </c>
      <c r="AF202" s="125" t="str">
        <f>IF(COUNTIF(Stats!$A$1:$A$32, N202) &gt; 0, "Found", "Not Found")</f>
        <v>Found</v>
      </c>
      <c r="AG202" s="125" t="str">
        <f>IF(COUNTIF(Stats!$A$1:$A$32, O202) &gt; 0, "Found", "Not Found")</f>
        <v>Found</v>
      </c>
      <c r="AH202" s="125" t="str">
        <f>IF(COUNTIF(Stats!$A$1:$A$32, P202) &gt; 0, "Found", "Not Found")</f>
        <v>Found</v>
      </c>
      <c r="AI202" s="125" t="str">
        <f>IF(COUNTIF(Stats!$A$1:$A$32, Q202) &gt; 0, "Found", "Not Found")</f>
        <v>Found</v>
      </c>
      <c r="AJ202" s="125" t="str">
        <f>IF(COUNTIF(Stats!$A$1:$A$32, R202) &gt; 0, "Found", "Not Found")</f>
        <v>Found</v>
      </c>
    </row>
    <row r="203" spans="1:36">
      <c r="A203" s="115" t="s">
        <v>339</v>
      </c>
      <c r="B203" s="135">
        <v>45133</v>
      </c>
      <c r="C203" s="115" t="s">
        <v>365</v>
      </c>
      <c r="D203" s="115" t="s">
        <v>295</v>
      </c>
      <c r="E203" s="117" t="s">
        <v>52</v>
      </c>
      <c r="F203" s="118" t="s">
        <v>35</v>
      </c>
      <c r="G203" s="119" t="s">
        <v>48</v>
      </c>
      <c r="H203" s="119" t="s">
        <v>47</v>
      </c>
      <c r="I203" s="120" t="s">
        <v>55</v>
      </c>
      <c r="J203" s="120" t="s">
        <v>15</v>
      </c>
      <c r="K203" s="122" t="s">
        <v>66</v>
      </c>
      <c r="L203" s="123" t="s">
        <v>51</v>
      </c>
      <c r="M203" s="124" t="s">
        <v>57</v>
      </c>
      <c r="N203" s="124" t="s">
        <v>46</v>
      </c>
      <c r="O203" s="124" t="s">
        <v>49</v>
      </c>
      <c r="P203" s="124" t="s">
        <v>58</v>
      </c>
      <c r="Q203" s="124" t="s">
        <v>50</v>
      </c>
      <c r="R203" s="124" t="s">
        <v>60</v>
      </c>
      <c r="S203" s="115">
        <v>3</v>
      </c>
      <c r="T203" s="125">
        <f ca="1">IFERROR(__xludf.DUMMYFUNCTION("COUNTUNIQUE(E203:R203)"),14)</f>
        <v>14</v>
      </c>
      <c r="U203" s="126">
        <f>COUNTIFS(Patch3!E203:L203,Patch3!$H$16)</f>
        <v>0</v>
      </c>
      <c r="V203" s="126">
        <f>COUNTIFS(Patch3!E203:L203,Patch3!$N$2)</f>
        <v>1</v>
      </c>
      <c r="W203" s="125" t="str">
        <f>IF(COUNTIF(Stats!$A$1:$A$32, E203) &gt; 0, "Found", "Not Found")</f>
        <v>Found</v>
      </c>
      <c r="X203" s="125" t="str">
        <f>IF(COUNTIF(Stats!$A$1:$A$32, F203) &gt; 0, "Found", "Not Found")</f>
        <v>Found</v>
      </c>
      <c r="Y203" s="125" t="str">
        <f>IF(COUNTIF(Stats!$A$1:$A$32, G203) &gt; 0, "Found", "Not Found")</f>
        <v>Found</v>
      </c>
      <c r="Z203" s="125" t="str">
        <f>IF(COUNTIF(Stats!$A$1:$A$32, H203) &gt; 0, "Found", "Not Found")</f>
        <v>Found</v>
      </c>
      <c r="AA203" s="125" t="str">
        <f>IF(COUNTIF(Stats!$A$1:$A$32, I203) &gt; 0, "Found", "Not Found")</f>
        <v>Found</v>
      </c>
      <c r="AB203" s="125" t="str">
        <f>IF(COUNTIF(Stats!$A$1:$A$32, J203) &gt; 0, "Found", "Not Found")</f>
        <v>Found</v>
      </c>
      <c r="AC203" s="125" t="str">
        <f>IF(COUNTIF(Stats!$A$1:$A$32, K203) &gt; 0, "Found", "Not Found")</f>
        <v>Found</v>
      </c>
      <c r="AD203" s="125" t="str">
        <f>IF(COUNTIF(Stats!$A$1:$A$32, L203) &gt; 0, "Found", "Not Found")</f>
        <v>Found</v>
      </c>
      <c r="AE203" s="125" t="str">
        <f>IF(COUNTIF(Stats!$A$1:$A$32, M203) &gt; 0, "Found", "Not Found")</f>
        <v>Found</v>
      </c>
      <c r="AF203" s="125" t="str">
        <f>IF(COUNTIF(Stats!$A$1:$A$32, N203) &gt; 0, "Found", "Not Found")</f>
        <v>Found</v>
      </c>
      <c r="AG203" s="125" t="str">
        <f>IF(COUNTIF(Stats!$A$1:$A$32, O203) &gt; 0, "Found", "Not Found")</f>
        <v>Found</v>
      </c>
      <c r="AH203" s="125" t="str">
        <f>IF(COUNTIF(Stats!$A$1:$A$32, P203) &gt; 0, "Found", "Not Found")</f>
        <v>Found</v>
      </c>
      <c r="AI203" s="125" t="str">
        <f>IF(COUNTIF(Stats!$A$1:$A$32, Q203) &gt; 0, "Found", "Not Found")</f>
        <v>Found</v>
      </c>
      <c r="AJ203" s="125" t="str">
        <f>IF(COUNTIF(Stats!$A$1:$A$32, R203) &gt; 0, "Found", "Not Found")</f>
        <v>Found</v>
      </c>
    </row>
    <row r="204" spans="1:36">
      <c r="A204" s="115" t="s">
        <v>340</v>
      </c>
      <c r="B204" s="135">
        <v>45133</v>
      </c>
      <c r="C204" s="115" t="s">
        <v>365</v>
      </c>
      <c r="D204" s="115" t="s">
        <v>100</v>
      </c>
      <c r="E204" s="117" t="s">
        <v>15</v>
      </c>
      <c r="F204" s="118" t="s">
        <v>66</v>
      </c>
      <c r="G204" s="119" t="s">
        <v>35</v>
      </c>
      <c r="H204" s="119" t="s">
        <v>58</v>
      </c>
      <c r="I204" s="120" t="s">
        <v>55</v>
      </c>
      <c r="J204" s="120" t="s">
        <v>57</v>
      </c>
      <c r="K204" s="122" t="s">
        <v>50</v>
      </c>
      <c r="L204" s="123" t="s">
        <v>59</v>
      </c>
      <c r="M204" s="124" t="s">
        <v>52</v>
      </c>
      <c r="N204" s="124" t="s">
        <v>49</v>
      </c>
      <c r="O204" s="124" t="s">
        <v>69</v>
      </c>
      <c r="P204" s="124" t="s">
        <v>60</v>
      </c>
      <c r="Q204" s="124" t="s">
        <v>51</v>
      </c>
      <c r="R204" s="124" t="s">
        <v>48</v>
      </c>
      <c r="S204" s="115">
        <v>3</v>
      </c>
      <c r="T204" s="125">
        <f ca="1">IFERROR(__xludf.DUMMYFUNCTION("COUNTUNIQUE(E204:R204)"),14)</f>
        <v>14</v>
      </c>
      <c r="U204" s="126">
        <f>COUNTIFS(Patch3!E204:L204,Patch3!$H$16)</f>
        <v>0</v>
      </c>
      <c r="V204" s="126">
        <f>COUNTIFS(Patch3!E204:L204,Patch3!$N$2)</f>
        <v>1</v>
      </c>
      <c r="W204" s="125" t="str">
        <f>IF(COUNTIF(Stats!$A$1:$A$32, E204) &gt; 0, "Found", "Not Found")</f>
        <v>Found</v>
      </c>
      <c r="X204" s="125" t="str">
        <f>IF(COUNTIF(Stats!$A$1:$A$32, F204) &gt; 0, "Found", "Not Found")</f>
        <v>Found</v>
      </c>
      <c r="Y204" s="125" t="str">
        <f>IF(COUNTIF(Stats!$A$1:$A$32, G204) &gt; 0, "Found", "Not Found")</f>
        <v>Found</v>
      </c>
      <c r="Z204" s="125" t="str">
        <f>IF(COUNTIF(Stats!$A$1:$A$32, H204) &gt; 0, "Found", "Not Found")</f>
        <v>Found</v>
      </c>
      <c r="AA204" s="125" t="str">
        <f>IF(COUNTIF(Stats!$A$1:$A$32, I204) &gt; 0, "Found", "Not Found")</f>
        <v>Found</v>
      </c>
      <c r="AB204" s="125" t="str">
        <f>IF(COUNTIF(Stats!$A$1:$A$32, J204) &gt; 0, "Found", "Not Found")</f>
        <v>Found</v>
      </c>
      <c r="AC204" s="125" t="str">
        <f>IF(COUNTIF(Stats!$A$1:$A$32, K204) &gt; 0, "Found", "Not Found")</f>
        <v>Found</v>
      </c>
      <c r="AD204" s="125" t="str">
        <f>IF(COUNTIF(Stats!$A$1:$A$32, L204) &gt; 0, "Found", "Not Found")</f>
        <v>Found</v>
      </c>
      <c r="AE204" s="125" t="str">
        <f>IF(COUNTIF(Stats!$A$1:$A$32, M204) &gt; 0, "Found", "Not Found")</f>
        <v>Found</v>
      </c>
      <c r="AF204" s="125" t="str">
        <f>IF(COUNTIF(Stats!$A$1:$A$32, N204) &gt; 0, "Found", "Not Found")</f>
        <v>Found</v>
      </c>
      <c r="AG204" s="125" t="str">
        <f>IF(COUNTIF(Stats!$A$1:$A$32, O204) &gt; 0, "Found", "Not Found")</f>
        <v>Found</v>
      </c>
      <c r="AH204" s="125" t="str">
        <f>IF(COUNTIF(Stats!$A$1:$A$32, P204) &gt; 0, "Found", "Not Found")</f>
        <v>Found</v>
      </c>
      <c r="AI204" s="125" t="str">
        <f>IF(COUNTIF(Stats!$A$1:$A$32, Q204) &gt; 0, "Found", "Not Found")</f>
        <v>Found</v>
      </c>
      <c r="AJ204" s="125" t="str">
        <f>IF(COUNTIF(Stats!$A$1:$A$32, R204) &gt; 0, "Found", "Not Found")</f>
        <v>Found</v>
      </c>
    </row>
    <row r="205" spans="1:36">
      <c r="A205" s="115" t="s">
        <v>339</v>
      </c>
      <c r="B205" s="135">
        <v>45133</v>
      </c>
      <c r="C205" s="115" t="s">
        <v>364</v>
      </c>
      <c r="D205" s="115" t="s">
        <v>295</v>
      </c>
      <c r="E205" s="117" t="s">
        <v>15</v>
      </c>
      <c r="F205" s="118" t="s">
        <v>60</v>
      </c>
      <c r="G205" s="119" t="s">
        <v>54</v>
      </c>
      <c r="H205" s="119" t="s">
        <v>35</v>
      </c>
      <c r="I205" s="120" t="s">
        <v>55</v>
      </c>
      <c r="J205" s="120" t="s">
        <v>49</v>
      </c>
      <c r="K205" s="122" t="s">
        <v>47</v>
      </c>
      <c r="L205" s="123" t="s">
        <v>67</v>
      </c>
      <c r="M205" s="124" t="s">
        <v>52</v>
      </c>
      <c r="N205" s="124" t="s">
        <v>57</v>
      </c>
      <c r="O205" s="124" t="s">
        <v>66</v>
      </c>
      <c r="P205" s="124" t="s">
        <v>58</v>
      </c>
      <c r="Q205" s="124" t="s">
        <v>46</v>
      </c>
      <c r="R205" s="124" t="s">
        <v>48</v>
      </c>
      <c r="S205" s="115">
        <v>3</v>
      </c>
      <c r="T205" s="125">
        <f ca="1">IFERROR(__xludf.DUMMYFUNCTION("COUNTUNIQUE(E205:R205)"),14)</f>
        <v>14</v>
      </c>
      <c r="U205" s="126">
        <f>COUNTIFS(Patch3!E205:L205,Patch3!$H$16)</f>
        <v>0</v>
      </c>
      <c r="V205" s="126">
        <f>COUNTIFS(Patch3!E205:L205,Patch3!$N$2)</f>
        <v>0</v>
      </c>
      <c r="W205" s="125" t="str">
        <f>IF(COUNTIF(Stats!$A$1:$A$32, E205) &gt; 0, "Found", "Not Found")</f>
        <v>Found</v>
      </c>
      <c r="X205" s="125" t="str">
        <f>IF(COUNTIF(Stats!$A$1:$A$32, F205) &gt; 0, "Found", "Not Found")</f>
        <v>Found</v>
      </c>
      <c r="Y205" s="125" t="str">
        <f>IF(COUNTIF(Stats!$A$1:$A$32, G205) &gt; 0, "Found", "Not Found")</f>
        <v>Found</v>
      </c>
      <c r="Z205" s="125" t="str">
        <f>IF(COUNTIF(Stats!$A$1:$A$32, H205) &gt; 0, "Found", "Not Found")</f>
        <v>Found</v>
      </c>
      <c r="AA205" s="125" t="str">
        <f>IF(COUNTIF(Stats!$A$1:$A$32, I205) &gt; 0, "Found", "Not Found")</f>
        <v>Found</v>
      </c>
      <c r="AB205" s="125" t="str">
        <f>IF(COUNTIF(Stats!$A$1:$A$32, J205) &gt; 0, "Found", "Not Found")</f>
        <v>Found</v>
      </c>
      <c r="AC205" s="125" t="str">
        <f>IF(COUNTIF(Stats!$A$1:$A$32, K205) &gt; 0, "Found", "Not Found")</f>
        <v>Found</v>
      </c>
      <c r="AD205" s="125" t="str">
        <f>IF(COUNTIF(Stats!$A$1:$A$32, L205) &gt; 0, "Found", "Not Found")</f>
        <v>Found</v>
      </c>
      <c r="AE205" s="125" t="str">
        <f>IF(COUNTIF(Stats!$A$1:$A$32, M205) &gt; 0, "Found", "Not Found")</f>
        <v>Found</v>
      </c>
      <c r="AF205" s="125" t="str">
        <f>IF(COUNTIF(Stats!$A$1:$A$32, N205) &gt; 0, "Found", "Not Found")</f>
        <v>Found</v>
      </c>
      <c r="AG205" s="125" t="str">
        <f>IF(COUNTIF(Stats!$A$1:$A$32, O205) &gt; 0, "Found", "Not Found")</f>
        <v>Found</v>
      </c>
      <c r="AH205" s="125" t="str">
        <f>IF(COUNTIF(Stats!$A$1:$A$32, P205) &gt; 0, "Found", "Not Found")</f>
        <v>Found</v>
      </c>
      <c r="AI205" s="125" t="str">
        <f>IF(COUNTIF(Stats!$A$1:$A$32, Q205) &gt; 0, "Found", "Not Found")</f>
        <v>Found</v>
      </c>
      <c r="AJ205" s="125" t="str">
        <f>IF(COUNTIF(Stats!$A$1:$A$32, R205) &gt; 0, "Found", "Not Found")</f>
        <v>Found</v>
      </c>
    </row>
    <row r="206" spans="1:36">
      <c r="A206" s="115" t="s">
        <v>340</v>
      </c>
      <c r="B206" s="135">
        <v>45133</v>
      </c>
      <c r="C206" s="115" t="s">
        <v>364</v>
      </c>
      <c r="D206" s="115" t="s">
        <v>100</v>
      </c>
      <c r="E206" s="117" t="s">
        <v>52</v>
      </c>
      <c r="F206" s="118" t="s">
        <v>58</v>
      </c>
      <c r="G206" s="119" t="s">
        <v>70</v>
      </c>
      <c r="H206" s="119" t="s">
        <v>69</v>
      </c>
      <c r="I206" s="120" t="s">
        <v>49</v>
      </c>
      <c r="J206" s="120" t="s">
        <v>47</v>
      </c>
      <c r="K206" s="122" t="s">
        <v>50</v>
      </c>
      <c r="L206" s="123" t="s">
        <v>48</v>
      </c>
      <c r="M206" s="124" t="s">
        <v>57</v>
      </c>
      <c r="N206" s="124" t="s">
        <v>60</v>
      </c>
      <c r="O206" s="124" t="s">
        <v>66</v>
      </c>
      <c r="P206" s="124" t="s">
        <v>46</v>
      </c>
      <c r="Q206" s="124" t="s">
        <v>35</v>
      </c>
      <c r="R206" s="124" t="s">
        <v>15</v>
      </c>
      <c r="S206" s="115">
        <v>3</v>
      </c>
      <c r="T206" s="125">
        <f ca="1">IFERROR(__xludf.DUMMYFUNCTION("COUNTUNIQUE(E206:R206)"),14)</f>
        <v>14</v>
      </c>
      <c r="U206" s="126">
        <f>COUNTIFS(Patch3!E206:L206,Patch3!$H$16)</f>
        <v>1</v>
      </c>
      <c r="V206" s="126">
        <f>COUNTIFS(Patch3!E206:L206,Patch3!$N$2)</f>
        <v>0</v>
      </c>
      <c r="W206" s="125" t="str">
        <f>IF(COUNTIF(Stats!$A$1:$A$32, E206) &gt; 0, "Found", "Not Found")</f>
        <v>Found</v>
      </c>
      <c r="X206" s="125" t="str">
        <f>IF(COUNTIF(Stats!$A$1:$A$32, F206) &gt; 0, "Found", "Not Found")</f>
        <v>Found</v>
      </c>
      <c r="Y206" s="125" t="str">
        <f>IF(COUNTIF(Stats!$A$1:$A$32, G206) &gt; 0, "Found", "Not Found")</f>
        <v>Not Found</v>
      </c>
      <c r="Z206" s="125" t="str">
        <f>IF(COUNTIF(Stats!$A$1:$A$32, H206) &gt; 0, "Found", "Not Found")</f>
        <v>Found</v>
      </c>
      <c r="AA206" s="125" t="str">
        <f>IF(COUNTIF(Stats!$A$1:$A$32, I206) &gt; 0, "Found", "Not Found")</f>
        <v>Found</v>
      </c>
      <c r="AB206" s="125" t="str">
        <f>IF(COUNTIF(Stats!$A$1:$A$32, J206) &gt; 0, "Found", "Not Found")</f>
        <v>Found</v>
      </c>
      <c r="AC206" s="125" t="str">
        <f>IF(COUNTIF(Stats!$A$1:$A$32, K206) &gt; 0, "Found", "Not Found")</f>
        <v>Found</v>
      </c>
      <c r="AD206" s="125" t="str">
        <f>IF(COUNTIF(Stats!$A$1:$A$32, L206) &gt; 0, "Found", "Not Found")</f>
        <v>Found</v>
      </c>
      <c r="AE206" s="125" t="str">
        <f>IF(COUNTIF(Stats!$A$1:$A$32, M206) &gt; 0, "Found", "Not Found")</f>
        <v>Found</v>
      </c>
      <c r="AF206" s="125" t="str">
        <f>IF(COUNTIF(Stats!$A$1:$A$32, N206) &gt; 0, "Found", "Not Found")</f>
        <v>Found</v>
      </c>
      <c r="AG206" s="125" t="str">
        <f>IF(COUNTIF(Stats!$A$1:$A$32, O206) &gt; 0, "Found", "Not Found")</f>
        <v>Found</v>
      </c>
      <c r="AH206" s="125" t="str">
        <f>IF(COUNTIF(Stats!$A$1:$A$32, P206) &gt; 0, "Found", "Not Found")</f>
        <v>Found</v>
      </c>
      <c r="AI206" s="125" t="str">
        <f>IF(COUNTIF(Stats!$A$1:$A$32, Q206) &gt; 0, "Found", "Not Found")</f>
        <v>Found</v>
      </c>
      <c r="AJ206" s="125" t="str">
        <f>IF(COUNTIF(Stats!$A$1:$A$32, R206) &gt; 0, "Found", "Not Found")</f>
        <v>Found</v>
      </c>
    </row>
    <row r="207" spans="1:36">
      <c r="A207" s="115" t="s">
        <v>339</v>
      </c>
      <c r="B207" s="135">
        <v>45133</v>
      </c>
      <c r="C207" s="115" t="s">
        <v>364</v>
      </c>
      <c r="D207" s="115" t="s">
        <v>100</v>
      </c>
      <c r="E207" s="117" t="s">
        <v>66</v>
      </c>
      <c r="F207" s="118" t="s">
        <v>58</v>
      </c>
      <c r="G207" s="119" t="s">
        <v>54</v>
      </c>
      <c r="H207" s="119" t="s">
        <v>35</v>
      </c>
      <c r="I207" s="120" t="s">
        <v>15</v>
      </c>
      <c r="J207" s="120" t="s">
        <v>49</v>
      </c>
      <c r="K207" s="122" t="s">
        <v>70</v>
      </c>
      <c r="L207" s="123" t="s">
        <v>60</v>
      </c>
      <c r="M207" s="124" t="s">
        <v>46</v>
      </c>
      <c r="N207" s="124" t="s">
        <v>57</v>
      </c>
      <c r="O207" s="124" t="s">
        <v>55</v>
      </c>
      <c r="P207" s="124" t="s">
        <v>52</v>
      </c>
      <c r="Q207" s="124" t="s">
        <v>50</v>
      </c>
      <c r="R207" s="124" t="s">
        <v>69</v>
      </c>
      <c r="S207" s="115">
        <v>3</v>
      </c>
      <c r="T207" s="125">
        <f ca="1">IFERROR(__xludf.DUMMYFUNCTION("COUNTUNIQUE(E207:R207)"),14)</f>
        <v>14</v>
      </c>
      <c r="U207" s="126">
        <f>COUNTIFS(Patch3!E207:L207,Patch3!$H$16)</f>
        <v>0</v>
      </c>
      <c r="V207" s="126">
        <f>COUNTIFS(Patch3!E207:L207,Patch3!$N$2)</f>
        <v>1</v>
      </c>
      <c r="W207" s="125" t="str">
        <f>IF(COUNTIF(Stats!$A$1:$A$32, E207) &gt; 0, "Found", "Not Found")</f>
        <v>Found</v>
      </c>
      <c r="X207" s="125" t="str">
        <f>IF(COUNTIF(Stats!$A$1:$A$32, F207) &gt; 0, "Found", "Not Found")</f>
        <v>Found</v>
      </c>
      <c r="Y207" s="125" t="str">
        <f>IF(COUNTIF(Stats!$A$1:$A$32, G207) &gt; 0, "Found", "Not Found")</f>
        <v>Found</v>
      </c>
      <c r="Z207" s="125" t="str">
        <f>IF(COUNTIF(Stats!$A$1:$A$32, H207) &gt; 0, "Found", "Not Found")</f>
        <v>Found</v>
      </c>
      <c r="AA207" s="125" t="str">
        <f>IF(COUNTIF(Stats!$A$1:$A$32, I207) &gt; 0, "Found", "Not Found")</f>
        <v>Found</v>
      </c>
      <c r="AB207" s="125" t="str">
        <f>IF(COUNTIF(Stats!$A$1:$A$32, J207) &gt; 0, "Found", "Not Found")</f>
        <v>Found</v>
      </c>
      <c r="AC207" s="125" t="str">
        <f>IF(COUNTIF(Stats!$A$1:$A$32, K207) &gt; 0, "Found", "Not Found")</f>
        <v>Not Found</v>
      </c>
      <c r="AD207" s="125" t="str">
        <f>IF(COUNTIF(Stats!$A$1:$A$32, L207) &gt; 0, "Found", "Not Found")</f>
        <v>Found</v>
      </c>
      <c r="AE207" s="125" t="str">
        <f>IF(COUNTIF(Stats!$A$1:$A$32, M207) &gt; 0, "Found", "Not Found")</f>
        <v>Found</v>
      </c>
      <c r="AF207" s="125" t="str">
        <f>IF(COUNTIF(Stats!$A$1:$A$32, N207) &gt; 0, "Found", "Not Found")</f>
        <v>Found</v>
      </c>
      <c r="AG207" s="125" t="str">
        <f>IF(COUNTIF(Stats!$A$1:$A$32, O207) &gt; 0, "Found", "Not Found")</f>
        <v>Found</v>
      </c>
      <c r="AH207" s="125" t="str">
        <f>IF(COUNTIF(Stats!$A$1:$A$32, P207) &gt; 0, "Found", "Not Found")</f>
        <v>Found</v>
      </c>
      <c r="AI207" s="125" t="str">
        <f>IF(COUNTIF(Stats!$A$1:$A$32, Q207) &gt; 0, "Found", "Not Found")</f>
        <v>Found</v>
      </c>
      <c r="AJ207" s="125" t="str">
        <f>IF(COUNTIF(Stats!$A$1:$A$32, R207) &gt; 0, "Found", "Not Found")</f>
        <v>Found</v>
      </c>
    </row>
    <row r="208" spans="1:36">
      <c r="A208" s="115" t="s">
        <v>341</v>
      </c>
      <c r="B208" s="135">
        <v>45133</v>
      </c>
      <c r="C208" s="115" t="s">
        <v>364</v>
      </c>
      <c r="D208" s="115" t="s">
        <v>100</v>
      </c>
      <c r="E208" s="117" t="s">
        <v>66</v>
      </c>
      <c r="F208" s="118" t="s">
        <v>57</v>
      </c>
      <c r="G208" s="128" t="s">
        <v>62</v>
      </c>
      <c r="H208" s="119" t="s">
        <v>50</v>
      </c>
      <c r="I208" s="120" t="s">
        <v>48</v>
      </c>
      <c r="J208" s="120" t="s">
        <v>58</v>
      </c>
      <c r="K208" s="122" t="s">
        <v>40</v>
      </c>
      <c r="L208" s="123" t="s">
        <v>70</v>
      </c>
      <c r="M208" s="124" t="s">
        <v>52</v>
      </c>
      <c r="N208" s="124" t="s">
        <v>15</v>
      </c>
      <c r="O208" s="124" t="s">
        <v>47</v>
      </c>
      <c r="P208" s="124" t="s">
        <v>49</v>
      </c>
      <c r="Q208" s="124" t="s">
        <v>51</v>
      </c>
      <c r="R208" s="124" t="s">
        <v>55</v>
      </c>
      <c r="S208" s="115">
        <v>3</v>
      </c>
      <c r="T208" s="125">
        <f ca="1">IFERROR(__xludf.DUMMYFUNCTION("COUNTUNIQUE(E208:R208)"),14)</f>
        <v>14</v>
      </c>
      <c r="U208" s="126">
        <f>COUNTIFS(Patch3!E208:L208,Patch3!$H$16)</f>
        <v>0</v>
      </c>
      <c r="V208" s="126">
        <f>COUNTIFS(Patch3!E208:L208,Patch3!$N$2)</f>
        <v>1</v>
      </c>
      <c r="W208" s="125" t="str">
        <f>IF(COUNTIF(Stats!$A$1:$A$32, E208) &gt; 0, "Found", "Not Found")</f>
        <v>Found</v>
      </c>
      <c r="X208" s="125" t="str">
        <f>IF(COUNTIF(Stats!$A$1:$A$32, F208) &gt; 0, "Found", "Not Found")</f>
        <v>Found</v>
      </c>
      <c r="Y208" s="125" t="str">
        <f>IF(COUNTIF(Stats!$A$1:$A$32, G208) &gt; 0, "Found", "Not Found")</f>
        <v>Found</v>
      </c>
      <c r="Z208" s="125" t="str">
        <f>IF(COUNTIF(Stats!$A$1:$A$32, H208) &gt; 0, "Found", "Not Found")</f>
        <v>Found</v>
      </c>
      <c r="AA208" s="125" t="str">
        <f>IF(COUNTIF(Stats!$A$1:$A$32, I208) &gt; 0, "Found", "Not Found")</f>
        <v>Found</v>
      </c>
      <c r="AB208" s="125" t="str">
        <f>IF(COUNTIF(Stats!$A$1:$A$32, J208) &gt; 0, "Found", "Not Found")</f>
        <v>Found</v>
      </c>
      <c r="AC208" s="125" t="str">
        <f>IF(COUNTIF(Stats!$A$1:$A$32, K208) &gt; 0, "Found", "Not Found")</f>
        <v>Found</v>
      </c>
      <c r="AD208" s="125" t="str">
        <f>IF(COUNTIF(Stats!$A$1:$A$32, L208) &gt; 0, "Found", "Not Found")</f>
        <v>Not Found</v>
      </c>
      <c r="AE208" s="125" t="str">
        <f>IF(COUNTIF(Stats!$A$1:$A$32, M208) &gt; 0, "Found", "Not Found")</f>
        <v>Found</v>
      </c>
      <c r="AF208" s="125" t="str">
        <f>IF(COUNTIF(Stats!$A$1:$A$32, N208) &gt; 0, "Found", "Not Found")</f>
        <v>Found</v>
      </c>
      <c r="AG208" s="125" t="str">
        <f>IF(COUNTIF(Stats!$A$1:$A$32, O208) &gt; 0, "Found", "Not Found")</f>
        <v>Found</v>
      </c>
      <c r="AH208" s="125" t="str">
        <f>IF(COUNTIF(Stats!$A$1:$A$32, P208) &gt; 0, "Found", "Not Found")</f>
        <v>Found</v>
      </c>
      <c r="AI208" s="125" t="str">
        <f>IF(COUNTIF(Stats!$A$1:$A$32, Q208) &gt; 0, "Found", "Not Found")</f>
        <v>Found</v>
      </c>
      <c r="AJ208" s="125" t="str">
        <f>IF(COUNTIF(Stats!$A$1:$A$32, R208) &gt; 0, "Found", "Not Found")</f>
        <v>Found</v>
      </c>
    </row>
    <row r="209" spans="1:36">
      <c r="A209" s="115" t="s">
        <v>341</v>
      </c>
      <c r="B209" s="135">
        <v>45133</v>
      </c>
      <c r="C209" s="115" t="s">
        <v>365</v>
      </c>
      <c r="D209" s="115" t="s">
        <v>100</v>
      </c>
      <c r="E209" s="117" t="s">
        <v>15</v>
      </c>
      <c r="F209" s="118" t="s">
        <v>55</v>
      </c>
      <c r="G209" s="119" t="s">
        <v>48</v>
      </c>
      <c r="H209" s="119" t="s">
        <v>45</v>
      </c>
      <c r="I209" s="120" t="s">
        <v>52</v>
      </c>
      <c r="J209" s="120" t="s">
        <v>35</v>
      </c>
      <c r="K209" s="122" t="s">
        <v>47</v>
      </c>
      <c r="L209" s="123" t="s">
        <v>51</v>
      </c>
      <c r="M209" s="124" t="s">
        <v>66</v>
      </c>
      <c r="N209" s="124" t="s">
        <v>57</v>
      </c>
      <c r="O209" s="124" t="s">
        <v>49</v>
      </c>
      <c r="P209" s="124" t="s">
        <v>60</v>
      </c>
      <c r="Q209" s="124" t="s">
        <v>46</v>
      </c>
      <c r="R209" s="124" t="s">
        <v>70</v>
      </c>
      <c r="S209" s="115">
        <v>3</v>
      </c>
      <c r="T209" s="125">
        <f ca="1">IFERROR(__xludf.DUMMYFUNCTION("COUNTUNIQUE(E209:R209)"),14)</f>
        <v>14</v>
      </c>
      <c r="U209" s="126">
        <f>COUNTIFS(Patch3!E209:L209,Patch3!$H$16)</f>
        <v>0</v>
      </c>
      <c r="V209" s="126">
        <f>COUNTIFS(Patch3!E209:L209,Patch3!$N$2)</f>
        <v>0</v>
      </c>
      <c r="W209" s="125" t="str">
        <f>IF(COUNTIF(Stats!$A$1:$A$32, E209) &gt; 0, "Found", "Not Found")</f>
        <v>Found</v>
      </c>
      <c r="X209" s="125" t="str">
        <f>IF(COUNTIF(Stats!$A$1:$A$32, F209) &gt; 0, "Found", "Not Found")</f>
        <v>Found</v>
      </c>
      <c r="Y209" s="125" t="str">
        <f>IF(COUNTIF(Stats!$A$1:$A$32, G209) &gt; 0, "Found", "Not Found")</f>
        <v>Found</v>
      </c>
      <c r="Z209" s="125" t="str">
        <f>IF(COUNTIF(Stats!$A$1:$A$32, H209) &gt; 0, "Found", "Not Found")</f>
        <v>Found</v>
      </c>
      <c r="AA209" s="125" t="str">
        <f>IF(COUNTIF(Stats!$A$1:$A$32, I209) &gt; 0, "Found", "Not Found")</f>
        <v>Found</v>
      </c>
      <c r="AB209" s="125" t="str">
        <f>IF(COUNTIF(Stats!$A$1:$A$32, J209) &gt; 0, "Found", "Not Found")</f>
        <v>Found</v>
      </c>
      <c r="AC209" s="125" t="str">
        <f>IF(COUNTIF(Stats!$A$1:$A$32, K209) &gt; 0, "Found", "Not Found")</f>
        <v>Found</v>
      </c>
      <c r="AD209" s="125" t="str">
        <f>IF(COUNTIF(Stats!$A$1:$A$32, L209) &gt; 0, "Found", "Not Found")</f>
        <v>Found</v>
      </c>
      <c r="AE209" s="125" t="str">
        <f>IF(COUNTIF(Stats!$A$1:$A$32, M209) &gt; 0, "Found", "Not Found")</f>
        <v>Found</v>
      </c>
      <c r="AF209" s="125" t="str">
        <f>IF(COUNTIF(Stats!$A$1:$A$32, N209) &gt; 0, "Found", "Not Found")</f>
        <v>Found</v>
      </c>
      <c r="AG209" s="125" t="str">
        <f>IF(COUNTIF(Stats!$A$1:$A$32, O209) &gt; 0, "Found", "Not Found")</f>
        <v>Found</v>
      </c>
      <c r="AH209" s="125" t="str">
        <f>IF(COUNTIF(Stats!$A$1:$A$32, P209) &gt; 0, "Found", "Not Found")</f>
        <v>Found</v>
      </c>
      <c r="AI209" s="125" t="str">
        <f>IF(COUNTIF(Stats!$A$1:$A$32, Q209) &gt; 0, "Found", "Not Found")</f>
        <v>Found</v>
      </c>
      <c r="AJ209" s="125" t="str">
        <f>IF(COUNTIF(Stats!$A$1:$A$32, R209) &gt; 0, "Found", "Not Found")</f>
        <v>Not Found</v>
      </c>
    </row>
    <row r="210" spans="1:36">
      <c r="A210" s="115" t="s">
        <v>341</v>
      </c>
      <c r="B210" s="135">
        <v>45133</v>
      </c>
      <c r="C210" s="115" t="s">
        <v>365</v>
      </c>
      <c r="D210" s="115" t="s">
        <v>100</v>
      </c>
      <c r="E210" s="117" t="s">
        <v>66</v>
      </c>
      <c r="F210" s="118" t="s">
        <v>51</v>
      </c>
      <c r="G210" s="119" t="s">
        <v>35</v>
      </c>
      <c r="H210" s="119" t="s">
        <v>60</v>
      </c>
      <c r="I210" s="120" t="s">
        <v>48</v>
      </c>
      <c r="J210" s="120" t="s">
        <v>57</v>
      </c>
      <c r="K210" s="122" t="s">
        <v>58</v>
      </c>
      <c r="L210" s="123" t="s">
        <v>46</v>
      </c>
      <c r="M210" s="124" t="s">
        <v>52</v>
      </c>
      <c r="N210" s="124" t="s">
        <v>15</v>
      </c>
      <c r="O210" s="124" t="s">
        <v>47</v>
      </c>
      <c r="P210" s="124" t="s">
        <v>49</v>
      </c>
      <c r="Q210" s="133" t="s">
        <v>284</v>
      </c>
      <c r="R210" s="124" t="s">
        <v>55</v>
      </c>
      <c r="S210" s="115">
        <v>3</v>
      </c>
      <c r="T210" s="125">
        <f ca="1">IFERROR(__xludf.DUMMYFUNCTION("COUNTUNIQUE(E210:R210)"),14)</f>
        <v>14</v>
      </c>
      <c r="U210" s="126">
        <f>COUNTIFS(Patch3!E210:L210,Patch3!$H$16)</f>
        <v>0</v>
      </c>
      <c r="V210" s="126">
        <f>COUNTIFS(Patch3!E210:L210,Patch3!$N$2)</f>
        <v>1</v>
      </c>
      <c r="W210" s="125" t="str">
        <f>IF(COUNTIF(Stats!$A$1:$A$32, E210) &gt; 0, "Found", "Not Found")</f>
        <v>Found</v>
      </c>
      <c r="X210" s="125" t="str">
        <f>IF(COUNTIF(Stats!$A$1:$A$32, F210) &gt; 0, "Found", "Not Found")</f>
        <v>Found</v>
      </c>
      <c r="Y210" s="125" t="str">
        <f>IF(COUNTIF(Stats!$A$1:$A$32, G210) &gt; 0, "Found", "Not Found")</f>
        <v>Found</v>
      </c>
      <c r="Z210" s="125" t="str">
        <f>IF(COUNTIF(Stats!$A$1:$A$32, H210) &gt; 0, "Found", "Not Found")</f>
        <v>Found</v>
      </c>
      <c r="AA210" s="125" t="str">
        <f>IF(COUNTIF(Stats!$A$1:$A$32, I210) &gt; 0, "Found", "Not Found")</f>
        <v>Found</v>
      </c>
      <c r="AB210" s="125" t="str">
        <f>IF(COUNTIF(Stats!$A$1:$A$32, J210) &gt; 0, "Found", "Not Found")</f>
        <v>Found</v>
      </c>
      <c r="AC210" s="125" t="str">
        <f>IF(COUNTIF(Stats!$A$1:$A$32, K210) &gt; 0, "Found", "Not Found")</f>
        <v>Found</v>
      </c>
      <c r="AD210" s="125" t="str">
        <f>IF(COUNTIF(Stats!$A$1:$A$32, L210) &gt; 0, "Found", "Not Found")</f>
        <v>Found</v>
      </c>
      <c r="AE210" s="125" t="str">
        <f>IF(COUNTIF(Stats!$A$1:$A$32, M210) &gt; 0, "Found", "Not Found")</f>
        <v>Found</v>
      </c>
      <c r="AF210" s="125" t="str">
        <f>IF(COUNTIF(Stats!$A$1:$A$32, N210) &gt; 0, "Found", "Not Found")</f>
        <v>Found</v>
      </c>
      <c r="AG210" s="125" t="str">
        <f>IF(COUNTIF(Stats!$A$1:$A$32, O210) &gt; 0, "Found", "Not Found")</f>
        <v>Found</v>
      </c>
      <c r="AH210" s="125" t="str">
        <f>IF(COUNTIF(Stats!$A$1:$A$32, P210) &gt; 0, "Found", "Not Found")</f>
        <v>Found</v>
      </c>
      <c r="AI210" s="125" t="str">
        <f>IF(COUNTIF(Stats!$A$1:$A$32, Q210) &gt; 0, "Found", "Not Found")</f>
        <v>Found</v>
      </c>
      <c r="AJ210" s="125" t="str">
        <f>IF(COUNTIF(Stats!$A$1:$A$32, R210) &gt; 0, "Found", "Not Found")</f>
        <v>Found</v>
      </c>
    </row>
    <row r="211" spans="1:36">
      <c r="A211" s="115" t="s">
        <v>341</v>
      </c>
      <c r="B211" s="135">
        <v>45133</v>
      </c>
      <c r="C211" s="115" t="s">
        <v>365</v>
      </c>
      <c r="D211" s="115" t="s">
        <v>100</v>
      </c>
      <c r="E211" s="117" t="s">
        <v>15</v>
      </c>
      <c r="F211" s="118" t="s">
        <v>49</v>
      </c>
      <c r="G211" s="119" t="s">
        <v>48</v>
      </c>
      <c r="H211" s="119" t="s">
        <v>70</v>
      </c>
      <c r="I211" s="120" t="s">
        <v>52</v>
      </c>
      <c r="J211" s="120" t="s">
        <v>35</v>
      </c>
      <c r="K211" s="122" t="s">
        <v>47</v>
      </c>
      <c r="L211" s="123" t="s">
        <v>50</v>
      </c>
      <c r="M211" s="124" t="s">
        <v>66</v>
      </c>
      <c r="N211" s="124" t="s">
        <v>60</v>
      </c>
      <c r="O211" s="124" t="s">
        <v>45</v>
      </c>
      <c r="P211" s="124" t="s">
        <v>57</v>
      </c>
      <c r="Q211" s="124" t="s">
        <v>58</v>
      </c>
      <c r="R211" s="124" t="s">
        <v>55</v>
      </c>
      <c r="S211" s="115">
        <v>3</v>
      </c>
      <c r="T211" s="125">
        <f ca="1">IFERROR(__xludf.DUMMYFUNCTION("COUNTUNIQUE(E211:R211)"),14)</f>
        <v>14</v>
      </c>
      <c r="U211" s="126">
        <f>COUNTIFS(Patch3!E211:L211,Patch3!$H$16)</f>
        <v>0</v>
      </c>
      <c r="V211" s="126">
        <f>COUNTIFS(Patch3!E211:L211,Patch3!$N$2)</f>
        <v>0</v>
      </c>
      <c r="W211" s="125" t="str">
        <f>IF(COUNTIF(Stats!$A$1:$A$32, E211) &gt; 0, "Found", "Not Found")</f>
        <v>Found</v>
      </c>
      <c r="X211" s="125" t="str">
        <f>IF(COUNTIF(Stats!$A$1:$A$32, F211) &gt; 0, "Found", "Not Found")</f>
        <v>Found</v>
      </c>
      <c r="Y211" s="125" t="str">
        <f>IF(COUNTIF(Stats!$A$1:$A$32, G211) &gt; 0, "Found", "Not Found")</f>
        <v>Found</v>
      </c>
      <c r="Z211" s="125" t="str">
        <f>IF(COUNTIF(Stats!$A$1:$A$32, H211) &gt; 0, "Found", "Not Found")</f>
        <v>Not Found</v>
      </c>
      <c r="AA211" s="125" t="str">
        <f>IF(COUNTIF(Stats!$A$1:$A$32, I211) &gt; 0, "Found", "Not Found")</f>
        <v>Found</v>
      </c>
      <c r="AB211" s="125" t="str">
        <f>IF(COUNTIF(Stats!$A$1:$A$32, J211) &gt; 0, "Found", "Not Found")</f>
        <v>Found</v>
      </c>
      <c r="AC211" s="125" t="str">
        <f>IF(COUNTIF(Stats!$A$1:$A$32, K211) &gt; 0, "Found", "Not Found")</f>
        <v>Found</v>
      </c>
      <c r="AD211" s="125" t="str">
        <f>IF(COUNTIF(Stats!$A$1:$A$32, L211) &gt; 0, "Found", "Not Found")</f>
        <v>Found</v>
      </c>
      <c r="AE211" s="125" t="str">
        <f>IF(COUNTIF(Stats!$A$1:$A$32, M211) &gt; 0, "Found", "Not Found")</f>
        <v>Found</v>
      </c>
      <c r="AF211" s="125" t="str">
        <f>IF(COUNTIF(Stats!$A$1:$A$32, N211) &gt; 0, "Found", "Not Found")</f>
        <v>Found</v>
      </c>
      <c r="AG211" s="125" t="str">
        <f>IF(COUNTIF(Stats!$A$1:$A$32, O211) &gt; 0, "Found", "Not Found")</f>
        <v>Found</v>
      </c>
      <c r="AH211" s="125" t="str">
        <f>IF(COUNTIF(Stats!$A$1:$A$32, P211) &gt; 0, "Found", "Not Found")</f>
        <v>Found</v>
      </c>
      <c r="AI211" s="125" t="str">
        <f>IF(COUNTIF(Stats!$A$1:$A$32, Q211) &gt; 0, "Found", "Not Found")</f>
        <v>Found</v>
      </c>
      <c r="AJ211" s="125" t="str">
        <f>IF(COUNTIF(Stats!$A$1:$A$32, R211) &gt; 0, "Found", "Not Found")</f>
        <v>Found</v>
      </c>
    </row>
    <row r="212" spans="1:36">
      <c r="A212" s="115" t="s">
        <v>316</v>
      </c>
      <c r="B212" s="135">
        <v>45134</v>
      </c>
      <c r="C212" s="115" t="s">
        <v>365</v>
      </c>
      <c r="D212" s="115" t="s">
        <v>100</v>
      </c>
      <c r="E212" s="117" t="s">
        <v>52</v>
      </c>
      <c r="F212" s="118" t="s">
        <v>55</v>
      </c>
      <c r="G212" s="119" t="s">
        <v>63</v>
      </c>
      <c r="H212" s="119" t="s">
        <v>60</v>
      </c>
      <c r="I212" s="120" t="s">
        <v>57</v>
      </c>
      <c r="J212" s="120" t="s">
        <v>66</v>
      </c>
      <c r="K212" s="122" t="s">
        <v>62</v>
      </c>
      <c r="L212" s="123" t="s">
        <v>46</v>
      </c>
      <c r="M212" s="124" t="s">
        <v>58</v>
      </c>
      <c r="N212" s="124" t="s">
        <v>49</v>
      </c>
      <c r="O212" s="124" t="s">
        <v>298</v>
      </c>
      <c r="P212" s="124" t="s">
        <v>47</v>
      </c>
      <c r="Q212" s="124" t="s">
        <v>15</v>
      </c>
      <c r="R212" s="124" t="s">
        <v>50</v>
      </c>
      <c r="S212" s="115">
        <v>3</v>
      </c>
      <c r="T212" s="125">
        <f ca="1">IFERROR(__xludf.DUMMYFUNCTION("COUNTUNIQUE(E212:R212)"),14)</f>
        <v>14</v>
      </c>
      <c r="U212" s="126">
        <f>COUNTIFS(Patch3!E212:L212,Patch3!$H$16)</f>
        <v>0</v>
      </c>
      <c r="V212" s="126">
        <f>COUNTIFS(Patch3!E212:L212,Patch3!$N$2)</f>
        <v>1</v>
      </c>
      <c r="W212" s="125" t="str">
        <f>IF(COUNTIF(Stats!$A$1:$A$32, E212) &gt; 0, "Found", "Not Found")</f>
        <v>Found</v>
      </c>
      <c r="X212" s="125" t="str">
        <f>IF(COUNTIF(Stats!$A$1:$A$32, F212) &gt; 0, "Found", "Not Found")</f>
        <v>Found</v>
      </c>
      <c r="Y212" s="125" t="str">
        <f>IF(COUNTIF(Stats!$A$1:$A$32, G212) &gt; 0, "Found", "Not Found")</f>
        <v>Found</v>
      </c>
      <c r="Z212" s="125" t="str">
        <f>IF(COUNTIF(Stats!$A$1:$A$32, H212) &gt; 0, "Found", "Not Found")</f>
        <v>Found</v>
      </c>
      <c r="AA212" s="125" t="str">
        <f>IF(COUNTIF(Stats!$A$1:$A$32, I212) &gt; 0, "Found", "Not Found")</f>
        <v>Found</v>
      </c>
      <c r="AB212" s="125" t="str">
        <f>IF(COUNTIF(Stats!$A$1:$A$32, J212) &gt; 0, "Found", "Not Found")</f>
        <v>Found</v>
      </c>
      <c r="AC212" s="125" t="str">
        <f>IF(COUNTIF(Stats!$A$1:$A$32, K212) &gt; 0, "Found", "Not Found")</f>
        <v>Found</v>
      </c>
      <c r="AD212" s="125" t="str">
        <f>IF(COUNTIF(Stats!$A$1:$A$32, L212) &gt; 0, "Found", "Not Found")</f>
        <v>Found</v>
      </c>
      <c r="AE212" s="125" t="str">
        <f>IF(COUNTIF(Stats!$A$1:$A$32, M212) &gt; 0, "Found", "Not Found")</f>
        <v>Found</v>
      </c>
      <c r="AF212" s="125" t="str">
        <f>IF(COUNTIF(Stats!$A$1:$A$32, N212) &gt; 0, "Found", "Not Found")</f>
        <v>Found</v>
      </c>
      <c r="AG212" s="125" t="str">
        <f>IF(COUNTIF(Stats!$A$1:$A$32, O212) &gt; 0, "Found", "Not Found")</f>
        <v>Found</v>
      </c>
      <c r="AH212" s="125" t="str">
        <f>IF(COUNTIF(Stats!$A$1:$A$32, P212) &gt; 0, "Found", "Not Found")</f>
        <v>Found</v>
      </c>
      <c r="AI212" s="125" t="str">
        <f>IF(COUNTIF(Stats!$A$1:$A$32, Q212) &gt; 0, "Found", "Not Found")</f>
        <v>Found</v>
      </c>
      <c r="AJ212" s="125" t="str">
        <f>IF(COUNTIF(Stats!$A$1:$A$32, R212) &gt; 0, "Found", "Not Found")</f>
        <v>Found</v>
      </c>
    </row>
    <row r="213" spans="1:36">
      <c r="A213" s="115" t="s">
        <v>315</v>
      </c>
      <c r="B213" s="135">
        <v>45134</v>
      </c>
      <c r="C213" s="115" t="s">
        <v>364</v>
      </c>
      <c r="D213" s="115" t="s">
        <v>100</v>
      </c>
      <c r="E213" s="117" t="s">
        <v>49</v>
      </c>
      <c r="F213" s="118" t="s">
        <v>70</v>
      </c>
      <c r="G213" s="119" t="s">
        <v>20</v>
      </c>
      <c r="H213" s="119" t="s">
        <v>63</v>
      </c>
      <c r="I213" s="120" t="s">
        <v>61</v>
      </c>
      <c r="J213" s="120" t="s">
        <v>45</v>
      </c>
      <c r="K213" s="122" t="s">
        <v>54</v>
      </c>
      <c r="L213" s="123" t="s">
        <v>64</v>
      </c>
      <c r="M213" s="124" t="s">
        <v>66</v>
      </c>
      <c r="N213" s="124" t="s">
        <v>58</v>
      </c>
      <c r="O213" s="124" t="s">
        <v>55</v>
      </c>
      <c r="P213" s="124" t="s">
        <v>298</v>
      </c>
      <c r="Q213" s="124" t="s">
        <v>52</v>
      </c>
      <c r="R213" s="124" t="s">
        <v>15</v>
      </c>
      <c r="S213" s="115">
        <v>3</v>
      </c>
      <c r="T213" s="125">
        <f ca="1">IFERROR(__xludf.DUMMYFUNCTION("COUNTUNIQUE(E213:R213)"),14)</f>
        <v>14</v>
      </c>
      <c r="U213" s="126">
        <f>COUNTIFS(Patch3!E213:L213,Patch3!$H$16)</f>
        <v>0</v>
      </c>
      <c r="V213" s="126">
        <f>COUNTIFS(Patch3!E213:L213,Patch3!$N$2)</f>
        <v>0</v>
      </c>
      <c r="W213" s="125" t="str">
        <f>IF(COUNTIF(Stats!$A$1:$A$32, E213) &gt; 0, "Found", "Not Found")</f>
        <v>Found</v>
      </c>
      <c r="X213" s="125" t="str">
        <f>IF(COUNTIF(Stats!$A$1:$A$32, F213) &gt; 0, "Found", "Not Found")</f>
        <v>Not Found</v>
      </c>
      <c r="Y213" s="125" t="str">
        <f>IF(COUNTIF(Stats!$A$1:$A$32, G213) &gt; 0, "Found", "Not Found")</f>
        <v>Found</v>
      </c>
      <c r="Z213" s="125" t="str">
        <f>IF(COUNTIF(Stats!$A$1:$A$32, H213) &gt; 0, "Found", "Not Found")</f>
        <v>Found</v>
      </c>
      <c r="AA213" s="125" t="str">
        <f>IF(COUNTIF(Stats!$A$1:$A$32, I213) &gt; 0, "Found", "Not Found")</f>
        <v>Found</v>
      </c>
      <c r="AB213" s="125" t="str">
        <f>IF(COUNTIF(Stats!$A$1:$A$32, J213) &gt; 0, "Found", "Not Found")</f>
        <v>Found</v>
      </c>
      <c r="AC213" s="125" t="str">
        <f>IF(COUNTIF(Stats!$A$1:$A$32, K213) &gt; 0, "Found", "Not Found")</f>
        <v>Found</v>
      </c>
      <c r="AD213" s="125" t="str">
        <f>IF(COUNTIF(Stats!$A$1:$A$32, L213) &gt; 0, "Found", "Not Found")</f>
        <v>Found</v>
      </c>
      <c r="AE213" s="125" t="str">
        <f>IF(COUNTIF(Stats!$A$1:$A$32, M213) &gt; 0, "Found", "Not Found")</f>
        <v>Found</v>
      </c>
      <c r="AF213" s="125" t="str">
        <f>IF(COUNTIF(Stats!$A$1:$A$32, N213) &gt; 0, "Found", "Not Found")</f>
        <v>Found</v>
      </c>
      <c r="AG213" s="125" t="str">
        <f>IF(COUNTIF(Stats!$A$1:$A$32, O213) &gt; 0, "Found", "Not Found")</f>
        <v>Found</v>
      </c>
      <c r="AH213" s="125" t="str">
        <f>IF(COUNTIF(Stats!$A$1:$A$32, P213) &gt; 0, "Found", "Not Found")</f>
        <v>Found</v>
      </c>
      <c r="AI213" s="125" t="str">
        <f>IF(COUNTIF(Stats!$A$1:$A$32, Q213) &gt; 0, "Found", "Not Found")</f>
        <v>Found</v>
      </c>
      <c r="AJ213" s="125" t="str">
        <f>IF(COUNTIF(Stats!$A$1:$A$32, R213) &gt; 0, "Found", "Not Found")</f>
        <v>Found</v>
      </c>
    </row>
    <row r="214" spans="1:36">
      <c r="A214" s="115" t="s">
        <v>316</v>
      </c>
      <c r="B214" s="135">
        <v>45134</v>
      </c>
      <c r="C214" s="115" t="s">
        <v>365</v>
      </c>
      <c r="D214" s="115" t="s">
        <v>100</v>
      </c>
      <c r="E214" s="117" t="s">
        <v>59</v>
      </c>
      <c r="F214" s="118" t="s">
        <v>25</v>
      </c>
      <c r="G214" s="119" t="s">
        <v>50</v>
      </c>
      <c r="H214" s="119" t="s">
        <v>62</v>
      </c>
      <c r="I214" s="120" t="s">
        <v>70</v>
      </c>
      <c r="J214" s="120" t="s">
        <v>58</v>
      </c>
      <c r="K214" s="122" t="s">
        <v>45</v>
      </c>
      <c r="L214" s="123" t="s">
        <v>15</v>
      </c>
      <c r="M214" s="124" t="s">
        <v>35</v>
      </c>
      <c r="N214" s="124" t="s">
        <v>49</v>
      </c>
      <c r="O214" s="124" t="s">
        <v>57</v>
      </c>
      <c r="P214" s="124" t="s">
        <v>55</v>
      </c>
      <c r="Q214" s="124" t="s">
        <v>66</v>
      </c>
      <c r="R214" s="146"/>
      <c r="S214" s="115">
        <v>3</v>
      </c>
      <c r="T214" s="125">
        <f ca="1">IFERROR(__xludf.DUMMYFUNCTION("COUNTUNIQUE(E214:R214)"),13)</f>
        <v>13</v>
      </c>
      <c r="U214" s="126">
        <f>COUNTIFS(Patch3!E214:L214,Patch3!$H$16)</f>
        <v>0</v>
      </c>
      <c r="V214" s="126">
        <f>COUNTIFS(Patch3!E214:L214,Patch3!$N$2)</f>
        <v>0</v>
      </c>
      <c r="W214" s="125" t="str">
        <f>IF(COUNTIF(Stats!$A$1:$A$32, E214) &gt; 0, "Found", "Not Found")</f>
        <v>Found</v>
      </c>
      <c r="X214" s="125" t="str">
        <f>IF(COUNTIF(Stats!$A$1:$A$32, F214) &gt; 0, "Found", "Not Found")</f>
        <v>Found</v>
      </c>
      <c r="Y214" s="125" t="str">
        <f>IF(COUNTIF(Stats!$A$1:$A$32, G214) &gt; 0, "Found", "Not Found")</f>
        <v>Found</v>
      </c>
      <c r="Z214" s="125" t="str">
        <f>IF(COUNTIF(Stats!$A$1:$A$32, H214) &gt; 0, "Found", "Not Found")</f>
        <v>Found</v>
      </c>
      <c r="AA214" s="125" t="str">
        <f>IF(COUNTIF(Stats!$A$1:$A$32, I214) &gt; 0, "Found", "Not Found")</f>
        <v>Not Found</v>
      </c>
      <c r="AB214" s="125" t="str">
        <f>IF(COUNTIF(Stats!$A$1:$A$32, J214) &gt; 0, "Found", "Not Found")</f>
        <v>Found</v>
      </c>
      <c r="AC214" s="125" t="str">
        <f>IF(COUNTIF(Stats!$A$1:$A$32, K214) &gt; 0, "Found", "Not Found")</f>
        <v>Found</v>
      </c>
      <c r="AD214" s="125" t="str">
        <f>IF(COUNTIF(Stats!$A$1:$A$32, L214) &gt; 0, "Found", "Not Found")</f>
        <v>Found</v>
      </c>
      <c r="AE214" s="125" t="str">
        <f>IF(COUNTIF(Stats!$A$1:$A$32, M214) &gt; 0, "Found", "Not Found")</f>
        <v>Found</v>
      </c>
      <c r="AF214" s="125" t="str">
        <f>IF(COUNTIF(Stats!$A$1:$A$32, N214) &gt; 0, "Found", "Not Found")</f>
        <v>Found</v>
      </c>
      <c r="AG214" s="125" t="str">
        <f>IF(COUNTIF(Stats!$A$1:$A$32, O214) &gt; 0, "Found", "Not Found")</f>
        <v>Found</v>
      </c>
      <c r="AH214" s="125" t="str">
        <f>IF(COUNTIF(Stats!$A$1:$A$32, P214) &gt; 0, "Found", "Not Found")</f>
        <v>Found</v>
      </c>
      <c r="AI214" s="125" t="str">
        <f>IF(COUNTIF(Stats!$A$1:$A$32, Q214) &gt; 0, "Found", "Not Found")</f>
        <v>Found</v>
      </c>
      <c r="AJ214" s="125" t="str">
        <f>IF(COUNTIF(Stats!$A$1:$A$32, R214) &gt; 0, "Found", "Not Found")</f>
        <v>Not Found</v>
      </c>
    </row>
    <row r="215" spans="1:36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  <c r="AF215" s="114"/>
      <c r="AG215" s="114"/>
      <c r="AH215" s="114"/>
      <c r="AI215" s="114"/>
      <c r="AJ215" s="114"/>
    </row>
    <row r="216" spans="1:36">
      <c r="B216" s="116"/>
      <c r="E216" s="117"/>
      <c r="F216" s="118"/>
      <c r="G216" s="119"/>
      <c r="H216" s="119"/>
      <c r="I216" s="120"/>
      <c r="J216" s="121"/>
      <c r="K216" s="122"/>
      <c r="L216" s="123"/>
      <c r="M216" s="124"/>
      <c r="N216" s="124"/>
      <c r="O216" s="124"/>
      <c r="P216" s="124"/>
      <c r="Q216" s="124"/>
      <c r="R216" s="124"/>
      <c r="U216" s="126"/>
      <c r="V216" s="126"/>
    </row>
    <row r="217" spans="1:36">
      <c r="B217" s="116"/>
      <c r="E217" s="117"/>
      <c r="F217" s="118"/>
      <c r="G217" s="119"/>
      <c r="H217" s="119"/>
      <c r="I217" s="121"/>
      <c r="J217" s="120"/>
      <c r="K217" s="122"/>
      <c r="L217" s="123"/>
      <c r="M217" s="124"/>
      <c r="N217" s="124"/>
      <c r="O217" s="124"/>
      <c r="P217" s="124"/>
      <c r="Q217" s="124"/>
      <c r="R217" s="124"/>
      <c r="U217" s="126"/>
      <c r="V217" s="126"/>
    </row>
    <row r="218" spans="1:36">
      <c r="A218" s="127"/>
      <c r="B218" s="116"/>
      <c r="E218" s="117"/>
      <c r="F218" s="118"/>
      <c r="G218" s="119"/>
      <c r="H218" s="119"/>
      <c r="I218" s="120"/>
      <c r="J218" s="120"/>
      <c r="K218" s="122"/>
      <c r="L218" s="123"/>
      <c r="M218" s="124"/>
      <c r="N218" s="124"/>
      <c r="O218" s="124"/>
      <c r="P218" s="124"/>
      <c r="Q218" s="124"/>
      <c r="R218" s="124"/>
      <c r="U218" s="126"/>
      <c r="V218" s="126"/>
    </row>
    <row r="219" spans="1:36">
      <c r="A219" s="127"/>
      <c r="B219" s="116"/>
      <c r="E219" s="117"/>
      <c r="F219" s="118"/>
      <c r="G219" s="128"/>
      <c r="H219" s="119"/>
      <c r="I219" s="120"/>
      <c r="J219" s="120"/>
      <c r="K219" s="122"/>
      <c r="L219" s="123"/>
      <c r="M219" s="124"/>
      <c r="N219" s="124"/>
      <c r="O219" s="124"/>
      <c r="P219" s="124"/>
      <c r="Q219" s="124"/>
      <c r="R219" s="124"/>
      <c r="U219" s="126"/>
      <c r="V219" s="126"/>
    </row>
    <row r="220" spans="1:36">
      <c r="A220" s="127"/>
      <c r="B220" s="116"/>
      <c r="E220" s="117"/>
      <c r="F220" s="118"/>
      <c r="G220" s="119"/>
      <c r="H220" s="119"/>
      <c r="I220" s="120"/>
      <c r="J220" s="120"/>
      <c r="K220" s="122"/>
      <c r="L220" s="123"/>
      <c r="M220" s="124"/>
      <c r="N220" s="124"/>
      <c r="O220" s="124"/>
      <c r="P220" s="124"/>
      <c r="Q220" s="124"/>
      <c r="R220" s="124"/>
      <c r="U220" s="126"/>
      <c r="V220" s="126"/>
    </row>
    <row r="221" spans="1:36">
      <c r="A221" s="127"/>
      <c r="B221" s="116"/>
      <c r="E221" s="117"/>
      <c r="F221" s="118"/>
      <c r="G221" s="119"/>
      <c r="H221" s="119"/>
      <c r="I221" s="120"/>
      <c r="J221" s="120"/>
      <c r="K221" s="129"/>
      <c r="L221" s="123"/>
      <c r="M221" s="124"/>
      <c r="N221" s="124"/>
      <c r="O221" s="124"/>
      <c r="P221" s="124"/>
      <c r="Q221" s="124"/>
      <c r="R221" s="124"/>
      <c r="U221" s="126"/>
      <c r="V221" s="126"/>
    </row>
    <row r="222" spans="1:36">
      <c r="A222" s="127"/>
      <c r="B222" s="116"/>
      <c r="E222" s="117"/>
      <c r="F222" s="118"/>
      <c r="G222" s="128"/>
      <c r="H222" s="119"/>
      <c r="I222" s="120"/>
      <c r="J222" s="120"/>
      <c r="K222" s="122"/>
      <c r="L222" s="123"/>
      <c r="M222" s="124"/>
      <c r="N222" s="124"/>
      <c r="O222" s="124"/>
      <c r="P222" s="124"/>
      <c r="Q222" s="124"/>
      <c r="R222" s="124"/>
      <c r="U222" s="126"/>
      <c r="V222" s="126"/>
    </row>
    <row r="223" spans="1:36">
      <c r="A223" s="127"/>
      <c r="B223" s="116"/>
      <c r="E223" s="117"/>
      <c r="F223" s="118"/>
      <c r="G223" s="119"/>
      <c r="H223" s="119"/>
      <c r="I223" s="120"/>
      <c r="J223" s="120"/>
      <c r="K223" s="129"/>
      <c r="L223" s="123"/>
      <c r="M223" s="124"/>
      <c r="N223" s="124"/>
      <c r="O223" s="124"/>
      <c r="P223" s="124"/>
      <c r="Q223" s="124"/>
      <c r="R223" s="124"/>
      <c r="U223" s="126"/>
      <c r="V223" s="126"/>
    </row>
    <row r="224" spans="1:36">
      <c r="B224" s="116"/>
      <c r="E224" s="117"/>
      <c r="F224" s="118"/>
      <c r="G224" s="119"/>
      <c r="H224" s="128"/>
      <c r="I224" s="120"/>
      <c r="J224" s="120"/>
      <c r="K224" s="122"/>
      <c r="L224" s="123"/>
      <c r="M224" s="124"/>
      <c r="N224" s="124"/>
      <c r="O224" s="124"/>
      <c r="P224" s="124"/>
      <c r="Q224" s="124"/>
      <c r="R224" s="124"/>
      <c r="U224" s="126"/>
      <c r="V224" s="126"/>
    </row>
    <row r="225" spans="1:22">
      <c r="B225" s="116"/>
      <c r="E225" s="117"/>
      <c r="F225" s="118"/>
      <c r="G225" s="119"/>
      <c r="H225" s="128"/>
      <c r="I225" s="120"/>
      <c r="J225" s="120"/>
      <c r="K225" s="122"/>
      <c r="L225" s="123"/>
      <c r="M225" s="124"/>
      <c r="N225" s="124"/>
      <c r="O225" s="124"/>
      <c r="P225" s="124"/>
      <c r="Q225" s="124"/>
      <c r="R225" s="124"/>
      <c r="U225" s="126"/>
      <c r="V225" s="126"/>
    </row>
    <row r="226" spans="1:22">
      <c r="B226" s="116"/>
      <c r="E226" s="117"/>
      <c r="F226" s="118"/>
      <c r="G226" s="119"/>
      <c r="H226" s="119"/>
      <c r="I226" s="120"/>
      <c r="J226" s="120"/>
      <c r="K226" s="122"/>
      <c r="L226" s="123"/>
      <c r="M226" s="124"/>
      <c r="N226" s="124"/>
      <c r="O226" s="124"/>
      <c r="P226" s="124"/>
      <c r="Q226" s="124"/>
      <c r="R226" s="124"/>
      <c r="U226" s="126"/>
      <c r="V226" s="126"/>
    </row>
    <row r="227" spans="1:22">
      <c r="B227" s="116"/>
      <c r="E227" s="117"/>
      <c r="F227" s="118"/>
      <c r="G227" s="119"/>
      <c r="H227" s="119"/>
      <c r="I227" s="120"/>
      <c r="J227" s="120"/>
      <c r="K227" s="122"/>
      <c r="L227" s="123"/>
      <c r="M227" s="124"/>
      <c r="N227" s="124"/>
      <c r="O227" s="124"/>
      <c r="P227" s="124"/>
      <c r="Q227" s="124"/>
      <c r="R227" s="124"/>
      <c r="U227" s="126"/>
      <c r="V227" s="126"/>
    </row>
    <row r="228" spans="1:22">
      <c r="A228" s="130"/>
      <c r="B228" s="116"/>
      <c r="E228" s="117"/>
      <c r="F228" s="118"/>
      <c r="G228" s="119"/>
      <c r="H228" s="119"/>
      <c r="I228" s="120"/>
      <c r="J228" s="120"/>
      <c r="K228" s="122"/>
      <c r="L228" s="123"/>
      <c r="M228" s="124"/>
      <c r="N228" s="124"/>
      <c r="O228" s="124"/>
      <c r="P228" s="124"/>
      <c r="Q228" s="124"/>
      <c r="R228" s="124"/>
      <c r="U228" s="126"/>
      <c r="V228" s="126"/>
    </row>
    <row r="229" spans="1:22">
      <c r="A229" s="130"/>
      <c r="B229" s="116"/>
      <c r="E229" s="117"/>
      <c r="F229" s="118"/>
      <c r="G229" s="119"/>
      <c r="H229" s="119"/>
      <c r="I229" s="120"/>
      <c r="J229" s="120"/>
      <c r="K229" s="122"/>
      <c r="L229" s="123"/>
      <c r="M229" s="124"/>
      <c r="N229" s="124"/>
      <c r="O229" s="124"/>
      <c r="P229" s="124"/>
      <c r="Q229" s="124"/>
      <c r="R229" s="124"/>
      <c r="U229" s="126"/>
      <c r="V229" s="126"/>
    </row>
    <row r="230" spans="1:22">
      <c r="A230" s="130"/>
      <c r="B230" s="116"/>
      <c r="E230" s="117"/>
      <c r="F230" s="118"/>
      <c r="G230" s="119"/>
      <c r="H230" s="119"/>
      <c r="I230" s="120"/>
      <c r="J230" s="120"/>
      <c r="K230" s="122"/>
      <c r="L230" s="123"/>
      <c r="M230" s="124"/>
      <c r="N230" s="124"/>
      <c r="O230" s="124"/>
      <c r="P230" s="124"/>
      <c r="Q230" s="124"/>
      <c r="R230" s="124"/>
      <c r="U230" s="126"/>
      <c r="V230" s="126"/>
    </row>
    <row r="231" spans="1:22">
      <c r="A231" s="130"/>
      <c r="B231" s="116"/>
      <c r="E231" s="117"/>
      <c r="F231" s="118"/>
      <c r="G231" s="119"/>
      <c r="H231" s="119"/>
      <c r="I231" s="120"/>
      <c r="J231" s="120"/>
      <c r="K231" s="129"/>
      <c r="L231" s="123"/>
      <c r="M231" s="124"/>
      <c r="N231" s="124"/>
      <c r="O231" s="124"/>
      <c r="P231" s="124"/>
      <c r="Q231" s="124"/>
      <c r="R231" s="124"/>
      <c r="U231" s="126"/>
      <c r="V231" s="126"/>
    </row>
    <row r="232" spans="1:22">
      <c r="B232" s="116"/>
      <c r="E232" s="117"/>
      <c r="F232" s="118"/>
      <c r="G232" s="119"/>
      <c r="H232" s="119"/>
      <c r="I232" s="120"/>
      <c r="J232" s="120"/>
      <c r="K232" s="122"/>
      <c r="L232" s="123"/>
      <c r="M232" s="124"/>
      <c r="N232" s="124"/>
      <c r="O232" s="124"/>
      <c r="P232" s="124"/>
      <c r="Q232" s="124"/>
      <c r="R232" s="124"/>
      <c r="U232" s="126"/>
      <c r="V232" s="126"/>
    </row>
    <row r="233" spans="1:22">
      <c r="B233" s="116"/>
      <c r="E233" s="117"/>
      <c r="F233" s="118"/>
      <c r="G233" s="119"/>
      <c r="H233" s="119"/>
      <c r="I233" s="120"/>
      <c r="J233" s="120"/>
      <c r="K233" s="122"/>
      <c r="L233" s="123"/>
      <c r="M233" s="124"/>
      <c r="N233" s="124"/>
      <c r="O233" s="124"/>
      <c r="P233" s="124"/>
      <c r="Q233" s="124"/>
      <c r="R233" s="124"/>
      <c r="U233" s="126"/>
      <c r="V233" s="126"/>
    </row>
    <row r="234" spans="1:22">
      <c r="B234" s="116"/>
      <c r="E234" s="117"/>
      <c r="F234" s="118"/>
      <c r="G234" s="119"/>
      <c r="H234" s="119"/>
      <c r="I234" s="120"/>
      <c r="J234" s="120"/>
      <c r="K234" s="122"/>
      <c r="L234" s="123"/>
      <c r="M234" s="124"/>
      <c r="N234" s="124"/>
      <c r="O234" s="124"/>
      <c r="P234" s="124"/>
      <c r="Q234" s="124"/>
      <c r="R234" s="124"/>
      <c r="U234" s="126"/>
      <c r="V234" s="126"/>
    </row>
    <row r="235" spans="1:22">
      <c r="A235" s="127"/>
      <c r="B235" s="116"/>
      <c r="E235" s="117"/>
      <c r="F235" s="118"/>
      <c r="G235" s="119"/>
      <c r="H235" s="119"/>
      <c r="I235" s="120"/>
      <c r="J235" s="120"/>
      <c r="K235" s="122"/>
      <c r="L235" s="123"/>
      <c r="M235" s="124"/>
      <c r="N235" s="124"/>
      <c r="O235" s="124"/>
      <c r="P235" s="124"/>
      <c r="Q235" s="124"/>
      <c r="R235" s="124"/>
      <c r="U235" s="126"/>
      <c r="V235" s="126"/>
    </row>
    <row r="236" spans="1:22">
      <c r="A236" s="127"/>
      <c r="B236" s="116"/>
      <c r="E236" s="117"/>
      <c r="F236" s="118"/>
      <c r="G236" s="119"/>
      <c r="H236" s="119"/>
      <c r="I236" s="120"/>
      <c r="J236" s="120"/>
      <c r="K236" s="129"/>
      <c r="L236" s="123"/>
      <c r="M236" s="124"/>
      <c r="N236" s="124"/>
      <c r="O236" s="124"/>
      <c r="P236" s="124"/>
      <c r="Q236" s="124"/>
      <c r="R236" s="124"/>
      <c r="U236" s="126"/>
      <c r="V236" s="126"/>
    </row>
    <row r="237" spans="1:22">
      <c r="A237" s="127"/>
      <c r="B237" s="116"/>
      <c r="E237" s="117"/>
      <c r="F237" s="118"/>
      <c r="G237" s="119"/>
      <c r="H237" s="128"/>
      <c r="I237" s="120"/>
      <c r="J237" s="120"/>
      <c r="K237" s="122"/>
      <c r="L237" s="123"/>
      <c r="M237" s="124"/>
      <c r="N237" s="124"/>
      <c r="O237" s="124"/>
      <c r="P237" s="124"/>
      <c r="Q237" s="124"/>
      <c r="R237" s="124"/>
      <c r="U237" s="126"/>
      <c r="V237" s="126"/>
    </row>
    <row r="238" spans="1:22">
      <c r="A238" s="127"/>
      <c r="B238" s="116"/>
      <c r="E238" s="117"/>
      <c r="F238" s="118"/>
      <c r="G238" s="119"/>
      <c r="H238" s="119"/>
      <c r="I238" s="120"/>
      <c r="J238" s="120"/>
      <c r="K238" s="122"/>
      <c r="L238" s="123"/>
      <c r="M238" s="124"/>
      <c r="N238" s="124"/>
      <c r="O238" s="124"/>
      <c r="P238" s="124"/>
      <c r="Q238" s="124"/>
      <c r="R238" s="124"/>
      <c r="U238" s="126"/>
      <c r="V238" s="126"/>
    </row>
    <row r="239" spans="1:22">
      <c r="A239" s="127"/>
      <c r="B239" s="116"/>
      <c r="E239" s="117"/>
      <c r="F239" s="118"/>
      <c r="G239" s="119"/>
      <c r="H239" s="119"/>
      <c r="I239" s="120"/>
      <c r="J239" s="120"/>
      <c r="K239" s="122"/>
      <c r="L239" s="123"/>
      <c r="M239" s="124"/>
      <c r="N239" s="124"/>
      <c r="O239" s="124"/>
      <c r="P239" s="124"/>
      <c r="Q239" s="124"/>
      <c r="R239" s="124"/>
      <c r="U239" s="126"/>
      <c r="V239" s="126"/>
    </row>
    <row r="240" spans="1:22">
      <c r="A240" s="127"/>
      <c r="B240" s="116"/>
      <c r="E240" s="117"/>
      <c r="F240" s="118"/>
      <c r="G240" s="119"/>
      <c r="H240" s="119"/>
      <c r="I240" s="120"/>
      <c r="J240" s="120"/>
      <c r="K240" s="122"/>
      <c r="L240" s="123"/>
      <c r="M240" s="124"/>
      <c r="N240" s="124"/>
      <c r="O240" s="124"/>
      <c r="P240" s="124"/>
      <c r="Q240" s="124"/>
      <c r="R240" s="124"/>
      <c r="U240" s="126"/>
      <c r="V240" s="126"/>
    </row>
    <row r="241" spans="1:22">
      <c r="A241" s="127"/>
      <c r="B241" s="116"/>
      <c r="E241" s="117"/>
      <c r="F241" s="118"/>
      <c r="G241" s="119"/>
      <c r="H241" s="119"/>
      <c r="I241" s="120"/>
      <c r="J241" s="120"/>
      <c r="K241" s="122"/>
      <c r="L241" s="123"/>
      <c r="M241" s="124"/>
      <c r="N241" s="124"/>
      <c r="O241" s="124"/>
      <c r="P241" s="124"/>
      <c r="Q241" s="124"/>
      <c r="R241" s="124"/>
      <c r="U241" s="126"/>
      <c r="V241" s="126"/>
    </row>
    <row r="242" spans="1:22">
      <c r="A242" s="127"/>
      <c r="B242" s="116"/>
      <c r="E242" s="117"/>
      <c r="F242" s="118"/>
      <c r="G242" s="119"/>
      <c r="H242" s="119"/>
      <c r="I242" s="120"/>
      <c r="J242" s="120"/>
      <c r="K242" s="122"/>
      <c r="L242" s="123"/>
      <c r="M242" s="124"/>
      <c r="N242" s="124"/>
      <c r="O242" s="124"/>
      <c r="P242" s="124"/>
      <c r="Q242" s="124"/>
      <c r="R242" s="124"/>
      <c r="U242" s="126"/>
      <c r="V242" s="126"/>
    </row>
    <row r="243" spans="1:22">
      <c r="B243" s="116"/>
      <c r="E243" s="117"/>
      <c r="F243" s="118"/>
      <c r="G243" s="119"/>
      <c r="H243" s="119"/>
      <c r="I243" s="120"/>
      <c r="J243" s="120"/>
      <c r="K243" s="129"/>
      <c r="L243" s="123"/>
      <c r="M243" s="124"/>
      <c r="N243" s="124"/>
      <c r="O243" s="124"/>
      <c r="P243" s="124"/>
      <c r="Q243" s="124"/>
      <c r="R243" s="124"/>
      <c r="U243" s="126"/>
      <c r="V243" s="126"/>
    </row>
    <row r="244" spans="1:22">
      <c r="B244" s="116"/>
      <c r="E244" s="117"/>
      <c r="F244" s="118"/>
      <c r="G244" s="119"/>
      <c r="H244" s="119"/>
      <c r="I244" s="120"/>
      <c r="J244" s="120"/>
      <c r="K244" s="122"/>
      <c r="L244" s="123"/>
      <c r="M244" s="124"/>
      <c r="N244" s="124"/>
      <c r="O244" s="124"/>
      <c r="P244" s="124"/>
      <c r="Q244" s="124"/>
      <c r="R244" s="124"/>
      <c r="U244" s="126"/>
      <c r="V244" s="126"/>
    </row>
    <row r="245" spans="1:22">
      <c r="B245" s="116"/>
      <c r="E245" s="117"/>
      <c r="F245" s="118"/>
      <c r="G245" s="119"/>
      <c r="H245" s="119"/>
      <c r="I245" s="120"/>
      <c r="J245" s="120"/>
      <c r="K245" s="122"/>
      <c r="L245" s="131"/>
      <c r="M245" s="124"/>
      <c r="N245" s="124"/>
      <c r="O245" s="124"/>
      <c r="P245" s="124"/>
      <c r="Q245" s="124"/>
      <c r="R245" s="124"/>
      <c r="U245" s="126"/>
      <c r="V245" s="126"/>
    </row>
    <row r="246" spans="1:22">
      <c r="B246" s="116"/>
      <c r="E246" s="117"/>
      <c r="F246" s="118"/>
      <c r="G246" s="119"/>
      <c r="H246" s="128"/>
      <c r="I246" s="120"/>
      <c r="J246" s="120"/>
      <c r="K246" s="122"/>
      <c r="L246" s="123"/>
      <c r="M246" s="124"/>
      <c r="N246" s="124"/>
      <c r="O246" s="124"/>
      <c r="P246" s="124"/>
      <c r="Q246" s="124"/>
      <c r="R246" s="124"/>
      <c r="U246" s="126"/>
      <c r="V246" s="126"/>
    </row>
    <row r="247" spans="1:22">
      <c r="B247" s="116"/>
      <c r="E247" s="117"/>
      <c r="F247" s="118"/>
      <c r="G247" s="119"/>
      <c r="H247" s="119"/>
      <c r="I247" s="120"/>
      <c r="J247" s="120"/>
      <c r="K247" s="122"/>
      <c r="L247" s="123"/>
      <c r="M247" s="124"/>
      <c r="N247" s="124"/>
      <c r="O247" s="124"/>
      <c r="P247" s="124"/>
      <c r="Q247" s="124"/>
      <c r="R247" s="124"/>
      <c r="U247" s="126"/>
      <c r="V247" s="126"/>
    </row>
    <row r="248" spans="1:22">
      <c r="B248" s="116"/>
      <c r="E248" s="117"/>
      <c r="F248" s="118"/>
      <c r="G248" s="119"/>
      <c r="H248" s="119"/>
      <c r="I248" s="120"/>
      <c r="J248" s="120"/>
      <c r="K248" s="122"/>
      <c r="L248" s="123"/>
      <c r="M248" s="124"/>
      <c r="N248" s="124"/>
      <c r="O248" s="124"/>
      <c r="P248" s="124"/>
      <c r="Q248" s="124"/>
      <c r="R248" s="124"/>
      <c r="U248" s="126"/>
      <c r="V248" s="126"/>
    </row>
    <row r="249" spans="1:22">
      <c r="B249" s="116"/>
      <c r="E249" s="117"/>
      <c r="F249" s="118"/>
      <c r="G249" s="119"/>
      <c r="H249" s="119"/>
      <c r="I249" s="120"/>
      <c r="J249" s="120"/>
      <c r="K249" s="122"/>
      <c r="L249" s="123"/>
      <c r="M249" s="124"/>
      <c r="N249" s="124"/>
      <c r="O249" s="124"/>
      <c r="P249" s="124"/>
      <c r="Q249" s="124"/>
      <c r="R249" s="124"/>
      <c r="U249" s="126"/>
      <c r="V249" s="126"/>
    </row>
    <row r="250" spans="1:22">
      <c r="B250" s="116"/>
      <c r="E250" s="117"/>
      <c r="F250" s="118"/>
      <c r="G250" s="119"/>
      <c r="H250" s="119"/>
      <c r="I250" s="120"/>
      <c r="J250" s="120"/>
      <c r="K250" s="122"/>
      <c r="L250" s="123"/>
      <c r="M250" s="124"/>
      <c r="N250" s="124"/>
      <c r="O250" s="124"/>
      <c r="P250" s="124"/>
      <c r="Q250" s="124"/>
      <c r="R250" s="124"/>
      <c r="U250" s="126"/>
      <c r="V250" s="126"/>
    </row>
    <row r="251" spans="1:22">
      <c r="B251" s="116"/>
      <c r="E251" s="117"/>
      <c r="F251" s="118"/>
      <c r="G251" s="119"/>
      <c r="H251" s="119"/>
      <c r="I251" s="120"/>
      <c r="J251" s="120"/>
      <c r="K251" s="122"/>
      <c r="L251" s="123"/>
      <c r="M251" s="124"/>
      <c r="N251" s="124"/>
      <c r="O251" s="124"/>
      <c r="P251" s="124"/>
      <c r="Q251" s="124"/>
      <c r="R251" s="124"/>
      <c r="U251" s="126"/>
      <c r="V251" s="126"/>
    </row>
    <row r="252" spans="1:22">
      <c r="B252" s="116"/>
      <c r="E252" s="117"/>
      <c r="F252" s="118"/>
      <c r="G252" s="119"/>
      <c r="H252" s="119"/>
      <c r="I252" s="120"/>
      <c r="J252" s="120"/>
      <c r="K252" s="122"/>
      <c r="L252" s="123"/>
      <c r="M252" s="124"/>
      <c r="N252" s="124"/>
      <c r="O252" s="124"/>
      <c r="P252" s="124"/>
      <c r="Q252" s="124"/>
      <c r="R252" s="124"/>
      <c r="U252" s="126"/>
      <c r="V252" s="126"/>
    </row>
    <row r="253" spans="1:22">
      <c r="B253" s="116"/>
      <c r="E253" s="117"/>
      <c r="F253" s="118"/>
      <c r="G253" s="119"/>
      <c r="H253" s="119"/>
      <c r="I253" s="120"/>
      <c r="J253" s="120"/>
      <c r="K253" s="122"/>
      <c r="L253" s="123"/>
      <c r="M253" s="124"/>
      <c r="N253" s="124"/>
      <c r="O253" s="124"/>
      <c r="P253" s="124"/>
      <c r="Q253" s="124"/>
      <c r="R253" s="124"/>
      <c r="U253" s="126"/>
      <c r="V253" s="126"/>
    </row>
    <row r="254" spans="1:22">
      <c r="B254" s="116"/>
      <c r="E254" s="117"/>
      <c r="F254" s="118"/>
      <c r="G254" s="119"/>
      <c r="H254" s="119"/>
      <c r="I254" s="120"/>
      <c r="J254" s="120"/>
      <c r="K254" s="122"/>
      <c r="L254" s="123"/>
      <c r="M254" s="124"/>
      <c r="N254" s="124"/>
      <c r="O254" s="124"/>
      <c r="P254" s="124"/>
      <c r="Q254" s="124"/>
      <c r="R254" s="124"/>
      <c r="U254" s="126"/>
      <c r="V254" s="126"/>
    </row>
    <row r="255" spans="1:22">
      <c r="B255" s="116"/>
      <c r="E255" s="117"/>
      <c r="F255" s="118"/>
      <c r="G255" s="119"/>
      <c r="H255" s="119"/>
      <c r="I255" s="120"/>
      <c r="J255" s="120"/>
      <c r="K255" s="122"/>
      <c r="L255" s="123"/>
      <c r="M255" s="124"/>
      <c r="N255" s="124"/>
      <c r="O255" s="124"/>
      <c r="P255" s="124"/>
      <c r="Q255" s="124"/>
      <c r="R255" s="124"/>
      <c r="U255" s="126"/>
      <c r="V255" s="126"/>
    </row>
    <row r="256" spans="1:22">
      <c r="B256" s="116"/>
      <c r="E256" s="117"/>
      <c r="F256" s="118"/>
      <c r="G256" s="119"/>
      <c r="H256" s="119"/>
      <c r="I256" s="120"/>
      <c r="J256" s="120"/>
      <c r="K256" s="122"/>
      <c r="L256" s="123"/>
      <c r="M256" s="124"/>
      <c r="N256" s="124"/>
      <c r="O256" s="124"/>
      <c r="P256" s="124"/>
      <c r="Q256" s="124"/>
      <c r="R256" s="124"/>
      <c r="U256" s="126"/>
      <c r="V256" s="126"/>
    </row>
    <row r="257" spans="2:22">
      <c r="B257" s="116"/>
      <c r="E257" s="117"/>
      <c r="F257" s="118"/>
      <c r="G257" s="119"/>
      <c r="H257" s="119"/>
      <c r="I257" s="120"/>
      <c r="J257" s="120"/>
      <c r="K257" s="122"/>
      <c r="L257" s="123"/>
      <c r="M257" s="124"/>
      <c r="N257" s="124"/>
      <c r="O257" s="124"/>
      <c r="P257" s="124"/>
      <c r="Q257" s="124"/>
      <c r="R257" s="124"/>
      <c r="U257" s="126"/>
      <c r="V257" s="126"/>
    </row>
    <row r="258" spans="2:22">
      <c r="B258" s="116"/>
      <c r="E258" s="117"/>
      <c r="F258" s="118"/>
      <c r="G258" s="119"/>
      <c r="H258" s="119"/>
      <c r="I258" s="120"/>
      <c r="J258" s="120"/>
      <c r="K258" s="122"/>
      <c r="L258" s="123"/>
      <c r="M258" s="124"/>
      <c r="N258" s="124"/>
      <c r="O258" s="124"/>
      <c r="P258" s="124"/>
      <c r="Q258" s="124"/>
      <c r="R258" s="124"/>
      <c r="U258" s="126"/>
      <c r="V258" s="126"/>
    </row>
    <row r="259" spans="2:22">
      <c r="B259" s="116"/>
      <c r="E259" s="117"/>
      <c r="F259" s="118"/>
      <c r="G259" s="119"/>
      <c r="H259" s="119"/>
      <c r="I259" s="120"/>
      <c r="J259" s="120"/>
      <c r="K259" s="122"/>
      <c r="L259" s="123"/>
      <c r="M259" s="124"/>
      <c r="N259" s="124"/>
      <c r="O259" s="124"/>
      <c r="P259" s="124"/>
      <c r="Q259" s="124"/>
      <c r="R259" s="124"/>
      <c r="U259" s="126"/>
      <c r="V259" s="126"/>
    </row>
    <row r="260" spans="2:22">
      <c r="B260" s="116"/>
      <c r="E260" s="117"/>
      <c r="F260" s="118"/>
      <c r="G260" s="119"/>
      <c r="H260" s="119"/>
      <c r="I260" s="120"/>
      <c r="J260" s="120"/>
      <c r="K260" s="122"/>
      <c r="L260" s="123"/>
      <c r="M260" s="124"/>
      <c r="N260" s="124"/>
      <c r="O260" s="124"/>
      <c r="P260" s="124"/>
      <c r="Q260" s="124"/>
      <c r="R260" s="124"/>
      <c r="U260" s="126"/>
      <c r="V260" s="126"/>
    </row>
    <row r="261" spans="2:22">
      <c r="B261" s="116"/>
      <c r="E261" s="117"/>
      <c r="F261" s="118"/>
      <c r="G261" s="119"/>
      <c r="H261" s="119"/>
      <c r="I261" s="120"/>
      <c r="J261" s="120"/>
      <c r="K261" s="122"/>
      <c r="L261" s="123"/>
      <c r="M261" s="124"/>
      <c r="N261" s="124"/>
      <c r="O261" s="124"/>
      <c r="P261" s="124"/>
      <c r="Q261" s="124"/>
      <c r="R261" s="124"/>
      <c r="U261" s="126"/>
      <c r="V261" s="126"/>
    </row>
    <row r="262" spans="2:22">
      <c r="B262" s="116"/>
      <c r="E262" s="117"/>
      <c r="F262" s="118"/>
      <c r="G262" s="119"/>
      <c r="H262" s="119"/>
      <c r="I262" s="120"/>
      <c r="J262" s="120"/>
      <c r="K262" s="122"/>
      <c r="L262" s="123"/>
      <c r="M262" s="124"/>
      <c r="N262" s="124"/>
      <c r="O262" s="124"/>
      <c r="P262" s="124"/>
      <c r="Q262" s="124"/>
      <c r="R262" s="124"/>
      <c r="U262" s="126"/>
      <c r="V262" s="126"/>
    </row>
    <row r="263" spans="2:22">
      <c r="B263" s="116"/>
      <c r="E263" s="117"/>
      <c r="F263" s="118"/>
      <c r="G263" s="119"/>
      <c r="H263" s="119"/>
      <c r="I263" s="120"/>
      <c r="J263" s="120"/>
      <c r="K263" s="122"/>
      <c r="L263" s="123"/>
      <c r="M263" s="124"/>
      <c r="N263" s="124"/>
      <c r="O263" s="124"/>
      <c r="P263" s="124"/>
      <c r="Q263" s="124"/>
      <c r="R263" s="124"/>
      <c r="U263" s="126"/>
      <c r="V263" s="126"/>
    </row>
    <row r="264" spans="2:22">
      <c r="B264" s="116"/>
      <c r="E264" s="117"/>
      <c r="F264" s="118"/>
      <c r="G264" s="119"/>
      <c r="H264" s="119"/>
      <c r="I264" s="120"/>
      <c r="J264" s="120"/>
      <c r="K264" s="122"/>
      <c r="L264" s="123"/>
      <c r="M264" s="124"/>
      <c r="N264" s="124"/>
      <c r="O264" s="124"/>
      <c r="P264" s="124"/>
      <c r="Q264" s="124"/>
      <c r="R264" s="124"/>
      <c r="U264" s="126"/>
      <c r="V264" s="126"/>
    </row>
    <row r="265" spans="2:22">
      <c r="B265" s="116"/>
      <c r="E265" s="117"/>
      <c r="F265" s="118"/>
      <c r="G265" s="119"/>
      <c r="H265" s="119"/>
      <c r="I265" s="120"/>
      <c r="J265" s="120"/>
      <c r="K265" s="122"/>
      <c r="L265" s="123"/>
      <c r="M265" s="124"/>
      <c r="N265" s="124"/>
      <c r="O265" s="124"/>
      <c r="P265" s="124"/>
      <c r="Q265" s="124"/>
      <c r="R265" s="124"/>
      <c r="U265" s="126"/>
      <c r="V265" s="126"/>
    </row>
    <row r="266" spans="2:22">
      <c r="B266" s="116"/>
      <c r="E266" s="117"/>
      <c r="F266" s="118"/>
      <c r="G266" s="119"/>
      <c r="H266" s="119"/>
      <c r="I266" s="120"/>
      <c r="J266" s="120"/>
      <c r="K266" s="122"/>
      <c r="L266" s="123"/>
      <c r="M266" s="124"/>
      <c r="N266" s="124"/>
      <c r="O266" s="124"/>
      <c r="P266" s="124"/>
      <c r="Q266" s="124"/>
      <c r="R266" s="124"/>
      <c r="U266" s="126"/>
      <c r="V266" s="126"/>
    </row>
    <row r="267" spans="2:22">
      <c r="B267" s="116"/>
      <c r="E267" s="117"/>
      <c r="F267" s="118"/>
      <c r="G267" s="119"/>
      <c r="H267" s="119"/>
      <c r="I267" s="120"/>
      <c r="J267" s="120"/>
      <c r="K267" s="122"/>
      <c r="L267" s="123"/>
      <c r="M267" s="124"/>
      <c r="N267" s="124"/>
      <c r="O267" s="124"/>
      <c r="P267" s="124"/>
      <c r="Q267" s="124"/>
      <c r="R267" s="124"/>
      <c r="U267" s="126"/>
      <c r="V267" s="126"/>
    </row>
    <row r="268" spans="2:22">
      <c r="B268" s="116"/>
      <c r="E268" s="117"/>
      <c r="F268" s="118"/>
      <c r="G268" s="119"/>
      <c r="H268" s="119"/>
      <c r="I268" s="120"/>
      <c r="J268" s="120"/>
      <c r="K268" s="122"/>
      <c r="L268" s="123"/>
      <c r="M268" s="124"/>
      <c r="N268" s="124"/>
      <c r="O268" s="124"/>
      <c r="P268" s="124"/>
      <c r="Q268" s="124"/>
      <c r="R268" s="124"/>
      <c r="U268" s="126"/>
      <c r="V268" s="126"/>
    </row>
    <row r="269" spans="2:22">
      <c r="B269" s="116"/>
      <c r="E269" s="117"/>
      <c r="F269" s="118"/>
      <c r="G269" s="119"/>
      <c r="H269" s="119"/>
      <c r="I269" s="120"/>
      <c r="J269" s="120"/>
      <c r="K269" s="122"/>
      <c r="L269" s="123"/>
      <c r="M269" s="124"/>
      <c r="N269" s="124"/>
      <c r="O269" s="124"/>
      <c r="P269" s="124"/>
      <c r="Q269" s="124"/>
      <c r="R269" s="124"/>
      <c r="U269" s="126"/>
      <c r="V269" s="126"/>
    </row>
    <row r="270" spans="2:22">
      <c r="B270" s="116"/>
      <c r="E270" s="117"/>
      <c r="F270" s="118"/>
      <c r="G270" s="119"/>
      <c r="H270" s="119"/>
      <c r="I270" s="120"/>
      <c r="J270" s="120"/>
      <c r="K270" s="122"/>
      <c r="L270" s="123"/>
      <c r="M270" s="124"/>
      <c r="N270" s="124"/>
      <c r="O270" s="124"/>
      <c r="P270" s="124"/>
      <c r="Q270" s="124"/>
      <c r="R270" s="124"/>
      <c r="U270" s="126"/>
      <c r="V270" s="126"/>
    </row>
    <row r="271" spans="2:22">
      <c r="B271" s="116"/>
      <c r="E271" s="117"/>
      <c r="F271" s="118"/>
      <c r="G271" s="119"/>
      <c r="H271" s="119"/>
      <c r="I271" s="120"/>
      <c r="J271" s="120"/>
      <c r="K271" s="122"/>
      <c r="L271" s="123"/>
      <c r="M271" s="124"/>
      <c r="N271" s="124"/>
      <c r="O271" s="124"/>
      <c r="P271" s="124"/>
      <c r="Q271" s="124"/>
      <c r="R271" s="124"/>
      <c r="U271" s="126"/>
      <c r="V271" s="126"/>
    </row>
    <row r="272" spans="2:22">
      <c r="B272" s="116"/>
      <c r="E272" s="117"/>
      <c r="F272" s="118"/>
      <c r="G272" s="119"/>
      <c r="H272" s="119"/>
      <c r="I272" s="120"/>
      <c r="J272" s="120"/>
      <c r="K272" s="122"/>
      <c r="L272" s="123"/>
      <c r="M272" s="124"/>
      <c r="N272" s="124"/>
      <c r="O272" s="124"/>
      <c r="P272" s="124"/>
      <c r="Q272" s="124"/>
      <c r="R272" s="124"/>
      <c r="U272" s="126"/>
      <c r="V272" s="126"/>
    </row>
    <row r="273" spans="1:22">
      <c r="B273" s="116"/>
      <c r="E273" s="117"/>
      <c r="F273" s="118"/>
      <c r="G273" s="119"/>
      <c r="H273" s="119"/>
      <c r="I273" s="120"/>
      <c r="J273" s="120"/>
      <c r="K273" s="122"/>
      <c r="L273" s="123"/>
      <c r="M273" s="124"/>
      <c r="N273" s="124"/>
      <c r="O273" s="124"/>
      <c r="P273" s="124"/>
      <c r="Q273" s="124"/>
      <c r="R273" s="124"/>
      <c r="U273" s="126"/>
      <c r="V273" s="126"/>
    </row>
    <row r="274" spans="1:22">
      <c r="B274" s="116"/>
      <c r="E274" s="117"/>
      <c r="F274" s="118"/>
      <c r="G274" s="119"/>
      <c r="H274" s="119"/>
      <c r="I274" s="120"/>
      <c r="J274" s="120"/>
      <c r="K274" s="122"/>
      <c r="L274" s="123"/>
      <c r="M274" s="124"/>
      <c r="N274" s="124"/>
      <c r="O274" s="124"/>
      <c r="P274" s="124"/>
      <c r="Q274" s="124"/>
      <c r="R274" s="124"/>
      <c r="U274" s="126"/>
      <c r="V274" s="126"/>
    </row>
    <row r="275" spans="1:22">
      <c r="B275" s="116"/>
      <c r="E275" s="117"/>
      <c r="F275" s="118"/>
      <c r="G275" s="119"/>
      <c r="H275" s="119"/>
      <c r="I275" s="120"/>
      <c r="J275" s="120"/>
      <c r="K275" s="122"/>
      <c r="L275" s="123"/>
      <c r="M275" s="124"/>
      <c r="N275" s="124"/>
      <c r="O275" s="124"/>
      <c r="P275" s="124"/>
      <c r="Q275" s="124"/>
      <c r="R275" s="124"/>
      <c r="U275" s="126"/>
      <c r="V275" s="126"/>
    </row>
    <row r="276" spans="1:22">
      <c r="B276" s="116"/>
      <c r="E276" s="117"/>
      <c r="F276" s="118"/>
      <c r="G276" s="119"/>
      <c r="H276" s="119"/>
      <c r="I276" s="120"/>
      <c r="J276" s="120"/>
      <c r="K276" s="122"/>
      <c r="L276" s="123"/>
      <c r="M276" s="124"/>
      <c r="N276" s="124"/>
      <c r="O276" s="124"/>
      <c r="P276" s="124"/>
      <c r="Q276" s="124"/>
      <c r="R276" s="124"/>
      <c r="U276" s="126"/>
      <c r="V276" s="126"/>
    </row>
    <row r="277" spans="1:22">
      <c r="B277" s="116"/>
      <c r="E277" s="117"/>
      <c r="F277" s="118"/>
      <c r="G277" s="119"/>
      <c r="H277" s="119"/>
      <c r="I277" s="120"/>
      <c r="J277" s="120"/>
      <c r="K277" s="122"/>
      <c r="L277" s="123"/>
      <c r="M277" s="124"/>
      <c r="N277" s="124"/>
      <c r="O277" s="124"/>
      <c r="P277" s="124"/>
      <c r="Q277" s="124"/>
      <c r="R277" s="124"/>
      <c r="U277" s="126"/>
      <c r="V277" s="126"/>
    </row>
    <row r="278" spans="1:22">
      <c r="B278" s="116"/>
      <c r="E278" s="117"/>
      <c r="F278" s="118"/>
      <c r="G278" s="119"/>
      <c r="H278" s="119"/>
      <c r="I278" s="120"/>
      <c r="J278" s="120"/>
      <c r="K278" s="122"/>
      <c r="L278" s="123"/>
      <c r="M278" s="124"/>
      <c r="N278" s="124"/>
      <c r="O278" s="124"/>
      <c r="P278" s="124"/>
      <c r="Q278" s="124"/>
      <c r="R278" s="124"/>
      <c r="U278" s="126"/>
      <c r="V278" s="126"/>
    </row>
    <row r="279" spans="1:22">
      <c r="B279" s="116"/>
      <c r="E279" s="117"/>
      <c r="F279" s="118"/>
      <c r="G279" s="119"/>
      <c r="H279" s="119"/>
      <c r="I279" s="120"/>
      <c r="J279" s="120"/>
      <c r="K279" s="122"/>
      <c r="L279" s="123"/>
      <c r="M279" s="124"/>
      <c r="N279" s="124"/>
      <c r="O279" s="124"/>
      <c r="P279" s="124"/>
      <c r="Q279" s="124"/>
      <c r="R279" s="124"/>
      <c r="U279" s="126"/>
      <c r="V279" s="126"/>
    </row>
    <row r="280" spans="1:22">
      <c r="B280" s="116"/>
      <c r="E280" s="117"/>
      <c r="F280" s="118"/>
      <c r="G280" s="119"/>
      <c r="H280" s="119"/>
      <c r="I280" s="120"/>
      <c r="J280" s="120"/>
      <c r="K280" s="122"/>
      <c r="L280" s="123"/>
      <c r="M280" s="124"/>
      <c r="N280" s="124"/>
      <c r="O280" s="124"/>
      <c r="P280" s="124"/>
      <c r="Q280" s="124"/>
      <c r="R280" s="124"/>
      <c r="U280" s="126"/>
      <c r="V280" s="126"/>
    </row>
    <row r="281" spans="1:22">
      <c r="B281" s="116"/>
      <c r="E281" s="117"/>
      <c r="F281" s="118"/>
      <c r="G281" s="119"/>
      <c r="H281" s="119"/>
      <c r="I281" s="120"/>
      <c r="J281" s="120"/>
      <c r="K281" s="122"/>
      <c r="L281" s="123"/>
      <c r="M281" s="124"/>
      <c r="N281" s="124"/>
      <c r="O281" s="124"/>
      <c r="P281" s="124"/>
      <c r="Q281" s="124"/>
      <c r="R281" s="124"/>
      <c r="U281" s="126"/>
      <c r="V281" s="126"/>
    </row>
    <row r="282" spans="1:22">
      <c r="B282" s="116"/>
      <c r="E282" s="117"/>
      <c r="F282" s="118"/>
      <c r="G282" s="119"/>
      <c r="H282" s="119"/>
      <c r="I282" s="120"/>
      <c r="J282" s="120"/>
      <c r="K282" s="122"/>
      <c r="L282" s="123"/>
      <c r="M282" s="124"/>
      <c r="N282" s="124"/>
      <c r="O282" s="124"/>
      <c r="P282" s="124"/>
      <c r="Q282" s="124"/>
      <c r="R282" s="124"/>
      <c r="U282" s="126"/>
      <c r="V282" s="126"/>
    </row>
    <row r="283" spans="1:22">
      <c r="B283" s="116"/>
      <c r="E283" s="117"/>
      <c r="F283" s="118"/>
      <c r="G283" s="119"/>
      <c r="H283" s="119"/>
      <c r="I283" s="120"/>
      <c r="J283" s="120"/>
      <c r="K283" s="122"/>
      <c r="L283" s="123"/>
      <c r="M283" s="124"/>
      <c r="N283" s="124"/>
      <c r="O283" s="124"/>
      <c r="P283" s="124"/>
      <c r="Q283" s="124"/>
      <c r="R283" s="124"/>
      <c r="U283" s="126"/>
      <c r="V283" s="126"/>
    </row>
    <row r="284" spans="1:22">
      <c r="B284" s="116"/>
      <c r="E284" s="117"/>
      <c r="F284" s="118"/>
      <c r="G284" s="119"/>
      <c r="H284" s="119"/>
      <c r="I284" s="120"/>
      <c r="J284" s="120"/>
      <c r="K284" s="122"/>
      <c r="L284" s="131"/>
      <c r="M284" s="124"/>
      <c r="N284" s="124"/>
      <c r="O284" s="124"/>
      <c r="P284" s="124"/>
      <c r="Q284" s="124"/>
      <c r="R284" s="124"/>
      <c r="U284" s="126"/>
      <c r="V284" s="126"/>
    </row>
    <row r="285" spans="1:22">
      <c r="B285" s="116"/>
      <c r="E285" s="117"/>
      <c r="F285" s="118"/>
      <c r="G285" s="119"/>
      <c r="H285" s="119"/>
      <c r="I285" s="120"/>
      <c r="J285" s="120"/>
      <c r="K285" s="122"/>
      <c r="L285" s="123"/>
      <c r="M285" s="124"/>
      <c r="N285" s="124"/>
      <c r="O285" s="124"/>
      <c r="P285" s="124"/>
      <c r="Q285" s="124"/>
      <c r="R285" s="124"/>
      <c r="U285" s="126"/>
      <c r="V285" s="126"/>
    </row>
    <row r="286" spans="1:22">
      <c r="A286" s="132"/>
      <c r="B286" s="116"/>
      <c r="E286" s="117"/>
      <c r="F286" s="118"/>
      <c r="G286" s="128"/>
      <c r="H286" s="119"/>
      <c r="I286" s="120"/>
      <c r="J286" s="120"/>
      <c r="K286" s="122"/>
      <c r="L286" s="123"/>
      <c r="M286" s="124"/>
      <c r="N286" s="124"/>
      <c r="O286" s="124"/>
      <c r="P286" s="124"/>
      <c r="Q286" s="124"/>
      <c r="R286" s="124"/>
      <c r="U286" s="126"/>
      <c r="V286" s="126"/>
    </row>
    <row r="287" spans="1:22">
      <c r="A287" s="132"/>
      <c r="B287" s="116"/>
      <c r="E287" s="117"/>
      <c r="F287" s="118"/>
      <c r="G287" s="119"/>
      <c r="H287" s="119"/>
      <c r="I287" s="120"/>
      <c r="J287" s="120"/>
      <c r="K287" s="122"/>
      <c r="L287" s="123"/>
      <c r="M287" s="124"/>
      <c r="N287" s="124"/>
      <c r="O287" s="124"/>
      <c r="P287" s="124"/>
      <c r="Q287" s="124"/>
      <c r="R287" s="124"/>
      <c r="U287" s="126"/>
      <c r="V287" s="126"/>
    </row>
    <row r="288" spans="1:22">
      <c r="A288" s="132"/>
      <c r="B288" s="116"/>
      <c r="E288" s="117"/>
      <c r="F288" s="118"/>
      <c r="G288" s="119"/>
      <c r="H288" s="119"/>
      <c r="I288" s="120"/>
      <c r="J288" s="120"/>
      <c r="K288" s="122"/>
      <c r="L288" s="123"/>
      <c r="M288" s="124"/>
      <c r="N288" s="124"/>
      <c r="O288" s="124"/>
      <c r="P288" s="133"/>
      <c r="Q288" s="124"/>
      <c r="R288" s="124"/>
      <c r="U288" s="126"/>
      <c r="V288" s="126"/>
    </row>
    <row r="289" spans="1:22">
      <c r="A289" s="132"/>
      <c r="B289" s="116"/>
      <c r="E289" s="117"/>
      <c r="F289" s="118"/>
      <c r="G289" s="119"/>
      <c r="H289" s="119"/>
      <c r="I289" s="120"/>
      <c r="J289" s="120"/>
      <c r="K289" s="122"/>
      <c r="L289" s="123"/>
      <c r="M289" s="124"/>
      <c r="N289" s="124"/>
      <c r="O289" s="124"/>
      <c r="P289" s="124"/>
      <c r="Q289" s="124"/>
      <c r="R289" s="133"/>
      <c r="U289" s="126"/>
      <c r="V289" s="126"/>
    </row>
    <row r="290" spans="1:22">
      <c r="B290" s="116"/>
      <c r="E290" s="117"/>
      <c r="F290" s="118"/>
      <c r="G290" s="119"/>
      <c r="H290" s="119"/>
      <c r="I290" s="120"/>
      <c r="J290" s="120"/>
      <c r="K290" s="122"/>
      <c r="L290" s="123"/>
      <c r="M290" s="124"/>
      <c r="N290" s="124"/>
      <c r="O290" s="124"/>
      <c r="P290" s="124"/>
      <c r="Q290" s="124"/>
      <c r="R290" s="134"/>
      <c r="U290" s="126"/>
      <c r="V290" s="126"/>
    </row>
    <row r="291" spans="1:22">
      <c r="B291" s="116"/>
      <c r="E291" s="117"/>
      <c r="F291" s="118"/>
      <c r="G291" s="119"/>
      <c r="H291" s="119"/>
      <c r="I291" s="120"/>
      <c r="J291" s="120"/>
      <c r="K291" s="122"/>
      <c r="L291" s="123"/>
      <c r="M291" s="124"/>
      <c r="N291" s="124"/>
      <c r="O291" s="133"/>
      <c r="P291" s="124"/>
      <c r="Q291" s="124"/>
      <c r="R291" s="124"/>
      <c r="U291" s="126"/>
      <c r="V291" s="126"/>
    </row>
    <row r="292" spans="1:22">
      <c r="B292" s="116"/>
      <c r="E292" s="117"/>
      <c r="F292" s="118"/>
      <c r="G292" s="128"/>
      <c r="H292" s="119"/>
      <c r="I292" s="120"/>
      <c r="J292" s="120"/>
      <c r="K292" s="122"/>
      <c r="L292" s="123"/>
      <c r="M292" s="124"/>
      <c r="N292" s="124"/>
      <c r="O292" s="124"/>
      <c r="P292" s="124"/>
      <c r="Q292" s="124"/>
      <c r="R292" s="124"/>
      <c r="U292" s="126"/>
      <c r="V292" s="126"/>
    </row>
    <row r="293" spans="1:22">
      <c r="B293" s="116"/>
      <c r="E293" s="117"/>
      <c r="F293" s="118"/>
      <c r="G293" s="119"/>
      <c r="H293" s="119"/>
      <c r="I293" s="120"/>
      <c r="J293" s="120"/>
      <c r="K293" s="122"/>
      <c r="L293" s="131"/>
      <c r="M293" s="124"/>
      <c r="N293" s="124"/>
      <c r="O293" s="124"/>
      <c r="P293" s="124"/>
      <c r="Q293" s="124"/>
      <c r="R293" s="124"/>
      <c r="U293" s="126"/>
      <c r="V293" s="126"/>
    </row>
    <row r="294" spans="1:22">
      <c r="B294" s="116"/>
      <c r="E294" s="117"/>
      <c r="F294" s="118"/>
      <c r="G294" s="119"/>
      <c r="H294" s="119"/>
      <c r="I294" s="120"/>
      <c r="J294" s="120"/>
      <c r="K294" s="122"/>
      <c r="L294" s="123"/>
      <c r="M294" s="124"/>
      <c r="N294" s="124"/>
      <c r="O294" s="124"/>
      <c r="P294" s="133"/>
      <c r="Q294" s="124"/>
      <c r="R294" s="124"/>
      <c r="U294" s="126"/>
      <c r="V294" s="126"/>
    </row>
    <row r="295" spans="1:22">
      <c r="B295" s="116"/>
      <c r="E295" s="117"/>
      <c r="F295" s="118"/>
      <c r="G295" s="119"/>
      <c r="H295" s="119"/>
      <c r="I295" s="120"/>
      <c r="J295" s="120"/>
      <c r="K295" s="122"/>
      <c r="L295" s="131"/>
      <c r="M295" s="124"/>
      <c r="N295" s="124"/>
      <c r="O295" s="124"/>
      <c r="P295" s="124"/>
      <c r="Q295" s="124"/>
      <c r="R295" s="124"/>
      <c r="U295" s="126"/>
      <c r="V295" s="126"/>
    </row>
    <row r="296" spans="1:22">
      <c r="B296" s="116"/>
      <c r="E296" s="117"/>
      <c r="F296" s="118"/>
      <c r="G296" s="119"/>
      <c r="H296" s="119"/>
      <c r="I296" s="120"/>
      <c r="J296" s="120"/>
      <c r="K296" s="122"/>
      <c r="L296" s="123"/>
      <c r="M296" s="124"/>
      <c r="N296" s="124"/>
      <c r="O296" s="124"/>
      <c r="P296" s="124"/>
      <c r="Q296" s="133"/>
      <c r="R296" s="124"/>
      <c r="U296" s="126"/>
      <c r="V296" s="126"/>
    </row>
    <row r="297" spans="1:22">
      <c r="B297" s="116"/>
      <c r="E297" s="117"/>
      <c r="F297" s="118"/>
      <c r="G297" s="119"/>
      <c r="H297" s="119"/>
      <c r="I297" s="120"/>
      <c r="J297" s="120"/>
      <c r="K297" s="122"/>
      <c r="L297" s="123"/>
      <c r="M297" s="133"/>
      <c r="N297" s="124"/>
      <c r="O297" s="124"/>
      <c r="P297" s="124"/>
      <c r="Q297" s="124"/>
      <c r="R297" s="124"/>
      <c r="U297" s="126"/>
      <c r="V297" s="126"/>
    </row>
    <row r="298" spans="1:22">
      <c r="B298" s="116"/>
      <c r="E298" s="117"/>
      <c r="F298" s="118"/>
      <c r="G298" s="119"/>
      <c r="H298" s="119"/>
      <c r="I298" s="120"/>
      <c r="J298" s="120"/>
      <c r="K298" s="129"/>
      <c r="L298" s="123"/>
      <c r="M298" s="124"/>
      <c r="N298" s="124"/>
      <c r="O298" s="124"/>
      <c r="P298" s="124"/>
      <c r="Q298" s="124"/>
      <c r="R298" s="124"/>
      <c r="U298" s="126"/>
      <c r="V298" s="126"/>
    </row>
    <row r="299" spans="1:22">
      <c r="B299" s="116"/>
      <c r="E299" s="117"/>
      <c r="F299" s="118"/>
      <c r="G299" s="119"/>
      <c r="H299" s="119"/>
      <c r="I299" s="120"/>
      <c r="J299" s="120"/>
      <c r="K299" s="122"/>
      <c r="L299" s="123"/>
      <c r="M299" s="124"/>
      <c r="N299" s="124"/>
      <c r="O299" s="124"/>
      <c r="P299" s="124"/>
      <c r="Q299" s="124"/>
      <c r="R299" s="133"/>
      <c r="U299" s="126"/>
      <c r="V299" s="126"/>
    </row>
    <row r="300" spans="1:22">
      <c r="B300" s="116"/>
      <c r="E300" s="117"/>
      <c r="F300" s="118"/>
      <c r="G300" s="119"/>
      <c r="H300" s="119"/>
      <c r="I300" s="120"/>
      <c r="J300" s="120"/>
      <c r="K300" s="122"/>
      <c r="L300" s="123"/>
      <c r="M300" s="124"/>
      <c r="N300" s="124"/>
      <c r="O300" s="124"/>
      <c r="P300" s="124"/>
      <c r="Q300" s="124"/>
      <c r="R300" s="124"/>
      <c r="U300" s="126"/>
      <c r="V300" s="126"/>
    </row>
    <row r="301" spans="1:22">
      <c r="B301" s="116"/>
      <c r="E301" s="117"/>
      <c r="F301" s="118"/>
      <c r="G301" s="119"/>
      <c r="H301" s="119"/>
      <c r="I301" s="120"/>
      <c r="J301" s="120"/>
      <c r="K301" s="122"/>
      <c r="L301" s="123"/>
      <c r="M301" s="124"/>
      <c r="N301" s="124"/>
      <c r="O301" s="124"/>
      <c r="P301" s="124"/>
      <c r="Q301" s="124"/>
      <c r="R301" s="124"/>
      <c r="U301" s="126"/>
      <c r="V301" s="126"/>
    </row>
    <row r="302" spans="1:22">
      <c r="B302" s="116"/>
      <c r="E302" s="117"/>
      <c r="F302" s="118"/>
      <c r="G302" s="119"/>
      <c r="H302" s="119"/>
      <c r="I302" s="120"/>
      <c r="J302" s="120"/>
      <c r="K302" s="122"/>
      <c r="L302" s="123"/>
      <c r="M302" s="124"/>
      <c r="N302" s="124"/>
      <c r="O302" s="124"/>
      <c r="P302" s="124"/>
      <c r="Q302" s="124"/>
      <c r="R302" s="124"/>
      <c r="U302" s="126"/>
      <c r="V302" s="126"/>
    </row>
    <row r="303" spans="1:22">
      <c r="B303" s="116"/>
      <c r="E303" s="117"/>
      <c r="F303" s="118"/>
      <c r="G303" s="119"/>
      <c r="H303" s="119"/>
      <c r="I303" s="120"/>
      <c r="J303" s="120"/>
      <c r="K303" s="122"/>
      <c r="L303" s="123"/>
      <c r="M303" s="124"/>
      <c r="N303" s="124"/>
      <c r="O303" s="124"/>
      <c r="P303" s="124"/>
      <c r="Q303" s="124"/>
      <c r="R303" s="124"/>
      <c r="U303" s="126"/>
      <c r="V303" s="126"/>
    </row>
    <row r="304" spans="1:22">
      <c r="B304" s="116"/>
      <c r="E304" s="117"/>
      <c r="F304" s="118"/>
      <c r="G304" s="119"/>
      <c r="H304" s="119"/>
      <c r="I304" s="120"/>
      <c r="J304" s="120"/>
      <c r="K304" s="122"/>
      <c r="L304" s="123"/>
      <c r="M304" s="124"/>
      <c r="N304" s="124"/>
      <c r="O304" s="124"/>
      <c r="P304" s="124"/>
      <c r="Q304" s="124"/>
      <c r="R304" s="124"/>
      <c r="U304" s="126"/>
      <c r="V304" s="126"/>
    </row>
    <row r="305" spans="2:22">
      <c r="B305" s="116"/>
      <c r="E305" s="117"/>
      <c r="F305" s="118"/>
      <c r="G305" s="119"/>
      <c r="H305" s="119"/>
      <c r="I305" s="120"/>
      <c r="J305" s="120"/>
      <c r="K305" s="122"/>
      <c r="L305" s="123"/>
      <c r="M305" s="124"/>
      <c r="N305" s="124"/>
      <c r="O305" s="124"/>
      <c r="P305" s="124"/>
      <c r="Q305" s="124"/>
      <c r="R305" s="124"/>
      <c r="U305" s="126"/>
      <c r="V305" s="126"/>
    </row>
    <row r="306" spans="2:22">
      <c r="B306" s="116"/>
      <c r="E306" s="117"/>
      <c r="F306" s="118"/>
      <c r="G306" s="119"/>
      <c r="H306" s="119"/>
      <c r="I306" s="120"/>
      <c r="J306" s="120"/>
      <c r="K306" s="122"/>
      <c r="L306" s="123"/>
      <c r="M306" s="124"/>
      <c r="N306" s="124"/>
      <c r="O306" s="124"/>
      <c r="P306" s="124"/>
      <c r="Q306" s="124"/>
      <c r="R306" s="124"/>
      <c r="U306" s="126"/>
      <c r="V306" s="126"/>
    </row>
    <row r="307" spans="2:22">
      <c r="B307" s="116"/>
      <c r="E307" s="117"/>
      <c r="F307" s="118"/>
      <c r="G307" s="119"/>
      <c r="H307" s="119"/>
      <c r="I307" s="120"/>
      <c r="J307" s="120"/>
      <c r="K307" s="122"/>
      <c r="L307" s="123"/>
      <c r="M307" s="124"/>
      <c r="N307" s="124"/>
      <c r="O307" s="124"/>
      <c r="P307" s="124"/>
      <c r="Q307" s="124"/>
      <c r="R307" s="124"/>
      <c r="U307" s="126"/>
      <c r="V307" s="126"/>
    </row>
    <row r="308" spans="2:22">
      <c r="B308" s="116"/>
      <c r="E308" s="117"/>
      <c r="F308" s="118"/>
      <c r="G308" s="119"/>
      <c r="H308" s="119"/>
      <c r="I308" s="120"/>
      <c r="J308" s="120"/>
      <c r="K308" s="122"/>
      <c r="L308" s="123"/>
      <c r="M308" s="124"/>
      <c r="N308" s="124"/>
      <c r="O308" s="124"/>
      <c r="P308" s="124"/>
      <c r="Q308" s="124"/>
      <c r="R308" s="124"/>
      <c r="U308" s="126"/>
      <c r="V308" s="126"/>
    </row>
    <row r="309" spans="2:22">
      <c r="B309" s="116"/>
      <c r="E309" s="117"/>
      <c r="F309" s="118"/>
      <c r="G309" s="119"/>
      <c r="H309" s="119"/>
      <c r="I309" s="120"/>
      <c r="J309" s="120"/>
      <c r="K309" s="122"/>
      <c r="L309" s="123"/>
      <c r="M309" s="124"/>
      <c r="N309" s="124"/>
      <c r="O309" s="124"/>
      <c r="P309" s="124"/>
      <c r="Q309" s="124"/>
      <c r="R309" s="124"/>
      <c r="U309" s="126"/>
      <c r="V309" s="126"/>
    </row>
    <row r="310" spans="2:22">
      <c r="B310" s="116"/>
      <c r="E310" s="117"/>
      <c r="F310" s="118"/>
      <c r="G310" s="119"/>
      <c r="H310" s="119"/>
      <c r="I310" s="120"/>
      <c r="J310" s="120"/>
      <c r="K310" s="129"/>
      <c r="L310" s="123"/>
      <c r="M310" s="124"/>
      <c r="N310" s="124"/>
      <c r="O310" s="124"/>
      <c r="P310" s="124"/>
      <c r="Q310" s="124"/>
      <c r="R310" s="124"/>
      <c r="U310" s="126"/>
      <c r="V310" s="126"/>
    </row>
    <row r="311" spans="2:22">
      <c r="B311" s="116"/>
      <c r="E311" s="117"/>
      <c r="F311" s="118"/>
      <c r="G311" s="119"/>
      <c r="H311" s="119"/>
      <c r="I311" s="120"/>
      <c r="J311" s="120"/>
      <c r="K311" s="122"/>
      <c r="L311" s="123"/>
      <c r="M311" s="124"/>
      <c r="N311" s="124"/>
      <c r="O311" s="124"/>
      <c r="P311" s="124"/>
      <c r="Q311" s="124"/>
      <c r="R311" s="124"/>
      <c r="U311" s="126"/>
      <c r="V311" s="126"/>
    </row>
    <row r="312" spans="2:22">
      <c r="B312" s="116"/>
      <c r="E312" s="117"/>
      <c r="F312" s="118"/>
      <c r="G312" s="119"/>
      <c r="H312" s="119"/>
      <c r="I312" s="120"/>
      <c r="J312" s="120"/>
      <c r="K312" s="122"/>
      <c r="L312" s="131"/>
      <c r="M312" s="124"/>
      <c r="N312" s="124"/>
      <c r="O312" s="124"/>
      <c r="P312" s="124"/>
      <c r="Q312" s="124"/>
      <c r="R312" s="124"/>
      <c r="U312" s="126"/>
      <c r="V312" s="126"/>
    </row>
    <row r="313" spans="2:22">
      <c r="B313" s="116"/>
      <c r="E313" s="117"/>
      <c r="F313" s="118"/>
      <c r="G313" s="119"/>
      <c r="H313" s="119"/>
      <c r="I313" s="120"/>
      <c r="J313" s="120"/>
      <c r="K313" s="122"/>
      <c r="L313" s="131"/>
      <c r="M313" s="124"/>
      <c r="N313" s="124"/>
      <c r="O313" s="124"/>
      <c r="P313" s="124"/>
      <c r="Q313" s="124"/>
      <c r="R313" s="124"/>
      <c r="U313" s="126"/>
      <c r="V313" s="126"/>
    </row>
    <row r="314" spans="2:22">
      <c r="B314" s="116"/>
      <c r="E314" s="117"/>
      <c r="F314" s="118"/>
      <c r="G314" s="119"/>
      <c r="H314" s="119"/>
      <c r="I314" s="120"/>
      <c r="J314" s="120"/>
      <c r="K314" s="122"/>
      <c r="L314" s="131"/>
      <c r="M314" s="124"/>
      <c r="N314" s="124"/>
      <c r="O314" s="124"/>
      <c r="P314" s="124"/>
      <c r="Q314" s="124"/>
      <c r="R314" s="124"/>
      <c r="U314" s="126"/>
      <c r="V314" s="126"/>
    </row>
    <row r="315" spans="2:22">
      <c r="B315" s="116"/>
      <c r="E315" s="117"/>
      <c r="F315" s="118"/>
      <c r="G315" s="128"/>
      <c r="H315" s="119"/>
      <c r="I315" s="120"/>
      <c r="J315" s="120"/>
      <c r="K315" s="122"/>
      <c r="L315" s="123"/>
      <c r="M315" s="124"/>
      <c r="N315" s="124"/>
      <c r="O315" s="124"/>
      <c r="P315" s="124"/>
      <c r="Q315" s="124"/>
      <c r="R315" s="124"/>
      <c r="U315" s="126"/>
      <c r="V315" s="126"/>
    </row>
    <row r="316" spans="2:22">
      <c r="B316" s="116"/>
      <c r="E316" s="117"/>
      <c r="F316" s="118"/>
      <c r="G316" s="119"/>
      <c r="H316" s="119"/>
      <c r="I316" s="120"/>
      <c r="J316" s="120"/>
      <c r="K316" s="129"/>
      <c r="L316" s="123"/>
      <c r="M316" s="124"/>
      <c r="N316" s="124"/>
      <c r="O316" s="124"/>
      <c r="P316" s="124"/>
      <c r="Q316" s="124"/>
      <c r="R316" s="124"/>
      <c r="U316" s="126"/>
      <c r="V316" s="126"/>
    </row>
    <row r="317" spans="2:22">
      <c r="B317" s="116"/>
      <c r="E317" s="117"/>
      <c r="F317" s="118"/>
      <c r="G317" s="119"/>
      <c r="H317" s="119"/>
      <c r="I317" s="120"/>
      <c r="J317" s="120"/>
      <c r="K317" s="122"/>
      <c r="L317" s="123"/>
      <c r="M317" s="124"/>
      <c r="N317" s="124"/>
      <c r="O317" s="124"/>
      <c r="P317" s="124"/>
      <c r="Q317" s="133"/>
      <c r="R317" s="124"/>
      <c r="U317" s="126"/>
      <c r="V317" s="126"/>
    </row>
    <row r="318" spans="2:22">
      <c r="B318" s="116"/>
      <c r="E318" s="117"/>
      <c r="F318" s="118"/>
      <c r="G318" s="119"/>
      <c r="H318" s="119"/>
      <c r="I318" s="120"/>
      <c r="J318" s="120"/>
      <c r="K318" s="122"/>
      <c r="L318" s="123"/>
      <c r="M318" s="124"/>
      <c r="N318" s="124"/>
      <c r="O318" s="124"/>
      <c r="P318" s="124"/>
      <c r="Q318" s="124"/>
      <c r="R318" s="133"/>
      <c r="U318" s="126"/>
      <c r="V318" s="126"/>
    </row>
    <row r="319" spans="2:22">
      <c r="B319" s="116"/>
      <c r="E319" s="117"/>
      <c r="F319" s="118"/>
      <c r="G319" s="119"/>
      <c r="H319" s="119"/>
      <c r="I319" s="120"/>
      <c r="J319" s="120"/>
      <c r="K319" s="122"/>
      <c r="L319" s="123"/>
      <c r="M319" s="124"/>
      <c r="N319" s="124"/>
      <c r="O319" s="124"/>
      <c r="P319" s="124"/>
      <c r="Q319" s="124"/>
      <c r="R319" s="124"/>
      <c r="U319" s="126"/>
      <c r="V319" s="126"/>
    </row>
    <row r="320" spans="2:22">
      <c r="B320" s="116"/>
      <c r="E320" s="117"/>
      <c r="F320" s="118"/>
      <c r="G320" s="119"/>
      <c r="H320" s="119"/>
      <c r="I320" s="120"/>
      <c r="J320" s="120"/>
      <c r="K320" s="122"/>
      <c r="L320" s="123"/>
      <c r="M320" s="124"/>
      <c r="N320" s="124"/>
      <c r="O320" s="124"/>
      <c r="P320" s="124"/>
      <c r="Q320" s="124"/>
      <c r="R320" s="124"/>
      <c r="U320" s="126"/>
      <c r="V320" s="126"/>
    </row>
    <row r="321" spans="2:22">
      <c r="B321" s="116"/>
      <c r="E321" s="117"/>
      <c r="F321" s="118"/>
      <c r="G321" s="119"/>
      <c r="H321" s="128"/>
      <c r="I321" s="120"/>
      <c r="J321" s="120"/>
      <c r="K321" s="122"/>
      <c r="L321" s="134"/>
      <c r="M321" s="124"/>
      <c r="N321" s="124"/>
      <c r="O321" s="124"/>
      <c r="P321" s="124"/>
      <c r="Q321" s="124"/>
      <c r="R321" s="124"/>
      <c r="U321" s="126"/>
      <c r="V321" s="126"/>
    </row>
    <row r="322" spans="2:22">
      <c r="B322" s="116"/>
      <c r="E322" s="117"/>
      <c r="F322" s="118"/>
      <c r="G322" s="119"/>
      <c r="H322" s="119"/>
      <c r="I322" s="120"/>
      <c r="J322" s="120"/>
      <c r="K322" s="122"/>
      <c r="L322" s="123"/>
      <c r="M322" s="124"/>
      <c r="N322" s="124"/>
      <c r="O322" s="124"/>
      <c r="P322" s="124"/>
      <c r="Q322" s="124"/>
      <c r="R322" s="124"/>
      <c r="U322" s="126"/>
      <c r="V322" s="126"/>
    </row>
    <row r="323" spans="2:22">
      <c r="B323" s="116"/>
      <c r="E323" s="117"/>
      <c r="F323" s="118"/>
      <c r="G323" s="119"/>
      <c r="H323" s="119"/>
      <c r="I323" s="120"/>
      <c r="J323" s="120"/>
      <c r="K323" s="122"/>
      <c r="L323" s="123"/>
      <c r="M323" s="124"/>
      <c r="N323" s="124"/>
      <c r="O323" s="124"/>
      <c r="P323" s="124"/>
      <c r="Q323" s="124"/>
      <c r="R323" s="124"/>
      <c r="U323" s="126"/>
      <c r="V323" s="126"/>
    </row>
    <row r="324" spans="2:22">
      <c r="B324" s="116"/>
      <c r="E324" s="117"/>
      <c r="F324" s="118"/>
      <c r="G324" s="119"/>
      <c r="H324" s="119"/>
      <c r="I324" s="120"/>
      <c r="J324" s="120"/>
      <c r="K324" s="122"/>
      <c r="L324" s="131"/>
      <c r="M324" s="124"/>
      <c r="N324" s="124"/>
      <c r="O324" s="124"/>
      <c r="P324" s="124"/>
      <c r="Q324" s="124"/>
      <c r="R324" s="124"/>
      <c r="U324" s="126"/>
      <c r="V324" s="126"/>
    </row>
    <row r="325" spans="2:22">
      <c r="B325" s="116"/>
      <c r="E325" s="117"/>
      <c r="F325" s="118"/>
      <c r="G325" s="119"/>
      <c r="H325" s="119"/>
      <c r="I325" s="120"/>
      <c r="J325" s="120"/>
      <c r="K325" s="122"/>
      <c r="L325" s="123"/>
      <c r="M325" s="124"/>
      <c r="N325" s="124"/>
      <c r="O325" s="124"/>
      <c r="P325" s="124"/>
      <c r="Q325" s="124"/>
      <c r="R325" s="124"/>
      <c r="U325" s="126"/>
      <c r="V325" s="126"/>
    </row>
    <row r="326" spans="2:22">
      <c r="B326" s="116"/>
      <c r="E326" s="117"/>
      <c r="F326" s="118"/>
      <c r="G326" s="119"/>
      <c r="H326" s="119"/>
      <c r="I326" s="120"/>
      <c r="J326" s="120"/>
      <c r="K326" s="122"/>
      <c r="L326" s="123"/>
      <c r="M326" s="124"/>
      <c r="N326" s="124"/>
      <c r="O326" s="124"/>
      <c r="P326" s="124"/>
      <c r="Q326" s="124"/>
      <c r="R326" s="124"/>
      <c r="U326" s="126"/>
      <c r="V326" s="126"/>
    </row>
    <row r="327" spans="2:22">
      <c r="B327" s="116"/>
      <c r="E327" s="117"/>
      <c r="F327" s="118"/>
      <c r="G327" s="119"/>
      <c r="H327" s="119"/>
      <c r="I327" s="120"/>
      <c r="J327" s="120"/>
      <c r="K327" s="122"/>
      <c r="L327" s="123"/>
      <c r="M327" s="124"/>
      <c r="N327" s="124"/>
      <c r="O327" s="124"/>
      <c r="P327" s="124"/>
      <c r="Q327" s="124"/>
      <c r="R327" s="124"/>
      <c r="U327" s="126"/>
      <c r="V327" s="126"/>
    </row>
    <row r="328" spans="2:22">
      <c r="B328" s="116"/>
      <c r="E328" s="117"/>
      <c r="F328" s="118"/>
      <c r="G328" s="119"/>
      <c r="H328" s="119"/>
      <c r="I328" s="120"/>
      <c r="J328" s="120"/>
      <c r="K328" s="122"/>
      <c r="L328" s="123"/>
      <c r="M328" s="124"/>
      <c r="N328" s="124"/>
      <c r="O328" s="124"/>
      <c r="P328" s="124"/>
      <c r="Q328" s="124"/>
      <c r="R328" s="124"/>
      <c r="U328" s="126"/>
      <c r="V328" s="126"/>
    </row>
    <row r="329" spans="2:22">
      <c r="B329" s="116"/>
      <c r="E329" s="117"/>
      <c r="F329" s="118"/>
      <c r="G329" s="119"/>
      <c r="H329" s="119"/>
      <c r="I329" s="120"/>
      <c r="J329" s="120"/>
      <c r="K329" s="122"/>
      <c r="L329" s="123"/>
      <c r="M329" s="124"/>
      <c r="N329" s="124"/>
      <c r="O329" s="124"/>
      <c r="P329" s="124"/>
      <c r="Q329" s="124"/>
      <c r="R329" s="124"/>
      <c r="U329" s="126"/>
      <c r="V329" s="126"/>
    </row>
    <row r="330" spans="2:22">
      <c r="B330" s="116"/>
      <c r="E330" s="117"/>
      <c r="F330" s="118"/>
      <c r="G330" s="119"/>
      <c r="H330" s="119"/>
      <c r="I330" s="120"/>
      <c r="J330" s="120"/>
      <c r="K330" s="122"/>
      <c r="L330" s="123"/>
      <c r="M330" s="124"/>
      <c r="N330" s="124"/>
      <c r="O330" s="124"/>
      <c r="P330" s="124"/>
      <c r="Q330" s="124"/>
      <c r="R330" s="124"/>
      <c r="U330" s="126"/>
      <c r="V330" s="126"/>
    </row>
    <row r="331" spans="2:22">
      <c r="B331" s="116"/>
      <c r="E331" s="117"/>
      <c r="F331" s="118"/>
      <c r="G331" s="119"/>
      <c r="H331" s="119"/>
      <c r="I331" s="120"/>
      <c r="J331" s="120"/>
      <c r="K331" s="122"/>
      <c r="L331" s="123"/>
      <c r="M331" s="124"/>
      <c r="N331" s="124"/>
      <c r="O331" s="124"/>
      <c r="P331" s="124"/>
      <c r="Q331" s="124"/>
      <c r="R331" s="124"/>
      <c r="U331" s="126"/>
      <c r="V331" s="126"/>
    </row>
    <row r="332" spans="2:22">
      <c r="B332" s="116"/>
      <c r="E332" s="117"/>
      <c r="F332" s="118"/>
      <c r="G332" s="119"/>
      <c r="H332" s="119"/>
      <c r="I332" s="120"/>
      <c r="J332" s="120"/>
      <c r="K332" s="122"/>
      <c r="L332" s="123"/>
      <c r="M332" s="124"/>
      <c r="N332" s="124"/>
      <c r="O332" s="124"/>
      <c r="P332" s="124"/>
      <c r="Q332" s="124"/>
      <c r="R332" s="124"/>
      <c r="U332" s="126"/>
      <c r="V332" s="126"/>
    </row>
    <row r="333" spans="2:22">
      <c r="B333" s="116"/>
      <c r="E333" s="117"/>
      <c r="F333" s="118"/>
      <c r="G333" s="119"/>
      <c r="H333" s="119"/>
      <c r="I333" s="120"/>
      <c r="J333" s="120"/>
      <c r="K333" s="122"/>
      <c r="L333" s="123"/>
      <c r="M333" s="124"/>
      <c r="N333" s="124"/>
      <c r="O333" s="124"/>
      <c r="P333" s="124"/>
      <c r="Q333" s="124"/>
      <c r="R333" s="124"/>
      <c r="U333" s="126"/>
      <c r="V333" s="126"/>
    </row>
    <row r="334" spans="2:22">
      <c r="B334" s="135"/>
      <c r="E334" s="117"/>
      <c r="F334" s="118"/>
      <c r="G334" s="119"/>
      <c r="H334" s="119"/>
      <c r="I334" s="120"/>
      <c r="J334" s="120"/>
      <c r="K334" s="122"/>
      <c r="L334" s="123"/>
      <c r="M334" s="124"/>
      <c r="N334" s="124"/>
      <c r="O334" s="124"/>
      <c r="P334" s="124"/>
      <c r="Q334" s="124"/>
      <c r="R334" s="124"/>
      <c r="U334" s="126"/>
      <c r="V334" s="126"/>
    </row>
    <row r="335" spans="2:22">
      <c r="B335" s="135"/>
      <c r="E335" s="117"/>
      <c r="F335" s="118"/>
      <c r="G335" s="119"/>
      <c r="H335" s="119"/>
      <c r="I335" s="120"/>
      <c r="J335" s="120"/>
      <c r="K335" s="122"/>
      <c r="L335" s="123"/>
      <c r="M335" s="124"/>
      <c r="N335" s="124"/>
      <c r="O335" s="124"/>
      <c r="P335" s="124"/>
      <c r="Q335" s="124"/>
      <c r="R335" s="124"/>
      <c r="U335" s="126"/>
      <c r="V335" s="126"/>
    </row>
    <row r="336" spans="2:22">
      <c r="B336" s="135"/>
      <c r="E336" s="117"/>
      <c r="F336" s="118"/>
      <c r="G336" s="119"/>
      <c r="H336" s="119"/>
      <c r="I336" s="120"/>
      <c r="J336" s="120"/>
      <c r="K336" s="122"/>
      <c r="L336" s="123"/>
      <c r="M336" s="124"/>
      <c r="N336" s="124"/>
      <c r="O336" s="124"/>
      <c r="P336" s="124"/>
      <c r="Q336" s="124"/>
      <c r="R336" s="124"/>
      <c r="U336" s="126"/>
      <c r="V336" s="126"/>
    </row>
    <row r="337" spans="2:22">
      <c r="B337" s="135"/>
      <c r="E337" s="117"/>
      <c r="F337" s="118"/>
      <c r="G337" s="119"/>
      <c r="H337" s="119"/>
      <c r="I337" s="120"/>
      <c r="J337" s="120"/>
      <c r="K337" s="122"/>
      <c r="L337" s="123"/>
      <c r="M337" s="124"/>
      <c r="N337" s="124"/>
      <c r="O337" s="124"/>
      <c r="P337" s="124"/>
      <c r="Q337" s="124"/>
      <c r="R337" s="124"/>
      <c r="U337" s="126"/>
      <c r="V337" s="126"/>
    </row>
    <row r="338" spans="2:22">
      <c r="B338" s="135"/>
      <c r="E338" s="117"/>
      <c r="F338" s="118"/>
      <c r="G338" s="119"/>
      <c r="H338" s="119"/>
      <c r="I338" s="120"/>
      <c r="J338" s="120"/>
      <c r="K338" s="122"/>
      <c r="L338" s="123"/>
      <c r="M338" s="124"/>
      <c r="N338" s="124"/>
      <c r="O338" s="124"/>
      <c r="P338" s="124"/>
      <c r="Q338" s="124"/>
      <c r="R338" s="124"/>
      <c r="U338" s="126"/>
      <c r="V338" s="126"/>
    </row>
    <row r="339" spans="2:22">
      <c r="B339" s="135"/>
      <c r="E339" s="117"/>
      <c r="F339" s="118"/>
      <c r="G339" s="119"/>
      <c r="H339" s="119"/>
      <c r="I339" s="120"/>
      <c r="J339" s="120"/>
      <c r="K339" s="122"/>
      <c r="L339" s="123"/>
      <c r="M339" s="124"/>
      <c r="N339" s="124"/>
      <c r="O339" s="124"/>
      <c r="P339" s="124"/>
      <c r="Q339" s="124"/>
      <c r="R339" s="124"/>
      <c r="U339" s="126"/>
      <c r="V339" s="126"/>
    </row>
    <row r="340" spans="2:22">
      <c r="B340" s="135"/>
      <c r="E340" s="117"/>
      <c r="F340" s="118"/>
      <c r="G340" s="128"/>
      <c r="H340" s="119"/>
      <c r="I340" s="120"/>
      <c r="J340" s="120"/>
      <c r="K340" s="122"/>
      <c r="L340" s="123"/>
      <c r="M340" s="124"/>
      <c r="N340" s="124"/>
      <c r="O340" s="124"/>
      <c r="P340" s="124"/>
      <c r="Q340" s="124"/>
      <c r="R340" s="124"/>
      <c r="U340" s="126"/>
      <c r="V340" s="126"/>
    </row>
    <row r="341" spans="2:22">
      <c r="B341" s="135"/>
      <c r="E341" s="117"/>
      <c r="F341" s="118"/>
      <c r="G341" s="119"/>
      <c r="H341" s="119"/>
      <c r="I341" s="120"/>
      <c r="J341" s="120"/>
      <c r="K341" s="122"/>
      <c r="L341" s="123"/>
      <c r="M341" s="124"/>
      <c r="N341" s="124"/>
      <c r="O341" s="124"/>
      <c r="P341" s="124"/>
      <c r="Q341" s="124"/>
      <c r="R341" s="124"/>
      <c r="U341" s="126"/>
      <c r="V341" s="126"/>
    </row>
    <row r="342" spans="2:22">
      <c r="B342" s="135"/>
      <c r="E342" s="117"/>
      <c r="F342" s="118"/>
      <c r="G342" s="119"/>
      <c r="H342" s="119"/>
      <c r="I342" s="120"/>
      <c r="J342" s="120"/>
      <c r="K342" s="122"/>
      <c r="L342" s="123"/>
      <c r="M342" s="124"/>
      <c r="N342" s="124"/>
      <c r="O342" s="124"/>
      <c r="P342" s="124"/>
      <c r="Q342" s="124"/>
      <c r="R342" s="133"/>
      <c r="U342" s="126"/>
      <c r="V342" s="126"/>
    </row>
    <row r="343" spans="2:22">
      <c r="B343" s="135"/>
      <c r="E343" s="117"/>
      <c r="F343" s="118"/>
      <c r="G343" s="119"/>
      <c r="H343" s="119"/>
      <c r="I343" s="120"/>
      <c r="J343" s="120"/>
      <c r="K343" s="122"/>
      <c r="L343" s="123"/>
      <c r="M343" s="124"/>
      <c r="N343" s="124"/>
      <c r="O343" s="124"/>
      <c r="P343" s="124"/>
      <c r="Q343" s="124"/>
      <c r="R343" s="124"/>
      <c r="U343" s="126"/>
      <c r="V343" s="126"/>
    </row>
    <row r="344" spans="2:22">
      <c r="B344" s="135"/>
      <c r="E344" s="117"/>
      <c r="F344" s="118"/>
      <c r="G344" s="119"/>
      <c r="H344" s="119"/>
      <c r="I344" s="120"/>
      <c r="J344" s="120"/>
      <c r="K344" s="122"/>
      <c r="L344" s="123"/>
      <c r="M344" s="124"/>
      <c r="N344" s="124"/>
      <c r="O344" s="124"/>
      <c r="P344" s="124"/>
      <c r="Q344" s="124"/>
      <c r="R344" s="124"/>
      <c r="U344" s="126"/>
      <c r="V344" s="126"/>
    </row>
    <row r="345" spans="2:22">
      <c r="B345" s="135"/>
      <c r="E345" s="117"/>
      <c r="F345" s="118"/>
      <c r="G345" s="119"/>
      <c r="H345" s="119"/>
      <c r="I345" s="120"/>
      <c r="J345" s="120"/>
      <c r="K345" s="122"/>
      <c r="L345" s="123"/>
      <c r="M345" s="124"/>
      <c r="N345" s="124"/>
      <c r="O345" s="124"/>
      <c r="P345" s="124"/>
      <c r="Q345" s="124"/>
      <c r="R345" s="124"/>
      <c r="U345" s="126"/>
      <c r="V345" s="126"/>
    </row>
    <row r="346" spans="2:22">
      <c r="B346" s="135"/>
      <c r="E346" s="117"/>
      <c r="F346" s="118"/>
      <c r="G346" s="119"/>
      <c r="H346" s="128"/>
      <c r="I346" s="120"/>
      <c r="J346" s="120"/>
      <c r="K346" s="122"/>
      <c r="L346" s="123"/>
      <c r="M346" s="124"/>
      <c r="N346" s="124"/>
      <c r="O346" s="124"/>
      <c r="P346" s="124"/>
      <c r="Q346" s="124"/>
      <c r="R346" s="124"/>
      <c r="U346" s="126"/>
      <c r="V346" s="126"/>
    </row>
    <row r="347" spans="2:22">
      <c r="B347" s="135"/>
      <c r="E347" s="117"/>
      <c r="F347" s="118"/>
      <c r="G347" s="119"/>
      <c r="H347" s="119"/>
      <c r="I347" s="120"/>
      <c r="J347" s="120"/>
      <c r="K347" s="122"/>
      <c r="L347" s="123"/>
      <c r="M347" s="124"/>
      <c r="N347" s="124"/>
      <c r="O347" s="124"/>
      <c r="P347" s="124"/>
      <c r="Q347" s="124"/>
      <c r="R347" s="124"/>
      <c r="U347" s="126"/>
      <c r="V347" s="126"/>
    </row>
    <row r="348" spans="2:22">
      <c r="B348" s="135"/>
      <c r="E348" s="117"/>
      <c r="F348" s="118"/>
      <c r="G348" s="119"/>
      <c r="H348" s="119"/>
      <c r="I348" s="120"/>
      <c r="J348" s="120"/>
      <c r="K348" s="122"/>
      <c r="L348" s="123"/>
      <c r="M348" s="124"/>
      <c r="N348" s="124"/>
      <c r="O348" s="124"/>
      <c r="P348" s="124"/>
      <c r="Q348" s="124"/>
      <c r="R348" s="124"/>
      <c r="U348" s="126"/>
      <c r="V348" s="126"/>
    </row>
    <row r="349" spans="2:22">
      <c r="B349" s="135"/>
      <c r="E349" s="117"/>
      <c r="F349" s="118"/>
      <c r="G349" s="119"/>
      <c r="H349" s="119"/>
      <c r="I349" s="120"/>
      <c r="J349" s="120"/>
      <c r="K349" s="122"/>
      <c r="L349" s="123"/>
      <c r="M349" s="124"/>
      <c r="N349" s="124"/>
      <c r="O349" s="124"/>
      <c r="P349" s="124"/>
      <c r="Q349" s="124"/>
      <c r="R349" s="124"/>
      <c r="U349" s="126"/>
      <c r="V349" s="126"/>
    </row>
    <row r="350" spans="2:22">
      <c r="B350" s="135"/>
      <c r="E350" s="117"/>
      <c r="F350" s="118"/>
      <c r="G350" s="119"/>
      <c r="H350" s="119"/>
      <c r="I350" s="120"/>
      <c r="J350" s="120"/>
      <c r="K350" s="122"/>
      <c r="L350" s="123"/>
      <c r="M350" s="124"/>
      <c r="N350" s="124"/>
      <c r="O350" s="124"/>
      <c r="P350" s="124"/>
      <c r="Q350" s="124"/>
      <c r="R350" s="124"/>
      <c r="U350" s="126"/>
      <c r="V350" s="126"/>
    </row>
    <row r="351" spans="2:22">
      <c r="B351" s="135"/>
      <c r="E351" s="117"/>
      <c r="F351" s="118"/>
      <c r="G351" s="119"/>
      <c r="H351" s="119"/>
      <c r="I351" s="120"/>
      <c r="J351" s="120"/>
      <c r="K351" s="122"/>
      <c r="L351" s="123"/>
      <c r="M351" s="124"/>
      <c r="N351" s="124"/>
      <c r="O351" s="124"/>
      <c r="P351" s="124"/>
      <c r="Q351" s="124"/>
      <c r="R351" s="124"/>
      <c r="U351" s="126"/>
      <c r="V351" s="126"/>
    </row>
    <row r="352" spans="2:22">
      <c r="B352" s="135"/>
      <c r="E352" s="117"/>
      <c r="F352" s="118"/>
      <c r="G352" s="119"/>
      <c r="H352" s="119"/>
      <c r="I352" s="120"/>
      <c r="J352" s="120"/>
      <c r="K352" s="122"/>
      <c r="L352" s="123"/>
      <c r="M352" s="124"/>
      <c r="N352" s="124"/>
      <c r="O352" s="124"/>
      <c r="P352" s="124"/>
      <c r="Q352" s="124"/>
      <c r="R352" s="124"/>
      <c r="U352" s="126"/>
      <c r="V352" s="126"/>
    </row>
    <row r="353" spans="1:36">
      <c r="B353" s="135"/>
      <c r="E353" s="117"/>
      <c r="F353" s="118"/>
      <c r="G353" s="119"/>
      <c r="H353" s="119"/>
      <c r="I353" s="120"/>
      <c r="J353" s="120"/>
      <c r="K353" s="122"/>
      <c r="L353" s="123"/>
      <c r="M353" s="124"/>
      <c r="N353" s="124"/>
      <c r="O353" s="124"/>
      <c r="P353" s="124"/>
      <c r="Q353" s="124"/>
      <c r="R353" s="124"/>
      <c r="U353" s="126"/>
      <c r="V353" s="126"/>
    </row>
    <row r="354" spans="1:36">
      <c r="B354" s="135"/>
      <c r="E354" s="117"/>
      <c r="F354" s="118"/>
      <c r="G354" s="119"/>
      <c r="H354" s="119"/>
      <c r="I354" s="120"/>
      <c r="J354" s="120"/>
      <c r="K354" s="122"/>
      <c r="L354" s="123"/>
      <c r="M354" s="124"/>
      <c r="N354" s="124"/>
      <c r="O354" s="124"/>
      <c r="P354" s="124"/>
      <c r="Q354" s="124"/>
      <c r="R354" s="124"/>
      <c r="U354" s="126"/>
      <c r="V354" s="126"/>
    </row>
    <row r="355" spans="1:36">
      <c r="B355" s="135"/>
      <c r="E355" s="117"/>
      <c r="F355" s="118"/>
      <c r="G355" s="119"/>
      <c r="H355" s="119"/>
      <c r="I355" s="120"/>
      <c r="J355" s="120"/>
      <c r="K355" s="122"/>
      <c r="L355" s="123"/>
      <c r="M355" s="124"/>
      <c r="N355" s="124"/>
      <c r="O355" s="124"/>
      <c r="P355" s="124"/>
      <c r="Q355" s="124"/>
      <c r="R355" s="124"/>
      <c r="U355" s="126"/>
      <c r="V355" s="126"/>
    </row>
    <row r="356" spans="1:36">
      <c r="B356" s="135"/>
      <c r="E356" s="117"/>
      <c r="F356" s="118"/>
      <c r="G356" s="119"/>
      <c r="H356" s="119"/>
      <c r="I356" s="120"/>
      <c r="J356" s="120"/>
      <c r="K356" s="122"/>
      <c r="L356" s="123"/>
      <c r="M356" s="124"/>
      <c r="N356" s="124"/>
      <c r="O356" s="124"/>
      <c r="P356" s="124"/>
      <c r="Q356" s="124"/>
      <c r="R356" s="124"/>
      <c r="U356" s="126"/>
      <c r="V356" s="126"/>
    </row>
    <row r="357" spans="1:36">
      <c r="B357" s="135"/>
      <c r="E357" s="117"/>
      <c r="F357" s="118"/>
      <c r="G357" s="119"/>
      <c r="H357" s="119"/>
      <c r="I357" s="120"/>
      <c r="J357" s="120"/>
      <c r="K357" s="122"/>
      <c r="L357" s="123"/>
      <c r="M357" s="124"/>
      <c r="N357" s="124"/>
      <c r="O357" s="124"/>
      <c r="P357" s="124"/>
      <c r="Q357" s="124"/>
      <c r="R357" s="124"/>
      <c r="U357" s="126"/>
      <c r="V357" s="126"/>
    </row>
    <row r="358" spans="1:36">
      <c r="B358" s="135"/>
      <c r="E358" s="117"/>
      <c r="F358" s="118"/>
      <c r="G358" s="119"/>
      <c r="H358" s="119"/>
      <c r="I358" s="120"/>
      <c r="J358" s="120"/>
      <c r="K358" s="122"/>
      <c r="L358" s="123"/>
      <c r="M358" s="124"/>
      <c r="N358" s="124"/>
      <c r="O358" s="124"/>
      <c r="P358" s="124"/>
      <c r="Q358" s="124"/>
      <c r="R358" s="124"/>
      <c r="U358" s="126"/>
      <c r="V358" s="126"/>
    </row>
    <row r="359" spans="1:36">
      <c r="B359" s="135"/>
      <c r="E359" s="117"/>
      <c r="F359" s="118"/>
      <c r="G359" s="119"/>
      <c r="H359" s="119"/>
      <c r="I359" s="120"/>
      <c r="J359" s="120"/>
      <c r="K359" s="122"/>
      <c r="L359" s="123"/>
      <c r="M359" s="124"/>
      <c r="N359" s="124"/>
      <c r="O359" s="124"/>
      <c r="P359" s="124"/>
      <c r="Q359" s="124"/>
      <c r="R359" s="124"/>
      <c r="U359" s="126"/>
      <c r="V359" s="126"/>
    </row>
    <row r="360" spans="1:36">
      <c r="B360" s="135"/>
      <c r="E360" s="117"/>
      <c r="F360" s="118"/>
      <c r="G360" s="119"/>
      <c r="H360" s="119"/>
      <c r="I360" s="120"/>
      <c r="J360" s="120"/>
      <c r="K360" s="122"/>
      <c r="L360" s="123"/>
      <c r="M360" s="124"/>
      <c r="N360" s="124"/>
      <c r="O360" s="124"/>
      <c r="P360" s="124"/>
      <c r="Q360" s="124"/>
      <c r="R360" s="124"/>
      <c r="U360" s="126"/>
      <c r="V360" s="126"/>
    </row>
    <row r="361" spans="1:36">
      <c r="B361" s="135"/>
      <c r="E361" s="117"/>
      <c r="F361" s="118"/>
      <c r="G361" s="119"/>
      <c r="H361" s="119"/>
      <c r="I361" s="120"/>
      <c r="J361" s="120"/>
      <c r="K361" s="122"/>
      <c r="L361" s="123"/>
      <c r="M361" s="124"/>
      <c r="N361" s="124"/>
      <c r="O361" s="124"/>
      <c r="P361" s="124"/>
      <c r="Q361" s="124"/>
      <c r="R361" s="124"/>
      <c r="U361" s="126"/>
      <c r="V361" s="126"/>
    </row>
    <row r="362" spans="1:36">
      <c r="B362" s="135"/>
      <c r="E362" s="117"/>
      <c r="F362" s="118"/>
      <c r="G362" s="119"/>
      <c r="H362" s="119"/>
      <c r="I362" s="120"/>
      <c r="J362" s="120"/>
      <c r="K362" s="122"/>
      <c r="L362" s="123"/>
      <c r="M362" s="124"/>
      <c r="N362" s="124"/>
      <c r="O362" s="124"/>
      <c r="P362" s="124"/>
      <c r="Q362" s="124"/>
      <c r="R362" s="124"/>
      <c r="U362" s="126"/>
      <c r="V362" s="126"/>
    </row>
    <row r="363" spans="1:36">
      <c r="A363" s="115"/>
      <c r="B363" s="135"/>
      <c r="C363" s="115"/>
      <c r="D363" s="115"/>
      <c r="E363" s="117"/>
      <c r="F363" s="118"/>
      <c r="G363" s="119"/>
      <c r="H363" s="119"/>
      <c r="I363" s="120"/>
      <c r="J363" s="120"/>
      <c r="K363" s="122"/>
      <c r="L363" s="123"/>
      <c r="M363" s="124"/>
      <c r="N363" s="124"/>
      <c r="O363" s="124"/>
      <c r="P363" s="124"/>
      <c r="Q363" s="124"/>
      <c r="R363" s="124"/>
      <c r="T363" s="125"/>
      <c r="U363" s="126"/>
      <c r="V363" s="126"/>
      <c r="W363" s="125"/>
      <c r="X363" s="125"/>
      <c r="Y363" s="125"/>
      <c r="Z363" s="125"/>
      <c r="AA363" s="125"/>
      <c r="AB363" s="125"/>
      <c r="AC363" s="125"/>
      <c r="AD363" s="125"/>
      <c r="AE363" s="125"/>
      <c r="AF363" s="125"/>
      <c r="AG363" s="125"/>
      <c r="AH363" s="125"/>
      <c r="AI363" s="125"/>
      <c r="AJ363" s="125"/>
    </row>
    <row r="364" spans="1:36">
      <c r="B364" s="135"/>
      <c r="E364" s="117"/>
      <c r="F364" s="118"/>
      <c r="G364" s="119"/>
      <c r="H364" s="119"/>
      <c r="I364" s="120"/>
      <c r="J364" s="120"/>
      <c r="K364" s="122"/>
      <c r="L364" s="123"/>
      <c r="M364" s="124"/>
      <c r="N364" s="124"/>
      <c r="O364" s="124"/>
      <c r="P364" s="124"/>
      <c r="Q364" s="124"/>
      <c r="R364" s="124"/>
      <c r="U364" s="126"/>
      <c r="V364" s="126"/>
    </row>
    <row r="365" spans="1:36">
      <c r="B365" s="135"/>
      <c r="E365" s="117"/>
      <c r="F365" s="118"/>
      <c r="G365" s="119"/>
      <c r="H365" s="119"/>
      <c r="I365" s="120"/>
      <c r="J365" s="120"/>
      <c r="K365" s="122"/>
      <c r="L365" s="123"/>
      <c r="M365" s="124"/>
      <c r="N365" s="124"/>
      <c r="O365" s="124"/>
      <c r="P365" s="124"/>
      <c r="Q365" s="124"/>
      <c r="R365" s="124"/>
      <c r="U365" s="126"/>
      <c r="V365" s="126"/>
    </row>
    <row r="366" spans="1:36">
      <c r="B366" s="135"/>
      <c r="E366" s="117"/>
      <c r="F366" s="118"/>
      <c r="G366" s="119"/>
      <c r="H366" s="119"/>
      <c r="I366" s="120"/>
      <c r="J366" s="120"/>
      <c r="K366" s="122"/>
      <c r="L366" s="123"/>
      <c r="M366" s="124"/>
      <c r="N366" s="124"/>
      <c r="O366" s="124"/>
      <c r="P366" s="124"/>
      <c r="Q366" s="124"/>
      <c r="R366" s="124"/>
      <c r="U366" s="126"/>
      <c r="V366" s="126"/>
    </row>
    <row r="367" spans="1:36">
      <c r="B367" s="135"/>
      <c r="E367" s="117"/>
      <c r="F367" s="118"/>
      <c r="G367" s="119"/>
      <c r="H367" s="119"/>
      <c r="I367" s="120"/>
      <c r="J367" s="120"/>
      <c r="K367" s="122"/>
      <c r="L367" s="123"/>
      <c r="M367" s="124"/>
      <c r="N367" s="124"/>
      <c r="O367" s="124"/>
      <c r="P367" s="124"/>
      <c r="Q367" s="124"/>
      <c r="R367" s="124"/>
      <c r="U367" s="126"/>
      <c r="V367" s="126"/>
    </row>
    <row r="368" spans="1:36">
      <c r="B368" s="135"/>
      <c r="E368" s="117"/>
      <c r="F368" s="118"/>
      <c r="G368" s="119"/>
      <c r="H368" s="119"/>
      <c r="I368" s="120"/>
      <c r="J368" s="120"/>
      <c r="K368" s="122"/>
      <c r="L368" s="123"/>
      <c r="M368" s="124"/>
      <c r="N368" s="124"/>
      <c r="O368" s="124"/>
      <c r="P368" s="124"/>
      <c r="Q368" s="124"/>
      <c r="R368" s="124"/>
      <c r="U368" s="126"/>
      <c r="V368" s="126"/>
    </row>
    <row r="369" spans="1:22">
      <c r="B369" s="135"/>
      <c r="E369" s="117"/>
      <c r="F369" s="118"/>
      <c r="G369" s="119"/>
      <c r="H369" s="119"/>
      <c r="I369" s="120"/>
      <c r="J369" s="120"/>
      <c r="K369" s="122"/>
      <c r="L369" s="123"/>
      <c r="M369" s="124"/>
      <c r="N369" s="124"/>
      <c r="O369" s="124"/>
      <c r="P369" s="124"/>
      <c r="Q369" s="124"/>
      <c r="R369" s="124"/>
      <c r="U369" s="126"/>
      <c r="V369" s="126"/>
    </row>
    <row r="370" spans="1:22">
      <c r="B370" s="135"/>
      <c r="E370" s="117"/>
      <c r="F370" s="118"/>
      <c r="G370" s="119"/>
      <c r="H370" s="119"/>
      <c r="I370" s="120"/>
      <c r="J370" s="120"/>
      <c r="K370" s="122"/>
      <c r="L370" s="123"/>
      <c r="M370" s="124"/>
      <c r="N370" s="124"/>
      <c r="O370" s="124"/>
      <c r="P370" s="124"/>
      <c r="Q370" s="124"/>
      <c r="R370" s="124"/>
      <c r="U370" s="126"/>
      <c r="V370" s="126"/>
    </row>
    <row r="371" spans="1:22">
      <c r="B371" s="135"/>
      <c r="E371" s="117"/>
      <c r="F371" s="118"/>
      <c r="G371" s="119"/>
      <c r="H371" s="119"/>
      <c r="I371" s="120"/>
      <c r="J371" s="120"/>
      <c r="K371" s="122"/>
      <c r="L371" s="123"/>
      <c r="M371" s="124"/>
      <c r="N371" s="124"/>
      <c r="O371" s="124"/>
      <c r="P371" s="124"/>
      <c r="Q371" s="124"/>
      <c r="R371" s="124"/>
      <c r="U371" s="126"/>
      <c r="V371" s="126"/>
    </row>
    <row r="372" spans="1:22">
      <c r="B372" s="135"/>
      <c r="E372" s="117"/>
      <c r="F372" s="118"/>
      <c r="G372" s="119"/>
      <c r="H372" s="119"/>
      <c r="I372" s="120"/>
      <c r="J372" s="120"/>
      <c r="K372" s="122"/>
      <c r="L372" s="123"/>
      <c r="M372" s="124"/>
      <c r="N372" s="124"/>
      <c r="O372" s="124"/>
      <c r="P372" s="124"/>
      <c r="Q372" s="124"/>
      <c r="R372" s="124"/>
      <c r="U372" s="126"/>
      <c r="V372" s="126"/>
    </row>
    <row r="373" spans="1:22">
      <c r="B373" s="135"/>
      <c r="E373" s="117"/>
      <c r="F373" s="118"/>
      <c r="G373" s="119"/>
      <c r="H373" s="119"/>
      <c r="I373" s="120"/>
      <c r="J373" s="120"/>
      <c r="K373" s="122"/>
      <c r="L373" s="123"/>
      <c r="M373" s="124"/>
      <c r="N373" s="124"/>
      <c r="O373" s="124"/>
      <c r="P373" s="124"/>
      <c r="Q373" s="124"/>
      <c r="R373" s="124"/>
      <c r="U373" s="126"/>
      <c r="V373" s="126"/>
    </row>
    <row r="374" spans="1:22">
      <c r="B374" s="135"/>
      <c r="E374" s="117"/>
      <c r="F374" s="118"/>
      <c r="G374" s="119"/>
      <c r="H374" s="119"/>
      <c r="I374" s="120"/>
      <c r="J374" s="120"/>
      <c r="K374" s="122"/>
      <c r="L374" s="123"/>
      <c r="M374" s="124"/>
      <c r="N374" s="124"/>
      <c r="O374" s="124"/>
      <c r="P374" s="124"/>
      <c r="Q374" s="124"/>
      <c r="R374" s="124"/>
      <c r="U374" s="126"/>
      <c r="V374" s="126"/>
    </row>
    <row r="375" spans="1:22">
      <c r="B375" s="135"/>
      <c r="E375" s="117"/>
      <c r="F375" s="118"/>
      <c r="G375" s="119"/>
      <c r="H375" s="119"/>
      <c r="I375" s="120"/>
      <c r="J375" s="120"/>
      <c r="K375" s="122"/>
      <c r="L375" s="123"/>
      <c r="M375" s="124"/>
      <c r="N375" s="124"/>
      <c r="O375" s="124"/>
      <c r="P375" s="124"/>
      <c r="Q375" s="124"/>
      <c r="R375" s="124"/>
      <c r="U375" s="126"/>
      <c r="V375" s="126"/>
    </row>
    <row r="376" spans="1:22">
      <c r="A376" s="115"/>
      <c r="B376" s="135"/>
      <c r="C376" s="115"/>
      <c r="D376" s="115"/>
      <c r="E376" s="117"/>
      <c r="F376" s="118"/>
      <c r="G376" s="119"/>
      <c r="H376" s="119"/>
      <c r="I376" s="120"/>
      <c r="J376" s="120"/>
      <c r="K376" s="122"/>
      <c r="L376" s="131"/>
      <c r="M376" s="124"/>
      <c r="N376" s="124"/>
      <c r="O376" s="124"/>
      <c r="P376" s="124"/>
      <c r="Q376" s="124"/>
      <c r="R376" s="124"/>
      <c r="U376" s="126"/>
      <c r="V376" s="126"/>
    </row>
    <row r="377" spans="1:22">
      <c r="B377" s="135"/>
      <c r="E377" s="117"/>
      <c r="F377" s="118"/>
      <c r="G377" s="119"/>
      <c r="H377" s="119"/>
      <c r="I377" s="120"/>
      <c r="J377" s="120"/>
      <c r="K377" s="122"/>
      <c r="L377" s="123"/>
      <c r="M377" s="124"/>
      <c r="N377" s="124"/>
      <c r="O377" s="124"/>
      <c r="P377" s="124"/>
      <c r="Q377" s="124"/>
      <c r="R377" s="124"/>
      <c r="U377" s="126"/>
      <c r="V377" s="126"/>
    </row>
    <row r="378" spans="1:22">
      <c r="A378" s="136"/>
      <c r="B378" s="137"/>
      <c r="C378" s="136"/>
      <c r="D378" s="136"/>
      <c r="E378" s="138"/>
      <c r="F378" s="139"/>
      <c r="G378" s="140"/>
      <c r="H378" s="140"/>
      <c r="I378" s="141"/>
      <c r="J378" s="141"/>
      <c r="K378" s="142"/>
      <c r="L378" s="143"/>
      <c r="M378" s="144"/>
      <c r="N378" s="144"/>
      <c r="O378" s="144"/>
      <c r="P378" s="144"/>
      <c r="Q378" s="144"/>
      <c r="R378" s="145"/>
      <c r="U378" s="126"/>
      <c r="V378" s="126"/>
    </row>
    <row r="379" spans="1:22">
      <c r="B379" s="135"/>
      <c r="E379" s="117"/>
      <c r="F379" s="118"/>
      <c r="G379" s="119"/>
      <c r="H379" s="119"/>
      <c r="I379" s="120"/>
      <c r="J379" s="120"/>
      <c r="K379" s="122"/>
      <c r="L379" s="123"/>
      <c r="M379" s="124"/>
      <c r="N379" s="124"/>
      <c r="O379" s="124"/>
      <c r="P379" s="124"/>
      <c r="Q379" s="124"/>
      <c r="R379" s="124"/>
      <c r="U379" s="126"/>
      <c r="V379" s="126"/>
    </row>
    <row r="380" spans="1:22">
      <c r="B380" s="135"/>
      <c r="E380" s="117"/>
      <c r="F380" s="118"/>
      <c r="G380" s="119"/>
      <c r="H380" s="119"/>
      <c r="I380" s="120"/>
      <c r="J380" s="120"/>
      <c r="K380" s="122"/>
      <c r="L380" s="123"/>
      <c r="M380" s="124"/>
      <c r="N380" s="124"/>
      <c r="O380" s="124"/>
      <c r="P380" s="124"/>
      <c r="Q380" s="124"/>
      <c r="R380" s="124"/>
      <c r="U380" s="126"/>
      <c r="V380" s="126"/>
    </row>
    <row r="381" spans="1:22">
      <c r="B381" s="135"/>
      <c r="E381" s="117"/>
      <c r="F381" s="118"/>
      <c r="G381" s="119"/>
      <c r="H381" s="119"/>
      <c r="I381" s="120"/>
      <c r="J381" s="120"/>
      <c r="K381" s="122"/>
      <c r="L381" s="123"/>
      <c r="M381" s="124"/>
      <c r="N381" s="124"/>
      <c r="O381" s="124"/>
      <c r="P381" s="124"/>
      <c r="Q381" s="124"/>
      <c r="R381" s="124"/>
      <c r="U381" s="126"/>
      <c r="V381" s="126"/>
    </row>
    <row r="382" spans="1:22">
      <c r="B382" s="135"/>
      <c r="E382" s="117"/>
      <c r="F382" s="118"/>
      <c r="G382" s="119"/>
      <c r="H382" s="119"/>
      <c r="I382" s="120"/>
      <c r="J382" s="120"/>
      <c r="K382" s="122"/>
      <c r="L382" s="123"/>
      <c r="M382" s="124"/>
      <c r="N382" s="124"/>
      <c r="O382" s="124"/>
      <c r="P382" s="124"/>
      <c r="Q382" s="124"/>
      <c r="R382" s="124"/>
      <c r="U382" s="126"/>
      <c r="V382" s="126"/>
    </row>
    <row r="383" spans="1:22">
      <c r="B383" s="135"/>
      <c r="E383" s="117"/>
      <c r="F383" s="118"/>
      <c r="G383" s="119"/>
      <c r="H383" s="119"/>
      <c r="I383" s="120"/>
      <c r="J383" s="120"/>
      <c r="K383" s="122"/>
      <c r="L383" s="123"/>
      <c r="M383" s="124"/>
      <c r="N383" s="124"/>
      <c r="O383" s="124"/>
      <c r="P383" s="124"/>
      <c r="Q383" s="124"/>
      <c r="R383" s="124"/>
      <c r="U383" s="126"/>
      <c r="V383" s="126"/>
    </row>
    <row r="384" spans="1:22">
      <c r="B384" s="135"/>
      <c r="E384" s="117"/>
      <c r="F384" s="118"/>
      <c r="G384" s="119"/>
      <c r="H384" s="119"/>
      <c r="I384" s="120"/>
      <c r="J384" s="120"/>
      <c r="K384" s="122"/>
      <c r="L384" s="123"/>
      <c r="M384" s="124"/>
      <c r="N384" s="124"/>
      <c r="O384" s="124"/>
      <c r="P384" s="124"/>
      <c r="Q384" s="124"/>
      <c r="R384" s="124"/>
      <c r="U384" s="126"/>
      <c r="V384" s="126"/>
    </row>
    <row r="385" spans="2:22">
      <c r="B385" s="135"/>
      <c r="E385" s="117"/>
      <c r="F385" s="118"/>
      <c r="G385" s="119"/>
      <c r="H385" s="119"/>
      <c r="I385" s="120"/>
      <c r="J385" s="120"/>
      <c r="K385" s="122"/>
      <c r="L385" s="123"/>
      <c r="M385" s="124"/>
      <c r="N385" s="124"/>
      <c r="O385" s="124"/>
      <c r="P385" s="124"/>
      <c r="Q385" s="124"/>
      <c r="R385" s="124"/>
      <c r="U385" s="126"/>
      <c r="V385" s="126"/>
    </row>
    <row r="386" spans="2:22">
      <c r="B386" s="135"/>
      <c r="E386" s="117"/>
      <c r="F386" s="118"/>
      <c r="G386" s="119"/>
      <c r="H386" s="119"/>
      <c r="I386" s="120"/>
      <c r="J386" s="120"/>
      <c r="K386" s="122"/>
      <c r="L386" s="123"/>
      <c r="M386" s="124"/>
      <c r="N386" s="124"/>
      <c r="O386" s="124"/>
      <c r="P386" s="124"/>
      <c r="Q386" s="124"/>
      <c r="R386" s="124"/>
      <c r="U386" s="126"/>
      <c r="V386" s="126"/>
    </row>
    <row r="387" spans="2:22">
      <c r="B387" s="135"/>
      <c r="E387" s="117"/>
      <c r="F387" s="118"/>
      <c r="G387" s="119"/>
      <c r="H387" s="119"/>
      <c r="I387" s="120"/>
      <c r="J387" s="120"/>
      <c r="K387" s="122"/>
      <c r="L387" s="123"/>
      <c r="M387" s="124"/>
      <c r="N387" s="124"/>
      <c r="O387" s="124"/>
      <c r="P387" s="124"/>
      <c r="Q387" s="124"/>
      <c r="R387" s="124"/>
      <c r="U387" s="126"/>
      <c r="V387" s="126"/>
    </row>
    <row r="388" spans="2:22">
      <c r="B388" s="135"/>
      <c r="E388" s="117"/>
      <c r="F388" s="118"/>
      <c r="G388" s="119"/>
      <c r="H388" s="119"/>
      <c r="I388" s="120"/>
      <c r="J388" s="120"/>
      <c r="K388" s="122"/>
      <c r="L388" s="123"/>
      <c r="M388" s="124"/>
      <c r="N388" s="124"/>
      <c r="O388" s="124"/>
      <c r="P388" s="124"/>
      <c r="Q388" s="124"/>
      <c r="R388" s="124"/>
      <c r="U388" s="126"/>
      <c r="V388" s="126"/>
    </row>
    <row r="389" spans="2:22">
      <c r="B389" s="135"/>
      <c r="E389" s="117"/>
      <c r="F389" s="118"/>
      <c r="G389" s="119"/>
      <c r="H389" s="119"/>
      <c r="I389" s="120"/>
      <c r="J389" s="120"/>
      <c r="K389" s="122"/>
      <c r="L389" s="123"/>
      <c r="M389" s="124"/>
      <c r="N389" s="124"/>
      <c r="O389" s="124"/>
      <c r="P389" s="124"/>
      <c r="Q389" s="124"/>
      <c r="R389" s="124"/>
      <c r="U389" s="126"/>
      <c r="V389" s="126"/>
    </row>
    <row r="390" spans="2:22">
      <c r="B390" s="135"/>
      <c r="E390" s="117"/>
      <c r="F390" s="118"/>
      <c r="G390" s="119"/>
      <c r="H390" s="119"/>
      <c r="I390" s="120"/>
      <c r="J390" s="120"/>
      <c r="K390" s="122"/>
      <c r="L390" s="123"/>
      <c r="M390" s="124"/>
      <c r="N390" s="124"/>
      <c r="O390" s="124"/>
      <c r="P390" s="124"/>
      <c r="Q390" s="124"/>
      <c r="R390" s="124"/>
      <c r="U390" s="126"/>
      <c r="V390" s="126"/>
    </row>
    <row r="391" spans="2:22">
      <c r="B391" s="135"/>
      <c r="E391" s="117"/>
      <c r="F391" s="118"/>
      <c r="G391" s="119"/>
      <c r="H391" s="119"/>
      <c r="I391" s="120"/>
      <c r="J391" s="120"/>
      <c r="K391" s="122"/>
      <c r="L391" s="123"/>
      <c r="M391" s="124"/>
      <c r="N391" s="124"/>
      <c r="O391" s="124"/>
      <c r="P391" s="124"/>
      <c r="Q391" s="124"/>
      <c r="R391" s="124"/>
      <c r="U391" s="126"/>
      <c r="V391" s="126"/>
    </row>
    <row r="392" spans="2:22">
      <c r="B392" s="135"/>
      <c r="E392" s="117"/>
      <c r="F392" s="118"/>
      <c r="G392" s="119"/>
      <c r="H392" s="119"/>
      <c r="I392" s="120"/>
      <c r="J392" s="120"/>
      <c r="K392" s="122"/>
      <c r="L392" s="123"/>
      <c r="M392" s="124"/>
      <c r="N392" s="124"/>
      <c r="O392" s="124"/>
      <c r="P392" s="124"/>
      <c r="Q392" s="124"/>
      <c r="R392" s="124"/>
      <c r="U392" s="126"/>
      <c r="V392" s="126"/>
    </row>
    <row r="393" spans="2:22">
      <c r="B393" s="135"/>
      <c r="E393" s="117"/>
      <c r="F393" s="118"/>
      <c r="G393" s="119"/>
      <c r="H393" s="119"/>
      <c r="I393" s="120"/>
      <c r="J393" s="120"/>
      <c r="K393" s="122"/>
      <c r="L393" s="123"/>
      <c r="M393" s="124"/>
      <c r="N393" s="124"/>
      <c r="O393" s="124"/>
      <c r="P393" s="124"/>
      <c r="Q393" s="124"/>
      <c r="R393" s="124"/>
      <c r="U393" s="126"/>
      <c r="V393" s="126"/>
    </row>
    <row r="394" spans="2:22">
      <c r="B394" s="135"/>
      <c r="E394" s="117"/>
      <c r="F394" s="118"/>
      <c r="G394" s="119"/>
      <c r="H394" s="119"/>
      <c r="I394" s="120"/>
      <c r="J394" s="120"/>
      <c r="K394" s="122"/>
      <c r="L394" s="123"/>
      <c r="M394" s="124"/>
      <c r="N394" s="124"/>
      <c r="O394" s="124"/>
      <c r="P394" s="124"/>
      <c r="Q394" s="124"/>
      <c r="R394" s="124"/>
      <c r="U394" s="126"/>
      <c r="V394" s="126"/>
    </row>
    <row r="395" spans="2:22">
      <c r="B395" s="135"/>
      <c r="E395" s="117"/>
      <c r="F395" s="118"/>
      <c r="G395" s="119"/>
      <c r="H395" s="119"/>
      <c r="I395" s="120"/>
      <c r="J395" s="120"/>
      <c r="K395" s="122"/>
      <c r="L395" s="123"/>
      <c r="M395" s="124"/>
      <c r="N395" s="124"/>
      <c r="O395" s="124"/>
      <c r="P395" s="124"/>
      <c r="Q395" s="124"/>
      <c r="R395" s="124"/>
      <c r="U395" s="126"/>
      <c r="V395" s="126"/>
    </row>
    <row r="396" spans="2:22">
      <c r="B396" s="135"/>
      <c r="E396" s="117"/>
      <c r="F396" s="118"/>
      <c r="G396" s="119"/>
      <c r="H396" s="119"/>
      <c r="I396" s="120"/>
      <c r="J396" s="120"/>
      <c r="K396" s="122"/>
      <c r="L396" s="123"/>
      <c r="M396" s="124"/>
      <c r="N396" s="124"/>
      <c r="O396" s="124"/>
      <c r="P396" s="124"/>
      <c r="Q396" s="124"/>
      <c r="R396" s="124"/>
      <c r="U396" s="126"/>
      <c r="V396" s="126"/>
    </row>
    <row r="397" spans="2:22">
      <c r="B397" s="135"/>
      <c r="E397" s="117"/>
      <c r="F397" s="118"/>
      <c r="G397" s="119"/>
      <c r="H397" s="119"/>
      <c r="I397" s="120"/>
      <c r="J397" s="120"/>
      <c r="K397" s="122"/>
      <c r="L397" s="123"/>
      <c r="M397" s="124"/>
      <c r="N397" s="124"/>
      <c r="O397" s="124"/>
      <c r="P397" s="124"/>
      <c r="Q397" s="124"/>
      <c r="R397" s="124"/>
      <c r="U397" s="126"/>
      <c r="V397" s="126"/>
    </row>
    <row r="398" spans="2:22">
      <c r="B398" s="135"/>
      <c r="E398" s="117"/>
      <c r="F398" s="118"/>
      <c r="G398" s="119"/>
      <c r="H398" s="119"/>
      <c r="I398" s="120"/>
      <c r="J398" s="120"/>
      <c r="K398" s="122"/>
      <c r="L398" s="123"/>
      <c r="M398" s="124"/>
      <c r="N398" s="124"/>
      <c r="O398" s="124"/>
      <c r="P398" s="124"/>
      <c r="Q398" s="124"/>
      <c r="R398" s="124"/>
      <c r="U398" s="126"/>
      <c r="V398" s="126"/>
    </row>
    <row r="399" spans="2:22">
      <c r="B399" s="135"/>
      <c r="E399" s="117"/>
      <c r="F399" s="118"/>
      <c r="G399" s="119"/>
      <c r="H399" s="119"/>
      <c r="I399" s="120"/>
      <c r="J399" s="120"/>
      <c r="K399" s="122"/>
      <c r="L399" s="123"/>
      <c r="M399" s="124"/>
      <c r="N399" s="124"/>
      <c r="O399" s="124"/>
      <c r="P399" s="124"/>
      <c r="Q399" s="124"/>
      <c r="R399" s="124"/>
      <c r="U399" s="126"/>
      <c r="V399" s="126"/>
    </row>
    <row r="400" spans="2:22">
      <c r="B400" s="135"/>
      <c r="E400" s="117"/>
      <c r="F400" s="118"/>
      <c r="G400" s="119"/>
      <c r="H400" s="119"/>
      <c r="I400" s="120"/>
      <c r="J400" s="120"/>
      <c r="K400" s="122"/>
      <c r="L400" s="123"/>
      <c r="M400" s="124"/>
      <c r="N400" s="124"/>
      <c r="O400" s="124"/>
      <c r="P400" s="124"/>
      <c r="Q400" s="124"/>
      <c r="R400" s="124"/>
      <c r="U400" s="126"/>
      <c r="V400" s="126"/>
    </row>
    <row r="401" spans="2:22">
      <c r="B401" s="135"/>
      <c r="E401" s="117"/>
      <c r="F401" s="118"/>
      <c r="G401" s="119"/>
      <c r="H401" s="119"/>
      <c r="I401" s="120"/>
      <c r="J401" s="120"/>
      <c r="K401" s="122"/>
      <c r="L401" s="123"/>
      <c r="M401" s="124"/>
      <c r="N401" s="124"/>
      <c r="O401" s="124"/>
      <c r="P401" s="124"/>
      <c r="Q401" s="124"/>
      <c r="R401" s="124"/>
      <c r="U401" s="126"/>
      <c r="V401" s="126"/>
    </row>
    <row r="402" spans="2:22">
      <c r="B402" s="135"/>
      <c r="E402" s="117"/>
      <c r="F402" s="118"/>
      <c r="G402" s="119"/>
      <c r="H402" s="119"/>
      <c r="I402" s="120"/>
      <c r="J402" s="120"/>
      <c r="K402" s="122"/>
      <c r="L402" s="123"/>
      <c r="M402" s="124"/>
      <c r="N402" s="124"/>
      <c r="O402" s="124"/>
      <c r="P402" s="124"/>
      <c r="Q402" s="124"/>
      <c r="R402" s="124"/>
      <c r="U402" s="126"/>
      <c r="V402" s="126"/>
    </row>
    <row r="403" spans="2:22">
      <c r="B403" s="135"/>
      <c r="E403" s="117"/>
      <c r="F403" s="118"/>
      <c r="G403" s="119"/>
      <c r="H403" s="119"/>
      <c r="I403" s="120"/>
      <c r="J403" s="120"/>
      <c r="K403" s="122"/>
      <c r="L403" s="123"/>
      <c r="M403" s="124"/>
      <c r="N403" s="124"/>
      <c r="O403" s="124"/>
      <c r="P403" s="124"/>
      <c r="Q403" s="124"/>
      <c r="R403" s="124"/>
      <c r="U403" s="126"/>
      <c r="V403" s="126"/>
    </row>
    <row r="404" spans="2:22">
      <c r="B404" s="135"/>
      <c r="E404" s="117"/>
      <c r="F404" s="118"/>
      <c r="G404" s="119"/>
      <c r="H404" s="119"/>
      <c r="I404" s="120"/>
      <c r="J404" s="120"/>
      <c r="K404" s="122"/>
      <c r="L404" s="123"/>
      <c r="M404" s="124"/>
      <c r="N404" s="124"/>
      <c r="O404" s="124"/>
      <c r="P404" s="124"/>
      <c r="Q404" s="124"/>
      <c r="R404" s="124"/>
      <c r="U404" s="126"/>
      <c r="V404" s="126"/>
    </row>
    <row r="405" spans="2:22">
      <c r="B405" s="135"/>
      <c r="E405" s="117"/>
      <c r="F405" s="118"/>
      <c r="G405" s="119"/>
      <c r="H405" s="119"/>
      <c r="I405" s="120"/>
      <c r="J405" s="120"/>
      <c r="K405" s="122"/>
      <c r="L405" s="123"/>
      <c r="M405" s="124"/>
      <c r="N405" s="124"/>
      <c r="O405" s="124"/>
      <c r="P405" s="124"/>
      <c r="Q405" s="124"/>
      <c r="R405" s="124"/>
      <c r="U405" s="126"/>
      <c r="V405" s="126"/>
    </row>
    <row r="406" spans="2:22">
      <c r="B406" s="135"/>
      <c r="E406" s="117"/>
      <c r="F406" s="118"/>
      <c r="G406" s="119"/>
      <c r="H406" s="119"/>
      <c r="I406" s="120"/>
      <c r="J406" s="120"/>
      <c r="K406" s="122"/>
      <c r="L406" s="123"/>
      <c r="M406" s="124"/>
      <c r="N406" s="124"/>
      <c r="O406" s="124"/>
      <c r="P406" s="124"/>
      <c r="Q406" s="124"/>
      <c r="R406" s="124"/>
      <c r="U406" s="126"/>
      <c r="V406" s="126"/>
    </row>
    <row r="407" spans="2:22">
      <c r="B407" s="135"/>
      <c r="E407" s="117"/>
      <c r="F407" s="118"/>
      <c r="G407" s="119"/>
      <c r="H407" s="119"/>
      <c r="I407" s="120"/>
      <c r="J407" s="120"/>
      <c r="K407" s="122"/>
      <c r="L407" s="123"/>
      <c r="M407" s="124"/>
      <c r="N407" s="124"/>
      <c r="O407" s="124"/>
      <c r="P407" s="124"/>
      <c r="Q407" s="124"/>
      <c r="R407" s="124"/>
      <c r="U407" s="126"/>
      <c r="V407" s="126"/>
    </row>
    <row r="408" spans="2:22">
      <c r="B408" s="135"/>
      <c r="E408" s="117"/>
      <c r="F408" s="118"/>
      <c r="G408" s="119"/>
      <c r="H408" s="119"/>
      <c r="I408" s="120"/>
      <c r="J408" s="120"/>
      <c r="K408" s="122"/>
      <c r="L408" s="123"/>
      <c r="M408" s="124"/>
      <c r="N408" s="124"/>
      <c r="O408" s="124"/>
      <c r="P408" s="124"/>
      <c r="Q408" s="124"/>
      <c r="R408" s="124"/>
      <c r="U408" s="126"/>
      <c r="V408" s="126"/>
    </row>
    <row r="409" spans="2:22">
      <c r="B409" s="135"/>
      <c r="E409" s="117"/>
      <c r="F409" s="118"/>
      <c r="G409" s="119"/>
      <c r="H409" s="119"/>
      <c r="I409" s="120"/>
      <c r="J409" s="120"/>
      <c r="K409" s="122"/>
      <c r="L409" s="123"/>
      <c r="M409" s="124"/>
      <c r="N409" s="124"/>
      <c r="O409" s="124"/>
      <c r="P409" s="124"/>
      <c r="Q409" s="124"/>
      <c r="R409" s="124"/>
      <c r="U409" s="126"/>
      <c r="V409" s="126"/>
    </row>
    <row r="410" spans="2:22">
      <c r="B410" s="135"/>
      <c r="E410" s="117"/>
      <c r="F410" s="118"/>
      <c r="G410" s="119"/>
      <c r="H410" s="119"/>
      <c r="I410" s="120"/>
      <c r="J410" s="120"/>
      <c r="K410" s="122"/>
      <c r="L410" s="123"/>
      <c r="M410" s="124"/>
      <c r="N410" s="124"/>
      <c r="O410" s="124"/>
      <c r="P410" s="124"/>
      <c r="Q410" s="124"/>
      <c r="R410" s="124"/>
      <c r="U410" s="126"/>
      <c r="V410" s="126"/>
    </row>
    <row r="411" spans="2:22">
      <c r="B411" s="135"/>
      <c r="E411" s="117"/>
      <c r="F411" s="118"/>
      <c r="G411" s="119"/>
      <c r="H411" s="119"/>
      <c r="I411" s="120"/>
      <c r="J411" s="120"/>
      <c r="K411" s="122"/>
      <c r="L411" s="123"/>
      <c r="M411" s="124"/>
      <c r="N411" s="124"/>
      <c r="O411" s="124"/>
      <c r="P411" s="124"/>
      <c r="Q411" s="124"/>
      <c r="R411" s="124"/>
      <c r="U411" s="126"/>
      <c r="V411" s="126"/>
    </row>
    <row r="412" spans="2:22">
      <c r="B412" s="135"/>
      <c r="E412" s="117"/>
      <c r="F412" s="118"/>
      <c r="G412" s="119"/>
      <c r="H412" s="119"/>
      <c r="I412" s="120"/>
      <c r="J412" s="120"/>
      <c r="K412" s="122"/>
      <c r="L412" s="123"/>
      <c r="M412" s="124"/>
      <c r="N412" s="124"/>
      <c r="O412" s="124"/>
      <c r="P412" s="124"/>
      <c r="Q412" s="124"/>
      <c r="R412" s="124"/>
      <c r="U412" s="126"/>
      <c r="V412" s="126"/>
    </row>
    <row r="413" spans="2:22">
      <c r="B413" s="135"/>
      <c r="E413" s="117"/>
      <c r="F413" s="118"/>
      <c r="G413" s="119"/>
      <c r="H413" s="119"/>
      <c r="I413" s="120"/>
      <c r="J413" s="120"/>
      <c r="K413" s="122"/>
      <c r="L413" s="123"/>
      <c r="M413" s="124"/>
      <c r="N413" s="124"/>
      <c r="O413" s="124"/>
      <c r="P413" s="124"/>
      <c r="Q413" s="124"/>
      <c r="R413" s="124"/>
      <c r="U413" s="126"/>
      <c r="V413" s="126"/>
    </row>
    <row r="414" spans="2:22">
      <c r="B414" s="135"/>
      <c r="E414" s="117"/>
      <c r="F414" s="118"/>
      <c r="G414" s="119"/>
      <c r="H414" s="119"/>
      <c r="I414" s="120"/>
      <c r="J414" s="120"/>
      <c r="K414" s="122"/>
      <c r="L414" s="123"/>
      <c r="M414" s="124"/>
      <c r="N414" s="124"/>
      <c r="O414" s="124"/>
      <c r="P414" s="124"/>
      <c r="Q414" s="124"/>
      <c r="R414" s="124"/>
      <c r="U414" s="126"/>
      <c r="V414" s="126"/>
    </row>
    <row r="415" spans="2:22">
      <c r="B415" s="135"/>
      <c r="E415" s="117"/>
      <c r="F415" s="118"/>
      <c r="G415" s="119"/>
      <c r="H415" s="119"/>
      <c r="I415" s="120"/>
      <c r="J415" s="120"/>
      <c r="K415" s="122"/>
      <c r="L415" s="123"/>
      <c r="M415" s="124"/>
      <c r="N415" s="124"/>
      <c r="O415" s="124"/>
      <c r="P415" s="124"/>
      <c r="Q415" s="124"/>
      <c r="R415" s="124"/>
      <c r="U415" s="126"/>
      <c r="V415" s="126"/>
    </row>
    <row r="416" spans="2:22">
      <c r="B416" s="135"/>
      <c r="E416" s="117"/>
      <c r="F416" s="118"/>
      <c r="G416" s="119"/>
      <c r="H416" s="119"/>
      <c r="I416" s="120"/>
      <c r="J416" s="120"/>
      <c r="K416" s="122"/>
      <c r="L416" s="123"/>
      <c r="M416" s="124"/>
      <c r="N416" s="124"/>
      <c r="O416" s="124"/>
      <c r="P416" s="124"/>
      <c r="Q416" s="124"/>
      <c r="R416" s="124"/>
      <c r="U416" s="126"/>
      <c r="V416" s="126"/>
    </row>
    <row r="417" spans="1:36">
      <c r="B417" s="135"/>
      <c r="E417" s="117"/>
      <c r="F417" s="118"/>
      <c r="G417" s="119"/>
      <c r="H417" s="119"/>
      <c r="I417" s="120"/>
      <c r="J417" s="120"/>
      <c r="K417" s="122"/>
      <c r="L417" s="123"/>
      <c r="M417" s="124"/>
      <c r="N417" s="124"/>
      <c r="O417" s="124"/>
      <c r="P417" s="124"/>
      <c r="Q417" s="124"/>
      <c r="R417" s="124"/>
      <c r="U417" s="126"/>
      <c r="V417" s="126"/>
    </row>
    <row r="418" spans="1:36">
      <c r="B418" s="135"/>
      <c r="E418" s="117"/>
      <c r="F418" s="118"/>
      <c r="G418" s="119"/>
      <c r="H418" s="119"/>
      <c r="I418" s="120"/>
      <c r="J418" s="120"/>
      <c r="K418" s="122"/>
      <c r="L418" s="123"/>
      <c r="M418" s="124"/>
      <c r="N418" s="124"/>
      <c r="O418" s="124"/>
      <c r="P418" s="124"/>
      <c r="Q418" s="124"/>
      <c r="R418" s="124"/>
      <c r="U418" s="126"/>
      <c r="V418" s="126"/>
    </row>
    <row r="419" spans="1:36">
      <c r="B419" s="135"/>
      <c r="E419" s="117"/>
      <c r="F419" s="118"/>
      <c r="G419" s="119"/>
      <c r="H419" s="119"/>
      <c r="I419" s="120"/>
      <c r="J419" s="120"/>
      <c r="K419" s="122"/>
      <c r="L419" s="123"/>
      <c r="M419" s="124"/>
      <c r="N419" s="124"/>
      <c r="O419" s="124"/>
      <c r="P419" s="124"/>
      <c r="Q419" s="124"/>
      <c r="R419" s="124"/>
      <c r="U419" s="126"/>
      <c r="V419" s="126"/>
    </row>
    <row r="420" spans="1:36">
      <c r="B420" s="135"/>
      <c r="E420" s="117"/>
      <c r="F420" s="118"/>
      <c r="G420" s="119"/>
      <c r="H420" s="119"/>
      <c r="I420" s="120"/>
      <c r="J420" s="120"/>
      <c r="K420" s="122"/>
      <c r="L420" s="123"/>
      <c r="M420" s="124"/>
      <c r="N420" s="124"/>
      <c r="O420" s="124"/>
      <c r="P420" s="124"/>
      <c r="Q420" s="124"/>
      <c r="R420" s="124"/>
      <c r="U420" s="126"/>
      <c r="V420" s="126"/>
    </row>
    <row r="421" spans="1:36">
      <c r="B421" s="135"/>
      <c r="E421" s="117"/>
      <c r="F421" s="118"/>
      <c r="G421" s="119"/>
      <c r="H421" s="119"/>
      <c r="I421" s="120"/>
      <c r="J421" s="120"/>
      <c r="K421" s="122"/>
      <c r="L421" s="123"/>
      <c r="M421" s="124"/>
      <c r="N421" s="124"/>
      <c r="O421" s="124"/>
      <c r="P421" s="124"/>
      <c r="Q421" s="124"/>
      <c r="R421" s="124"/>
      <c r="U421" s="126"/>
      <c r="V421" s="126"/>
    </row>
    <row r="422" spans="1:36">
      <c r="B422" s="135"/>
      <c r="E422" s="117"/>
      <c r="F422" s="118"/>
      <c r="G422" s="128"/>
      <c r="H422" s="119"/>
      <c r="I422" s="120"/>
      <c r="J422" s="120"/>
      <c r="K422" s="122"/>
      <c r="L422" s="123"/>
      <c r="M422" s="124"/>
      <c r="N422" s="124"/>
      <c r="O422" s="124"/>
      <c r="P422" s="124"/>
      <c r="Q422" s="124"/>
      <c r="R422" s="124"/>
      <c r="U422" s="126"/>
      <c r="V422" s="126"/>
    </row>
    <row r="423" spans="1:36">
      <c r="B423" s="135"/>
      <c r="E423" s="117"/>
      <c r="F423" s="118"/>
      <c r="G423" s="119"/>
      <c r="H423" s="119"/>
      <c r="I423" s="120"/>
      <c r="J423" s="120"/>
      <c r="K423" s="122"/>
      <c r="L423" s="123"/>
      <c r="M423" s="124"/>
      <c r="N423" s="124"/>
      <c r="O423" s="124"/>
      <c r="P423" s="124"/>
      <c r="Q423" s="124"/>
      <c r="R423" s="124"/>
      <c r="U423" s="126"/>
      <c r="V423" s="126"/>
    </row>
    <row r="424" spans="1:36">
      <c r="B424" s="135"/>
      <c r="E424" s="117"/>
      <c r="F424" s="118"/>
      <c r="G424" s="119"/>
      <c r="H424" s="119"/>
      <c r="I424" s="120"/>
      <c r="J424" s="120"/>
      <c r="K424" s="122"/>
      <c r="L424" s="123"/>
      <c r="M424" s="124"/>
      <c r="N424" s="124"/>
      <c r="O424" s="124"/>
      <c r="P424" s="124"/>
      <c r="Q424" s="133"/>
      <c r="R424" s="124"/>
      <c r="U424" s="126"/>
      <c r="V424" s="126"/>
    </row>
    <row r="425" spans="1:36">
      <c r="B425" s="135"/>
      <c r="E425" s="117"/>
      <c r="F425" s="118"/>
      <c r="G425" s="119"/>
      <c r="H425" s="119"/>
      <c r="I425" s="120"/>
      <c r="J425" s="120"/>
      <c r="K425" s="122"/>
      <c r="L425" s="123"/>
      <c r="M425" s="124"/>
      <c r="N425" s="124"/>
      <c r="O425" s="124"/>
      <c r="P425" s="124"/>
      <c r="Q425" s="124"/>
      <c r="R425" s="124"/>
      <c r="U425" s="126"/>
      <c r="V425" s="126"/>
    </row>
    <row r="426" spans="1:36">
      <c r="B426" s="135"/>
      <c r="E426" s="117"/>
      <c r="F426" s="118"/>
      <c r="G426" s="119"/>
      <c r="H426" s="119"/>
      <c r="I426" s="120"/>
      <c r="J426" s="120"/>
      <c r="K426" s="122"/>
      <c r="L426" s="123"/>
      <c r="M426" s="124"/>
      <c r="N426" s="124"/>
      <c r="O426" s="124"/>
      <c r="P426" s="124"/>
      <c r="Q426" s="124"/>
      <c r="R426" s="124"/>
      <c r="U426" s="126"/>
      <c r="V426" s="126"/>
    </row>
    <row r="427" spans="1:36">
      <c r="B427" s="135"/>
      <c r="E427" s="117"/>
      <c r="F427" s="118"/>
      <c r="G427" s="119"/>
      <c r="H427" s="119"/>
      <c r="I427" s="120"/>
      <c r="J427" s="120"/>
      <c r="K427" s="122"/>
      <c r="L427" s="123"/>
      <c r="M427" s="124"/>
      <c r="N427" s="124"/>
      <c r="O427" s="124"/>
      <c r="P427" s="124"/>
      <c r="Q427" s="124"/>
      <c r="R427" s="124"/>
      <c r="U427" s="126"/>
      <c r="V427" s="126"/>
    </row>
    <row r="428" spans="1:36">
      <c r="B428" s="135"/>
      <c r="E428" s="117"/>
      <c r="F428" s="118"/>
      <c r="G428" s="119"/>
      <c r="H428" s="119"/>
      <c r="I428" s="120"/>
      <c r="J428" s="120"/>
      <c r="K428" s="122"/>
      <c r="L428" s="123"/>
      <c r="M428" s="124"/>
      <c r="N428" s="124"/>
      <c r="O428" s="124"/>
      <c r="P428" s="124"/>
      <c r="Q428" s="124"/>
      <c r="R428" s="146"/>
      <c r="U428" s="126"/>
      <c r="V428" s="126"/>
    </row>
    <row r="429" spans="1:36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  <c r="AB429" s="114"/>
      <c r="AC429" s="114"/>
      <c r="AD429" s="114"/>
      <c r="AE429" s="114"/>
      <c r="AF429" s="114"/>
      <c r="AG429" s="114"/>
      <c r="AH429" s="114"/>
      <c r="AI429" s="114"/>
      <c r="AJ429" s="114"/>
    </row>
    <row r="430" spans="1:36">
      <c r="B430" s="116"/>
      <c r="E430" s="117"/>
      <c r="F430" s="118"/>
      <c r="G430" s="119"/>
      <c r="H430" s="119"/>
      <c r="I430" s="120"/>
      <c r="J430" s="121"/>
      <c r="K430" s="122"/>
      <c r="L430" s="123"/>
      <c r="M430" s="124"/>
      <c r="N430" s="124"/>
      <c r="O430" s="124"/>
      <c r="P430" s="124"/>
      <c r="Q430" s="124"/>
      <c r="R430" s="124"/>
      <c r="U430" s="126"/>
      <c r="V430" s="126"/>
    </row>
    <row r="431" spans="1:36">
      <c r="B431" s="116"/>
      <c r="E431" s="117"/>
      <c r="F431" s="118"/>
      <c r="G431" s="119"/>
      <c r="H431" s="119"/>
      <c r="I431" s="121"/>
      <c r="J431" s="120"/>
      <c r="K431" s="122"/>
      <c r="L431" s="123"/>
      <c r="M431" s="124"/>
      <c r="N431" s="124"/>
      <c r="O431" s="124"/>
      <c r="P431" s="124"/>
      <c r="Q431" s="124"/>
      <c r="R431" s="124"/>
      <c r="U431" s="126"/>
      <c r="V431" s="126"/>
    </row>
    <row r="432" spans="1:36">
      <c r="A432" s="127"/>
      <c r="B432" s="116"/>
      <c r="E432" s="117"/>
      <c r="F432" s="118"/>
      <c r="G432" s="119"/>
      <c r="H432" s="119"/>
      <c r="I432" s="120"/>
      <c r="J432" s="120"/>
      <c r="K432" s="122"/>
      <c r="L432" s="123"/>
      <c r="M432" s="124"/>
      <c r="N432" s="124"/>
      <c r="O432" s="124"/>
      <c r="P432" s="124"/>
      <c r="Q432" s="124"/>
      <c r="R432" s="124"/>
      <c r="U432" s="126"/>
      <c r="V432" s="126"/>
    </row>
    <row r="433" spans="1:22">
      <c r="A433" s="127"/>
      <c r="B433" s="116"/>
      <c r="E433" s="117"/>
      <c r="F433" s="118"/>
      <c r="G433" s="128"/>
      <c r="H433" s="119"/>
      <c r="I433" s="120"/>
      <c r="J433" s="120"/>
      <c r="K433" s="122"/>
      <c r="L433" s="123"/>
      <c r="M433" s="124"/>
      <c r="N433" s="124"/>
      <c r="O433" s="124"/>
      <c r="P433" s="124"/>
      <c r="Q433" s="124"/>
      <c r="R433" s="124"/>
      <c r="U433" s="126"/>
      <c r="V433" s="126"/>
    </row>
    <row r="434" spans="1:22">
      <c r="A434" s="127"/>
      <c r="B434" s="116"/>
      <c r="E434" s="117"/>
      <c r="F434" s="118"/>
      <c r="G434" s="119"/>
      <c r="H434" s="119"/>
      <c r="I434" s="120"/>
      <c r="J434" s="120"/>
      <c r="K434" s="122"/>
      <c r="L434" s="123"/>
      <c r="M434" s="124"/>
      <c r="N434" s="124"/>
      <c r="O434" s="124"/>
      <c r="P434" s="124"/>
      <c r="Q434" s="124"/>
      <c r="R434" s="124"/>
      <c r="U434" s="126"/>
      <c r="V434" s="126"/>
    </row>
    <row r="435" spans="1:22">
      <c r="A435" s="127"/>
      <c r="B435" s="116"/>
      <c r="E435" s="117"/>
      <c r="F435" s="118"/>
      <c r="G435" s="119"/>
      <c r="H435" s="119"/>
      <c r="I435" s="120"/>
      <c r="J435" s="120"/>
      <c r="K435" s="129"/>
      <c r="L435" s="123"/>
      <c r="M435" s="124"/>
      <c r="N435" s="124"/>
      <c r="O435" s="124"/>
      <c r="P435" s="124"/>
      <c r="Q435" s="124"/>
      <c r="R435" s="124"/>
      <c r="U435" s="126"/>
      <c r="V435" s="126"/>
    </row>
    <row r="436" spans="1:22">
      <c r="A436" s="127"/>
      <c r="B436" s="116"/>
      <c r="E436" s="117"/>
      <c r="F436" s="118"/>
      <c r="G436" s="128"/>
      <c r="H436" s="119"/>
      <c r="I436" s="120"/>
      <c r="J436" s="120"/>
      <c r="K436" s="122"/>
      <c r="L436" s="123"/>
      <c r="M436" s="124"/>
      <c r="N436" s="124"/>
      <c r="O436" s="124"/>
      <c r="P436" s="124"/>
      <c r="Q436" s="124"/>
      <c r="R436" s="124"/>
      <c r="U436" s="126"/>
      <c r="V436" s="126"/>
    </row>
    <row r="437" spans="1:22">
      <c r="A437" s="127"/>
      <c r="B437" s="116"/>
      <c r="E437" s="117"/>
      <c r="F437" s="118"/>
      <c r="G437" s="119"/>
      <c r="H437" s="119"/>
      <c r="I437" s="120"/>
      <c r="J437" s="120"/>
      <c r="K437" s="129"/>
      <c r="L437" s="123"/>
      <c r="M437" s="124"/>
      <c r="N437" s="124"/>
      <c r="O437" s="124"/>
      <c r="P437" s="124"/>
      <c r="Q437" s="124"/>
      <c r="R437" s="124"/>
      <c r="U437" s="126"/>
      <c r="V437" s="126"/>
    </row>
    <row r="438" spans="1:22">
      <c r="B438" s="116"/>
      <c r="E438" s="117"/>
      <c r="F438" s="118"/>
      <c r="G438" s="119"/>
      <c r="H438" s="128"/>
      <c r="I438" s="120"/>
      <c r="J438" s="120"/>
      <c r="K438" s="122"/>
      <c r="L438" s="123"/>
      <c r="M438" s="124"/>
      <c r="N438" s="124"/>
      <c r="O438" s="124"/>
      <c r="P438" s="124"/>
      <c r="Q438" s="124"/>
      <c r="R438" s="124"/>
      <c r="U438" s="126"/>
      <c r="V438" s="126"/>
    </row>
    <row r="439" spans="1:22">
      <c r="B439" s="116"/>
      <c r="E439" s="117"/>
      <c r="F439" s="118"/>
      <c r="G439" s="119"/>
      <c r="H439" s="128"/>
      <c r="I439" s="120"/>
      <c r="J439" s="120"/>
      <c r="K439" s="122"/>
      <c r="L439" s="123"/>
      <c r="M439" s="124"/>
      <c r="N439" s="124"/>
      <c r="O439" s="124"/>
      <c r="P439" s="124"/>
      <c r="Q439" s="124"/>
      <c r="R439" s="124"/>
      <c r="U439" s="126"/>
      <c r="V439" s="126"/>
    </row>
    <row r="440" spans="1:22">
      <c r="B440" s="116"/>
      <c r="E440" s="117"/>
      <c r="F440" s="118"/>
      <c r="G440" s="119"/>
      <c r="H440" s="119"/>
      <c r="I440" s="120"/>
      <c r="J440" s="120"/>
      <c r="K440" s="122"/>
      <c r="L440" s="123"/>
      <c r="M440" s="124"/>
      <c r="N440" s="124"/>
      <c r="O440" s="124"/>
      <c r="P440" s="124"/>
      <c r="Q440" s="124"/>
      <c r="R440" s="124"/>
      <c r="U440" s="126"/>
      <c r="V440" s="126"/>
    </row>
    <row r="441" spans="1:22">
      <c r="B441" s="116"/>
      <c r="E441" s="117"/>
      <c r="F441" s="118"/>
      <c r="G441" s="119"/>
      <c r="H441" s="119"/>
      <c r="I441" s="120"/>
      <c r="J441" s="120"/>
      <c r="K441" s="122"/>
      <c r="L441" s="123"/>
      <c r="M441" s="124"/>
      <c r="N441" s="124"/>
      <c r="O441" s="124"/>
      <c r="P441" s="124"/>
      <c r="Q441" s="124"/>
      <c r="R441" s="124"/>
      <c r="U441" s="126"/>
      <c r="V441" s="126"/>
    </row>
    <row r="442" spans="1:22">
      <c r="A442" s="130"/>
      <c r="B442" s="116"/>
      <c r="E442" s="117"/>
      <c r="F442" s="118"/>
      <c r="G442" s="119"/>
      <c r="H442" s="119"/>
      <c r="I442" s="120"/>
      <c r="J442" s="120"/>
      <c r="K442" s="122"/>
      <c r="L442" s="123"/>
      <c r="M442" s="124"/>
      <c r="N442" s="124"/>
      <c r="O442" s="124"/>
      <c r="P442" s="124"/>
      <c r="Q442" s="124"/>
      <c r="R442" s="124"/>
      <c r="U442" s="126"/>
      <c r="V442" s="126"/>
    </row>
    <row r="443" spans="1:22">
      <c r="A443" s="130"/>
      <c r="B443" s="116"/>
      <c r="E443" s="117"/>
      <c r="F443" s="118"/>
      <c r="G443" s="119"/>
      <c r="H443" s="119"/>
      <c r="I443" s="120"/>
      <c r="J443" s="120"/>
      <c r="K443" s="122"/>
      <c r="L443" s="123"/>
      <c r="M443" s="124"/>
      <c r="N443" s="124"/>
      <c r="O443" s="124"/>
      <c r="P443" s="124"/>
      <c r="Q443" s="124"/>
      <c r="R443" s="124"/>
      <c r="U443" s="126"/>
      <c r="V443" s="126"/>
    </row>
    <row r="444" spans="1:22">
      <c r="A444" s="130"/>
      <c r="B444" s="116"/>
      <c r="E444" s="117"/>
      <c r="F444" s="118"/>
      <c r="G444" s="119"/>
      <c r="H444" s="119"/>
      <c r="I444" s="120"/>
      <c r="J444" s="120"/>
      <c r="K444" s="122"/>
      <c r="L444" s="123"/>
      <c r="M444" s="124"/>
      <c r="N444" s="124"/>
      <c r="O444" s="124"/>
      <c r="P444" s="124"/>
      <c r="Q444" s="124"/>
      <c r="R444" s="124"/>
      <c r="U444" s="126"/>
      <c r="V444" s="126"/>
    </row>
    <row r="445" spans="1:22">
      <c r="A445" s="130"/>
      <c r="B445" s="116"/>
      <c r="E445" s="117"/>
      <c r="F445" s="118"/>
      <c r="G445" s="119"/>
      <c r="H445" s="119"/>
      <c r="I445" s="120"/>
      <c r="J445" s="120"/>
      <c r="K445" s="129"/>
      <c r="L445" s="123"/>
      <c r="M445" s="124"/>
      <c r="N445" s="124"/>
      <c r="O445" s="124"/>
      <c r="P445" s="124"/>
      <c r="Q445" s="124"/>
      <c r="R445" s="124"/>
      <c r="U445" s="126"/>
      <c r="V445" s="126"/>
    </row>
    <row r="446" spans="1:22">
      <c r="B446" s="116"/>
      <c r="E446" s="117"/>
      <c r="F446" s="118"/>
      <c r="G446" s="119"/>
      <c r="H446" s="119"/>
      <c r="I446" s="120"/>
      <c r="J446" s="120"/>
      <c r="K446" s="122"/>
      <c r="L446" s="123"/>
      <c r="M446" s="124"/>
      <c r="N446" s="124"/>
      <c r="O446" s="124"/>
      <c r="P446" s="124"/>
      <c r="Q446" s="124"/>
      <c r="R446" s="124"/>
      <c r="U446" s="126"/>
      <c r="V446" s="126"/>
    </row>
    <row r="447" spans="1:22">
      <c r="B447" s="116"/>
      <c r="E447" s="117"/>
      <c r="F447" s="118"/>
      <c r="G447" s="119"/>
      <c r="H447" s="119"/>
      <c r="I447" s="120"/>
      <c r="J447" s="120"/>
      <c r="K447" s="122"/>
      <c r="L447" s="123"/>
      <c r="M447" s="124"/>
      <c r="N447" s="124"/>
      <c r="O447" s="124"/>
      <c r="P447" s="124"/>
      <c r="Q447" s="124"/>
      <c r="R447" s="124"/>
      <c r="U447" s="126"/>
      <c r="V447" s="126"/>
    </row>
    <row r="448" spans="1:22">
      <c r="B448" s="116"/>
      <c r="E448" s="117"/>
      <c r="F448" s="118"/>
      <c r="G448" s="119"/>
      <c r="H448" s="119"/>
      <c r="I448" s="120"/>
      <c r="J448" s="120"/>
      <c r="K448" s="122"/>
      <c r="L448" s="123"/>
      <c r="M448" s="124"/>
      <c r="N448" s="124"/>
      <c r="O448" s="124"/>
      <c r="P448" s="124"/>
      <c r="Q448" s="124"/>
      <c r="R448" s="124"/>
      <c r="U448" s="126"/>
      <c r="V448" s="126"/>
    </row>
    <row r="449" spans="1:22">
      <c r="A449" s="127"/>
      <c r="B449" s="116"/>
      <c r="E449" s="117"/>
      <c r="F449" s="118"/>
      <c r="G449" s="119"/>
      <c r="H449" s="119"/>
      <c r="I449" s="120"/>
      <c r="J449" s="120"/>
      <c r="K449" s="122"/>
      <c r="L449" s="123"/>
      <c r="M449" s="124"/>
      <c r="N449" s="124"/>
      <c r="O449" s="124"/>
      <c r="P449" s="124"/>
      <c r="Q449" s="124"/>
      <c r="R449" s="124"/>
      <c r="U449" s="126"/>
      <c r="V449" s="126"/>
    </row>
    <row r="450" spans="1:22">
      <c r="A450" s="127"/>
      <c r="B450" s="116"/>
      <c r="E450" s="117"/>
      <c r="F450" s="118"/>
      <c r="G450" s="119"/>
      <c r="H450" s="119"/>
      <c r="I450" s="120"/>
      <c r="J450" s="120"/>
      <c r="K450" s="129"/>
      <c r="L450" s="123"/>
      <c r="M450" s="124"/>
      <c r="N450" s="124"/>
      <c r="O450" s="124"/>
      <c r="P450" s="124"/>
      <c r="Q450" s="124"/>
      <c r="R450" s="124"/>
      <c r="U450" s="126"/>
      <c r="V450" s="126"/>
    </row>
    <row r="451" spans="1:22">
      <c r="A451" s="127"/>
      <c r="B451" s="116"/>
      <c r="E451" s="117"/>
      <c r="F451" s="118"/>
      <c r="G451" s="119"/>
      <c r="H451" s="128"/>
      <c r="I451" s="120"/>
      <c r="J451" s="120"/>
      <c r="K451" s="122"/>
      <c r="L451" s="123"/>
      <c r="M451" s="124"/>
      <c r="N451" s="124"/>
      <c r="O451" s="124"/>
      <c r="P451" s="124"/>
      <c r="Q451" s="124"/>
      <c r="R451" s="124"/>
      <c r="U451" s="126"/>
      <c r="V451" s="126"/>
    </row>
    <row r="452" spans="1:22">
      <c r="A452" s="127"/>
      <c r="B452" s="116"/>
      <c r="E452" s="117"/>
      <c r="F452" s="118"/>
      <c r="G452" s="119"/>
      <c r="H452" s="119"/>
      <c r="I452" s="120"/>
      <c r="J452" s="120"/>
      <c r="K452" s="122"/>
      <c r="L452" s="123"/>
      <c r="M452" s="124"/>
      <c r="N452" s="124"/>
      <c r="O452" s="124"/>
      <c r="P452" s="124"/>
      <c r="Q452" s="124"/>
      <c r="R452" s="124"/>
      <c r="U452" s="126"/>
      <c r="V452" s="126"/>
    </row>
    <row r="453" spans="1:22">
      <c r="A453" s="127"/>
      <c r="B453" s="116"/>
      <c r="E453" s="117"/>
      <c r="F453" s="118"/>
      <c r="G453" s="119"/>
      <c r="H453" s="119"/>
      <c r="I453" s="120"/>
      <c r="J453" s="120"/>
      <c r="K453" s="122"/>
      <c r="L453" s="123"/>
      <c r="M453" s="124"/>
      <c r="N453" s="124"/>
      <c r="O453" s="124"/>
      <c r="P453" s="124"/>
      <c r="Q453" s="124"/>
      <c r="R453" s="124"/>
      <c r="U453" s="126"/>
      <c r="V453" s="126"/>
    </row>
    <row r="454" spans="1:22">
      <c r="A454" s="127"/>
      <c r="B454" s="116"/>
      <c r="E454" s="117"/>
      <c r="F454" s="118"/>
      <c r="G454" s="119"/>
      <c r="H454" s="119"/>
      <c r="I454" s="120"/>
      <c r="J454" s="120"/>
      <c r="K454" s="122"/>
      <c r="L454" s="123"/>
      <c r="M454" s="124"/>
      <c r="N454" s="124"/>
      <c r="O454" s="124"/>
      <c r="P454" s="124"/>
      <c r="Q454" s="124"/>
      <c r="R454" s="124"/>
      <c r="U454" s="126"/>
      <c r="V454" s="126"/>
    </row>
    <row r="455" spans="1:22">
      <c r="A455" s="127"/>
      <c r="B455" s="116"/>
      <c r="E455" s="117"/>
      <c r="F455" s="118"/>
      <c r="G455" s="119"/>
      <c r="H455" s="119"/>
      <c r="I455" s="120"/>
      <c r="J455" s="120"/>
      <c r="K455" s="122"/>
      <c r="L455" s="123"/>
      <c r="M455" s="124"/>
      <c r="N455" s="124"/>
      <c r="O455" s="124"/>
      <c r="P455" s="124"/>
      <c r="Q455" s="124"/>
      <c r="R455" s="124"/>
      <c r="U455" s="126"/>
      <c r="V455" s="126"/>
    </row>
    <row r="456" spans="1:22">
      <c r="A456" s="127"/>
      <c r="B456" s="116"/>
      <c r="E456" s="117"/>
      <c r="F456" s="118"/>
      <c r="G456" s="119"/>
      <c r="H456" s="119"/>
      <c r="I456" s="120"/>
      <c r="J456" s="120"/>
      <c r="K456" s="122"/>
      <c r="L456" s="123"/>
      <c r="M456" s="124"/>
      <c r="N456" s="124"/>
      <c r="O456" s="124"/>
      <c r="P456" s="124"/>
      <c r="Q456" s="124"/>
      <c r="R456" s="124"/>
      <c r="U456" s="126"/>
      <c r="V456" s="126"/>
    </row>
    <row r="457" spans="1:22">
      <c r="B457" s="116"/>
      <c r="E457" s="117"/>
      <c r="F457" s="118"/>
      <c r="G457" s="119"/>
      <c r="H457" s="119"/>
      <c r="I457" s="120"/>
      <c r="J457" s="120"/>
      <c r="K457" s="129"/>
      <c r="L457" s="123"/>
      <c r="M457" s="124"/>
      <c r="N457" s="124"/>
      <c r="O457" s="124"/>
      <c r="P457" s="124"/>
      <c r="Q457" s="124"/>
      <c r="R457" s="124"/>
      <c r="U457" s="126"/>
      <c r="V457" s="126"/>
    </row>
    <row r="458" spans="1:22">
      <c r="B458" s="116"/>
      <c r="E458" s="117"/>
      <c r="F458" s="118"/>
      <c r="G458" s="119"/>
      <c r="H458" s="119"/>
      <c r="I458" s="120"/>
      <c r="J458" s="120"/>
      <c r="K458" s="122"/>
      <c r="L458" s="123"/>
      <c r="M458" s="124"/>
      <c r="N458" s="124"/>
      <c r="O458" s="124"/>
      <c r="P458" s="124"/>
      <c r="Q458" s="124"/>
      <c r="R458" s="124"/>
      <c r="U458" s="126"/>
      <c r="V458" s="126"/>
    </row>
    <row r="459" spans="1:22">
      <c r="B459" s="116"/>
      <c r="E459" s="117"/>
      <c r="F459" s="118"/>
      <c r="G459" s="119"/>
      <c r="H459" s="119"/>
      <c r="I459" s="120"/>
      <c r="J459" s="120"/>
      <c r="K459" s="122"/>
      <c r="L459" s="131"/>
      <c r="M459" s="124"/>
      <c r="N459" s="124"/>
      <c r="O459" s="124"/>
      <c r="P459" s="124"/>
      <c r="Q459" s="124"/>
      <c r="R459" s="124"/>
      <c r="U459" s="126"/>
      <c r="V459" s="126"/>
    </row>
    <row r="460" spans="1:22">
      <c r="B460" s="116"/>
      <c r="E460" s="117"/>
      <c r="F460" s="118"/>
      <c r="G460" s="119"/>
      <c r="H460" s="128"/>
      <c r="I460" s="120"/>
      <c r="J460" s="120"/>
      <c r="K460" s="122"/>
      <c r="L460" s="123"/>
      <c r="M460" s="124"/>
      <c r="N460" s="124"/>
      <c r="O460" s="124"/>
      <c r="P460" s="124"/>
      <c r="Q460" s="124"/>
      <c r="R460" s="124"/>
      <c r="U460" s="126"/>
      <c r="V460" s="126"/>
    </row>
    <row r="461" spans="1:22">
      <c r="B461" s="116"/>
      <c r="E461" s="117"/>
      <c r="F461" s="118"/>
      <c r="G461" s="119"/>
      <c r="H461" s="119"/>
      <c r="I461" s="120"/>
      <c r="J461" s="120"/>
      <c r="K461" s="122"/>
      <c r="L461" s="123"/>
      <c r="M461" s="124"/>
      <c r="N461" s="124"/>
      <c r="O461" s="124"/>
      <c r="P461" s="124"/>
      <c r="Q461" s="124"/>
      <c r="R461" s="124"/>
      <c r="U461" s="126"/>
      <c r="V461" s="126"/>
    </row>
    <row r="462" spans="1:22">
      <c r="B462" s="116"/>
      <c r="E462" s="117"/>
      <c r="F462" s="118"/>
      <c r="G462" s="119"/>
      <c r="H462" s="119"/>
      <c r="I462" s="120"/>
      <c r="J462" s="120"/>
      <c r="K462" s="122"/>
      <c r="L462" s="123"/>
      <c r="M462" s="124"/>
      <c r="N462" s="124"/>
      <c r="O462" s="124"/>
      <c r="P462" s="124"/>
      <c r="Q462" s="124"/>
      <c r="R462" s="124"/>
      <c r="U462" s="126"/>
      <c r="V462" s="126"/>
    </row>
    <row r="463" spans="1:22">
      <c r="B463" s="116"/>
      <c r="E463" s="117"/>
      <c r="F463" s="118"/>
      <c r="G463" s="119"/>
      <c r="H463" s="119"/>
      <c r="I463" s="120"/>
      <c r="J463" s="120"/>
      <c r="K463" s="122"/>
      <c r="L463" s="123"/>
      <c r="M463" s="124"/>
      <c r="N463" s="124"/>
      <c r="O463" s="124"/>
      <c r="P463" s="124"/>
      <c r="Q463" s="124"/>
      <c r="R463" s="124"/>
      <c r="U463" s="126"/>
      <c r="V463" s="126"/>
    </row>
    <row r="464" spans="1:22">
      <c r="B464" s="116"/>
      <c r="E464" s="117"/>
      <c r="F464" s="118"/>
      <c r="G464" s="119"/>
      <c r="H464" s="119"/>
      <c r="I464" s="120"/>
      <c r="J464" s="120"/>
      <c r="K464" s="122"/>
      <c r="L464" s="123"/>
      <c r="M464" s="124"/>
      <c r="N464" s="124"/>
      <c r="O464" s="124"/>
      <c r="P464" s="124"/>
      <c r="Q464" s="124"/>
      <c r="R464" s="124"/>
      <c r="U464" s="126"/>
      <c r="V464" s="126"/>
    </row>
    <row r="465" spans="2:22">
      <c r="B465" s="116"/>
      <c r="E465" s="117"/>
      <c r="F465" s="118"/>
      <c r="G465" s="119"/>
      <c r="H465" s="119"/>
      <c r="I465" s="120"/>
      <c r="J465" s="120"/>
      <c r="K465" s="122"/>
      <c r="L465" s="123"/>
      <c r="M465" s="124"/>
      <c r="N465" s="124"/>
      <c r="O465" s="124"/>
      <c r="P465" s="124"/>
      <c r="Q465" s="124"/>
      <c r="R465" s="124"/>
      <c r="U465" s="126"/>
      <c r="V465" s="126"/>
    </row>
    <row r="466" spans="2:22">
      <c r="B466" s="116"/>
      <c r="E466" s="117"/>
      <c r="F466" s="118"/>
      <c r="G466" s="119"/>
      <c r="H466" s="119"/>
      <c r="I466" s="120"/>
      <c r="J466" s="120"/>
      <c r="K466" s="122"/>
      <c r="L466" s="123"/>
      <c r="M466" s="124"/>
      <c r="N466" s="124"/>
      <c r="O466" s="124"/>
      <c r="P466" s="124"/>
      <c r="Q466" s="124"/>
      <c r="R466" s="124"/>
      <c r="U466" s="126"/>
      <c r="V466" s="126"/>
    </row>
    <row r="467" spans="2:22">
      <c r="B467" s="116"/>
      <c r="E467" s="117"/>
      <c r="F467" s="118"/>
      <c r="G467" s="119"/>
      <c r="H467" s="119"/>
      <c r="I467" s="120"/>
      <c r="J467" s="120"/>
      <c r="K467" s="122"/>
      <c r="L467" s="123"/>
      <c r="M467" s="124"/>
      <c r="N467" s="124"/>
      <c r="O467" s="124"/>
      <c r="P467" s="124"/>
      <c r="Q467" s="124"/>
      <c r="R467" s="124"/>
      <c r="U467" s="126"/>
      <c r="V467" s="126"/>
    </row>
    <row r="468" spans="2:22">
      <c r="B468" s="116"/>
      <c r="E468" s="117"/>
      <c r="F468" s="118"/>
      <c r="G468" s="119"/>
      <c r="H468" s="119"/>
      <c r="I468" s="120"/>
      <c r="J468" s="120"/>
      <c r="K468" s="122"/>
      <c r="L468" s="123"/>
      <c r="M468" s="124"/>
      <c r="N468" s="124"/>
      <c r="O468" s="124"/>
      <c r="P468" s="124"/>
      <c r="Q468" s="124"/>
      <c r="R468" s="124"/>
      <c r="U468" s="126"/>
      <c r="V468" s="126"/>
    </row>
    <row r="469" spans="2:22">
      <c r="B469" s="116"/>
      <c r="E469" s="117"/>
      <c r="F469" s="118"/>
      <c r="G469" s="119"/>
      <c r="H469" s="119"/>
      <c r="I469" s="120"/>
      <c r="J469" s="120"/>
      <c r="K469" s="122"/>
      <c r="L469" s="123"/>
      <c r="M469" s="124"/>
      <c r="N469" s="124"/>
      <c r="O469" s="124"/>
      <c r="P469" s="124"/>
      <c r="Q469" s="124"/>
      <c r="R469" s="124"/>
      <c r="U469" s="126"/>
      <c r="V469" s="126"/>
    </row>
    <row r="470" spans="2:22">
      <c r="B470" s="116"/>
      <c r="E470" s="117"/>
      <c r="F470" s="118"/>
      <c r="G470" s="119"/>
      <c r="H470" s="119"/>
      <c r="I470" s="120"/>
      <c r="J470" s="120"/>
      <c r="K470" s="122"/>
      <c r="L470" s="123"/>
      <c r="M470" s="124"/>
      <c r="N470" s="124"/>
      <c r="O470" s="124"/>
      <c r="P470" s="124"/>
      <c r="Q470" s="124"/>
      <c r="R470" s="124"/>
      <c r="U470" s="126"/>
      <c r="V470" s="126"/>
    </row>
    <row r="471" spans="2:22">
      <c r="B471" s="116"/>
      <c r="E471" s="117"/>
      <c r="F471" s="118"/>
      <c r="G471" s="119"/>
      <c r="H471" s="119"/>
      <c r="I471" s="120"/>
      <c r="J471" s="120"/>
      <c r="K471" s="122"/>
      <c r="L471" s="123"/>
      <c r="M471" s="124"/>
      <c r="N471" s="124"/>
      <c r="O471" s="124"/>
      <c r="P471" s="124"/>
      <c r="Q471" s="124"/>
      <c r="R471" s="124"/>
      <c r="U471" s="126"/>
      <c r="V471" s="126"/>
    </row>
    <row r="472" spans="2:22">
      <c r="B472" s="116"/>
      <c r="E472" s="117"/>
      <c r="F472" s="118"/>
      <c r="G472" s="119"/>
      <c r="H472" s="119"/>
      <c r="I472" s="120"/>
      <c r="J472" s="120"/>
      <c r="K472" s="122"/>
      <c r="L472" s="123"/>
      <c r="M472" s="124"/>
      <c r="N472" s="124"/>
      <c r="O472" s="124"/>
      <c r="P472" s="124"/>
      <c r="Q472" s="124"/>
      <c r="R472" s="124"/>
      <c r="U472" s="126"/>
      <c r="V472" s="126"/>
    </row>
    <row r="473" spans="2:22">
      <c r="B473" s="116"/>
      <c r="E473" s="117"/>
      <c r="F473" s="118"/>
      <c r="G473" s="119"/>
      <c r="H473" s="119"/>
      <c r="I473" s="120"/>
      <c r="J473" s="120"/>
      <c r="K473" s="122"/>
      <c r="L473" s="123"/>
      <c r="M473" s="124"/>
      <c r="N473" s="124"/>
      <c r="O473" s="124"/>
      <c r="P473" s="124"/>
      <c r="Q473" s="124"/>
      <c r="R473" s="124"/>
      <c r="U473" s="126"/>
      <c r="V473" s="126"/>
    </row>
    <row r="474" spans="2:22">
      <c r="B474" s="116"/>
      <c r="E474" s="117"/>
      <c r="F474" s="118"/>
      <c r="G474" s="119"/>
      <c r="H474" s="119"/>
      <c r="I474" s="120"/>
      <c r="J474" s="120"/>
      <c r="K474" s="122"/>
      <c r="L474" s="123"/>
      <c r="M474" s="124"/>
      <c r="N474" s="124"/>
      <c r="O474" s="124"/>
      <c r="P474" s="124"/>
      <c r="Q474" s="124"/>
      <c r="R474" s="124"/>
      <c r="U474" s="126"/>
      <c r="V474" s="126"/>
    </row>
    <row r="475" spans="2:22">
      <c r="B475" s="116"/>
      <c r="E475" s="117"/>
      <c r="F475" s="118"/>
      <c r="G475" s="119"/>
      <c r="H475" s="119"/>
      <c r="I475" s="120"/>
      <c r="J475" s="120"/>
      <c r="K475" s="122"/>
      <c r="L475" s="123"/>
      <c r="M475" s="124"/>
      <c r="N475" s="124"/>
      <c r="O475" s="124"/>
      <c r="P475" s="124"/>
      <c r="Q475" s="124"/>
      <c r="R475" s="124"/>
      <c r="U475" s="126"/>
      <c r="V475" s="126"/>
    </row>
    <row r="476" spans="2:22">
      <c r="B476" s="116"/>
      <c r="E476" s="117"/>
      <c r="F476" s="118"/>
      <c r="G476" s="119"/>
      <c r="H476" s="119"/>
      <c r="I476" s="120"/>
      <c r="J476" s="120"/>
      <c r="K476" s="122"/>
      <c r="L476" s="123"/>
      <c r="M476" s="124"/>
      <c r="N476" s="124"/>
      <c r="O476" s="124"/>
      <c r="P476" s="124"/>
      <c r="Q476" s="124"/>
      <c r="R476" s="124"/>
      <c r="U476" s="126"/>
      <c r="V476" s="126"/>
    </row>
    <row r="477" spans="2:22">
      <c r="B477" s="116"/>
      <c r="E477" s="117"/>
      <c r="F477" s="118"/>
      <c r="G477" s="119"/>
      <c r="H477" s="119"/>
      <c r="I477" s="120"/>
      <c r="J477" s="120"/>
      <c r="K477" s="122"/>
      <c r="L477" s="123"/>
      <c r="M477" s="124"/>
      <c r="N477" s="124"/>
      <c r="O477" s="124"/>
      <c r="P477" s="124"/>
      <c r="Q477" s="124"/>
      <c r="R477" s="124"/>
      <c r="U477" s="126"/>
      <c r="V477" s="126"/>
    </row>
    <row r="478" spans="2:22">
      <c r="B478" s="116"/>
      <c r="E478" s="117"/>
      <c r="F478" s="118"/>
      <c r="G478" s="119"/>
      <c r="H478" s="119"/>
      <c r="I478" s="120"/>
      <c r="J478" s="120"/>
      <c r="K478" s="122"/>
      <c r="L478" s="123"/>
      <c r="M478" s="124"/>
      <c r="N478" s="124"/>
      <c r="O478" s="124"/>
      <c r="P478" s="124"/>
      <c r="Q478" s="124"/>
      <c r="R478" s="124"/>
      <c r="U478" s="126"/>
      <c r="V478" s="126"/>
    </row>
    <row r="479" spans="2:22">
      <c r="B479" s="116"/>
      <c r="E479" s="117"/>
      <c r="F479" s="118"/>
      <c r="G479" s="119"/>
      <c r="H479" s="119"/>
      <c r="I479" s="120"/>
      <c r="J479" s="120"/>
      <c r="K479" s="122"/>
      <c r="L479" s="123"/>
      <c r="M479" s="124"/>
      <c r="N479" s="124"/>
      <c r="O479" s="124"/>
      <c r="P479" s="124"/>
      <c r="Q479" s="124"/>
      <c r="R479" s="124"/>
      <c r="U479" s="126"/>
      <c r="V479" s="126"/>
    </row>
    <row r="480" spans="2:22">
      <c r="B480" s="116"/>
      <c r="E480" s="117"/>
      <c r="F480" s="118"/>
      <c r="G480" s="119"/>
      <c r="H480" s="119"/>
      <c r="I480" s="120"/>
      <c r="J480" s="120"/>
      <c r="K480" s="122"/>
      <c r="L480" s="123"/>
      <c r="M480" s="124"/>
      <c r="N480" s="124"/>
      <c r="O480" s="124"/>
      <c r="P480" s="124"/>
      <c r="Q480" s="124"/>
      <c r="R480" s="124"/>
      <c r="U480" s="126"/>
      <c r="V480" s="126"/>
    </row>
    <row r="481" spans="2:22">
      <c r="B481" s="116"/>
      <c r="E481" s="117"/>
      <c r="F481" s="118"/>
      <c r="G481" s="119"/>
      <c r="H481" s="119"/>
      <c r="I481" s="120"/>
      <c r="J481" s="120"/>
      <c r="K481" s="122"/>
      <c r="L481" s="123"/>
      <c r="M481" s="124"/>
      <c r="N481" s="124"/>
      <c r="O481" s="124"/>
      <c r="P481" s="124"/>
      <c r="Q481" s="124"/>
      <c r="R481" s="124"/>
      <c r="U481" s="126"/>
      <c r="V481" s="126"/>
    </row>
    <row r="482" spans="2:22">
      <c r="B482" s="116"/>
      <c r="E482" s="117"/>
      <c r="F482" s="118"/>
      <c r="G482" s="119"/>
      <c r="H482" s="119"/>
      <c r="I482" s="120"/>
      <c r="J482" s="120"/>
      <c r="K482" s="122"/>
      <c r="L482" s="123"/>
      <c r="M482" s="124"/>
      <c r="N482" s="124"/>
      <c r="O482" s="124"/>
      <c r="P482" s="124"/>
      <c r="Q482" s="124"/>
      <c r="R482" s="124"/>
      <c r="U482" s="126"/>
      <c r="V482" s="126"/>
    </row>
    <row r="483" spans="2:22">
      <c r="B483" s="116"/>
      <c r="E483" s="117"/>
      <c r="F483" s="118"/>
      <c r="G483" s="119"/>
      <c r="H483" s="119"/>
      <c r="I483" s="120"/>
      <c r="J483" s="120"/>
      <c r="K483" s="122"/>
      <c r="L483" s="123"/>
      <c r="M483" s="124"/>
      <c r="N483" s="124"/>
      <c r="O483" s="124"/>
      <c r="P483" s="124"/>
      <c r="Q483" s="124"/>
      <c r="R483" s="124"/>
      <c r="U483" s="126"/>
      <c r="V483" s="126"/>
    </row>
    <row r="484" spans="2:22">
      <c r="B484" s="116"/>
      <c r="E484" s="117"/>
      <c r="F484" s="118"/>
      <c r="G484" s="119"/>
      <c r="H484" s="119"/>
      <c r="I484" s="120"/>
      <c r="J484" s="120"/>
      <c r="K484" s="122"/>
      <c r="L484" s="123"/>
      <c r="M484" s="124"/>
      <c r="N484" s="124"/>
      <c r="O484" s="124"/>
      <c r="P484" s="124"/>
      <c r="Q484" s="124"/>
      <c r="R484" s="124"/>
      <c r="U484" s="126"/>
      <c r="V484" s="126"/>
    </row>
    <row r="485" spans="2:22">
      <c r="B485" s="116"/>
      <c r="E485" s="117"/>
      <c r="F485" s="118"/>
      <c r="G485" s="119"/>
      <c r="H485" s="119"/>
      <c r="I485" s="120"/>
      <c r="J485" s="120"/>
      <c r="K485" s="122"/>
      <c r="L485" s="123"/>
      <c r="M485" s="124"/>
      <c r="N485" s="124"/>
      <c r="O485" s="124"/>
      <c r="P485" s="124"/>
      <c r="Q485" s="124"/>
      <c r="R485" s="124"/>
      <c r="U485" s="126"/>
      <c r="V485" s="126"/>
    </row>
    <row r="486" spans="2:22">
      <c r="B486" s="116"/>
      <c r="E486" s="117"/>
      <c r="F486" s="118"/>
      <c r="G486" s="119"/>
      <c r="H486" s="119"/>
      <c r="I486" s="120"/>
      <c r="J486" s="120"/>
      <c r="K486" s="122"/>
      <c r="L486" s="123"/>
      <c r="M486" s="124"/>
      <c r="N486" s="124"/>
      <c r="O486" s="124"/>
      <c r="P486" s="124"/>
      <c r="Q486" s="124"/>
      <c r="R486" s="124"/>
      <c r="U486" s="126"/>
      <c r="V486" s="126"/>
    </row>
    <row r="487" spans="2:22">
      <c r="B487" s="116"/>
      <c r="E487" s="117"/>
      <c r="F487" s="118"/>
      <c r="G487" s="119"/>
      <c r="H487" s="119"/>
      <c r="I487" s="120"/>
      <c r="J487" s="120"/>
      <c r="K487" s="122"/>
      <c r="L487" s="123"/>
      <c r="M487" s="124"/>
      <c r="N487" s="124"/>
      <c r="O487" s="124"/>
      <c r="P487" s="124"/>
      <c r="Q487" s="124"/>
      <c r="R487" s="124"/>
      <c r="U487" s="126"/>
      <c r="V487" s="126"/>
    </row>
    <row r="488" spans="2:22">
      <c r="B488" s="116"/>
      <c r="E488" s="117"/>
      <c r="F488" s="118"/>
      <c r="G488" s="119"/>
      <c r="H488" s="119"/>
      <c r="I488" s="120"/>
      <c r="J488" s="120"/>
      <c r="K488" s="122"/>
      <c r="L488" s="123"/>
      <c r="M488" s="124"/>
      <c r="N488" s="124"/>
      <c r="O488" s="124"/>
      <c r="P488" s="124"/>
      <c r="Q488" s="124"/>
      <c r="R488" s="124"/>
      <c r="U488" s="126"/>
      <c r="V488" s="126"/>
    </row>
    <row r="489" spans="2:22">
      <c r="B489" s="116"/>
      <c r="E489" s="117"/>
      <c r="F489" s="118"/>
      <c r="G489" s="119"/>
      <c r="H489" s="119"/>
      <c r="I489" s="120"/>
      <c r="J489" s="120"/>
      <c r="K489" s="122"/>
      <c r="L489" s="123"/>
      <c r="M489" s="124"/>
      <c r="N489" s="124"/>
      <c r="O489" s="124"/>
      <c r="P489" s="124"/>
      <c r="Q489" s="124"/>
      <c r="R489" s="124"/>
      <c r="U489" s="126"/>
      <c r="V489" s="126"/>
    </row>
    <row r="490" spans="2:22">
      <c r="B490" s="116"/>
      <c r="E490" s="117"/>
      <c r="F490" s="118"/>
      <c r="G490" s="119"/>
      <c r="H490" s="119"/>
      <c r="I490" s="120"/>
      <c r="J490" s="120"/>
      <c r="K490" s="122"/>
      <c r="L490" s="123"/>
      <c r="M490" s="124"/>
      <c r="N490" s="124"/>
      <c r="O490" s="124"/>
      <c r="P490" s="124"/>
      <c r="Q490" s="124"/>
      <c r="R490" s="124"/>
      <c r="U490" s="126"/>
      <c r="V490" s="126"/>
    </row>
    <row r="491" spans="2:22">
      <c r="B491" s="116"/>
      <c r="E491" s="117"/>
      <c r="F491" s="118"/>
      <c r="G491" s="119"/>
      <c r="H491" s="119"/>
      <c r="I491" s="120"/>
      <c r="J491" s="120"/>
      <c r="K491" s="122"/>
      <c r="L491" s="123"/>
      <c r="M491" s="124"/>
      <c r="N491" s="124"/>
      <c r="O491" s="124"/>
      <c r="P491" s="124"/>
      <c r="Q491" s="124"/>
      <c r="R491" s="124"/>
      <c r="U491" s="126"/>
      <c r="V491" s="126"/>
    </row>
    <row r="492" spans="2:22">
      <c r="B492" s="116"/>
      <c r="E492" s="117"/>
      <c r="F492" s="118"/>
      <c r="G492" s="119"/>
      <c r="H492" s="119"/>
      <c r="I492" s="120"/>
      <c r="J492" s="120"/>
      <c r="K492" s="122"/>
      <c r="L492" s="123"/>
      <c r="M492" s="124"/>
      <c r="N492" s="124"/>
      <c r="O492" s="124"/>
      <c r="P492" s="124"/>
      <c r="Q492" s="124"/>
      <c r="R492" s="124"/>
      <c r="U492" s="126"/>
      <c r="V492" s="126"/>
    </row>
    <row r="493" spans="2:22">
      <c r="B493" s="116"/>
      <c r="E493" s="117"/>
      <c r="F493" s="118"/>
      <c r="G493" s="119"/>
      <c r="H493" s="119"/>
      <c r="I493" s="120"/>
      <c r="J493" s="120"/>
      <c r="K493" s="122"/>
      <c r="L493" s="123"/>
      <c r="M493" s="124"/>
      <c r="N493" s="124"/>
      <c r="O493" s="124"/>
      <c r="P493" s="124"/>
      <c r="Q493" s="124"/>
      <c r="R493" s="124"/>
      <c r="U493" s="126"/>
      <c r="V493" s="126"/>
    </row>
    <row r="494" spans="2:22">
      <c r="B494" s="116"/>
      <c r="E494" s="117"/>
      <c r="F494" s="118"/>
      <c r="G494" s="119"/>
      <c r="H494" s="119"/>
      <c r="I494" s="120"/>
      <c r="J494" s="120"/>
      <c r="K494" s="122"/>
      <c r="L494" s="123"/>
      <c r="M494" s="124"/>
      <c r="N494" s="124"/>
      <c r="O494" s="124"/>
      <c r="P494" s="124"/>
      <c r="Q494" s="124"/>
      <c r="R494" s="124"/>
      <c r="U494" s="126"/>
      <c r="V494" s="126"/>
    </row>
    <row r="495" spans="2:22">
      <c r="B495" s="116"/>
      <c r="E495" s="117"/>
      <c r="F495" s="118"/>
      <c r="G495" s="119"/>
      <c r="H495" s="119"/>
      <c r="I495" s="120"/>
      <c r="J495" s="120"/>
      <c r="K495" s="122"/>
      <c r="L495" s="123"/>
      <c r="M495" s="124"/>
      <c r="N495" s="124"/>
      <c r="O495" s="124"/>
      <c r="P495" s="124"/>
      <c r="Q495" s="124"/>
      <c r="R495" s="124"/>
      <c r="U495" s="126"/>
      <c r="V495" s="126"/>
    </row>
    <row r="496" spans="2:22">
      <c r="B496" s="116"/>
      <c r="E496" s="117"/>
      <c r="F496" s="118"/>
      <c r="G496" s="119"/>
      <c r="H496" s="119"/>
      <c r="I496" s="120"/>
      <c r="J496" s="120"/>
      <c r="K496" s="122"/>
      <c r="L496" s="123"/>
      <c r="M496" s="124"/>
      <c r="N496" s="124"/>
      <c r="O496" s="124"/>
      <c r="P496" s="124"/>
      <c r="Q496" s="124"/>
      <c r="R496" s="124"/>
      <c r="U496" s="126"/>
      <c r="V496" s="126"/>
    </row>
    <row r="497" spans="1:22">
      <c r="B497" s="116"/>
      <c r="E497" s="117"/>
      <c r="F497" s="118"/>
      <c r="G497" s="119"/>
      <c r="H497" s="119"/>
      <c r="I497" s="120"/>
      <c r="J497" s="120"/>
      <c r="K497" s="122"/>
      <c r="L497" s="123"/>
      <c r="M497" s="124"/>
      <c r="N497" s="124"/>
      <c r="O497" s="124"/>
      <c r="P497" s="124"/>
      <c r="Q497" s="124"/>
      <c r="R497" s="124"/>
      <c r="U497" s="126"/>
      <c r="V497" s="126"/>
    </row>
    <row r="498" spans="1:22">
      <c r="B498" s="116"/>
      <c r="E498" s="117"/>
      <c r="F498" s="118"/>
      <c r="G498" s="119"/>
      <c r="H498" s="119"/>
      <c r="I498" s="120"/>
      <c r="J498" s="120"/>
      <c r="K498" s="122"/>
      <c r="L498" s="131"/>
      <c r="M498" s="124"/>
      <c r="N498" s="124"/>
      <c r="O498" s="124"/>
      <c r="P498" s="124"/>
      <c r="Q498" s="124"/>
      <c r="R498" s="124"/>
      <c r="U498" s="126"/>
      <c r="V498" s="126"/>
    </row>
    <row r="499" spans="1:22">
      <c r="B499" s="116"/>
      <c r="E499" s="117"/>
      <c r="F499" s="118"/>
      <c r="G499" s="119"/>
      <c r="H499" s="119"/>
      <c r="I499" s="120"/>
      <c r="J499" s="120"/>
      <c r="K499" s="122"/>
      <c r="L499" s="123"/>
      <c r="M499" s="124"/>
      <c r="N499" s="124"/>
      <c r="O499" s="124"/>
      <c r="P499" s="124"/>
      <c r="Q499" s="124"/>
      <c r="R499" s="124"/>
      <c r="U499" s="126"/>
      <c r="V499" s="126"/>
    </row>
    <row r="500" spans="1:22">
      <c r="A500" s="132"/>
      <c r="B500" s="116"/>
      <c r="E500" s="117"/>
      <c r="F500" s="118"/>
      <c r="G500" s="128"/>
      <c r="H500" s="119"/>
      <c r="I500" s="120"/>
      <c r="J500" s="120"/>
      <c r="K500" s="122"/>
      <c r="L500" s="123"/>
      <c r="M500" s="124"/>
      <c r="N500" s="124"/>
      <c r="O500" s="124"/>
      <c r="P500" s="124"/>
      <c r="Q500" s="124"/>
      <c r="R500" s="124"/>
      <c r="U500" s="126"/>
      <c r="V500" s="126"/>
    </row>
    <row r="501" spans="1:22">
      <c r="A501" s="132"/>
      <c r="B501" s="116"/>
      <c r="E501" s="117"/>
      <c r="F501" s="118"/>
      <c r="G501" s="119"/>
      <c r="H501" s="119"/>
      <c r="I501" s="120"/>
      <c r="J501" s="120"/>
      <c r="K501" s="122"/>
      <c r="L501" s="123"/>
      <c r="M501" s="124"/>
      <c r="N501" s="124"/>
      <c r="O501" s="124"/>
      <c r="P501" s="124"/>
      <c r="Q501" s="124"/>
      <c r="R501" s="124"/>
      <c r="U501" s="126"/>
      <c r="V501" s="126"/>
    </row>
    <row r="502" spans="1:22">
      <c r="A502" s="132"/>
      <c r="B502" s="116"/>
      <c r="E502" s="117"/>
      <c r="F502" s="118"/>
      <c r="G502" s="119"/>
      <c r="H502" s="119"/>
      <c r="I502" s="120"/>
      <c r="J502" s="120"/>
      <c r="K502" s="122"/>
      <c r="L502" s="123"/>
      <c r="M502" s="124"/>
      <c r="N502" s="124"/>
      <c r="O502" s="124"/>
      <c r="P502" s="133"/>
      <c r="Q502" s="124"/>
      <c r="R502" s="124"/>
      <c r="U502" s="126"/>
      <c r="V502" s="126"/>
    </row>
    <row r="503" spans="1:22">
      <c r="A503" s="132"/>
      <c r="B503" s="116"/>
      <c r="E503" s="117"/>
      <c r="F503" s="118"/>
      <c r="G503" s="119"/>
      <c r="H503" s="119"/>
      <c r="I503" s="120"/>
      <c r="J503" s="120"/>
      <c r="K503" s="122"/>
      <c r="L503" s="123"/>
      <c r="M503" s="124"/>
      <c r="N503" s="124"/>
      <c r="O503" s="124"/>
      <c r="P503" s="124"/>
      <c r="Q503" s="124"/>
      <c r="R503" s="133"/>
      <c r="U503" s="126"/>
      <c r="V503" s="126"/>
    </row>
    <row r="504" spans="1:22">
      <c r="B504" s="116"/>
      <c r="E504" s="117"/>
      <c r="F504" s="118"/>
      <c r="G504" s="119"/>
      <c r="H504" s="119"/>
      <c r="I504" s="120"/>
      <c r="J504" s="120"/>
      <c r="K504" s="122"/>
      <c r="L504" s="123"/>
      <c r="M504" s="124"/>
      <c r="N504" s="124"/>
      <c r="O504" s="124"/>
      <c r="P504" s="124"/>
      <c r="Q504" s="124"/>
      <c r="R504" s="134"/>
      <c r="U504" s="126"/>
      <c r="V504" s="126"/>
    </row>
    <row r="505" spans="1:22">
      <c r="B505" s="116"/>
      <c r="E505" s="117"/>
      <c r="F505" s="118"/>
      <c r="G505" s="119"/>
      <c r="H505" s="119"/>
      <c r="I505" s="120"/>
      <c r="J505" s="120"/>
      <c r="K505" s="122"/>
      <c r="L505" s="123"/>
      <c r="M505" s="124"/>
      <c r="N505" s="124"/>
      <c r="O505" s="133"/>
      <c r="P505" s="124"/>
      <c r="Q505" s="124"/>
      <c r="R505" s="124"/>
      <c r="U505" s="126"/>
      <c r="V505" s="126"/>
    </row>
    <row r="506" spans="1:22">
      <c r="B506" s="116"/>
      <c r="E506" s="117"/>
      <c r="F506" s="118"/>
      <c r="G506" s="128"/>
      <c r="H506" s="119"/>
      <c r="I506" s="120"/>
      <c r="J506" s="120"/>
      <c r="K506" s="122"/>
      <c r="L506" s="123"/>
      <c r="M506" s="124"/>
      <c r="N506" s="124"/>
      <c r="O506" s="124"/>
      <c r="P506" s="124"/>
      <c r="Q506" s="124"/>
      <c r="R506" s="124"/>
      <c r="U506" s="126"/>
      <c r="V506" s="126"/>
    </row>
    <row r="507" spans="1:22">
      <c r="B507" s="116"/>
      <c r="E507" s="117"/>
      <c r="F507" s="118"/>
      <c r="G507" s="119"/>
      <c r="H507" s="119"/>
      <c r="I507" s="120"/>
      <c r="J507" s="120"/>
      <c r="K507" s="122"/>
      <c r="L507" s="131"/>
      <c r="M507" s="124"/>
      <c r="N507" s="124"/>
      <c r="O507" s="124"/>
      <c r="P507" s="124"/>
      <c r="Q507" s="124"/>
      <c r="R507" s="124"/>
      <c r="U507" s="126"/>
      <c r="V507" s="126"/>
    </row>
    <row r="508" spans="1:22">
      <c r="B508" s="116"/>
      <c r="E508" s="117"/>
      <c r="F508" s="118"/>
      <c r="G508" s="119"/>
      <c r="H508" s="119"/>
      <c r="I508" s="120"/>
      <c r="J508" s="120"/>
      <c r="K508" s="122"/>
      <c r="L508" s="123"/>
      <c r="M508" s="124"/>
      <c r="N508" s="124"/>
      <c r="O508" s="124"/>
      <c r="P508" s="133"/>
      <c r="Q508" s="124"/>
      <c r="R508" s="124"/>
      <c r="U508" s="126"/>
      <c r="V508" s="126"/>
    </row>
    <row r="509" spans="1:22">
      <c r="B509" s="116"/>
      <c r="E509" s="117"/>
      <c r="F509" s="118"/>
      <c r="G509" s="119"/>
      <c r="H509" s="119"/>
      <c r="I509" s="120"/>
      <c r="J509" s="120"/>
      <c r="K509" s="122"/>
      <c r="L509" s="131"/>
      <c r="M509" s="124"/>
      <c r="N509" s="124"/>
      <c r="O509" s="124"/>
      <c r="P509" s="124"/>
      <c r="Q509" s="124"/>
      <c r="R509" s="124"/>
      <c r="U509" s="126"/>
      <c r="V509" s="126"/>
    </row>
    <row r="510" spans="1:22">
      <c r="B510" s="116"/>
      <c r="E510" s="117"/>
      <c r="F510" s="118"/>
      <c r="G510" s="119"/>
      <c r="H510" s="119"/>
      <c r="I510" s="120"/>
      <c r="J510" s="120"/>
      <c r="K510" s="122"/>
      <c r="L510" s="123"/>
      <c r="M510" s="124"/>
      <c r="N510" s="124"/>
      <c r="O510" s="124"/>
      <c r="P510" s="124"/>
      <c r="Q510" s="133"/>
      <c r="R510" s="124"/>
      <c r="U510" s="126"/>
      <c r="V510" s="126"/>
    </row>
    <row r="511" spans="1:22">
      <c r="B511" s="116"/>
      <c r="E511" s="117"/>
      <c r="F511" s="118"/>
      <c r="G511" s="119"/>
      <c r="H511" s="119"/>
      <c r="I511" s="120"/>
      <c r="J511" s="120"/>
      <c r="K511" s="122"/>
      <c r="L511" s="123"/>
      <c r="M511" s="133"/>
      <c r="N511" s="124"/>
      <c r="O511" s="124"/>
      <c r="P511" s="124"/>
      <c r="Q511" s="124"/>
      <c r="R511" s="124"/>
      <c r="U511" s="126"/>
      <c r="V511" s="126"/>
    </row>
    <row r="512" spans="1:22">
      <c r="B512" s="116"/>
      <c r="E512" s="117"/>
      <c r="F512" s="118"/>
      <c r="G512" s="119"/>
      <c r="H512" s="119"/>
      <c r="I512" s="120"/>
      <c r="J512" s="120"/>
      <c r="K512" s="129"/>
      <c r="L512" s="123"/>
      <c r="M512" s="124"/>
      <c r="N512" s="124"/>
      <c r="O512" s="124"/>
      <c r="P512" s="124"/>
      <c r="Q512" s="124"/>
      <c r="R512" s="124"/>
      <c r="U512" s="126"/>
      <c r="V512" s="126"/>
    </row>
    <row r="513" spans="2:22">
      <c r="B513" s="116"/>
      <c r="E513" s="117"/>
      <c r="F513" s="118"/>
      <c r="G513" s="119"/>
      <c r="H513" s="119"/>
      <c r="I513" s="120"/>
      <c r="J513" s="120"/>
      <c r="K513" s="122"/>
      <c r="L513" s="123"/>
      <c r="M513" s="124"/>
      <c r="N513" s="124"/>
      <c r="O513" s="124"/>
      <c r="P513" s="124"/>
      <c r="Q513" s="124"/>
      <c r="R513" s="133"/>
      <c r="U513" s="126"/>
      <c r="V513" s="126"/>
    </row>
    <row r="514" spans="2:22">
      <c r="B514" s="116"/>
      <c r="E514" s="117"/>
      <c r="F514" s="118"/>
      <c r="G514" s="119"/>
      <c r="H514" s="119"/>
      <c r="I514" s="120"/>
      <c r="J514" s="120"/>
      <c r="K514" s="122"/>
      <c r="L514" s="123"/>
      <c r="M514" s="124"/>
      <c r="N514" s="124"/>
      <c r="O514" s="124"/>
      <c r="P514" s="124"/>
      <c r="Q514" s="124"/>
      <c r="R514" s="124"/>
      <c r="U514" s="126"/>
      <c r="V514" s="126"/>
    </row>
    <row r="515" spans="2:22">
      <c r="B515" s="116"/>
      <c r="E515" s="117"/>
      <c r="F515" s="118"/>
      <c r="G515" s="119"/>
      <c r="H515" s="119"/>
      <c r="I515" s="120"/>
      <c r="J515" s="120"/>
      <c r="K515" s="122"/>
      <c r="L515" s="123"/>
      <c r="M515" s="124"/>
      <c r="N515" s="124"/>
      <c r="O515" s="124"/>
      <c r="P515" s="124"/>
      <c r="Q515" s="124"/>
      <c r="R515" s="124"/>
      <c r="U515" s="126"/>
      <c r="V515" s="126"/>
    </row>
    <row r="516" spans="2:22">
      <c r="B516" s="116"/>
      <c r="E516" s="117"/>
      <c r="F516" s="118"/>
      <c r="G516" s="119"/>
      <c r="H516" s="119"/>
      <c r="I516" s="120"/>
      <c r="J516" s="120"/>
      <c r="K516" s="122"/>
      <c r="L516" s="123"/>
      <c r="M516" s="124"/>
      <c r="N516" s="124"/>
      <c r="O516" s="124"/>
      <c r="P516" s="124"/>
      <c r="Q516" s="124"/>
      <c r="R516" s="124"/>
      <c r="U516" s="126"/>
      <c r="V516" s="126"/>
    </row>
    <row r="517" spans="2:22">
      <c r="B517" s="116"/>
      <c r="E517" s="117"/>
      <c r="F517" s="118"/>
      <c r="G517" s="119"/>
      <c r="H517" s="119"/>
      <c r="I517" s="120"/>
      <c r="J517" s="120"/>
      <c r="K517" s="122"/>
      <c r="L517" s="123"/>
      <c r="M517" s="124"/>
      <c r="N517" s="124"/>
      <c r="O517" s="124"/>
      <c r="P517" s="124"/>
      <c r="Q517" s="124"/>
      <c r="R517" s="124"/>
      <c r="U517" s="126"/>
      <c r="V517" s="126"/>
    </row>
    <row r="518" spans="2:22">
      <c r="B518" s="116"/>
      <c r="E518" s="117"/>
      <c r="F518" s="118"/>
      <c r="G518" s="119"/>
      <c r="H518" s="119"/>
      <c r="I518" s="120"/>
      <c r="J518" s="120"/>
      <c r="K518" s="122"/>
      <c r="L518" s="123"/>
      <c r="M518" s="124"/>
      <c r="N518" s="124"/>
      <c r="O518" s="124"/>
      <c r="P518" s="124"/>
      <c r="Q518" s="124"/>
      <c r="R518" s="124"/>
      <c r="U518" s="126"/>
      <c r="V518" s="126"/>
    </row>
    <row r="519" spans="2:22">
      <c r="B519" s="116"/>
      <c r="E519" s="117"/>
      <c r="F519" s="118"/>
      <c r="G519" s="119"/>
      <c r="H519" s="119"/>
      <c r="I519" s="120"/>
      <c r="J519" s="120"/>
      <c r="K519" s="122"/>
      <c r="L519" s="123"/>
      <c r="M519" s="124"/>
      <c r="N519" s="124"/>
      <c r="O519" s="124"/>
      <c r="P519" s="124"/>
      <c r="Q519" s="124"/>
      <c r="R519" s="124"/>
      <c r="U519" s="126"/>
      <c r="V519" s="126"/>
    </row>
    <row r="520" spans="2:22">
      <c r="B520" s="116"/>
      <c r="E520" s="117"/>
      <c r="F520" s="118"/>
      <c r="G520" s="119"/>
      <c r="H520" s="119"/>
      <c r="I520" s="120"/>
      <c r="J520" s="120"/>
      <c r="K520" s="122"/>
      <c r="L520" s="123"/>
      <c r="M520" s="124"/>
      <c r="N520" s="124"/>
      <c r="O520" s="124"/>
      <c r="P520" s="124"/>
      <c r="Q520" s="124"/>
      <c r="R520" s="124"/>
      <c r="U520" s="126"/>
      <c r="V520" s="126"/>
    </row>
    <row r="521" spans="2:22">
      <c r="B521" s="116"/>
      <c r="E521" s="117"/>
      <c r="F521" s="118"/>
      <c r="G521" s="119"/>
      <c r="H521" s="119"/>
      <c r="I521" s="120"/>
      <c r="J521" s="120"/>
      <c r="K521" s="122"/>
      <c r="L521" s="123"/>
      <c r="M521" s="124"/>
      <c r="N521" s="124"/>
      <c r="O521" s="124"/>
      <c r="P521" s="124"/>
      <c r="Q521" s="124"/>
      <c r="R521" s="124"/>
      <c r="U521" s="126"/>
      <c r="V521" s="126"/>
    </row>
    <row r="522" spans="2:22">
      <c r="B522" s="116"/>
      <c r="E522" s="117"/>
      <c r="F522" s="118"/>
      <c r="G522" s="119"/>
      <c r="H522" s="119"/>
      <c r="I522" s="120"/>
      <c r="J522" s="120"/>
      <c r="K522" s="122"/>
      <c r="L522" s="123"/>
      <c r="M522" s="124"/>
      <c r="N522" s="124"/>
      <c r="O522" s="124"/>
      <c r="P522" s="124"/>
      <c r="Q522" s="124"/>
      <c r="R522" s="124"/>
      <c r="U522" s="126"/>
      <c r="V522" s="126"/>
    </row>
    <row r="523" spans="2:22">
      <c r="B523" s="116"/>
      <c r="E523" s="117"/>
      <c r="F523" s="118"/>
      <c r="G523" s="119"/>
      <c r="H523" s="119"/>
      <c r="I523" s="120"/>
      <c r="J523" s="120"/>
      <c r="K523" s="122"/>
      <c r="L523" s="123"/>
      <c r="M523" s="124"/>
      <c r="N523" s="124"/>
      <c r="O523" s="124"/>
      <c r="P523" s="124"/>
      <c r="Q523" s="124"/>
      <c r="R523" s="124"/>
      <c r="U523" s="126"/>
      <c r="V523" s="126"/>
    </row>
    <row r="524" spans="2:22">
      <c r="B524" s="116"/>
      <c r="E524" s="117"/>
      <c r="F524" s="118"/>
      <c r="G524" s="119"/>
      <c r="H524" s="119"/>
      <c r="I524" s="120"/>
      <c r="J524" s="120"/>
      <c r="K524" s="129"/>
      <c r="L524" s="123"/>
      <c r="M524" s="124"/>
      <c r="N524" s="124"/>
      <c r="O524" s="124"/>
      <c r="P524" s="124"/>
      <c r="Q524" s="124"/>
      <c r="R524" s="124"/>
      <c r="U524" s="126"/>
      <c r="V524" s="126"/>
    </row>
    <row r="525" spans="2:22">
      <c r="B525" s="116"/>
      <c r="E525" s="117"/>
      <c r="F525" s="118"/>
      <c r="G525" s="119"/>
      <c r="H525" s="119"/>
      <c r="I525" s="120"/>
      <c r="J525" s="120"/>
      <c r="K525" s="122"/>
      <c r="L525" s="123"/>
      <c r="M525" s="124"/>
      <c r="N525" s="124"/>
      <c r="O525" s="124"/>
      <c r="P525" s="124"/>
      <c r="Q525" s="124"/>
      <c r="R525" s="124"/>
      <c r="U525" s="126"/>
      <c r="V525" s="126"/>
    </row>
    <row r="526" spans="2:22">
      <c r="B526" s="116"/>
      <c r="E526" s="117"/>
      <c r="F526" s="118"/>
      <c r="G526" s="119"/>
      <c r="H526" s="119"/>
      <c r="I526" s="120"/>
      <c r="J526" s="120"/>
      <c r="K526" s="122"/>
      <c r="L526" s="131"/>
      <c r="M526" s="124"/>
      <c r="N526" s="124"/>
      <c r="O526" s="124"/>
      <c r="P526" s="124"/>
      <c r="Q526" s="124"/>
      <c r="R526" s="124"/>
      <c r="U526" s="126"/>
      <c r="V526" s="126"/>
    </row>
    <row r="527" spans="2:22">
      <c r="B527" s="116"/>
      <c r="E527" s="117"/>
      <c r="F527" s="118"/>
      <c r="G527" s="119"/>
      <c r="H527" s="119"/>
      <c r="I527" s="120"/>
      <c r="J527" s="120"/>
      <c r="K527" s="122"/>
      <c r="L527" s="131"/>
      <c r="M527" s="124"/>
      <c r="N527" s="124"/>
      <c r="O527" s="124"/>
      <c r="P527" s="124"/>
      <c r="Q527" s="124"/>
      <c r="R527" s="124"/>
      <c r="U527" s="126"/>
      <c r="V527" s="126"/>
    </row>
    <row r="528" spans="2:22">
      <c r="B528" s="116"/>
      <c r="E528" s="117"/>
      <c r="F528" s="118"/>
      <c r="G528" s="119"/>
      <c r="H528" s="119"/>
      <c r="I528" s="120"/>
      <c r="J528" s="120"/>
      <c r="K528" s="122"/>
      <c r="L528" s="131"/>
      <c r="M528" s="124"/>
      <c r="N528" s="124"/>
      <c r="O528" s="124"/>
      <c r="P528" s="124"/>
      <c r="Q528" s="124"/>
      <c r="R528" s="124"/>
      <c r="U528" s="126"/>
      <c r="V528" s="126"/>
    </row>
    <row r="529" spans="2:22">
      <c r="B529" s="116"/>
      <c r="E529" s="117"/>
      <c r="F529" s="118"/>
      <c r="G529" s="128"/>
      <c r="H529" s="119"/>
      <c r="I529" s="120"/>
      <c r="J529" s="120"/>
      <c r="K529" s="122"/>
      <c r="L529" s="123"/>
      <c r="M529" s="124"/>
      <c r="N529" s="124"/>
      <c r="O529" s="124"/>
      <c r="P529" s="124"/>
      <c r="Q529" s="124"/>
      <c r="R529" s="124"/>
      <c r="U529" s="126"/>
      <c r="V529" s="126"/>
    </row>
    <row r="530" spans="2:22">
      <c r="B530" s="116"/>
      <c r="E530" s="117"/>
      <c r="F530" s="118"/>
      <c r="G530" s="119"/>
      <c r="H530" s="119"/>
      <c r="I530" s="120"/>
      <c r="J530" s="120"/>
      <c r="K530" s="129"/>
      <c r="L530" s="123"/>
      <c r="M530" s="124"/>
      <c r="N530" s="124"/>
      <c r="O530" s="124"/>
      <c r="P530" s="124"/>
      <c r="Q530" s="124"/>
      <c r="R530" s="124"/>
      <c r="U530" s="126"/>
      <c r="V530" s="126"/>
    </row>
    <row r="531" spans="2:22">
      <c r="B531" s="116"/>
      <c r="E531" s="117"/>
      <c r="F531" s="118"/>
      <c r="G531" s="119"/>
      <c r="H531" s="119"/>
      <c r="I531" s="120"/>
      <c r="J531" s="120"/>
      <c r="K531" s="122"/>
      <c r="L531" s="123"/>
      <c r="M531" s="124"/>
      <c r="N531" s="124"/>
      <c r="O531" s="124"/>
      <c r="P531" s="124"/>
      <c r="Q531" s="133"/>
      <c r="R531" s="124"/>
      <c r="U531" s="126"/>
      <c r="V531" s="126"/>
    </row>
    <row r="532" spans="2:22">
      <c r="B532" s="116"/>
      <c r="E532" s="117"/>
      <c r="F532" s="118"/>
      <c r="G532" s="119"/>
      <c r="H532" s="119"/>
      <c r="I532" s="120"/>
      <c r="J532" s="120"/>
      <c r="K532" s="122"/>
      <c r="L532" s="123"/>
      <c r="M532" s="124"/>
      <c r="N532" s="124"/>
      <c r="O532" s="124"/>
      <c r="P532" s="124"/>
      <c r="Q532" s="124"/>
      <c r="R532" s="133"/>
      <c r="U532" s="126"/>
      <c r="V532" s="126"/>
    </row>
    <row r="533" spans="2:22">
      <c r="B533" s="116"/>
      <c r="E533" s="117"/>
      <c r="F533" s="118"/>
      <c r="G533" s="119"/>
      <c r="H533" s="119"/>
      <c r="I533" s="120"/>
      <c r="J533" s="120"/>
      <c r="K533" s="122"/>
      <c r="L533" s="123"/>
      <c r="M533" s="124"/>
      <c r="N533" s="124"/>
      <c r="O533" s="124"/>
      <c r="P533" s="124"/>
      <c r="Q533" s="124"/>
      <c r="R533" s="124"/>
      <c r="U533" s="126"/>
      <c r="V533" s="126"/>
    </row>
    <row r="534" spans="2:22">
      <c r="B534" s="116"/>
      <c r="E534" s="117"/>
      <c r="F534" s="118"/>
      <c r="G534" s="119"/>
      <c r="H534" s="119"/>
      <c r="I534" s="120"/>
      <c r="J534" s="120"/>
      <c r="K534" s="122"/>
      <c r="L534" s="123"/>
      <c r="M534" s="124"/>
      <c r="N534" s="124"/>
      <c r="O534" s="124"/>
      <c r="P534" s="124"/>
      <c r="Q534" s="124"/>
      <c r="R534" s="124"/>
      <c r="U534" s="126"/>
      <c r="V534" s="126"/>
    </row>
    <row r="535" spans="2:22">
      <c r="B535" s="116"/>
      <c r="E535" s="117"/>
      <c r="F535" s="118"/>
      <c r="G535" s="119"/>
      <c r="H535" s="128"/>
      <c r="I535" s="120"/>
      <c r="J535" s="120"/>
      <c r="K535" s="122"/>
      <c r="L535" s="134"/>
      <c r="M535" s="124"/>
      <c r="N535" s="124"/>
      <c r="O535" s="124"/>
      <c r="P535" s="124"/>
      <c r="Q535" s="124"/>
      <c r="R535" s="124"/>
      <c r="U535" s="126"/>
      <c r="V535" s="126"/>
    </row>
    <row r="536" spans="2:22">
      <c r="B536" s="116"/>
      <c r="E536" s="117"/>
      <c r="F536" s="118"/>
      <c r="G536" s="119"/>
      <c r="H536" s="119"/>
      <c r="I536" s="120"/>
      <c r="J536" s="120"/>
      <c r="K536" s="122"/>
      <c r="L536" s="123"/>
      <c r="M536" s="124"/>
      <c r="N536" s="124"/>
      <c r="O536" s="124"/>
      <c r="P536" s="124"/>
      <c r="Q536" s="124"/>
      <c r="R536" s="124"/>
      <c r="U536" s="126"/>
      <c r="V536" s="126"/>
    </row>
    <row r="537" spans="2:22">
      <c r="B537" s="116"/>
      <c r="E537" s="117"/>
      <c r="F537" s="118"/>
      <c r="G537" s="119"/>
      <c r="H537" s="119"/>
      <c r="I537" s="120"/>
      <c r="J537" s="120"/>
      <c r="K537" s="122"/>
      <c r="L537" s="123"/>
      <c r="M537" s="124"/>
      <c r="N537" s="124"/>
      <c r="O537" s="124"/>
      <c r="P537" s="124"/>
      <c r="Q537" s="124"/>
      <c r="R537" s="124"/>
      <c r="U537" s="126"/>
      <c r="V537" s="126"/>
    </row>
    <row r="538" spans="2:22">
      <c r="B538" s="116"/>
      <c r="E538" s="117"/>
      <c r="F538" s="118"/>
      <c r="G538" s="119"/>
      <c r="H538" s="119"/>
      <c r="I538" s="120"/>
      <c r="J538" s="120"/>
      <c r="K538" s="122"/>
      <c r="L538" s="131"/>
      <c r="M538" s="124"/>
      <c r="N538" s="124"/>
      <c r="O538" s="124"/>
      <c r="P538" s="124"/>
      <c r="Q538" s="124"/>
      <c r="R538" s="124"/>
      <c r="U538" s="126"/>
      <c r="V538" s="126"/>
    </row>
    <row r="539" spans="2:22">
      <c r="B539" s="116"/>
      <c r="E539" s="117"/>
      <c r="F539" s="118"/>
      <c r="G539" s="119"/>
      <c r="H539" s="119"/>
      <c r="I539" s="120"/>
      <c r="J539" s="120"/>
      <c r="K539" s="122"/>
      <c r="L539" s="123"/>
      <c r="M539" s="124"/>
      <c r="N539" s="124"/>
      <c r="O539" s="124"/>
      <c r="P539" s="124"/>
      <c r="Q539" s="124"/>
      <c r="R539" s="124"/>
      <c r="U539" s="126"/>
      <c r="V539" s="126"/>
    </row>
    <row r="540" spans="2:22">
      <c r="B540" s="116"/>
      <c r="E540" s="117"/>
      <c r="F540" s="118"/>
      <c r="G540" s="119"/>
      <c r="H540" s="119"/>
      <c r="I540" s="120"/>
      <c r="J540" s="120"/>
      <c r="K540" s="122"/>
      <c r="L540" s="123"/>
      <c r="M540" s="124"/>
      <c r="N540" s="124"/>
      <c r="O540" s="124"/>
      <c r="P540" s="124"/>
      <c r="Q540" s="124"/>
      <c r="R540" s="124"/>
      <c r="U540" s="126"/>
      <c r="V540" s="126"/>
    </row>
    <row r="541" spans="2:22">
      <c r="B541" s="116"/>
      <c r="E541" s="117"/>
      <c r="F541" s="118"/>
      <c r="G541" s="119"/>
      <c r="H541" s="119"/>
      <c r="I541" s="120"/>
      <c r="J541" s="120"/>
      <c r="K541" s="122"/>
      <c r="L541" s="123"/>
      <c r="M541" s="124"/>
      <c r="N541" s="124"/>
      <c r="O541" s="124"/>
      <c r="P541" s="124"/>
      <c r="Q541" s="124"/>
      <c r="R541" s="124"/>
      <c r="U541" s="126"/>
      <c r="V541" s="126"/>
    </row>
    <row r="542" spans="2:22">
      <c r="B542" s="116"/>
      <c r="E542" s="117"/>
      <c r="F542" s="118"/>
      <c r="G542" s="119"/>
      <c r="H542" s="119"/>
      <c r="I542" s="120"/>
      <c r="J542" s="120"/>
      <c r="K542" s="122"/>
      <c r="L542" s="123"/>
      <c r="M542" s="124"/>
      <c r="N542" s="124"/>
      <c r="O542" s="124"/>
      <c r="P542" s="124"/>
      <c r="Q542" s="124"/>
      <c r="R542" s="124"/>
      <c r="U542" s="126"/>
      <c r="V542" s="126"/>
    </row>
    <row r="543" spans="2:22">
      <c r="B543" s="116"/>
      <c r="E543" s="117"/>
      <c r="F543" s="118"/>
      <c r="G543" s="119"/>
      <c r="H543" s="119"/>
      <c r="I543" s="120"/>
      <c r="J543" s="120"/>
      <c r="K543" s="122"/>
      <c r="L543" s="123"/>
      <c r="M543" s="124"/>
      <c r="N543" s="124"/>
      <c r="O543" s="124"/>
      <c r="P543" s="124"/>
      <c r="Q543" s="124"/>
      <c r="R543" s="124"/>
      <c r="U543" s="126"/>
      <c r="V543" s="126"/>
    </row>
    <row r="544" spans="2:22">
      <c r="B544" s="116"/>
      <c r="E544" s="117"/>
      <c r="F544" s="118"/>
      <c r="G544" s="119"/>
      <c r="H544" s="119"/>
      <c r="I544" s="120"/>
      <c r="J544" s="120"/>
      <c r="K544" s="122"/>
      <c r="L544" s="123"/>
      <c r="M544" s="124"/>
      <c r="N544" s="124"/>
      <c r="O544" s="124"/>
      <c r="P544" s="124"/>
      <c r="Q544" s="124"/>
      <c r="R544" s="124"/>
      <c r="U544" s="126"/>
      <c r="V544" s="126"/>
    </row>
    <row r="545" spans="2:22">
      <c r="B545" s="116"/>
      <c r="E545" s="117"/>
      <c r="F545" s="118"/>
      <c r="G545" s="119"/>
      <c r="H545" s="119"/>
      <c r="I545" s="120"/>
      <c r="J545" s="120"/>
      <c r="K545" s="122"/>
      <c r="L545" s="123"/>
      <c r="M545" s="124"/>
      <c r="N545" s="124"/>
      <c r="O545" s="124"/>
      <c r="P545" s="124"/>
      <c r="Q545" s="124"/>
      <c r="R545" s="124"/>
      <c r="U545" s="126"/>
      <c r="V545" s="126"/>
    </row>
    <row r="546" spans="2:22">
      <c r="B546" s="116"/>
      <c r="E546" s="117"/>
      <c r="F546" s="118"/>
      <c r="G546" s="119"/>
      <c r="H546" s="119"/>
      <c r="I546" s="120"/>
      <c r="J546" s="120"/>
      <c r="K546" s="122"/>
      <c r="L546" s="123"/>
      <c r="M546" s="124"/>
      <c r="N546" s="124"/>
      <c r="O546" s="124"/>
      <c r="P546" s="124"/>
      <c r="Q546" s="124"/>
      <c r="R546" s="124"/>
      <c r="U546" s="126"/>
      <c r="V546" s="126"/>
    </row>
    <row r="547" spans="2:22">
      <c r="B547" s="116"/>
      <c r="E547" s="117"/>
      <c r="F547" s="118"/>
      <c r="G547" s="119"/>
      <c r="H547" s="119"/>
      <c r="I547" s="120"/>
      <c r="J547" s="120"/>
      <c r="K547" s="122"/>
      <c r="L547" s="123"/>
      <c r="M547" s="124"/>
      <c r="N547" s="124"/>
      <c r="O547" s="124"/>
      <c r="P547" s="124"/>
      <c r="Q547" s="124"/>
      <c r="R547" s="124"/>
      <c r="U547" s="126"/>
      <c r="V547" s="126"/>
    </row>
    <row r="548" spans="2:22">
      <c r="B548" s="135"/>
      <c r="E548" s="117"/>
      <c r="F548" s="118"/>
      <c r="G548" s="119"/>
      <c r="H548" s="119"/>
      <c r="I548" s="120"/>
      <c r="J548" s="120"/>
      <c r="K548" s="122"/>
      <c r="L548" s="123"/>
      <c r="M548" s="124"/>
      <c r="N548" s="124"/>
      <c r="O548" s="124"/>
      <c r="P548" s="124"/>
      <c r="Q548" s="124"/>
      <c r="R548" s="124"/>
      <c r="U548" s="126"/>
      <c r="V548" s="126"/>
    </row>
    <row r="549" spans="2:22">
      <c r="B549" s="135"/>
      <c r="E549" s="117"/>
      <c r="F549" s="118"/>
      <c r="G549" s="119"/>
      <c r="H549" s="119"/>
      <c r="I549" s="120"/>
      <c r="J549" s="120"/>
      <c r="K549" s="122"/>
      <c r="L549" s="123"/>
      <c r="M549" s="124"/>
      <c r="N549" s="124"/>
      <c r="O549" s="124"/>
      <c r="P549" s="124"/>
      <c r="Q549" s="124"/>
      <c r="R549" s="124"/>
      <c r="U549" s="126"/>
      <c r="V549" s="126"/>
    </row>
    <row r="550" spans="2:22">
      <c r="B550" s="135"/>
      <c r="E550" s="117"/>
      <c r="F550" s="118"/>
      <c r="G550" s="119"/>
      <c r="H550" s="119"/>
      <c r="I550" s="120"/>
      <c r="J550" s="120"/>
      <c r="K550" s="122"/>
      <c r="L550" s="123"/>
      <c r="M550" s="124"/>
      <c r="N550" s="124"/>
      <c r="O550" s="124"/>
      <c r="P550" s="124"/>
      <c r="Q550" s="124"/>
      <c r="R550" s="124"/>
      <c r="U550" s="126"/>
      <c r="V550" s="126"/>
    </row>
    <row r="551" spans="2:22">
      <c r="B551" s="135"/>
      <c r="E551" s="117"/>
      <c r="F551" s="118"/>
      <c r="G551" s="119"/>
      <c r="H551" s="119"/>
      <c r="I551" s="120"/>
      <c r="J551" s="120"/>
      <c r="K551" s="122"/>
      <c r="L551" s="123"/>
      <c r="M551" s="124"/>
      <c r="N551" s="124"/>
      <c r="O551" s="124"/>
      <c r="P551" s="124"/>
      <c r="Q551" s="124"/>
      <c r="R551" s="124"/>
      <c r="U551" s="126"/>
      <c r="V551" s="126"/>
    </row>
    <row r="552" spans="2:22">
      <c r="B552" s="135"/>
      <c r="E552" s="117"/>
      <c r="F552" s="118"/>
      <c r="G552" s="119"/>
      <c r="H552" s="119"/>
      <c r="I552" s="120"/>
      <c r="J552" s="120"/>
      <c r="K552" s="122"/>
      <c r="L552" s="123"/>
      <c r="M552" s="124"/>
      <c r="N552" s="124"/>
      <c r="O552" s="124"/>
      <c r="P552" s="124"/>
      <c r="Q552" s="124"/>
      <c r="R552" s="124"/>
      <c r="U552" s="126"/>
      <c r="V552" s="126"/>
    </row>
    <row r="553" spans="2:22">
      <c r="B553" s="135"/>
      <c r="E553" s="117"/>
      <c r="F553" s="118"/>
      <c r="G553" s="119"/>
      <c r="H553" s="119"/>
      <c r="I553" s="120"/>
      <c r="J553" s="120"/>
      <c r="K553" s="122"/>
      <c r="L553" s="123"/>
      <c r="M553" s="124"/>
      <c r="N553" s="124"/>
      <c r="O553" s="124"/>
      <c r="P553" s="124"/>
      <c r="Q553" s="124"/>
      <c r="R553" s="124"/>
      <c r="U553" s="126"/>
      <c r="V553" s="126"/>
    </row>
    <row r="554" spans="2:22">
      <c r="B554" s="135"/>
      <c r="E554" s="117"/>
      <c r="F554" s="118"/>
      <c r="G554" s="128"/>
      <c r="H554" s="119"/>
      <c r="I554" s="120"/>
      <c r="J554" s="120"/>
      <c r="K554" s="122"/>
      <c r="L554" s="123"/>
      <c r="M554" s="124"/>
      <c r="N554" s="124"/>
      <c r="O554" s="124"/>
      <c r="P554" s="124"/>
      <c r="Q554" s="124"/>
      <c r="R554" s="124"/>
      <c r="U554" s="126"/>
      <c r="V554" s="126"/>
    </row>
    <row r="555" spans="2:22">
      <c r="B555" s="135"/>
      <c r="E555" s="117"/>
      <c r="F555" s="118"/>
      <c r="G555" s="119"/>
      <c r="H555" s="119"/>
      <c r="I555" s="120"/>
      <c r="J555" s="120"/>
      <c r="K555" s="122"/>
      <c r="L555" s="123"/>
      <c r="M555" s="124"/>
      <c r="N555" s="124"/>
      <c r="O555" s="124"/>
      <c r="P555" s="124"/>
      <c r="Q555" s="124"/>
      <c r="R555" s="124"/>
      <c r="U555" s="126"/>
      <c r="V555" s="126"/>
    </row>
    <row r="556" spans="2:22">
      <c r="B556" s="135"/>
      <c r="E556" s="117"/>
      <c r="F556" s="118"/>
      <c r="G556" s="119"/>
      <c r="H556" s="119"/>
      <c r="I556" s="120"/>
      <c r="J556" s="120"/>
      <c r="K556" s="122"/>
      <c r="L556" s="123"/>
      <c r="M556" s="124"/>
      <c r="N556" s="124"/>
      <c r="O556" s="124"/>
      <c r="P556" s="124"/>
      <c r="Q556" s="124"/>
      <c r="R556" s="133"/>
      <c r="U556" s="126"/>
      <c r="V556" s="126"/>
    </row>
    <row r="557" spans="2:22">
      <c r="B557" s="135"/>
      <c r="E557" s="117"/>
      <c r="F557" s="118"/>
      <c r="G557" s="119"/>
      <c r="H557" s="119"/>
      <c r="I557" s="120"/>
      <c r="J557" s="120"/>
      <c r="K557" s="122"/>
      <c r="L557" s="123"/>
      <c r="M557" s="124"/>
      <c r="N557" s="124"/>
      <c r="O557" s="124"/>
      <c r="P557" s="124"/>
      <c r="Q557" s="124"/>
      <c r="R557" s="124"/>
      <c r="U557" s="126"/>
      <c r="V557" s="126"/>
    </row>
    <row r="558" spans="2:22">
      <c r="B558" s="135"/>
      <c r="E558" s="117"/>
      <c r="F558" s="118"/>
      <c r="G558" s="119"/>
      <c r="H558" s="119"/>
      <c r="I558" s="120"/>
      <c r="J558" s="120"/>
      <c r="K558" s="122"/>
      <c r="L558" s="123"/>
      <c r="M558" s="124"/>
      <c r="N558" s="124"/>
      <c r="O558" s="124"/>
      <c r="P558" s="124"/>
      <c r="Q558" s="124"/>
      <c r="R558" s="124"/>
      <c r="U558" s="126"/>
      <c r="V558" s="126"/>
    </row>
    <row r="559" spans="2:22">
      <c r="B559" s="135"/>
      <c r="E559" s="117"/>
      <c r="F559" s="118"/>
      <c r="G559" s="119"/>
      <c r="H559" s="119"/>
      <c r="I559" s="120"/>
      <c r="J559" s="120"/>
      <c r="K559" s="122"/>
      <c r="L559" s="123"/>
      <c r="M559" s="124"/>
      <c r="N559" s="124"/>
      <c r="O559" s="124"/>
      <c r="P559" s="124"/>
      <c r="Q559" s="124"/>
      <c r="R559" s="124"/>
      <c r="U559" s="126"/>
      <c r="V559" s="126"/>
    </row>
    <row r="560" spans="2:22">
      <c r="B560" s="135"/>
      <c r="E560" s="117"/>
      <c r="F560" s="118"/>
      <c r="G560" s="119"/>
      <c r="H560" s="128"/>
      <c r="I560" s="120"/>
      <c r="J560" s="120"/>
      <c r="K560" s="122"/>
      <c r="L560" s="123"/>
      <c r="M560" s="124"/>
      <c r="N560" s="124"/>
      <c r="O560" s="124"/>
      <c r="P560" s="124"/>
      <c r="Q560" s="124"/>
      <c r="R560" s="124"/>
      <c r="U560" s="126"/>
      <c r="V560" s="126"/>
    </row>
    <row r="561" spans="2:22">
      <c r="B561" s="135"/>
      <c r="E561" s="117"/>
      <c r="F561" s="118"/>
      <c r="G561" s="119"/>
      <c r="H561" s="119"/>
      <c r="I561" s="120"/>
      <c r="J561" s="120"/>
      <c r="K561" s="122"/>
      <c r="L561" s="123"/>
      <c r="M561" s="124"/>
      <c r="N561" s="124"/>
      <c r="O561" s="124"/>
      <c r="P561" s="124"/>
      <c r="Q561" s="124"/>
      <c r="R561" s="124"/>
      <c r="U561" s="126"/>
      <c r="V561" s="126"/>
    </row>
    <row r="562" spans="2:22">
      <c r="B562" s="135"/>
      <c r="E562" s="117"/>
      <c r="F562" s="118"/>
      <c r="G562" s="119"/>
      <c r="H562" s="119"/>
      <c r="I562" s="120"/>
      <c r="J562" s="120"/>
      <c r="K562" s="122"/>
      <c r="L562" s="123"/>
      <c r="M562" s="124"/>
      <c r="N562" s="124"/>
      <c r="O562" s="124"/>
      <c r="P562" s="124"/>
      <c r="Q562" s="124"/>
      <c r="R562" s="124"/>
      <c r="U562" s="126"/>
      <c r="V562" s="126"/>
    </row>
    <row r="563" spans="2:22">
      <c r="B563" s="135"/>
      <c r="E563" s="117"/>
      <c r="F563" s="118"/>
      <c r="G563" s="119"/>
      <c r="H563" s="119"/>
      <c r="I563" s="120"/>
      <c r="J563" s="120"/>
      <c r="K563" s="122"/>
      <c r="L563" s="123"/>
      <c r="M563" s="124"/>
      <c r="N563" s="124"/>
      <c r="O563" s="124"/>
      <c r="P563" s="124"/>
      <c r="Q563" s="124"/>
      <c r="R563" s="124"/>
      <c r="U563" s="126"/>
      <c r="V563" s="126"/>
    </row>
    <row r="564" spans="2:22">
      <c r="B564" s="135"/>
      <c r="E564" s="117"/>
      <c r="F564" s="118"/>
      <c r="G564" s="119"/>
      <c r="H564" s="119"/>
      <c r="I564" s="120"/>
      <c r="J564" s="120"/>
      <c r="K564" s="122"/>
      <c r="L564" s="123"/>
      <c r="M564" s="124"/>
      <c r="N564" s="124"/>
      <c r="O564" s="124"/>
      <c r="P564" s="124"/>
      <c r="Q564" s="124"/>
      <c r="R564" s="124"/>
      <c r="U564" s="126"/>
      <c r="V564" s="126"/>
    </row>
    <row r="565" spans="2:22">
      <c r="B565" s="135"/>
      <c r="E565" s="117"/>
      <c r="F565" s="118"/>
      <c r="G565" s="119"/>
      <c r="H565" s="119"/>
      <c r="I565" s="120"/>
      <c r="J565" s="120"/>
      <c r="K565" s="122"/>
      <c r="L565" s="123"/>
      <c r="M565" s="124"/>
      <c r="N565" s="124"/>
      <c r="O565" s="124"/>
      <c r="P565" s="124"/>
      <c r="Q565" s="124"/>
      <c r="R565" s="124"/>
      <c r="U565" s="126"/>
      <c r="V565" s="126"/>
    </row>
    <row r="566" spans="2:22">
      <c r="B566" s="135"/>
      <c r="E566" s="117"/>
      <c r="F566" s="118"/>
      <c r="G566" s="119"/>
      <c r="H566" s="119"/>
      <c r="I566" s="120"/>
      <c r="J566" s="120"/>
      <c r="K566" s="122"/>
      <c r="L566" s="123"/>
      <c r="M566" s="124"/>
      <c r="N566" s="124"/>
      <c r="O566" s="124"/>
      <c r="P566" s="124"/>
      <c r="Q566" s="124"/>
      <c r="R566" s="124"/>
      <c r="U566" s="126"/>
      <c r="V566" s="126"/>
    </row>
    <row r="567" spans="2:22">
      <c r="B567" s="135"/>
      <c r="E567" s="117"/>
      <c r="F567" s="118"/>
      <c r="G567" s="119"/>
      <c r="H567" s="119"/>
      <c r="I567" s="120"/>
      <c r="J567" s="120"/>
      <c r="K567" s="122"/>
      <c r="L567" s="123"/>
      <c r="M567" s="124"/>
      <c r="N567" s="124"/>
      <c r="O567" s="124"/>
      <c r="P567" s="124"/>
      <c r="Q567" s="124"/>
      <c r="R567" s="124"/>
      <c r="U567" s="126"/>
      <c r="V567" s="126"/>
    </row>
    <row r="568" spans="2:22">
      <c r="B568" s="135"/>
      <c r="E568" s="117"/>
      <c r="F568" s="118"/>
      <c r="G568" s="119"/>
      <c r="H568" s="119"/>
      <c r="I568" s="120"/>
      <c r="J568" s="120"/>
      <c r="K568" s="122"/>
      <c r="L568" s="123"/>
      <c r="M568" s="124"/>
      <c r="N568" s="124"/>
      <c r="O568" s="124"/>
      <c r="P568" s="124"/>
      <c r="Q568" s="124"/>
      <c r="R568" s="124"/>
      <c r="U568" s="126"/>
      <c r="V568" s="126"/>
    </row>
    <row r="569" spans="2:22">
      <c r="B569" s="135"/>
      <c r="E569" s="117"/>
      <c r="F569" s="118"/>
      <c r="G569" s="119"/>
      <c r="H569" s="119"/>
      <c r="I569" s="120"/>
      <c r="J569" s="120"/>
      <c r="K569" s="122"/>
      <c r="L569" s="123"/>
      <c r="M569" s="124"/>
      <c r="N569" s="124"/>
      <c r="O569" s="124"/>
      <c r="P569" s="124"/>
      <c r="Q569" s="124"/>
      <c r="R569" s="124"/>
      <c r="U569" s="126"/>
      <c r="V569" s="126"/>
    </row>
    <row r="570" spans="2:22">
      <c r="B570" s="135"/>
      <c r="E570" s="117"/>
      <c r="F570" s="118"/>
      <c r="G570" s="119"/>
      <c r="H570" s="119"/>
      <c r="I570" s="120"/>
      <c r="J570" s="120"/>
      <c r="K570" s="122"/>
      <c r="L570" s="123"/>
      <c r="M570" s="124"/>
      <c r="N570" s="124"/>
      <c r="O570" s="124"/>
      <c r="P570" s="124"/>
      <c r="Q570" s="124"/>
      <c r="R570" s="124"/>
      <c r="U570" s="126"/>
      <c r="V570" s="126"/>
    </row>
    <row r="571" spans="2:22">
      <c r="B571" s="135"/>
      <c r="E571" s="117"/>
      <c r="F571" s="118"/>
      <c r="G571" s="119"/>
      <c r="H571" s="119"/>
      <c r="I571" s="120"/>
      <c r="J571" s="120"/>
      <c r="K571" s="122"/>
      <c r="L571" s="123"/>
      <c r="M571" s="124"/>
      <c r="N571" s="124"/>
      <c r="O571" s="124"/>
      <c r="P571" s="124"/>
      <c r="Q571" s="124"/>
      <c r="R571" s="124"/>
      <c r="U571" s="126"/>
      <c r="V571" s="126"/>
    </row>
    <row r="572" spans="2:22">
      <c r="B572" s="135"/>
      <c r="E572" s="117"/>
      <c r="F572" s="118"/>
      <c r="G572" s="119"/>
      <c r="H572" s="119"/>
      <c r="I572" s="120"/>
      <c r="J572" s="120"/>
      <c r="K572" s="122"/>
      <c r="L572" s="123"/>
      <c r="M572" s="124"/>
      <c r="N572" s="124"/>
      <c r="O572" s="124"/>
      <c r="P572" s="124"/>
      <c r="Q572" s="124"/>
      <c r="R572" s="124"/>
      <c r="U572" s="126"/>
      <c r="V572" s="126"/>
    </row>
    <row r="573" spans="2:22">
      <c r="B573" s="135"/>
      <c r="E573" s="117"/>
      <c r="F573" s="118"/>
      <c r="G573" s="119"/>
      <c r="H573" s="119"/>
      <c r="I573" s="120"/>
      <c r="J573" s="120"/>
      <c r="K573" s="122"/>
      <c r="L573" s="123"/>
      <c r="M573" s="124"/>
      <c r="N573" s="124"/>
      <c r="O573" s="124"/>
      <c r="P573" s="124"/>
      <c r="Q573" s="124"/>
      <c r="R573" s="124"/>
      <c r="U573" s="126"/>
      <c r="V573" s="126"/>
    </row>
    <row r="574" spans="2:22">
      <c r="B574" s="135"/>
      <c r="E574" s="117"/>
      <c r="F574" s="118"/>
      <c r="G574" s="119"/>
      <c r="H574" s="119"/>
      <c r="I574" s="120"/>
      <c r="J574" s="120"/>
      <c r="K574" s="122"/>
      <c r="L574" s="123"/>
      <c r="M574" s="124"/>
      <c r="N574" s="124"/>
      <c r="O574" s="124"/>
      <c r="P574" s="124"/>
      <c r="Q574" s="124"/>
      <c r="R574" s="124"/>
      <c r="U574" s="126"/>
      <c r="V574" s="126"/>
    </row>
    <row r="575" spans="2:22">
      <c r="B575" s="135"/>
      <c r="E575" s="117"/>
      <c r="F575" s="118"/>
      <c r="G575" s="119"/>
      <c r="H575" s="119"/>
      <c r="I575" s="120"/>
      <c r="J575" s="120"/>
      <c r="K575" s="122"/>
      <c r="L575" s="123"/>
      <c r="M575" s="124"/>
      <c r="N575" s="124"/>
      <c r="O575" s="124"/>
      <c r="P575" s="124"/>
      <c r="Q575" s="124"/>
      <c r="R575" s="124"/>
      <c r="U575" s="126"/>
      <c r="V575" s="126"/>
    </row>
    <row r="576" spans="2:22">
      <c r="B576" s="135"/>
      <c r="E576" s="117"/>
      <c r="F576" s="118"/>
      <c r="G576" s="119"/>
      <c r="H576" s="119"/>
      <c r="I576" s="120"/>
      <c r="J576" s="120"/>
      <c r="K576" s="122"/>
      <c r="L576" s="123"/>
      <c r="M576" s="124"/>
      <c r="N576" s="124"/>
      <c r="O576" s="124"/>
      <c r="P576" s="124"/>
      <c r="Q576" s="124"/>
      <c r="R576" s="124"/>
      <c r="U576" s="126"/>
      <c r="V576" s="126"/>
    </row>
    <row r="577" spans="1:36">
      <c r="A577" s="115"/>
      <c r="B577" s="135"/>
      <c r="C577" s="115"/>
      <c r="D577" s="115"/>
      <c r="E577" s="117"/>
      <c r="F577" s="118"/>
      <c r="G577" s="119"/>
      <c r="H577" s="119"/>
      <c r="I577" s="120"/>
      <c r="J577" s="120"/>
      <c r="K577" s="122"/>
      <c r="L577" s="123"/>
      <c r="M577" s="124"/>
      <c r="N577" s="124"/>
      <c r="O577" s="124"/>
      <c r="P577" s="124"/>
      <c r="Q577" s="124"/>
      <c r="R577" s="124"/>
      <c r="T577" s="125"/>
      <c r="U577" s="126"/>
      <c r="V577" s="126"/>
      <c r="W577" s="125"/>
      <c r="X577" s="125"/>
      <c r="Y577" s="125"/>
      <c r="Z577" s="125"/>
      <c r="AA577" s="125"/>
      <c r="AB577" s="125"/>
      <c r="AC577" s="125"/>
      <c r="AD577" s="125"/>
      <c r="AE577" s="125"/>
      <c r="AF577" s="125"/>
      <c r="AG577" s="125"/>
      <c r="AH577" s="125"/>
      <c r="AI577" s="125"/>
      <c r="AJ577" s="125"/>
    </row>
    <row r="578" spans="1:36">
      <c r="B578" s="135"/>
      <c r="E578" s="117"/>
      <c r="F578" s="118"/>
      <c r="G578" s="119"/>
      <c r="H578" s="119"/>
      <c r="I578" s="120"/>
      <c r="J578" s="120"/>
      <c r="K578" s="122"/>
      <c r="L578" s="123"/>
      <c r="M578" s="124"/>
      <c r="N578" s="124"/>
      <c r="O578" s="124"/>
      <c r="P578" s="124"/>
      <c r="Q578" s="124"/>
      <c r="R578" s="124"/>
      <c r="U578" s="126"/>
      <c r="V578" s="126"/>
    </row>
    <row r="579" spans="1:36">
      <c r="B579" s="135"/>
      <c r="E579" s="117"/>
      <c r="F579" s="118"/>
      <c r="G579" s="119"/>
      <c r="H579" s="119"/>
      <c r="I579" s="120"/>
      <c r="J579" s="120"/>
      <c r="K579" s="122"/>
      <c r="L579" s="123"/>
      <c r="M579" s="124"/>
      <c r="N579" s="124"/>
      <c r="O579" s="124"/>
      <c r="P579" s="124"/>
      <c r="Q579" s="124"/>
      <c r="R579" s="124"/>
      <c r="U579" s="126"/>
      <c r="V579" s="126"/>
    </row>
    <row r="580" spans="1:36">
      <c r="B580" s="135"/>
      <c r="E580" s="117"/>
      <c r="F580" s="118"/>
      <c r="G580" s="119"/>
      <c r="H580" s="119"/>
      <c r="I580" s="120"/>
      <c r="J580" s="120"/>
      <c r="K580" s="122"/>
      <c r="L580" s="123"/>
      <c r="M580" s="124"/>
      <c r="N580" s="124"/>
      <c r="O580" s="124"/>
      <c r="P580" s="124"/>
      <c r="Q580" s="124"/>
      <c r="R580" s="124"/>
      <c r="U580" s="126"/>
      <c r="V580" s="126"/>
    </row>
    <row r="581" spans="1:36">
      <c r="B581" s="135"/>
      <c r="E581" s="117"/>
      <c r="F581" s="118"/>
      <c r="G581" s="119"/>
      <c r="H581" s="119"/>
      <c r="I581" s="120"/>
      <c r="J581" s="120"/>
      <c r="K581" s="122"/>
      <c r="L581" s="123"/>
      <c r="M581" s="124"/>
      <c r="N581" s="124"/>
      <c r="O581" s="124"/>
      <c r="P581" s="124"/>
      <c r="Q581" s="124"/>
      <c r="R581" s="124"/>
      <c r="U581" s="126"/>
      <c r="V581" s="126"/>
    </row>
    <row r="582" spans="1:36">
      <c r="B582" s="135"/>
      <c r="E582" s="117"/>
      <c r="F582" s="118"/>
      <c r="G582" s="119"/>
      <c r="H582" s="119"/>
      <c r="I582" s="120"/>
      <c r="J582" s="120"/>
      <c r="K582" s="122"/>
      <c r="L582" s="123"/>
      <c r="M582" s="124"/>
      <c r="N582" s="124"/>
      <c r="O582" s="124"/>
      <c r="P582" s="124"/>
      <c r="Q582" s="124"/>
      <c r="R582" s="124"/>
      <c r="U582" s="126"/>
      <c r="V582" s="126"/>
    </row>
    <row r="583" spans="1:36">
      <c r="B583" s="135"/>
      <c r="E583" s="117"/>
      <c r="F583" s="118"/>
      <c r="G583" s="119"/>
      <c r="H583" s="119"/>
      <c r="I583" s="120"/>
      <c r="J583" s="120"/>
      <c r="K583" s="122"/>
      <c r="L583" s="123"/>
      <c r="M583" s="124"/>
      <c r="N583" s="124"/>
      <c r="O583" s="124"/>
      <c r="P583" s="124"/>
      <c r="Q583" s="124"/>
      <c r="R583" s="124"/>
      <c r="U583" s="126"/>
      <c r="V583" s="126"/>
    </row>
    <row r="584" spans="1:36">
      <c r="B584" s="135"/>
      <c r="E584" s="117"/>
      <c r="F584" s="118"/>
      <c r="G584" s="119"/>
      <c r="H584" s="119"/>
      <c r="I584" s="120"/>
      <c r="J584" s="120"/>
      <c r="K584" s="122"/>
      <c r="L584" s="123"/>
      <c r="M584" s="124"/>
      <c r="N584" s="124"/>
      <c r="O584" s="124"/>
      <c r="P584" s="124"/>
      <c r="Q584" s="124"/>
      <c r="R584" s="124"/>
      <c r="U584" s="126"/>
      <c r="V584" s="126"/>
    </row>
    <row r="585" spans="1:36">
      <c r="B585" s="135"/>
      <c r="E585" s="117"/>
      <c r="F585" s="118"/>
      <c r="G585" s="119"/>
      <c r="H585" s="119"/>
      <c r="I585" s="120"/>
      <c r="J585" s="120"/>
      <c r="K585" s="122"/>
      <c r="L585" s="123"/>
      <c r="M585" s="124"/>
      <c r="N585" s="124"/>
      <c r="O585" s="124"/>
      <c r="P585" s="124"/>
      <c r="Q585" s="124"/>
      <c r="R585" s="124"/>
      <c r="U585" s="126"/>
      <c r="V585" s="126"/>
    </row>
    <row r="586" spans="1:36">
      <c r="B586" s="135"/>
      <c r="E586" s="117"/>
      <c r="F586" s="118"/>
      <c r="G586" s="119"/>
      <c r="H586" s="119"/>
      <c r="I586" s="120"/>
      <c r="J586" s="120"/>
      <c r="K586" s="122"/>
      <c r="L586" s="123"/>
      <c r="M586" s="124"/>
      <c r="N586" s="124"/>
      <c r="O586" s="124"/>
      <c r="P586" s="124"/>
      <c r="Q586" s="124"/>
      <c r="R586" s="124"/>
      <c r="U586" s="126"/>
      <c r="V586" s="126"/>
    </row>
    <row r="587" spans="1:36">
      <c r="B587" s="135"/>
      <c r="E587" s="117"/>
      <c r="F587" s="118"/>
      <c r="G587" s="119"/>
      <c r="H587" s="119"/>
      <c r="I587" s="120"/>
      <c r="J587" s="120"/>
      <c r="K587" s="122"/>
      <c r="L587" s="123"/>
      <c r="M587" s="124"/>
      <c r="N587" s="124"/>
      <c r="O587" s="124"/>
      <c r="P587" s="124"/>
      <c r="Q587" s="124"/>
      <c r="R587" s="124"/>
      <c r="U587" s="126"/>
      <c r="V587" s="126"/>
    </row>
    <row r="588" spans="1:36">
      <c r="B588" s="135"/>
      <c r="E588" s="117"/>
      <c r="F588" s="118"/>
      <c r="G588" s="119"/>
      <c r="H588" s="119"/>
      <c r="I588" s="120"/>
      <c r="J588" s="120"/>
      <c r="K588" s="122"/>
      <c r="L588" s="123"/>
      <c r="M588" s="124"/>
      <c r="N588" s="124"/>
      <c r="O588" s="124"/>
      <c r="P588" s="124"/>
      <c r="Q588" s="124"/>
      <c r="R588" s="124"/>
      <c r="U588" s="126"/>
      <c r="V588" s="126"/>
    </row>
    <row r="589" spans="1:36">
      <c r="B589" s="135"/>
      <c r="E589" s="117"/>
      <c r="F589" s="118"/>
      <c r="G589" s="119"/>
      <c r="H589" s="119"/>
      <c r="I589" s="120"/>
      <c r="J589" s="120"/>
      <c r="K589" s="122"/>
      <c r="L589" s="123"/>
      <c r="M589" s="124"/>
      <c r="N589" s="124"/>
      <c r="O589" s="124"/>
      <c r="P589" s="124"/>
      <c r="Q589" s="124"/>
      <c r="R589" s="124"/>
      <c r="U589" s="126"/>
      <c r="V589" s="126"/>
    </row>
    <row r="590" spans="1:36">
      <c r="A590" s="115"/>
      <c r="B590" s="135"/>
      <c r="C590" s="115"/>
      <c r="D590" s="115"/>
      <c r="E590" s="117"/>
      <c r="F590" s="118"/>
      <c r="G590" s="119"/>
      <c r="H590" s="119"/>
      <c r="I590" s="120"/>
      <c r="J590" s="120"/>
      <c r="K590" s="122"/>
      <c r="L590" s="131"/>
      <c r="M590" s="124"/>
      <c r="N590" s="124"/>
      <c r="O590" s="124"/>
      <c r="P590" s="124"/>
      <c r="Q590" s="124"/>
      <c r="R590" s="124"/>
      <c r="U590" s="126"/>
      <c r="V590" s="126"/>
    </row>
    <row r="591" spans="1:36">
      <c r="B591" s="135"/>
      <c r="E591" s="117"/>
      <c r="F591" s="118"/>
      <c r="G591" s="119"/>
      <c r="H591" s="119"/>
      <c r="I591" s="120"/>
      <c r="J591" s="120"/>
      <c r="K591" s="122"/>
      <c r="L591" s="123"/>
      <c r="M591" s="124"/>
      <c r="N591" s="124"/>
      <c r="O591" s="124"/>
      <c r="P591" s="124"/>
      <c r="Q591" s="124"/>
      <c r="R591" s="124"/>
      <c r="U591" s="126"/>
      <c r="V591" s="126"/>
    </row>
    <row r="592" spans="1:36">
      <c r="A592" s="136"/>
      <c r="B592" s="137"/>
      <c r="C592" s="136"/>
      <c r="D592" s="136"/>
      <c r="E592" s="138"/>
      <c r="F592" s="139"/>
      <c r="G592" s="140"/>
      <c r="H592" s="140"/>
      <c r="I592" s="141"/>
      <c r="J592" s="141"/>
      <c r="K592" s="142"/>
      <c r="L592" s="143"/>
      <c r="M592" s="144"/>
      <c r="N592" s="144"/>
      <c r="O592" s="144"/>
      <c r="P592" s="144"/>
      <c r="Q592" s="144"/>
      <c r="R592" s="145"/>
      <c r="U592" s="126"/>
      <c r="V592" s="126"/>
    </row>
    <row r="593" spans="2:22">
      <c r="B593" s="135"/>
      <c r="E593" s="117"/>
      <c r="F593" s="118"/>
      <c r="G593" s="119"/>
      <c r="H593" s="119"/>
      <c r="I593" s="120"/>
      <c r="J593" s="120"/>
      <c r="K593" s="122"/>
      <c r="L593" s="123"/>
      <c r="M593" s="124"/>
      <c r="N593" s="124"/>
      <c r="O593" s="124"/>
      <c r="P593" s="124"/>
      <c r="Q593" s="124"/>
      <c r="R593" s="124"/>
      <c r="U593" s="126"/>
      <c r="V593" s="126"/>
    </row>
    <row r="594" spans="2:22">
      <c r="B594" s="135"/>
      <c r="E594" s="117"/>
      <c r="F594" s="118"/>
      <c r="G594" s="119"/>
      <c r="H594" s="119"/>
      <c r="I594" s="120"/>
      <c r="J594" s="120"/>
      <c r="K594" s="122"/>
      <c r="L594" s="123"/>
      <c r="M594" s="124"/>
      <c r="N594" s="124"/>
      <c r="O594" s="124"/>
      <c r="P594" s="124"/>
      <c r="Q594" s="124"/>
      <c r="R594" s="124"/>
      <c r="U594" s="126"/>
      <c r="V594" s="126"/>
    </row>
    <row r="595" spans="2:22">
      <c r="B595" s="135"/>
      <c r="E595" s="117"/>
      <c r="F595" s="118"/>
      <c r="G595" s="119"/>
      <c r="H595" s="119"/>
      <c r="I595" s="120"/>
      <c r="J595" s="120"/>
      <c r="K595" s="122"/>
      <c r="L595" s="123"/>
      <c r="M595" s="124"/>
      <c r="N595" s="124"/>
      <c r="O595" s="124"/>
      <c r="P595" s="124"/>
      <c r="Q595" s="124"/>
      <c r="R595" s="124"/>
      <c r="U595" s="126"/>
      <c r="V595" s="126"/>
    </row>
    <row r="596" spans="2:22">
      <c r="B596" s="135"/>
      <c r="E596" s="117"/>
      <c r="F596" s="118"/>
      <c r="G596" s="119"/>
      <c r="H596" s="119"/>
      <c r="I596" s="120"/>
      <c r="J596" s="120"/>
      <c r="K596" s="122"/>
      <c r="L596" s="123"/>
      <c r="M596" s="124"/>
      <c r="N596" s="124"/>
      <c r="O596" s="124"/>
      <c r="P596" s="124"/>
      <c r="Q596" s="124"/>
      <c r="R596" s="124"/>
      <c r="U596" s="126"/>
      <c r="V596" s="126"/>
    </row>
    <row r="597" spans="2:22">
      <c r="B597" s="135"/>
      <c r="E597" s="117"/>
      <c r="F597" s="118"/>
      <c r="G597" s="119"/>
      <c r="H597" s="119"/>
      <c r="I597" s="120"/>
      <c r="J597" s="120"/>
      <c r="K597" s="122"/>
      <c r="L597" s="123"/>
      <c r="M597" s="124"/>
      <c r="N597" s="124"/>
      <c r="O597" s="124"/>
      <c r="P597" s="124"/>
      <c r="Q597" s="124"/>
      <c r="R597" s="124"/>
      <c r="U597" s="126"/>
      <c r="V597" s="126"/>
    </row>
    <row r="598" spans="2:22">
      <c r="B598" s="135"/>
      <c r="E598" s="117"/>
      <c r="F598" s="118"/>
      <c r="G598" s="119"/>
      <c r="H598" s="119"/>
      <c r="I598" s="120"/>
      <c r="J598" s="120"/>
      <c r="K598" s="122"/>
      <c r="L598" s="123"/>
      <c r="M598" s="124"/>
      <c r="N598" s="124"/>
      <c r="O598" s="124"/>
      <c r="P598" s="124"/>
      <c r="Q598" s="124"/>
      <c r="R598" s="124"/>
      <c r="U598" s="126"/>
      <c r="V598" s="126"/>
    </row>
    <row r="599" spans="2:22">
      <c r="B599" s="135"/>
      <c r="E599" s="117"/>
      <c r="F599" s="118"/>
      <c r="G599" s="119"/>
      <c r="H599" s="119"/>
      <c r="I599" s="120"/>
      <c r="J599" s="120"/>
      <c r="K599" s="122"/>
      <c r="L599" s="123"/>
      <c r="M599" s="124"/>
      <c r="N599" s="124"/>
      <c r="O599" s="124"/>
      <c r="P599" s="124"/>
      <c r="Q599" s="124"/>
      <c r="R599" s="124"/>
      <c r="U599" s="126"/>
      <c r="V599" s="126"/>
    </row>
    <row r="600" spans="2:22">
      <c r="B600" s="135"/>
      <c r="E600" s="117"/>
      <c r="F600" s="118"/>
      <c r="G600" s="119"/>
      <c r="H600" s="119"/>
      <c r="I600" s="120"/>
      <c r="J600" s="120"/>
      <c r="K600" s="122"/>
      <c r="L600" s="123"/>
      <c r="M600" s="124"/>
      <c r="N600" s="124"/>
      <c r="O600" s="124"/>
      <c r="P600" s="124"/>
      <c r="Q600" s="124"/>
      <c r="R600" s="124"/>
      <c r="U600" s="126"/>
      <c r="V600" s="126"/>
    </row>
    <row r="601" spans="2:22">
      <c r="B601" s="135"/>
      <c r="E601" s="117"/>
      <c r="F601" s="118"/>
      <c r="G601" s="119"/>
      <c r="H601" s="119"/>
      <c r="I601" s="120"/>
      <c r="J601" s="120"/>
      <c r="K601" s="122"/>
      <c r="L601" s="123"/>
      <c r="M601" s="124"/>
      <c r="N601" s="124"/>
      <c r="O601" s="124"/>
      <c r="P601" s="124"/>
      <c r="Q601" s="124"/>
      <c r="R601" s="124"/>
      <c r="U601" s="126"/>
      <c r="V601" s="126"/>
    </row>
    <row r="602" spans="2:22">
      <c r="B602" s="135"/>
      <c r="E602" s="117"/>
      <c r="F602" s="118"/>
      <c r="G602" s="119"/>
      <c r="H602" s="119"/>
      <c r="I602" s="120"/>
      <c r="J602" s="120"/>
      <c r="K602" s="122"/>
      <c r="L602" s="123"/>
      <c r="M602" s="124"/>
      <c r="N602" s="124"/>
      <c r="O602" s="124"/>
      <c r="P602" s="124"/>
      <c r="Q602" s="124"/>
      <c r="R602" s="124"/>
      <c r="U602" s="126"/>
      <c r="V602" s="126"/>
    </row>
    <row r="603" spans="2:22">
      <c r="B603" s="135"/>
      <c r="E603" s="117"/>
      <c r="F603" s="118"/>
      <c r="G603" s="119"/>
      <c r="H603" s="119"/>
      <c r="I603" s="120"/>
      <c r="J603" s="120"/>
      <c r="K603" s="122"/>
      <c r="L603" s="123"/>
      <c r="M603" s="124"/>
      <c r="N603" s="124"/>
      <c r="O603" s="124"/>
      <c r="P603" s="124"/>
      <c r="Q603" s="124"/>
      <c r="R603" s="124"/>
      <c r="U603" s="126"/>
      <c r="V603" s="126"/>
    </row>
    <row r="604" spans="2:22">
      <c r="B604" s="135"/>
      <c r="E604" s="117"/>
      <c r="F604" s="118"/>
      <c r="G604" s="119"/>
      <c r="H604" s="119"/>
      <c r="I604" s="120"/>
      <c r="J604" s="120"/>
      <c r="K604" s="122"/>
      <c r="L604" s="123"/>
      <c r="M604" s="124"/>
      <c r="N604" s="124"/>
      <c r="O604" s="124"/>
      <c r="P604" s="124"/>
      <c r="Q604" s="124"/>
      <c r="R604" s="124"/>
      <c r="U604" s="126"/>
      <c r="V604" s="126"/>
    </row>
    <row r="605" spans="2:22">
      <c r="B605" s="135"/>
      <c r="E605" s="117"/>
      <c r="F605" s="118"/>
      <c r="G605" s="119"/>
      <c r="H605" s="119"/>
      <c r="I605" s="120"/>
      <c r="J605" s="120"/>
      <c r="K605" s="122"/>
      <c r="L605" s="123"/>
      <c r="M605" s="124"/>
      <c r="N605" s="124"/>
      <c r="O605" s="124"/>
      <c r="P605" s="124"/>
      <c r="Q605" s="124"/>
      <c r="R605" s="124"/>
      <c r="U605" s="126"/>
      <c r="V605" s="126"/>
    </row>
    <row r="606" spans="2:22">
      <c r="B606" s="135"/>
      <c r="E606" s="117"/>
      <c r="F606" s="118"/>
      <c r="G606" s="119"/>
      <c r="H606" s="119"/>
      <c r="I606" s="120"/>
      <c r="J606" s="120"/>
      <c r="K606" s="122"/>
      <c r="L606" s="123"/>
      <c r="M606" s="124"/>
      <c r="N606" s="124"/>
      <c r="O606" s="124"/>
      <c r="P606" s="124"/>
      <c r="Q606" s="124"/>
      <c r="R606" s="124"/>
      <c r="U606" s="126"/>
      <c r="V606" s="126"/>
    </row>
    <row r="607" spans="2:22">
      <c r="B607" s="135"/>
      <c r="E607" s="117"/>
      <c r="F607" s="118"/>
      <c r="G607" s="119"/>
      <c r="H607" s="119"/>
      <c r="I607" s="120"/>
      <c r="J607" s="120"/>
      <c r="K607" s="122"/>
      <c r="L607" s="123"/>
      <c r="M607" s="124"/>
      <c r="N607" s="124"/>
      <c r="O607" s="124"/>
      <c r="P607" s="124"/>
      <c r="Q607" s="124"/>
      <c r="R607" s="124"/>
      <c r="U607" s="126"/>
      <c r="V607" s="126"/>
    </row>
    <row r="608" spans="2:22">
      <c r="B608" s="135"/>
      <c r="E608" s="117"/>
      <c r="F608" s="118"/>
      <c r="G608" s="119"/>
      <c r="H608" s="119"/>
      <c r="I608" s="120"/>
      <c r="J608" s="120"/>
      <c r="K608" s="122"/>
      <c r="L608" s="123"/>
      <c r="M608" s="124"/>
      <c r="N608" s="124"/>
      <c r="O608" s="124"/>
      <c r="P608" s="124"/>
      <c r="Q608" s="124"/>
      <c r="R608" s="124"/>
      <c r="U608" s="126"/>
      <c r="V608" s="126"/>
    </row>
    <row r="609" spans="2:22">
      <c r="B609" s="135"/>
      <c r="E609" s="117"/>
      <c r="F609" s="118"/>
      <c r="G609" s="119"/>
      <c r="H609" s="119"/>
      <c r="I609" s="120"/>
      <c r="J609" s="120"/>
      <c r="K609" s="122"/>
      <c r="L609" s="123"/>
      <c r="M609" s="124"/>
      <c r="N609" s="124"/>
      <c r="O609" s="124"/>
      <c r="P609" s="124"/>
      <c r="Q609" s="124"/>
      <c r="R609" s="124"/>
      <c r="U609" s="126"/>
      <c r="V609" s="126"/>
    </row>
    <row r="610" spans="2:22">
      <c r="B610" s="135"/>
      <c r="E610" s="117"/>
      <c r="F610" s="118"/>
      <c r="G610" s="119"/>
      <c r="H610" s="119"/>
      <c r="I610" s="120"/>
      <c r="J610" s="120"/>
      <c r="K610" s="122"/>
      <c r="L610" s="123"/>
      <c r="M610" s="124"/>
      <c r="N610" s="124"/>
      <c r="O610" s="124"/>
      <c r="P610" s="124"/>
      <c r="Q610" s="124"/>
      <c r="R610" s="124"/>
      <c r="U610" s="126"/>
      <c r="V610" s="126"/>
    </row>
    <row r="611" spans="2:22">
      <c r="B611" s="135"/>
      <c r="E611" s="117"/>
      <c r="F611" s="118"/>
      <c r="G611" s="119"/>
      <c r="H611" s="119"/>
      <c r="I611" s="120"/>
      <c r="J611" s="120"/>
      <c r="K611" s="122"/>
      <c r="L611" s="123"/>
      <c r="M611" s="124"/>
      <c r="N611" s="124"/>
      <c r="O611" s="124"/>
      <c r="P611" s="124"/>
      <c r="Q611" s="124"/>
      <c r="R611" s="124"/>
      <c r="U611" s="126"/>
      <c r="V611" s="126"/>
    </row>
    <row r="612" spans="2:22">
      <c r="B612" s="135"/>
      <c r="E612" s="117"/>
      <c r="F612" s="118"/>
      <c r="G612" s="119"/>
      <c r="H612" s="119"/>
      <c r="I612" s="120"/>
      <c r="J612" s="120"/>
      <c r="K612" s="122"/>
      <c r="L612" s="123"/>
      <c r="M612" s="124"/>
      <c r="N612" s="124"/>
      <c r="O612" s="124"/>
      <c r="P612" s="124"/>
      <c r="Q612" s="124"/>
      <c r="R612" s="124"/>
      <c r="U612" s="126"/>
      <c r="V612" s="126"/>
    </row>
    <row r="613" spans="2:22">
      <c r="B613" s="135"/>
      <c r="E613" s="117"/>
      <c r="F613" s="118"/>
      <c r="G613" s="119"/>
      <c r="H613" s="119"/>
      <c r="I613" s="120"/>
      <c r="J613" s="120"/>
      <c r="K613" s="122"/>
      <c r="L613" s="123"/>
      <c r="M613" s="124"/>
      <c r="N613" s="124"/>
      <c r="O613" s="124"/>
      <c r="P613" s="124"/>
      <c r="Q613" s="124"/>
      <c r="R613" s="124"/>
      <c r="U613" s="126"/>
      <c r="V613" s="126"/>
    </row>
    <row r="614" spans="2:22">
      <c r="B614" s="135"/>
      <c r="E614" s="117"/>
      <c r="F614" s="118"/>
      <c r="G614" s="119"/>
      <c r="H614" s="119"/>
      <c r="I614" s="120"/>
      <c r="J614" s="120"/>
      <c r="K614" s="122"/>
      <c r="L614" s="123"/>
      <c r="M614" s="124"/>
      <c r="N614" s="124"/>
      <c r="O614" s="124"/>
      <c r="P614" s="124"/>
      <c r="Q614" s="124"/>
      <c r="R614" s="124"/>
      <c r="U614" s="126"/>
      <c r="V614" s="126"/>
    </row>
    <row r="615" spans="2:22">
      <c r="B615" s="135"/>
      <c r="E615" s="117"/>
      <c r="F615" s="118"/>
      <c r="G615" s="119"/>
      <c r="H615" s="119"/>
      <c r="I615" s="120"/>
      <c r="J615" s="120"/>
      <c r="K615" s="122"/>
      <c r="L615" s="123"/>
      <c r="M615" s="124"/>
      <c r="N615" s="124"/>
      <c r="O615" s="124"/>
      <c r="P615" s="124"/>
      <c r="Q615" s="124"/>
      <c r="R615" s="124"/>
      <c r="U615" s="126"/>
      <c r="V615" s="126"/>
    </row>
    <row r="616" spans="2:22">
      <c r="B616" s="135"/>
      <c r="E616" s="117"/>
      <c r="F616" s="118"/>
      <c r="G616" s="119"/>
      <c r="H616" s="119"/>
      <c r="I616" s="120"/>
      <c r="J616" s="120"/>
      <c r="K616" s="122"/>
      <c r="L616" s="123"/>
      <c r="M616" s="124"/>
      <c r="N616" s="124"/>
      <c r="O616" s="124"/>
      <c r="P616" s="124"/>
      <c r="Q616" s="124"/>
      <c r="R616" s="124"/>
      <c r="U616" s="126"/>
      <c r="V616" s="126"/>
    </row>
    <row r="617" spans="2:22">
      <c r="B617" s="135"/>
      <c r="E617" s="117"/>
      <c r="F617" s="118"/>
      <c r="G617" s="119"/>
      <c r="H617" s="119"/>
      <c r="I617" s="120"/>
      <c r="J617" s="120"/>
      <c r="K617" s="122"/>
      <c r="L617" s="123"/>
      <c r="M617" s="124"/>
      <c r="N617" s="124"/>
      <c r="O617" s="124"/>
      <c r="P617" s="124"/>
      <c r="Q617" s="124"/>
      <c r="R617" s="124"/>
      <c r="U617" s="126"/>
      <c r="V617" s="126"/>
    </row>
    <row r="618" spans="2:22">
      <c r="B618" s="135"/>
      <c r="E618" s="117"/>
      <c r="F618" s="118"/>
      <c r="G618" s="119"/>
      <c r="H618" s="119"/>
      <c r="I618" s="120"/>
      <c r="J618" s="120"/>
      <c r="K618" s="122"/>
      <c r="L618" s="123"/>
      <c r="M618" s="124"/>
      <c r="N618" s="124"/>
      <c r="O618" s="124"/>
      <c r="P618" s="124"/>
      <c r="Q618" s="124"/>
      <c r="R618" s="124"/>
      <c r="U618" s="126"/>
      <c r="V618" s="126"/>
    </row>
    <row r="619" spans="2:22">
      <c r="B619" s="135"/>
      <c r="E619" s="117"/>
      <c r="F619" s="118"/>
      <c r="G619" s="119"/>
      <c r="H619" s="119"/>
      <c r="I619" s="120"/>
      <c r="J619" s="120"/>
      <c r="K619" s="122"/>
      <c r="L619" s="123"/>
      <c r="M619" s="124"/>
      <c r="N619" s="124"/>
      <c r="O619" s="124"/>
      <c r="P619" s="124"/>
      <c r="Q619" s="124"/>
      <c r="R619" s="124"/>
      <c r="U619" s="126"/>
      <c r="V619" s="126"/>
    </row>
    <row r="620" spans="2:22">
      <c r="B620" s="135"/>
      <c r="E620" s="117"/>
      <c r="F620" s="118"/>
      <c r="G620" s="119"/>
      <c r="H620" s="119"/>
      <c r="I620" s="120"/>
      <c r="J620" s="120"/>
      <c r="K620" s="122"/>
      <c r="L620" s="123"/>
      <c r="M620" s="124"/>
      <c r="N620" s="124"/>
      <c r="O620" s="124"/>
      <c r="P620" s="124"/>
      <c r="Q620" s="124"/>
      <c r="R620" s="124"/>
      <c r="U620" s="126"/>
      <c r="V620" s="126"/>
    </row>
    <row r="621" spans="2:22">
      <c r="B621" s="135"/>
      <c r="E621" s="117"/>
      <c r="F621" s="118"/>
      <c r="G621" s="119"/>
      <c r="H621" s="119"/>
      <c r="I621" s="120"/>
      <c r="J621" s="120"/>
      <c r="K621" s="122"/>
      <c r="L621" s="123"/>
      <c r="M621" s="124"/>
      <c r="N621" s="124"/>
      <c r="O621" s="124"/>
      <c r="P621" s="124"/>
      <c r="Q621" s="124"/>
      <c r="R621" s="124"/>
      <c r="U621" s="126"/>
      <c r="V621" s="126"/>
    </row>
    <row r="622" spans="2:22">
      <c r="B622" s="135"/>
      <c r="E622" s="117"/>
      <c r="F622" s="118"/>
      <c r="G622" s="119"/>
      <c r="H622" s="119"/>
      <c r="I622" s="120"/>
      <c r="J622" s="120"/>
      <c r="K622" s="122"/>
      <c r="L622" s="123"/>
      <c r="M622" s="124"/>
      <c r="N622" s="124"/>
      <c r="O622" s="124"/>
      <c r="P622" s="124"/>
      <c r="Q622" s="124"/>
      <c r="R622" s="124"/>
      <c r="U622" s="126"/>
      <c r="V622" s="126"/>
    </row>
    <row r="623" spans="2:22">
      <c r="B623" s="135"/>
      <c r="E623" s="117"/>
      <c r="F623" s="118"/>
      <c r="G623" s="119"/>
      <c r="H623" s="119"/>
      <c r="I623" s="120"/>
      <c r="J623" s="120"/>
      <c r="K623" s="122"/>
      <c r="L623" s="123"/>
      <c r="M623" s="124"/>
      <c r="N623" s="124"/>
      <c r="O623" s="124"/>
      <c r="P623" s="124"/>
      <c r="Q623" s="124"/>
      <c r="R623" s="124"/>
      <c r="U623" s="126"/>
      <c r="V623" s="126"/>
    </row>
    <row r="624" spans="2:22">
      <c r="B624" s="135"/>
      <c r="E624" s="117"/>
      <c r="F624" s="118"/>
      <c r="G624" s="119"/>
      <c r="H624" s="119"/>
      <c r="I624" s="120"/>
      <c r="J624" s="120"/>
      <c r="K624" s="122"/>
      <c r="L624" s="123"/>
      <c r="M624" s="124"/>
      <c r="N624" s="124"/>
      <c r="O624" s="124"/>
      <c r="P624" s="124"/>
      <c r="Q624" s="124"/>
      <c r="R624" s="124"/>
      <c r="U624" s="126"/>
      <c r="V624" s="126"/>
    </row>
    <row r="625" spans="2:22">
      <c r="B625" s="135"/>
      <c r="E625" s="117"/>
      <c r="F625" s="118"/>
      <c r="G625" s="119"/>
      <c r="H625" s="119"/>
      <c r="I625" s="120"/>
      <c r="J625" s="120"/>
      <c r="K625" s="122"/>
      <c r="L625" s="123"/>
      <c r="M625" s="124"/>
      <c r="N625" s="124"/>
      <c r="O625" s="124"/>
      <c r="P625" s="124"/>
      <c r="Q625" s="124"/>
      <c r="R625" s="124"/>
      <c r="U625" s="126"/>
      <c r="V625" s="126"/>
    </row>
    <row r="626" spans="2:22">
      <c r="B626" s="135"/>
      <c r="E626" s="117"/>
      <c r="F626" s="118"/>
      <c r="G626" s="119"/>
      <c r="H626" s="119"/>
      <c r="I626" s="120"/>
      <c r="J626" s="120"/>
      <c r="K626" s="122"/>
      <c r="L626" s="123"/>
      <c r="M626" s="124"/>
      <c r="N626" s="124"/>
      <c r="O626" s="124"/>
      <c r="P626" s="124"/>
      <c r="Q626" s="124"/>
      <c r="R626" s="124"/>
      <c r="U626" s="126"/>
      <c r="V626" s="126"/>
    </row>
    <row r="627" spans="2:22">
      <c r="B627" s="135"/>
      <c r="E627" s="117"/>
      <c r="F627" s="118"/>
      <c r="G627" s="119"/>
      <c r="H627" s="119"/>
      <c r="I627" s="120"/>
      <c r="J627" s="120"/>
      <c r="K627" s="122"/>
      <c r="L627" s="123"/>
      <c r="M627" s="124"/>
      <c r="N627" s="124"/>
      <c r="O627" s="124"/>
      <c r="P627" s="124"/>
      <c r="Q627" s="124"/>
      <c r="R627" s="124"/>
      <c r="U627" s="126"/>
      <c r="V627" s="126"/>
    </row>
    <row r="628" spans="2:22">
      <c r="B628" s="135"/>
      <c r="E628" s="117"/>
      <c r="F628" s="118"/>
      <c r="G628" s="119"/>
      <c r="H628" s="119"/>
      <c r="I628" s="120"/>
      <c r="J628" s="120"/>
      <c r="K628" s="122"/>
      <c r="L628" s="123"/>
      <c r="M628" s="124"/>
      <c r="N628" s="124"/>
      <c r="O628" s="124"/>
      <c r="P628" s="124"/>
      <c r="Q628" s="124"/>
      <c r="R628" s="124"/>
      <c r="U628" s="126"/>
      <c r="V628" s="126"/>
    </row>
    <row r="629" spans="2:22">
      <c r="B629" s="135"/>
      <c r="E629" s="117"/>
      <c r="F629" s="118"/>
      <c r="G629" s="119"/>
      <c r="H629" s="119"/>
      <c r="I629" s="120"/>
      <c r="J629" s="120"/>
      <c r="K629" s="122"/>
      <c r="L629" s="123"/>
      <c r="M629" s="124"/>
      <c r="N629" s="124"/>
      <c r="O629" s="124"/>
      <c r="P629" s="124"/>
      <c r="Q629" s="124"/>
      <c r="R629" s="124"/>
      <c r="U629" s="126"/>
      <c r="V629" s="126"/>
    </row>
    <row r="630" spans="2:22">
      <c r="B630" s="135"/>
      <c r="E630" s="117"/>
      <c r="F630" s="118"/>
      <c r="G630" s="119"/>
      <c r="H630" s="119"/>
      <c r="I630" s="120"/>
      <c r="J630" s="120"/>
      <c r="K630" s="122"/>
      <c r="L630" s="123"/>
      <c r="M630" s="124"/>
      <c r="N630" s="124"/>
      <c r="O630" s="124"/>
      <c r="P630" s="124"/>
      <c r="Q630" s="124"/>
      <c r="R630" s="124"/>
      <c r="U630" s="126"/>
      <c r="V630" s="126"/>
    </row>
    <row r="631" spans="2:22">
      <c r="B631" s="135"/>
      <c r="E631" s="117"/>
      <c r="F631" s="118"/>
      <c r="G631" s="119"/>
      <c r="H631" s="119"/>
      <c r="I631" s="120"/>
      <c r="J631" s="120"/>
      <c r="K631" s="122"/>
      <c r="L631" s="123"/>
      <c r="M631" s="124"/>
      <c r="N631" s="124"/>
      <c r="O631" s="124"/>
      <c r="P631" s="124"/>
      <c r="Q631" s="124"/>
      <c r="R631" s="124"/>
      <c r="U631" s="126"/>
      <c r="V631" s="126"/>
    </row>
    <row r="632" spans="2:22">
      <c r="B632" s="135"/>
      <c r="E632" s="117"/>
      <c r="F632" s="118"/>
      <c r="G632" s="119"/>
      <c r="H632" s="119"/>
      <c r="I632" s="120"/>
      <c r="J632" s="120"/>
      <c r="K632" s="122"/>
      <c r="L632" s="123"/>
      <c r="M632" s="124"/>
      <c r="N632" s="124"/>
      <c r="O632" s="124"/>
      <c r="P632" s="124"/>
      <c r="Q632" s="124"/>
      <c r="R632" s="124"/>
      <c r="U632" s="126"/>
      <c r="V632" s="126"/>
    </row>
    <row r="633" spans="2:22">
      <c r="B633" s="135"/>
      <c r="E633" s="117"/>
      <c r="F633" s="118"/>
      <c r="G633" s="119"/>
      <c r="H633" s="119"/>
      <c r="I633" s="120"/>
      <c r="J633" s="120"/>
      <c r="K633" s="122"/>
      <c r="L633" s="123"/>
      <c r="M633" s="124"/>
      <c r="N633" s="124"/>
      <c r="O633" s="124"/>
      <c r="P633" s="124"/>
      <c r="Q633" s="124"/>
      <c r="R633" s="124"/>
      <c r="U633" s="126"/>
      <c r="V633" s="126"/>
    </row>
    <row r="634" spans="2:22">
      <c r="B634" s="135"/>
      <c r="E634" s="117"/>
      <c r="F634" s="118"/>
      <c r="G634" s="119"/>
      <c r="H634" s="119"/>
      <c r="I634" s="120"/>
      <c r="J634" s="120"/>
      <c r="K634" s="122"/>
      <c r="L634" s="123"/>
      <c r="M634" s="124"/>
      <c r="N634" s="124"/>
      <c r="O634" s="124"/>
      <c r="P634" s="124"/>
      <c r="Q634" s="124"/>
      <c r="R634" s="124"/>
      <c r="U634" s="126"/>
      <c r="V634" s="126"/>
    </row>
    <row r="635" spans="2:22">
      <c r="B635" s="135"/>
      <c r="E635" s="117"/>
      <c r="F635" s="118"/>
      <c r="G635" s="119"/>
      <c r="H635" s="119"/>
      <c r="I635" s="120"/>
      <c r="J635" s="120"/>
      <c r="K635" s="122"/>
      <c r="L635" s="123"/>
      <c r="M635" s="124"/>
      <c r="N635" s="124"/>
      <c r="O635" s="124"/>
      <c r="P635" s="124"/>
      <c r="Q635" s="124"/>
      <c r="R635" s="124"/>
      <c r="U635" s="126"/>
      <c r="V635" s="126"/>
    </row>
    <row r="636" spans="2:22">
      <c r="B636" s="135"/>
      <c r="E636" s="117"/>
      <c r="F636" s="118"/>
      <c r="G636" s="128"/>
      <c r="H636" s="119"/>
      <c r="I636" s="120"/>
      <c r="J636" s="120"/>
      <c r="K636" s="122"/>
      <c r="L636" s="123"/>
      <c r="M636" s="124"/>
      <c r="N636" s="124"/>
      <c r="O636" s="124"/>
      <c r="P636" s="124"/>
      <c r="Q636" s="124"/>
      <c r="R636" s="124"/>
      <c r="U636" s="126"/>
      <c r="V636" s="126"/>
    </row>
    <row r="637" spans="2:22">
      <c r="B637" s="135"/>
      <c r="E637" s="117"/>
      <c r="F637" s="118"/>
      <c r="G637" s="119"/>
      <c r="H637" s="119"/>
      <c r="I637" s="120"/>
      <c r="J637" s="120"/>
      <c r="K637" s="122"/>
      <c r="L637" s="123"/>
      <c r="M637" s="124"/>
      <c r="N637" s="124"/>
      <c r="O637" s="124"/>
      <c r="P637" s="124"/>
      <c r="Q637" s="124"/>
      <c r="R637" s="124"/>
      <c r="U637" s="126"/>
      <c r="V637" s="126"/>
    </row>
    <row r="638" spans="2:22">
      <c r="B638" s="135"/>
      <c r="E638" s="117"/>
      <c r="F638" s="118"/>
      <c r="G638" s="119"/>
      <c r="H638" s="119"/>
      <c r="I638" s="120"/>
      <c r="J638" s="120"/>
      <c r="K638" s="122"/>
      <c r="L638" s="123"/>
      <c r="M638" s="124"/>
      <c r="N638" s="124"/>
      <c r="O638" s="124"/>
      <c r="P638" s="124"/>
      <c r="Q638" s="133"/>
      <c r="R638" s="124"/>
      <c r="U638" s="126"/>
      <c r="V638" s="126"/>
    </row>
    <row r="639" spans="2:22">
      <c r="B639" s="135"/>
      <c r="E639" s="117"/>
      <c r="F639" s="118"/>
      <c r="G639" s="119"/>
      <c r="H639" s="119"/>
      <c r="I639" s="120"/>
      <c r="J639" s="120"/>
      <c r="K639" s="122"/>
      <c r="L639" s="123"/>
      <c r="M639" s="124"/>
      <c r="N639" s="124"/>
      <c r="O639" s="124"/>
      <c r="P639" s="124"/>
      <c r="Q639" s="124"/>
      <c r="R639" s="124"/>
      <c r="U639" s="126"/>
      <c r="V639" s="126"/>
    </row>
    <row r="640" spans="2:22">
      <c r="B640" s="135"/>
      <c r="E640" s="117"/>
      <c r="F640" s="118"/>
      <c r="G640" s="119"/>
      <c r="H640" s="119"/>
      <c r="I640" s="120"/>
      <c r="J640" s="120"/>
      <c r="K640" s="122"/>
      <c r="L640" s="123"/>
      <c r="M640" s="124"/>
      <c r="N640" s="124"/>
      <c r="O640" s="124"/>
      <c r="P640" s="124"/>
      <c r="Q640" s="124"/>
      <c r="R640" s="124"/>
      <c r="U640" s="126"/>
      <c r="V640" s="126"/>
    </row>
    <row r="641" spans="1:36">
      <c r="B641" s="135"/>
      <c r="E641" s="117"/>
      <c r="F641" s="118"/>
      <c r="G641" s="119"/>
      <c r="H641" s="119"/>
      <c r="I641" s="120"/>
      <c r="J641" s="120"/>
      <c r="K641" s="122"/>
      <c r="L641" s="123"/>
      <c r="M641" s="124"/>
      <c r="N641" s="124"/>
      <c r="O641" s="124"/>
      <c r="P641" s="124"/>
      <c r="Q641" s="124"/>
      <c r="R641" s="124"/>
      <c r="U641" s="126"/>
      <c r="V641" s="126"/>
    </row>
    <row r="642" spans="1:36">
      <c r="B642" s="135"/>
      <c r="E642" s="117"/>
      <c r="F642" s="118"/>
      <c r="G642" s="119"/>
      <c r="H642" s="119"/>
      <c r="I642" s="120"/>
      <c r="J642" s="120"/>
      <c r="K642" s="122"/>
      <c r="L642" s="123"/>
      <c r="M642" s="124"/>
      <c r="N642" s="124"/>
      <c r="O642" s="124"/>
      <c r="P642" s="124"/>
      <c r="Q642" s="124"/>
      <c r="R642" s="146"/>
      <c r="U642" s="126"/>
      <c r="V642" s="126"/>
    </row>
    <row r="643" spans="1:36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/>
      <c r="AC643" s="114"/>
      <c r="AD643" s="114"/>
      <c r="AE643" s="114"/>
      <c r="AF643" s="114"/>
      <c r="AG643" s="114"/>
      <c r="AH643" s="114"/>
      <c r="AI643" s="114"/>
      <c r="AJ643" s="114"/>
    </row>
    <row r="644" spans="1:36">
      <c r="B644" s="116"/>
      <c r="E644" s="117"/>
      <c r="F644" s="118"/>
      <c r="G644" s="119"/>
      <c r="H644" s="119"/>
      <c r="I644" s="120"/>
      <c r="J644" s="121"/>
      <c r="K644" s="122"/>
      <c r="L644" s="123"/>
      <c r="M644" s="124"/>
      <c r="N644" s="124"/>
      <c r="O644" s="124"/>
      <c r="P644" s="124"/>
      <c r="Q644" s="124"/>
      <c r="R644" s="124"/>
      <c r="U644" s="126"/>
      <c r="V644" s="126"/>
    </row>
    <row r="645" spans="1:36">
      <c r="B645" s="116"/>
      <c r="E645" s="117"/>
      <c r="F645" s="118"/>
      <c r="G645" s="119"/>
      <c r="H645" s="119"/>
      <c r="I645" s="121"/>
      <c r="J645" s="120"/>
      <c r="K645" s="122"/>
      <c r="L645" s="123"/>
      <c r="M645" s="124"/>
      <c r="N645" s="124"/>
      <c r="O645" s="124"/>
      <c r="P645" s="124"/>
      <c r="Q645" s="124"/>
      <c r="R645" s="124"/>
      <c r="U645" s="126"/>
      <c r="V645" s="126"/>
    </row>
    <row r="646" spans="1:36">
      <c r="A646" s="127"/>
      <c r="B646" s="116"/>
      <c r="E646" s="117"/>
      <c r="F646" s="118"/>
      <c r="G646" s="119"/>
      <c r="H646" s="119"/>
      <c r="I646" s="120"/>
      <c r="J646" s="120"/>
      <c r="K646" s="122"/>
      <c r="L646" s="123"/>
      <c r="M646" s="124"/>
      <c r="N646" s="124"/>
      <c r="O646" s="124"/>
      <c r="P646" s="124"/>
      <c r="Q646" s="124"/>
      <c r="R646" s="124"/>
      <c r="U646" s="126"/>
      <c r="V646" s="126"/>
    </row>
    <row r="647" spans="1:36">
      <c r="A647" s="127"/>
      <c r="B647" s="116"/>
      <c r="E647" s="117"/>
      <c r="F647" s="118"/>
      <c r="G647" s="128"/>
      <c r="H647" s="119"/>
      <c r="I647" s="120"/>
      <c r="J647" s="120"/>
      <c r="K647" s="122"/>
      <c r="L647" s="123"/>
      <c r="M647" s="124"/>
      <c r="N647" s="124"/>
      <c r="O647" s="124"/>
      <c r="P647" s="124"/>
      <c r="Q647" s="124"/>
      <c r="R647" s="124"/>
      <c r="U647" s="126"/>
      <c r="V647" s="126"/>
    </row>
    <row r="648" spans="1:36">
      <c r="A648" s="127"/>
      <c r="B648" s="116"/>
      <c r="E648" s="117"/>
      <c r="F648" s="118"/>
      <c r="G648" s="119"/>
      <c r="H648" s="119"/>
      <c r="I648" s="120"/>
      <c r="J648" s="120"/>
      <c r="K648" s="122"/>
      <c r="L648" s="123"/>
      <c r="M648" s="124"/>
      <c r="N648" s="124"/>
      <c r="O648" s="124"/>
      <c r="P648" s="124"/>
      <c r="Q648" s="124"/>
      <c r="R648" s="124"/>
      <c r="U648" s="126"/>
      <c r="V648" s="126"/>
    </row>
    <row r="649" spans="1:36">
      <c r="A649" s="127"/>
      <c r="B649" s="116"/>
      <c r="E649" s="117"/>
      <c r="F649" s="118"/>
      <c r="G649" s="119"/>
      <c r="H649" s="119"/>
      <c r="I649" s="120"/>
      <c r="J649" s="120"/>
      <c r="K649" s="129"/>
      <c r="L649" s="123"/>
      <c r="M649" s="124"/>
      <c r="N649" s="124"/>
      <c r="O649" s="124"/>
      <c r="P649" s="124"/>
      <c r="Q649" s="124"/>
      <c r="R649" s="124"/>
      <c r="U649" s="126"/>
      <c r="V649" s="126"/>
    </row>
    <row r="650" spans="1:36">
      <c r="A650" s="127"/>
      <c r="B650" s="116"/>
      <c r="E650" s="117"/>
      <c r="F650" s="118"/>
      <c r="G650" s="128"/>
      <c r="H650" s="119"/>
      <c r="I650" s="120"/>
      <c r="J650" s="120"/>
      <c r="K650" s="122"/>
      <c r="L650" s="123"/>
      <c r="M650" s="124"/>
      <c r="N650" s="124"/>
      <c r="O650" s="124"/>
      <c r="P650" s="124"/>
      <c r="Q650" s="124"/>
      <c r="R650" s="124"/>
      <c r="U650" s="126"/>
      <c r="V650" s="126"/>
    </row>
    <row r="651" spans="1:36">
      <c r="A651" s="127"/>
      <c r="B651" s="116"/>
      <c r="E651" s="117"/>
      <c r="F651" s="118"/>
      <c r="G651" s="119"/>
      <c r="H651" s="119"/>
      <c r="I651" s="120"/>
      <c r="J651" s="120"/>
      <c r="K651" s="129"/>
      <c r="L651" s="123"/>
      <c r="M651" s="124"/>
      <c r="N651" s="124"/>
      <c r="O651" s="124"/>
      <c r="P651" s="124"/>
      <c r="Q651" s="124"/>
      <c r="R651" s="124"/>
      <c r="U651" s="126"/>
      <c r="V651" s="126"/>
    </row>
    <row r="652" spans="1:36">
      <c r="B652" s="116"/>
      <c r="E652" s="117"/>
      <c r="F652" s="118"/>
      <c r="G652" s="119"/>
      <c r="H652" s="128"/>
      <c r="I652" s="120"/>
      <c r="J652" s="120"/>
      <c r="K652" s="122"/>
      <c r="L652" s="123"/>
      <c r="M652" s="124"/>
      <c r="N652" s="124"/>
      <c r="O652" s="124"/>
      <c r="P652" s="124"/>
      <c r="Q652" s="124"/>
      <c r="R652" s="124"/>
      <c r="U652" s="126"/>
      <c r="V652" s="126"/>
    </row>
    <row r="653" spans="1:36">
      <c r="B653" s="116"/>
      <c r="E653" s="117"/>
      <c r="F653" s="118"/>
      <c r="G653" s="119"/>
      <c r="H653" s="128"/>
      <c r="I653" s="120"/>
      <c r="J653" s="120"/>
      <c r="K653" s="122"/>
      <c r="L653" s="123"/>
      <c r="M653" s="124"/>
      <c r="N653" s="124"/>
      <c r="O653" s="124"/>
      <c r="P653" s="124"/>
      <c r="Q653" s="124"/>
      <c r="R653" s="124"/>
      <c r="U653" s="126"/>
      <c r="V653" s="126"/>
    </row>
    <row r="654" spans="1:36">
      <c r="B654" s="116"/>
      <c r="E654" s="117"/>
      <c r="F654" s="118"/>
      <c r="G654" s="119"/>
      <c r="H654" s="119"/>
      <c r="I654" s="120"/>
      <c r="J654" s="120"/>
      <c r="K654" s="122"/>
      <c r="L654" s="123"/>
      <c r="M654" s="124"/>
      <c r="N654" s="124"/>
      <c r="O654" s="124"/>
      <c r="P654" s="124"/>
      <c r="Q654" s="124"/>
      <c r="R654" s="124"/>
      <c r="U654" s="126"/>
      <c r="V654" s="126"/>
    </row>
    <row r="655" spans="1:36">
      <c r="B655" s="116"/>
      <c r="E655" s="117"/>
      <c r="F655" s="118"/>
      <c r="G655" s="119"/>
      <c r="H655" s="119"/>
      <c r="I655" s="120"/>
      <c r="J655" s="120"/>
      <c r="K655" s="122"/>
      <c r="L655" s="123"/>
      <c r="M655" s="124"/>
      <c r="N655" s="124"/>
      <c r="O655" s="124"/>
      <c r="P655" s="124"/>
      <c r="Q655" s="124"/>
      <c r="R655" s="124"/>
      <c r="U655" s="126"/>
      <c r="V655" s="126"/>
    </row>
    <row r="656" spans="1:36">
      <c r="A656" s="130"/>
      <c r="B656" s="116"/>
      <c r="E656" s="117"/>
      <c r="F656" s="118"/>
      <c r="G656" s="119"/>
      <c r="H656" s="119"/>
      <c r="I656" s="120"/>
      <c r="J656" s="120"/>
      <c r="K656" s="122"/>
      <c r="L656" s="123"/>
      <c r="M656" s="124"/>
      <c r="N656" s="124"/>
      <c r="O656" s="124"/>
      <c r="P656" s="124"/>
      <c r="Q656" s="124"/>
      <c r="R656" s="124"/>
      <c r="U656" s="126"/>
      <c r="V656" s="126"/>
    </row>
    <row r="657" spans="1:22">
      <c r="A657" s="130"/>
      <c r="B657" s="116"/>
      <c r="E657" s="117"/>
      <c r="F657" s="118"/>
      <c r="G657" s="119"/>
      <c r="H657" s="119"/>
      <c r="I657" s="120"/>
      <c r="J657" s="120"/>
      <c r="K657" s="122"/>
      <c r="L657" s="123"/>
      <c r="M657" s="124"/>
      <c r="N657" s="124"/>
      <c r="O657" s="124"/>
      <c r="P657" s="124"/>
      <c r="Q657" s="124"/>
      <c r="R657" s="124"/>
      <c r="U657" s="126"/>
      <c r="V657" s="126"/>
    </row>
    <row r="658" spans="1:22">
      <c r="A658" s="130"/>
      <c r="B658" s="116"/>
      <c r="E658" s="117"/>
      <c r="F658" s="118"/>
      <c r="G658" s="119"/>
      <c r="H658" s="119"/>
      <c r="I658" s="120"/>
      <c r="J658" s="120"/>
      <c r="K658" s="122"/>
      <c r="L658" s="123"/>
      <c r="M658" s="124"/>
      <c r="N658" s="124"/>
      <c r="O658" s="124"/>
      <c r="P658" s="124"/>
      <c r="Q658" s="124"/>
      <c r="R658" s="124"/>
      <c r="U658" s="126"/>
      <c r="V658" s="126"/>
    </row>
    <row r="659" spans="1:22">
      <c r="A659" s="130"/>
      <c r="B659" s="116"/>
      <c r="E659" s="117"/>
      <c r="F659" s="118"/>
      <c r="G659" s="119"/>
      <c r="H659" s="119"/>
      <c r="I659" s="120"/>
      <c r="J659" s="120"/>
      <c r="K659" s="129"/>
      <c r="L659" s="123"/>
      <c r="M659" s="124"/>
      <c r="N659" s="124"/>
      <c r="O659" s="124"/>
      <c r="P659" s="124"/>
      <c r="Q659" s="124"/>
      <c r="R659" s="124"/>
      <c r="U659" s="126"/>
      <c r="V659" s="126"/>
    </row>
    <row r="660" spans="1:22">
      <c r="B660" s="116"/>
      <c r="E660" s="117"/>
      <c r="F660" s="118"/>
      <c r="G660" s="119"/>
      <c r="H660" s="119"/>
      <c r="I660" s="120"/>
      <c r="J660" s="120"/>
      <c r="K660" s="122"/>
      <c r="L660" s="123"/>
      <c r="M660" s="124"/>
      <c r="N660" s="124"/>
      <c r="O660" s="124"/>
      <c r="P660" s="124"/>
      <c r="Q660" s="124"/>
      <c r="R660" s="124"/>
      <c r="U660" s="126"/>
      <c r="V660" s="126"/>
    </row>
    <row r="661" spans="1:22">
      <c r="B661" s="116"/>
      <c r="E661" s="117"/>
      <c r="F661" s="118"/>
      <c r="G661" s="119"/>
      <c r="H661" s="119"/>
      <c r="I661" s="120"/>
      <c r="J661" s="120"/>
      <c r="K661" s="122"/>
      <c r="L661" s="123"/>
      <c r="M661" s="124"/>
      <c r="N661" s="124"/>
      <c r="O661" s="124"/>
      <c r="P661" s="124"/>
      <c r="Q661" s="124"/>
      <c r="R661" s="124"/>
      <c r="U661" s="126"/>
      <c r="V661" s="126"/>
    </row>
    <row r="662" spans="1:22">
      <c r="B662" s="116"/>
      <c r="E662" s="117"/>
      <c r="F662" s="118"/>
      <c r="G662" s="119"/>
      <c r="H662" s="119"/>
      <c r="I662" s="120"/>
      <c r="J662" s="120"/>
      <c r="K662" s="122"/>
      <c r="L662" s="123"/>
      <c r="M662" s="124"/>
      <c r="N662" s="124"/>
      <c r="O662" s="124"/>
      <c r="P662" s="124"/>
      <c r="Q662" s="124"/>
      <c r="R662" s="124"/>
      <c r="U662" s="126"/>
      <c r="V662" s="126"/>
    </row>
    <row r="663" spans="1:22">
      <c r="A663" s="127"/>
      <c r="B663" s="116"/>
      <c r="E663" s="117"/>
      <c r="F663" s="118"/>
      <c r="G663" s="119"/>
      <c r="H663" s="119"/>
      <c r="I663" s="120"/>
      <c r="J663" s="120"/>
      <c r="K663" s="122"/>
      <c r="L663" s="123"/>
      <c r="M663" s="124"/>
      <c r="N663" s="124"/>
      <c r="O663" s="124"/>
      <c r="P663" s="124"/>
      <c r="Q663" s="124"/>
      <c r="R663" s="124"/>
      <c r="U663" s="126"/>
      <c r="V663" s="126"/>
    </row>
    <row r="664" spans="1:22">
      <c r="A664" s="127"/>
      <c r="B664" s="116"/>
      <c r="E664" s="117"/>
      <c r="F664" s="118"/>
      <c r="G664" s="119"/>
      <c r="H664" s="119"/>
      <c r="I664" s="120"/>
      <c r="J664" s="120"/>
      <c r="K664" s="129"/>
      <c r="L664" s="123"/>
      <c r="M664" s="124"/>
      <c r="N664" s="124"/>
      <c r="O664" s="124"/>
      <c r="P664" s="124"/>
      <c r="Q664" s="124"/>
      <c r="R664" s="124"/>
      <c r="U664" s="126"/>
      <c r="V664" s="126"/>
    </row>
    <row r="665" spans="1:22">
      <c r="A665" s="127"/>
      <c r="B665" s="116"/>
      <c r="E665" s="117"/>
      <c r="F665" s="118"/>
      <c r="G665" s="119"/>
      <c r="H665" s="128"/>
      <c r="I665" s="120"/>
      <c r="J665" s="120"/>
      <c r="K665" s="122"/>
      <c r="L665" s="123"/>
      <c r="M665" s="124"/>
      <c r="N665" s="124"/>
      <c r="O665" s="124"/>
      <c r="P665" s="124"/>
      <c r="Q665" s="124"/>
      <c r="R665" s="124"/>
      <c r="U665" s="126"/>
      <c r="V665" s="126"/>
    </row>
    <row r="666" spans="1:22">
      <c r="A666" s="127"/>
      <c r="B666" s="116"/>
      <c r="E666" s="117"/>
      <c r="F666" s="118"/>
      <c r="G666" s="119"/>
      <c r="H666" s="119"/>
      <c r="I666" s="120"/>
      <c r="J666" s="120"/>
      <c r="K666" s="122"/>
      <c r="L666" s="123"/>
      <c r="M666" s="124"/>
      <c r="N666" s="124"/>
      <c r="O666" s="124"/>
      <c r="P666" s="124"/>
      <c r="Q666" s="124"/>
      <c r="R666" s="124"/>
      <c r="U666" s="126"/>
      <c r="V666" s="126"/>
    </row>
    <row r="667" spans="1:22">
      <c r="A667" s="127"/>
      <c r="B667" s="116"/>
      <c r="E667" s="117"/>
      <c r="F667" s="118"/>
      <c r="G667" s="119"/>
      <c r="H667" s="119"/>
      <c r="I667" s="120"/>
      <c r="J667" s="120"/>
      <c r="K667" s="122"/>
      <c r="L667" s="123"/>
      <c r="M667" s="124"/>
      <c r="N667" s="124"/>
      <c r="O667" s="124"/>
      <c r="P667" s="124"/>
      <c r="Q667" s="124"/>
      <c r="R667" s="124"/>
      <c r="U667" s="126"/>
      <c r="V667" s="126"/>
    </row>
    <row r="668" spans="1:22">
      <c r="A668" s="127"/>
      <c r="B668" s="116"/>
      <c r="E668" s="117"/>
      <c r="F668" s="118"/>
      <c r="G668" s="119"/>
      <c r="H668" s="119"/>
      <c r="I668" s="120"/>
      <c r="J668" s="120"/>
      <c r="K668" s="122"/>
      <c r="L668" s="123"/>
      <c r="M668" s="124"/>
      <c r="N668" s="124"/>
      <c r="O668" s="124"/>
      <c r="P668" s="124"/>
      <c r="Q668" s="124"/>
      <c r="R668" s="124"/>
      <c r="U668" s="126"/>
      <c r="V668" s="126"/>
    </row>
    <row r="669" spans="1:22">
      <c r="A669" s="127"/>
      <c r="B669" s="116"/>
      <c r="E669" s="117"/>
      <c r="F669" s="118"/>
      <c r="G669" s="119"/>
      <c r="H669" s="119"/>
      <c r="I669" s="120"/>
      <c r="J669" s="120"/>
      <c r="K669" s="122"/>
      <c r="L669" s="123"/>
      <c r="M669" s="124"/>
      <c r="N669" s="124"/>
      <c r="O669" s="124"/>
      <c r="P669" s="124"/>
      <c r="Q669" s="124"/>
      <c r="R669" s="124"/>
      <c r="U669" s="126"/>
      <c r="V669" s="126"/>
    </row>
    <row r="670" spans="1:22">
      <c r="A670" s="127"/>
      <c r="B670" s="116"/>
      <c r="E670" s="117"/>
      <c r="F670" s="118"/>
      <c r="G670" s="119"/>
      <c r="H670" s="119"/>
      <c r="I670" s="120"/>
      <c r="J670" s="120"/>
      <c r="K670" s="122"/>
      <c r="L670" s="123"/>
      <c r="M670" s="124"/>
      <c r="N670" s="124"/>
      <c r="O670" s="124"/>
      <c r="P670" s="124"/>
      <c r="Q670" s="124"/>
      <c r="R670" s="124"/>
      <c r="U670" s="126"/>
      <c r="V670" s="126"/>
    </row>
    <row r="671" spans="1:22">
      <c r="B671" s="116"/>
      <c r="E671" s="117"/>
      <c r="F671" s="118"/>
      <c r="G671" s="119"/>
      <c r="H671" s="119"/>
      <c r="I671" s="120"/>
      <c r="J671" s="120"/>
      <c r="K671" s="129"/>
      <c r="L671" s="123"/>
      <c r="M671" s="124"/>
      <c r="N671" s="124"/>
      <c r="O671" s="124"/>
      <c r="P671" s="124"/>
      <c r="Q671" s="124"/>
      <c r="R671" s="124"/>
      <c r="U671" s="126"/>
      <c r="V671" s="126"/>
    </row>
    <row r="672" spans="1:22">
      <c r="B672" s="116"/>
      <c r="E672" s="117"/>
      <c r="F672" s="118"/>
      <c r="G672" s="119"/>
      <c r="H672" s="119"/>
      <c r="I672" s="120"/>
      <c r="J672" s="120"/>
      <c r="K672" s="122"/>
      <c r="L672" s="123"/>
      <c r="M672" s="124"/>
      <c r="N672" s="124"/>
      <c r="O672" s="124"/>
      <c r="P672" s="124"/>
      <c r="Q672" s="124"/>
      <c r="R672" s="124"/>
      <c r="U672" s="126"/>
      <c r="V672" s="126"/>
    </row>
    <row r="673" spans="2:22">
      <c r="B673" s="116"/>
      <c r="E673" s="117"/>
      <c r="F673" s="118"/>
      <c r="G673" s="119"/>
      <c r="H673" s="119"/>
      <c r="I673" s="120"/>
      <c r="J673" s="120"/>
      <c r="K673" s="122"/>
      <c r="L673" s="131"/>
      <c r="M673" s="124"/>
      <c r="N673" s="124"/>
      <c r="O673" s="124"/>
      <c r="P673" s="124"/>
      <c r="Q673" s="124"/>
      <c r="R673" s="124"/>
      <c r="U673" s="126"/>
      <c r="V673" s="126"/>
    </row>
    <row r="674" spans="2:22">
      <c r="B674" s="116"/>
      <c r="E674" s="117"/>
      <c r="F674" s="118"/>
      <c r="G674" s="119"/>
      <c r="H674" s="128"/>
      <c r="I674" s="120"/>
      <c r="J674" s="120"/>
      <c r="K674" s="122"/>
      <c r="L674" s="123"/>
      <c r="M674" s="124"/>
      <c r="N674" s="124"/>
      <c r="O674" s="124"/>
      <c r="P674" s="124"/>
      <c r="Q674" s="124"/>
      <c r="R674" s="124"/>
      <c r="U674" s="126"/>
      <c r="V674" s="126"/>
    </row>
    <row r="675" spans="2:22">
      <c r="B675" s="116"/>
      <c r="E675" s="117"/>
      <c r="F675" s="118"/>
      <c r="G675" s="119"/>
      <c r="H675" s="119"/>
      <c r="I675" s="120"/>
      <c r="J675" s="120"/>
      <c r="K675" s="122"/>
      <c r="L675" s="123"/>
      <c r="M675" s="124"/>
      <c r="N675" s="124"/>
      <c r="O675" s="124"/>
      <c r="P675" s="124"/>
      <c r="Q675" s="124"/>
      <c r="R675" s="124"/>
      <c r="U675" s="126"/>
      <c r="V675" s="126"/>
    </row>
    <row r="676" spans="2:22">
      <c r="B676" s="116"/>
      <c r="E676" s="117"/>
      <c r="F676" s="118"/>
      <c r="G676" s="119"/>
      <c r="H676" s="119"/>
      <c r="I676" s="120"/>
      <c r="J676" s="120"/>
      <c r="K676" s="122"/>
      <c r="L676" s="123"/>
      <c r="M676" s="124"/>
      <c r="N676" s="124"/>
      <c r="O676" s="124"/>
      <c r="P676" s="124"/>
      <c r="Q676" s="124"/>
      <c r="R676" s="124"/>
      <c r="U676" s="126"/>
      <c r="V676" s="126"/>
    </row>
    <row r="677" spans="2:22">
      <c r="B677" s="116"/>
      <c r="E677" s="117"/>
      <c r="F677" s="118"/>
      <c r="G677" s="119"/>
      <c r="H677" s="119"/>
      <c r="I677" s="120"/>
      <c r="J677" s="120"/>
      <c r="K677" s="122"/>
      <c r="L677" s="123"/>
      <c r="M677" s="124"/>
      <c r="N677" s="124"/>
      <c r="O677" s="124"/>
      <c r="P677" s="124"/>
      <c r="Q677" s="124"/>
      <c r="R677" s="124"/>
      <c r="U677" s="126"/>
      <c r="V677" s="126"/>
    </row>
    <row r="678" spans="2:22">
      <c r="B678" s="116"/>
      <c r="E678" s="117"/>
      <c r="F678" s="118"/>
      <c r="G678" s="119"/>
      <c r="H678" s="119"/>
      <c r="I678" s="120"/>
      <c r="J678" s="120"/>
      <c r="K678" s="122"/>
      <c r="L678" s="123"/>
      <c r="M678" s="124"/>
      <c r="N678" s="124"/>
      <c r="O678" s="124"/>
      <c r="P678" s="124"/>
      <c r="Q678" s="124"/>
      <c r="R678" s="124"/>
      <c r="U678" s="126"/>
      <c r="V678" s="126"/>
    </row>
    <row r="679" spans="2:22">
      <c r="B679" s="116"/>
      <c r="E679" s="117"/>
      <c r="F679" s="118"/>
      <c r="G679" s="119"/>
      <c r="H679" s="119"/>
      <c r="I679" s="120"/>
      <c r="J679" s="120"/>
      <c r="K679" s="122"/>
      <c r="L679" s="123"/>
      <c r="M679" s="124"/>
      <c r="N679" s="124"/>
      <c r="O679" s="124"/>
      <c r="P679" s="124"/>
      <c r="Q679" s="124"/>
      <c r="R679" s="124"/>
      <c r="U679" s="126"/>
      <c r="V679" s="126"/>
    </row>
    <row r="680" spans="2:22">
      <c r="B680" s="116"/>
      <c r="E680" s="117"/>
      <c r="F680" s="118"/>
      <c r="G680" s="119"/>
      <c r="H680" s="119"/>
      <c r="I680" s="120"/>
      <c r="J680" s="120"/>
      <c r="K680" s="122"/>
      <c r="L680" s="123"/>
      <c r="M680" s="124"/>
      <c r="N680" s="124"/>
      <c r="O680" s="124"/>
      <c r="P680" s="124"/>
      <c r="Q680" s="124"/>
      <c r="R680" s="124"/>
      <c r="U680" s="126"/>
      <c r="V680" s="126"/>
    </row>
    <row r="681" spans="2:22">
      <c r="B681" s="116"/>
      <c r="E681" s="117"/>
      <c r="F681" s="118"/>
      <c r="G681" s="119"/>
      <c r="H681" s="119"/>
      <c r="I681" s="120"/>
      <c r="J681" s="120"/>
      <c r="K681" s="122"/>
      <c r="L681" s="123"/>
      <c r="M681" s="124"/>
      <c r="N681" s="124"/>
      <c r="O681" s="124"/>
      <c r="P681" s="124"/>
      <c r="Q681" s="124"/>
      <c r="R681" s="124"/>
      <c r="U681" s="126"/>
      <c r="V681" s="126"/>
    </row>
    <row r="682" spans="2:22">
      <c r="B682" s="116"/>
      <c r="E682" s="117"/>
      <c r="F682" s="118"/>
      <c r="G682" s="119"/>
      <c r="H682" s="119"/>
      <c r="I682" s="120"/>
      <c r="J682" s="120"/>
      <c r="K682" s="122"/>
      <c r="L682" s="123"/>
      <c r="M682" s="124"/>
      <c r="N682" s="124"/>
      <c r="O682" s="124"/>
      <c r="P682" s="124"/>
      <c r="Q682" s="124"/>
      <c r="R682" s="124"/>
      <c r="U682" s="126"/>
      <c r="V682" s="126"/>
    </row>
    <row r="683" spans="2:22">
      <c r="B683" s="116"/>
      <c r="E683" s="117"/>
      <c r="F683" s="118"/>
      <c r="G683" s="119"/>
      <c r="H683" s="119"/>
      <c r="I683" s="120"/>
      <c r="J683" s="120"/>
      <c r="K683" s="122"/>
      <c r="L683" s="123"/>
      <c r="M683" s="124"/>
      <c r="N683" s="124"/>
      <c r="O683" s="124"/>
      <c r="P683" s="124"/>
      <c r="Q683" s="124"/>
      <c r="R683" s="124"/>
      <c r="U683" s="126"/>
      <c r="V683" s="126"/>
    </row>
    <row r="684" spans="2:22">
      <c r="B684" s="116"/>
      <c r="E684" s="117"/>
      <c r="F684" s="118"/>
      <c r="G684" s="119"/>
      <c r="H684" s="119"/>
      <c r="I684" s="120"/>
      <c r="J684" s="120"/>
      <c r="K684" s="122"/>
      <c r="L684" s="123"/>
      <c r="M684" s="124"/>
      <c r="N684" s="124"/>
      <c r="O684" s="124"/>
      <c r="P684" s="124"/>
      <c r="Q684" s="124"/>
      <c r="R684" s="124"/>
      <c r="U684" s="126"/>
      <c r="V684" s="126"/>
    </row>
    <row r="685" spans="2:22">
      <c r="B685" s="116"/>
      <c r="E685" s="117"/>
      <c r="F685" s="118"/>
      <c r="G685" s="119"/>
      <c r="H685" s="119"/>
      <c r="I685" s="120"/>
      <c r="J685" s="120"/>
      <c r="K685" s="122"/>
      <c r="L685" s="123"/>
      <c r="M685" s="124"/>
      <c r="N685" s="124"/>
      <c r="O685" s="124"/>
      <c r="P685" s="124"/>
      <c r="Q685" s="124"/>
      <c r="R685" s="124"/>
      <c r="U685" s="126"/>
      <c r="V685" s="126"/>
    </row>
    <row r="686" spans="2:22">
      <c r="B686" s="116"/>
      <c r="E686" s="117"/>
      <c r="F686" s="118"/>
      <c r="G686" s="119"/>
      <c r="H686" s="119"/>
      <c r="I686" s="120"/>
      <c r="J686" s="120"/>
      <c r="K686" s="122"/>
      <c r="L686" s="123"/>
      <c r="M686" s="124"/>
      <c r="N686" s="124"/>
      <c r="O686" s="124"/>
      <c r="P686" s="124"/>
      <c r="Q686" s="124"/>
      <c r="R686" s="124"/>
      <c r="U686" s="126"/>
      <c r="V686" s="126"/>
    </row>
    <row r="687" spans="2:22">
      <c r="B687" s="116"/>
      <c r="E687" s="117"/>
      <c r="F687" s="118"/>
      <c r="G687" s="119"/>
      <c r="H687" s="119"/>
      <c r="I687" s="120"/>
      <c r="J687" s="120"/>
      <c r="K687" s="122"/>
      <c r="L687" s="123"/>
      <c r="M687" s="124"/>
      <c r="N687" s="124"/>
      <c r="O687" s="124"/>
      <c r="P687" s="124"/>
      <c r="Q687" s="124"/>
      <c r="R687" s="124"/>
      <c r="U687" s="126"/>
      <c r="V687" s="126"/>
    </row>
    <row r="688" spans="2:22">
      <c r="B688" s="116"/>
      <c r="E688" s="117"/>
      <c r="F688" s="118"/>
      <c r="G688" s="119"/>
      <c r="H688" s="119"/>
      <c r="I688" s="120"/>
      <c r="J688" s="120"/>
      <c r="K688" s="122"/>
      <c r="L688" s="123"/>
      <c r="M688" s="124"/>
      <c r="N688" s="124"/>
      <c r="O688" s="124"/>
      <c r="P688" s="124"/>
      <c r="Q688" s="124"/>
      <c r="R688" s="124"/>
      <c r="U688" s="126"/>
      <c r="V688" s="126"/>
    </row>
    <row r="689" spans="2:22">
      <c r="B689" s="116"/>
      <c r="E689" s="117"/>
      <c r="F689" s="118"/>
      <c r="G689" s="119"/>
      <c r="H689" s="119"/>
      <c r="I689" s="120"/>
      <c r="J689" s="120"/>
      <c r="K689" s="122"/>
      <c r="L689" s="123"/>
      <c r="M689" s="124"/>
      <c r="N689" s="124"/>
      <c r="O689" s="124"/>
      <c r="P689" s="124"/>
      <c r="Q689" s="124"/>
      <c r="R689" s="124"/>
      <c r="U689" s="126"/>
      <c r="V689" s="126"/>
    </row>
    <row r="690" spans="2:22">
      <c r="B690" s="116"/>
      <c r="E690" s="117"/>
      <c r="F690" s="118"/>
      <c r="G690" s="119"/>
      <c r="H690" s="119"/>
      <c r="I690" s="120"/>
      <c r="J690" s="120"/>
      <c r="K690" s="122"/>
      <c r="L690" s="123"/>
      <c r="M690" s="124"/>
      <c r="N690" s="124"/>
      <c r="O690" s="124"/>
      <c r="P690" s="124"/>
      <c r="Q690" s="124"/>
      <c r="R690" s="124"/>
      <c r="U690" s="126"/>
      <c r="V690" s="126"/>
    </row>
    <row r="691" spans="2:22">
      <c r="B691" s="116"/>
      <c r="E691" s="117"/>
      <c r="F691" s="118"/>
      <c r="G691" s="119"/>
      <c r="H691" s="119"/>
      <c r="I691" s="120"/>
      <c r="J691" s="120"/>
      <c r="K691" s="122"/>
      <c r="L691" s="123"/>
      <c r="M691" s="124"/>
      <c r="N691" s="124"/>
      <c r="O691" s="124"/>
      <c r="P691" s="124"/>
      <c r="Q691" s="124"/>
      <c r="R691" s="124"/>
      <c r="U691" s="126"/>
      <c r="V691" s="126"/>
    </row>
    <row r="692" spans="2:22">
      <c r="B692" s="116"/>
      <c r="E692" s="117"/>
      <c r="F692" s="118"/>
      <c r="G692" s="119"/>
      <c r="H692" s="119"/>
      <c r="I692" s="120"/>
      <c r="J692" s="120"/>
      <c r="K692" s="122"/>
      <c r="L692" s="123"/>
      <c r="M692" s="124"/>
      <c r="N692" s="124"/>
      <c r="O692" s="124"/>
      <c r="P692" s="124"/>
      <c r="Q692" s="124"/>
      <c r="R692" s="124"/>
      <c r="U692" s="126"/>
      <c r="V692" s="126"/>
    </row>
    <row r="693" spans="2:22">
      <c r="B693" s="116"/>
      <c r="E693" s="117"/>
      <c r="F693" s="118"/>
      <c r="G693" s="119"/>
      <c r="H693" s="119"/>
      <c r="I693" s="120"/>
      <c r="J693" s="120"/>
      <c r="K693" s="122"/>
      <c r="L693" s="123"/>
      <c r="M693" s="124"/>
      <c r="N693" s="124"/>
      <c r="O693" s="124"/>
      <c r="P693" s="124"/>
      <c r="Q693" s="124"/>
      <c r="R693" s="124"/>
      <c r="U693" s="126"/>
      <c r="V693" s="126"/>
    </row>
    <row r="694" spans="2:22">
      <c r="B694" s="116"/>
      <c r="E694" s="117"/>
      <c r="F694" s="118"/>
      <c r="G694" s="119"/>
      <c r="H694" s="119"/>
      <c r="I694" s="120"/>
      <c r="J694" s="120"/>
      <c r="K694" s="122"/>
      <c r="L694" s="123"/>
      <c r="M694" s="124"/>
      <c r="N694" s="124"/>
      <c r="O694" s="124"/>
      <c r="P694" s="124"/>
      <c r="Q694" s="124"/>
      <c r="R694" s="124"/>
      <c r="U694" s="126"/>
      <c r="V694" s="126"/>
    </row>
    <row r="695" spans="2:22">
      <c r="B695" s="116"/>
      <c r="E695" s="117"/>
      <c r="F695" s="118"/>
      <c r="G695" s="119"/>
      <c r="H695" s="119"/>
      <c r="I695" s="120"/>
      <c r="J695" s="120"/>
      <c r="K695" s="122"/>
      <c r="L695" s="123"/>
      <c r="M695" s="124"/>
      <c r="N695" s="124"/>
      <c r="O695" s="124"/>
      <c r="P695" s="124"/>
      <c r="Q695" s="124"/>
      <c r="R695" s="124"/>
      <c r="U695" s="126"/>
      <c r="V695" s="126"/>
    </row>
    <row r="696" spans="2:22">
      <c r="B696" s="116"/>
      <c r="E696" s="117"/>
      <c r="F696" s="118"/>
      <c r="G696" s="119"/>
      <c r="H696" s="119"/>
      <c r="I696" s="120"/>
      <c r="J696" s="120"/>
      <c r="K696" s="122"/>
      <c r="L696" s="123"/>
      <c r="M696" s="124"/>
      <c r="N696" s="124"/>
      <c r="O696" s="124"/>
      <c r="P696" s="124"/>
      <c r="Q696" s="124"/>
      <c r="R696" s="124"/>
      <c r="U696" s="126"/>
      <c r="V696" s="126"/>
    </row>
    <row r="697" spans="2:22">
      <c r="B697" s="116"/>
      <c r="E697" s="117"/>
      <c r="F697" s="118"/>
      <c r="G697" s="119"/>
      <c r="H697" s="119"/>
      <c r="I697" s="120"/>
      <c r="J697" s="120"/>
      <c r="K697" s="122"/>
      <c r="L697" s="123"/>
      <c r="M697" s="124"/>
      <c r="N697" s="124"/>
      <c r="O697" s="124"/>
      <c r="P697" s="124"/>
      <c r="Q697" s="124"/>
      <c r="R697" s="124"/>
      <c r="U697" s="126"/>
      <c r="V697" s="126"/>
    </row>
    <row r="698" spans="2:22">
      <c r="B698" s="116"/>
      <c r="E698" s="117"/>
      <c r="F698" s="118"/>
      <c r="G698" s="119"/>
      <c r="H698" s="119"/>
      <c r="I698" s="120"/>
      <c r="J698" s="120"/>
      <c r="K698" s="122"/>
      <c r="L698" s="123"/>
      <c r="M698" s="124"/>
      <c r="N698" s="124"/>
      <c r="O698" s="124"/>
      <c r="P698" s="124"/>
      <c r="Q698" s="124"/>
      <c r="R698" s="124"/>
      <c r="U698" s="126"/>
      <c r="V698" s="126"/>
    </row>
    <row r="699" spans="2:22">
      <c r="B699" s="116"/>
      <c r="E699" s="117"/>
      <c r="F699" s="118"/>
      <c r="G699" s="119"/>
      <c r="H699" s="119"/>
      <c r="I699" s="120"/>
      <c r="J699" s="120"/>
      <c r="K699" s="122"/>
      <c r="L699" s="123"/>
      <c r="M699" s="124"/>
      <c r="N699" s="124"/>
      <c r="O699" s="124"/>
      <c r="P699" s="124"/>
      <c r="Q699" s="124"/>
      <c r="R699" s="124"/>
      <c r="U699" s="126"/>
      <c r="V699" s="126"/>
    </row>
    <row r="700" spans="2:22">
      <c r="B700" s="116"/>
      <c r="E700" s="117"/>
      <c r="F700" s="118"/>
      <c r="G700" s="119"/>
      <c r="H700" s="119"/>
      <c r="I700" s="120"/>
      <c r="J700" s="120"/>
      <c r="K700" s="122"/>
      <c r="L700" s="123"/>
      <c r="M700" s="124"/>
      <c r="N700" s="124"/>
      <c r="O700" s="124"/>
      <c r="P700" s="124"/>
      <c r="Q700" s="124"/>
      <c r="R700" s="124"/>
      <c r="U700" s="126"/>
      <c r="V700" s="126"/>
    </row>
    <row r="701" spans="2:22">
      <c r="B701" s="116"/>
      <c r="E701" s="117"/>
      <c r="F701" s="118"/>
      <c r="G701" s="119"/>
      <c r="H701" s="119"/>
      <c r="I701" s="120"/>
      <c r="J701" s="120"/>
      <c r="K701" s="122"/>
      <c r="L701" s="123"/>
      <c r="M701" s="124"/>
      <c r="N701" s="124"/>
      <c r="O701" s="124"/>
      <c r="P701" s="124"/>
      <c r="Q701" s="124"/>
      <c r="R701" s="124"/>
      <c r="U701" s="126"/>
      <c r="V701" s="126"/>
    </row>
    <row r="702" spans="2:22">
      <c r="B702" s="116"/>
      <c r="E702" s="117"/>
      <c r="F702" s="118"/>
      <c r="G702" s="119"/>
      <c r="H702" s="119"/>
      <c r="I702" s="120"/>
      <c r="J702" s="120"/>
      <c r="K702" s="122"/>
      <c r="L702" s="123"/>
      <c r="M702" s="124"/>
      <c r="N702" s="124"/>
      <c r="O702" s="124"/>
      <c r="P702" s="124"/>
      <c r="Q702" s="124"/>
      <c r="R702" s="124"/>
      <c r="U702" s="126"/>
      <c r="V702" s="126"/>
    </row>
    <row r="703" spans="2:22">
      <c r="B703" s="116"/>
      <c r="E703" s="117"/>
      <c r="F703" s="118"/>
      <c r="G703" s="119"/>
      <c r="H703" s="119"/>
      <c r="I703" s="120"/>
      <c r="J703" s="120"/>
      <c r="K703" s="122"/>
      <c r="L703" s="123"/>
      <c r="M703" s="124"/>
      <c r="N703" s="124"/>
      <c r="O703" s="124"/>
      <c r="P703" s="124"/>
      <c r="Q703" s="124"/>
      <c r="R703" s="124"/>
      <c r="U703" s="126"/>
      <c r="V703" s="126"/>
    </row>
    <row r="704" spans="2:22">
      <c r="B704" s="116"/>
      <c r="E704" s="117"/>
      <c r="F704" s="118"/>
      <c r="G704" s="119"/>
      <c r="H704" s="119"/>
      <c r="I704" s="120"/>
      <c r="J704" s="120"/>
      <c r="K704" s="122"/>
      <c r="L704" s="123"/>
      <c r="M704" s="124"/>
      <c r="N704" s="124"/>
      <c r="O704" s="124"/>
      <c r="P704" s="124"/>
      <c r="Q704" s="124"/>
      <c r="R704" s="124"/>
      <c r="U704" s="126"/>
      <c r="V704" s="126"/>
    </row>
    <row r="705" spans="1:22">
      <c r="B705" s="116"/>
      <c r="E705" s="117"/>
      <c r="F705" s="118"/>
      <c r="G705" s="119"/>
      <c r="H705" s="119"/>
      <c r="I705" s="120"/>
      <c r="J705" s="120"/>
      <c r="K705" s="122"/>
      <c r="L705" s="123"/>
      <c r="M705" s="124"/>
      <c r="N705" s="124"/>
      <c r="O705" s="124"/>
      <c r="P705" s="124"/>
      <c r="Q705" s="124"/>
      <c r="R705" s="124"/>
      <c r="U705" s="126"/>
      <c r="V705" s="126"/>
    </row>
    <row r="706" spans="1:22">
      <c r="B706" s="116"/>
      <c r="E706" s="117"/>
      <c r="F706" s="118"/>
      <c r="G706" s="119"/>
      <c r="H706" s="119"/>
      <c r="I706" s="120"/>
      <c r="J706" s="120"/>
      <c r="K706" s="122"/>
      <c r="L706" s="123"/>
      <c r="M706" s="124"/>
      <c r="N706" s="124"/>
      <c r="O706" s="124"/>
      <c r="P706" s="124"/>
      <c r="Q706" s="124"/>
      <c r="R706" s="124"/>
      <c r="U706" s="126"/>
      <c r="V706" s="126"/>
    </row>
    <row r="707" spans="1:22">
      <c r="B707" s="116"/>
      <c r="E707" s="117"/>
      <c r="F707" s="118"/>
      <c r="G707" s="119"/>
      <c r="H707" s="119"/>
      <c r="I707" s="120"/>
      <c r="J707" s="120"/>
      <c r="K707" s="122"/>
      <c r="L707" s="123"/>
      <c r="M707" s="124"/>
      <c r="N707" s="124"/>
      <c r="O707" s="124"/>
      <c r="P707" s="124"/>
      <c r="Q707" s="124"/>
      <c r="R707" s="124"/>
      <c r="U707" s="126"/>
      <c r="V707" s="126"/>
    </row>
    <row r="708" spans="1:22">
      <c r="B708" s="116"/>
      <c r="E708" s="117"/>
      <c r="F708" s="118"/>
      <c r="G708" s="119"/>
      <c r="H708" s="119"/>
      <c r="I708" s="120"/>
      <c r="J708" s="120"/>
      <c r="K708" s="122"/>
      <c r="L708" s="123"/>
      <c r="M708" s="124"/>
      <c r="N708" s="124"/>
      <c r="O708" s="124"/>
      <c r="P708" s="124"/>
      <c r="Q708" s="124"/>
      <c r="R708" s="124"/>
      <c r="U708" s="126"/>
      <c r="V708" s="126"/>
    </row>
    <row r="709" spans="1:22">
      <c r="B709" s="116"/>
      <c r="E709" s="117"/>
      <c r="F709" s="118"/>
      <c r="G709" s="119"/>
      <c r="H709" s="119"/>
      <c r="I709" s="120"/>
      <c r="J709" s="120"/>
      <c r="K709" s="122"/>
      <c r="L709" s="123"/>
      <c r="M709" s="124"/>
      <c r="N709" s="124"/>
      <c r="O709" s="124"/>
      <c r="P709" s="124"/>
      <c r="Q709" s="124"/>
      <c r="R709" s="124"/>
      <c r="U709" s="126"/>
      <c r="V709" s="126"/>
    </row>
    <row r="710" spans="1:22">
      <c r="B710" s="116"/>
      <c r="E710" s="117"/>
      <c r="F710" s="118"/>
      <c r="G710" s="119"/>
      <c r="H710" s="119"/>
      <c r="I710" s="120"/>
      <c r="J710" s="120"/>
      <c r="K710" s="122"/>
      <c r="L710" s="123"/>
      <c r="M710" s="124"/>
      <c r="N710" s="124"/>
      <c r="O710" s="124"/>
      <c r="P710" s="124"/>
      <c r="Q710" s="124"/>
      <c r="R710" s="124"/>
      <c r="U710" s="126"/>
      <c r="V710" s="126"/>
    </row>
    <row r="711" spans="1:22">
      <c r="B711" s="116"/>
      <c r="E711" s="117"/>
      <c r="F711" s="118"/>
      <c r="G711" s="119"/>
      <c r="H711" s="119"/>
      <c r="I711" s="120"/>
      <c r="J711" s="120"/>
      <c r="K711" s="122"/>
      <c r="L711" s="123"/>
      <c r="M711" s="124"/>
      <c r="N711" s="124"/>
      <c r="O711" s="124"/>
      <c r="P711" s="124"/>
      <c r="Q711" s="124"/>
      <c r="R711" s="124"/>
      <c r="U711" s="126"/>
      <c r="V711" s="126"/>
    </row>
    <row r="712" spans="1:22">
      <c r="B712" s="116"/>
      <c r="E712" s="117"/>
      <c r="F712" s="118"/>
      <c r="G712" s="119"/>
      <c r="H712" s="119"/>
      <c r="I712" s="120"/>
      <c r="J712" s="120"/>
      <c r="K712" s="122"/>
      <c r="L712" s="131"/>
      <c r="M712" s="124"/>
      <c r="N712" s="124"/>
      <c r="O712" s="124"/>
      <c r="P712" s="124"/>
      <c r="Q712" s="124"/>
      <c r="R712" s="124"/>
      <c r="U712" s="126"/>
      <c r="V712" s="126"/>
    </row>
    <row r="713" spans="1:22">
      <c r="B713" s="116"/>
      <c r="E713" s="117"/>
      <c r="F713" s="118"/>
      <c r="G713" s="119"/>
      <c r="H713" s="119"/>
      <c r="I713" s="120"/>
      <c r="J713" s="120"/>
      <c r="K713" s="122"/>
      <c r="L713" s="123"/>
      <c r="M713" s="124"/>
      <c r="N713" s="124"/>
      <c r="O713" s="124"/>
      <c r="P713" s="124"/>
      <c r="Q713" s="124"/>
      <c r="R713" s="124"/>
      <c r="U713" s="126"/>
      <c r="V713" s="126"/>
    </row>
    <row r="714" spans="1:22">
      <c r="A714" s="132"/>
      <c r="B714" s="116"/>
      <c r="E714" s="117"/>
      <c r="F714" s="118"/>
      <c r="G714" s="128"/>
      <c r="H714" s="119"/>
      <c r="I714" s="120"/>
      <c r="J714" s="120"/>
      <c r="K714" s="122"/>
      <c r="L714" s="123"/>
      <c r="M714" s="124"/>
      <c r="N714" s="124"/>
      <c r="O714" s="124"/>
      <c r="P714" s="124"/>
      <c r="Q714" s="124"/>
      <c r="R714" s="124"/>
      <c r="U714" s="126"/>
      <c r="V714" s="126"/>
    </row>
    <row r="715" spans="1:22">
      <c r="A715" s="132"/>
      <c r="B715" s="116"/>
      <c r="E715" s="117"/>
      <c r="F715" s="118"/>
      <c r="G715" s="119"/>
      <c r="H715" s="119"/>
      <c r="I715" s="120"/>
      <c r="J715" s="120"/>
      <c r="K715" s="122"/>
      <c r="L715" s="123"/>
      <c r="M715" s="124"/>
      <c r="N715" s="124"/>
      <c r="O715" s="124"/>
      <c r="P715" s="124"/>
      <c r="Q715" s="124"/>
      <c r="R715" s="124"/>
      <c r="U715" s="126"/>
      <c r="V715" s="126"/>
    </row>
    <row r="716" spans="1:22">
      <c r="A716" s="132"/>
      <c r="B716" s="116"/>
      <c r="E716" s="117"/>
      <c r="F716" s="118"/>
      <c r="G716" s="119"/>
      <c r="H716" s="119"/>
      <c r="I716" s="120"/>
      <c r="J716" s="120"/>
      <c r="K716" s="122"/>
      <c r="L716" s="123"/>
      <c r="M716" s="124"/>
      <c r="N716" s="124"/>
      <c r="O716" s="124"/>
      <c r="P716" s="133"/>
      <c r="Q716" s="124"/>
      <c r="R716" s="124"/>
      <c r="U716" s="126"/>
      <c r="V716" s="126"/>
    </row>
    <row r="717" spans="1:22">
      <c r="A717" s="132"/>
      <c r="B717" s="116"/>
      <c r="E717" s="117"/>
      <c r="F717" s="118"/>
      <c r="G717" s="119"/>
      <c r="H717" s="119"/>
      <c r="I717" s="120"/>
      <c r="J717" s="120"/>
      <c r="K717" s="122"/>
      <c r="L717" s="123"/>
      <c r="M717" s="124"/>
      <c r="N717" s="124"/>
      <c r="O717" s="124"/>
      <c r="P717" s="124"/>
      <c r="Q717" s="124"/>
      <c r="R717" s="133"/>
      <c r="U717" s="126"/>
      <c r="V717" s="126"/>
    </row>
    <row r="718" spans="1:22">
      <c r="B718" s="116"/>
      <c r="E718" s="117"/>
      <c r="F718" s="118"/>
      <c r="G718" s="119"/>
      <c r="H718" s="119"/>
      <c r="I718" s="120"/>
      <c r="J718" s="120"/>
      <c r="K718" s="122"/>
      <c r="L718" s="123"/>
      <c r="M718" s="124"/>
      <c r="N718" s="124"/>
      <c r="O718" s="124"/>
      <c r="P718" s="124"/>
      <c r="Q718" s="124"/>
      <c r="R718" s="134"/>
      <c r="U718" s="126"/>
      <c r="V718" s="126"/>
    </row>
    <row r="719" spans="1:22">
      <c r="B719" s="116"/>
      <c r="E719" s="117"/>
      <c r="F719" s="118"/>
      <c r="G719" s="119"/>
      <c r="H719" s="119"/>
      <c r="I719" s="120"/>
      <c r="J719" s="120"/>
      <c r="K719" s="122"/>
      <c r="L719" s="123"/>
      <c r="M719" s="124"/>
      <c r="N719" s="124"/>
      <c r="O719" s="133"/>
      <c r="P719" s="124"/>
      <c r="Q719" s="124"/>
      <c r="R719" s="124"/>
      <c r="U719" s="126"/>
      <c r="V719" s="126"/>
    </row>
    <row r="720" spans="1:22">
      <c r="B720" s="116"/>
      <c r="E720" s="117"/>
      <c r="F720" s="118"/>
      <c r="G720" s="128"/>
      <c r="H720" s="119"/>
      <c r="I720" s="120"/>
      <c r="J720" s="120"/>
      <c r="K720" s="122"/>
      <c r="L720" s="123"/>
      <c r="M720" s="124"/>
      <c r="N720" s="124"/>
      <c r="O720" s="124"/>
      <c r="P720" s="124"/>
      <c r="Q720" s="124"/>
      <c r="R720" s="124"/>
      <c r="U720" s="126"/>
      <c r="V720" s="126"/>
    </row>
    <row r="721" spans="2:22">
      <c r="B721" s="116"/>
      <c r="E721" s="117"/>
      <c r="F721" s="118"/>
      <c r="G721" s="119"/>
      <c r="H721" s="119"/>
      <c r="I721" s="120"/>
      <c r="J721" s="120"/>
      <c r="K721" s="122"/>
      <c r="L721" s="131"/>
      <c r="M721" s="124"/>
      <c r="N721" s="124"/>
      <c r="O721" s="124"/>
      <c r="P721" s="124"/>
      <c r="Q721" s="124"/>
      <c r="R721" s="124"/>
      <c r="U721" s="126"/>
      <c r="V721" s="126"/>
    </row>
    <row r="722" spans="2:22">
      <c r="B722" s="116"/>
      <c r="E722" s="117"/>
      <c r="F722" s="118"/>
      <c r="G722" s="119"/>
      <c r="H722" s="119"/>
      <c r="I722" s="120"/>
      <c r="J722" s="120"/>
      <c r="K722" s="122"/>
      <c r="L722" s="123"/>
      <c r="M722" s="124"/>
      <c r="N722" s="124"/>
      <c r="O722" s="124"/>
      <c r="P722" s="133"/>
      <c r="Q722" s="124"/>
      <c r="R722" s="124"/>
      <c r="U722" s="126"/>
      <c r="V722" s="126"/>
    </row>
    <row r="723" spans="2:22">
      <c r="B723" s="116"/>
      <c r="E723" s="117"/>
      <c r="F723" s="118"/>
      <c r="G723" s="119"/>
      <c r="H723" s="119"/>
      <c r="I723" s="120"/>
      <c r="J723" s="120"/>
      <c r="K723" s="122"/>
      <c r="L723" s="131"/>
      <c r="M723" s="124"/>
      <c r="N723" s="124"/>
      <c r="O723" s="124"/>
      <c r="P723" s="124"/>
      <c r="Q723" s="124"/>
      <c r="R723" s="124"/>
      <c r="U723" s="126"/>
      <c r="V723" s="126"/>
    </row>
    <row r="724" spans="2:22">
      <c r="B724" s="116"/>
      <c r="E724" s="117"/>
      <c r="F724" s="118"/>
      <c r="G724" s="119"/>
      <c r="H724" s="119"/>
      <c r="I724" s="120"/>
      <c r="J724" s="120"/>
      <c r="K724" s="122"/>
      <c r="L724" s="123"/>
      <c r="M724" s="124"/>
      <c r="N724" s="124"/>
      <c r="O724" s="124"/>
      <c r="P724" s="124"/>
      <c r="Q724" s="133"/>
      <c r="R724" s="124"/>
      <c r="U724" s="126"/>
      <c r="V724" s="126"/>
    </row>
    <row r="725" spans="2:22">
      <c r="B725" s="116"/>
      <c r="E725" s="117"/>
      <c r="F725" s="118"/>
      <c r="G725" s="119"/>
      <c r="H725" s="119"/>
      <c r="I725" s="120"/>
      <c r="J725" s="120"/>
      <c r="K725" s="122"/>
      <c r="L725" s="123"/>
      <c r="M725" s="133"/>
      <c r="N725" s="124"/>
      <c r="O725" s="124"/>
      <c r="P725" s="124"/>
      <c r="Q725" s="124"/>
      <c r="R725" s="124"/>
      <c r="U725" s="126"/>
      <c r="V725" s="126"/>
    </row>
    <row r="726" spans="2:22">
      <c r="B726" s="116"/>
      <c r="E726" s="117"/>
      <c r="F726" s="118"/>
      <c r="G726" s="119"/>
      <c r="H726" s="119"/>
      <c r="I726" s="120"/>
      <c r="J726" s="120"/>
      <c r="K726" s="129"/>
      <c r="L726" s="123"/>
      <c r="M726" s="124"/>
      <c r="N726" s="124"/>
      <c r="O726" s="124"/>
      <c r="P726" s="124"/>
      <c r="Q726" s="124"/>
      <c r="R726" s="124"/>
      <c r="U726" s="126"/>
      <c r="V726" s="126"/>
    </row>
    <row r="727" spans="2:22">
      <c r="B727" s="116"/>
      <c r="E727" s="117"/>
      <c r="F727" s="118"/>
      <c r="G727" s="119"/>
      <c r="H727" s="119"/>
      <c r="I727" s="120"/>
      <c r="J727" s="120"/>
      <c r="K727" s="122"/>
      <c r="L727" s="123"/>
      <c r="M727" s="124"/>
      <c r="N727" s="124"/>
      <c r="O727" s="124"/>
      <c r="P727" s="124"/>
      <c r="Q727" s="124"/>
      <c r="R727" s="133"/>
      <c r="U727" s="126"/>
      <c r="V727" s="126"/>
    </row>
    <row r="728" spans="2:22">
      <c r="B728" s="116"/>
      <c r="E728" s="117"/>
      <c r="F728" s="118"/>
      <c r="G728" s="119"/>
      <c r="H728" s="119"/>
      <c r="I728" s="120"/>
      <c r="J728" s="120"/>
      <c r="K728" s="122"/>
      <c r="L728" s="123"/>
      <c r="M728" s="124"/>
      <c r="N728" s="124"/>
      <c r="O728" s="124"/>
      <c r="P728" s="124"/>
      <c r="Q728" s="124"/>
      <c r="R728" s="124"/>
      <c r="U728" s="126"/>
      <c r="V728" s="126"/>
    </row>
    <row r="729" spans="2:22">
      <c r="B729" s="116"/>
      <c r="E729" s="117"/>
      <c r="F729" s="118"/>
      <c r="G729" s="119"/>
      <c r="H729" s="119"/>
      <c r="I729" s="120"/>
      <c r="J729" s="120"/>
      <c r="K729" s="122"/>
      <c r="L729" s="123"/>
      <c r="M729" s="124"/>
      <c r="N729" s="124"/>
      <c r="O729" s="124"/>
      <c r="P729" s="124"/>
      <c r="Q729" s="124"/>
      <c r="R729" s="124"/>
      <c r="U729" s="126"/>
      <c r="V729" s="126"/>
    </row>
    <row r="730" spans="2:22">
      <c r="B730" s="116"/>
      <c r="E730" s="117"/>
      <c r="F730" s="118"/>
      <c r="G730" s="119"/>
      <c r="H730" s="119"/>
      <c r="I730" s="120"/>
      <c r="J730" s="120"/>
      <c r="K730" s="122"/>
      <c r="L730" s="123"/>
      <c r="M730" s="124"/>
      <c r="N730" s="124"/>
      <c r="O730" s="124"/>
      <c r="P730" s="124"/>
      <c r="Q730" s="124"/>
      <c r="R730" s="124"/>
      <c r="U730" s="126"/>
      <c r="V730" s="126"/>
    </row>
    <row r="731" spans="2:22">
      <c r="B731" s="116"/>
      <c r="E731" s="117"/>
      <c r="F731" s="118"/>
      <c r="G731" s="119"/>
      <c r="H731" s="119"/>
      <c r="I731" s="120"/>
      <c r="J731" s="120"/>
      <c r="K731" s="122"/>
      <c r="L731" s="123"/>
      <c r="M731" s="124"/>
      <c r="N731" s="124"/>
      <c r="O731" s="124"/>
      <c r="P731" s="124"/>
      <c r="Q731" s="124"/>
      <c r="R731" s="124"/>
      <c r="U731" s="126"/>
      <c r="V731" s="126"/>
    </row>
    <row r="732" spans="2:22">
      <c r="B732" s="116"/>
      <c r="E732" s="117"/>
      <c r="F732" s="118"/>
      <c r="G732" s="119"/>
      <c r="H732" s="119"/>
      <c r="I732" s="120"/>
      <c r="J732" s="120"/>
      <c r="K732" s="122"/>
      <c r="L732" s="123"/>
      <c r="M732" s="124"/>
      <c r="N732" s="124"/>
      <c r="O732" s="124"/>
      <c r="P732" s="124"/>
      <c r="Q732" s="124"/>
      <c r="R732" s="124"/>
      <c r="U732" s="126"/>
      <c r="V732" s="126"/>
    </row>
    <row r="733" spans="2:22">
      <c r="B733" s="116"/>
      <c r="E733" s="117"/>
      <c r="F733" s="118"/>
      <c r="G733" s="119"/>
      <c r="H733" s="119"/>
      <c r="I733" s="120"/>
      <c r="J733" s="120"/>
      <c r="K733" s="122"/>
      <c r="L733" s="123"/>
      <c r="M733" s="124"/>
      <c r="N733" s="124"/>
      <c r="O733" s="124"/>
      <c r="P733" s="124"/>
      <c r="Q733" s="124"/>
      <c r="R733" s="124"/>
      <c r="U733" s="126"/>
      <c r="V733" s="126"/>
    </row>
    <row r="734" spans="2:22">
      <c r="B734" s="116"/>
      <c r="E734" s="117"/>
      <c r="F734" s="118"/>
      <c r="G734" s="119"/>
      <c r="H734" s="119"/>
      <c r="I734" s="120"/>
      <c r="J734" s="120"/>
      <c r="K734" s="122"/>
      <c r="L734" s="123"/>
      <c r="M734" s="124"/>
      <c r="N734" s="124"/>
      <c r="O734" s="124"/>
      <c r="P734" s="124"/>
      <c r="Q734" s="124"/>
      <c r="R734" s="124"/>
      <c r="U734" s="126"/>
      <c r="V734" s="126"/>
    </row>
    <row r="735" spans="2:22">
      <c r="B735" s="116"/>
      <c r="E735" s="117"/>
      <c r="F735" s="118"/>
      <c r="G735" s="119"/>
      <c r="H735" s="119"/>
      <c r="I735" s="120"/>
      <c r="J735" s="120"/>
      <c r="K735" s="122"/>
      <c r="L735" s="123"/>
      <c r="M735" s="124"/>
      <c r="N735" s="124"/>
      <c r="O735" s="124"/>
      <c r="P735" s="124"/>
      <c r="Q735" s="124"/>
      <c r="R735" s="124"/>
      <c r="U735" s="126"/>
      <c r="V735" s="126"/>
    </row>
    <row r="736" spans="2:22">
      <c r="B736" s="116"/>
      <c r="E736" s="117"/>
      <c r="F736" s="118"/>
      <c r="G736" s="119"/>
      <c r="H736" s="119"/>
      <c r="I736" s="120"/>
      <c r="J736" s="120"/>
      <c r="K736" s="122"/>
      <c r="L736" s="123"/>
      <c r="M736" s="124"/>
      <c r="N736" s="124"/>
      <c r="O736" s="124"/>
      <c r="P736" s="124"/>
      <c r="Q736" s="124"/>
      <c r="R736" s="124"/>
      <c r="U736" s="126"/>
      <c r="V736" s="126"/>
    </row>
    <row r="737" spans="2:22">
      <c r="B737" s="116"/>
      <c r="E737" s="117"/>
      <c r="F737" s="118"/>
      <c r="G737" s="119"/>
      <c r="H737" s="119"/>
      <c r="I737" s="120"/>
      <c r="J737" s="120"/>
      <c r="K737" s="122"/>
      <c r="L737" s="123"/>
      <c r="M737" s="124"/>
      <c r="N737" s="124"/>
      <c r="O737" s="124"/>
      <c r="P737" s="124"/>
      <c r="Q737" s="124"/>
      <c r="R737" s="124"/>
      <c r="U737" s="126"/>
      <c r="V737" s="126"/>
    </row>
    <row r="738" spans="2:22">
      <c r="B738" s="116"/>
      <c r="E738" s="117"/>
      <c r="F738" s="118"/>
      <c r="G738" s="119"/>
      <c r="H738" s="119"/>
      <c r="I738" s="120"/>
      <c r="J738" s="120"/>
      <c r="K738" s="129"/>
      <c r="L738" s="123"/>
      <c r="M738" s="124"/>
      <c r="N738" s="124"/>
      <c r="O738" s="124"/>
      <c r="P738" s="124"/>
      <c r="Q738" s="124"/>
      <c r="R738" s="124"/>
      <c r="U738" s="126"/>
      <c r="V738" s="126"/>
    </row>
    <row r="739" spans="2:22">
      <c r="B739" s="116"/>
      <c r="E739" s="117"/>
      <c r="F739" s="118"/>
      <c r="G739" s="119"/>
      <c r="H739" s="119"/>
      <c r="I739" s="120"/>
      <c r="J739" s="120"/>
      <c r="K739" s="122"/>
      <c r="L739" s="123"/>
      <c r="M739" s="124"/>
      <c r="N739" s="124"/>
      <c r="O739" s="124"/>
      <c r="P739" s="124"/>
      <c r="Q739" s="124"/>
      <c r="R739" s="124"/>
      <c r="U739" s="126"/>
      <c r="V739" s="126"/>
    </row>
    <row r="740" spans="2:22">
      <c r="B740" s="116"/>
      <c r="E740" s="117"/>
      <c r="F740" s="118"/>
      <c r="G740" s="119"/>
      <c r="H740" s="119"/>
      <c r="I740" s="120"/>
      <c r="J740" s="120"/>
      <c r="K740" s="122"/>
      <c r="L740" s="131"/>
      <c r="M740" s="124"/>
      <c r="N740" s="124"/>
      <c r="O740" s="124"/>
      <c r="P740" s="124"/>
      <c r="Q740" s="124"/>
      <c r="R740" s="124"/>
      <c r="U740" s="126"/>
      <c r="V740" s="126"/>
    </row>
    <row r="741" spans="2:22">
      <c r="B741" s="116"/>
      <c r="E741" s="117"/>
      <c r="F741" s="118"/>
      <c r="G741" s="119"/>
      <c r="H741" s="119"/>
      <c r="I741" s="120"/>
      <c r="J741" s="120"/>
      <c r="K741" s="122"/>
      <c r="L741" s="131"/>
      <c r="M741" s="124"/>
      <c r="N741" s="124"/>
      <c r="O741" s="124"/>
      <c r="P741" s="124"/>
      <c r="Q741" s="124"/>
      <c r="R741" s="124"/>
      <c r="U741" s="126"/>
      <c r="V741" s="126"/>
    </row>
    <row r="742" spans="2:22">
      <c r="B742" s="116"/>
      <c r="E742" s="117"/>
      <c r="F742" s="118"/>
      <c r="G742" s="119"/>
      <c r="H742" s="119"/>
      <c r="I742" s="120"/>
      <c r="J742" s="120"/>
      <c r="K742" s="122"/>
      <c r="L742" s="131"/>
      <c r="M742" s="124"/>
      <c r="N742" s="124"/>
      <c r="O742" s="124"/>
      <c r="P742" s="124"/>
      <c r="Q742" s="124"/>
      <c r="R742" s="124"/>
      <c r="U742" s="126"/>
      <c r="V742" s="126"/>
    </row>
    <row r="743" spans="2:22">
      <c r="B743" s="116"/>
      <c r="E743" s="117"/>
      <c r="F743" s="118"/>
      <c r="G743" s="128"/>
      <c r="H743" s="119"/>
      <c r="I743" s="120"/>
      <c r="J743" s="120"/>
      <c r="K743" s="122"/>
      <c r="L743" s="123"/>
      <c r="M743" s="124"/>
      <c r="N743" s="124"/>
      <c r="O743" s="124"/>
      <c r="P743" s="124"/>
      <c r="Q743" s="124"/>
      <c r="R743" s="124"/>
      <c r="U743" s="126"/>
      <c r="V743" s="126"/>
    </row>
    <row r="744" spans="2:22">
      <c r="B744" s="116"/>
      <c r="E744" s="117"/>
      <c r="F744" s="118"/>
      <c r="G744" s="119"/>
      <c r="H744" s="119"/>
      <c r="I744" s="120"/>
      <c r="J744" s="120"/>
      <c r="K744" s="129"/>
      <c r="L744" s="123"/>
      <c r="M744" s="124"/>
      <c r="N744" s="124"/>
      <c r="O744" s="124"/>
      <c r="P744" s="124"/>
      <c r="Q744" s="124"/>
      <c r="R744" s="124"/>
      <c r="U744" s="126"/>
      <c r="V744" s="126"/>
    </row>
    <row r="745" spans="2:22">
      <c r="B745" s="116"/>
      <c r="E745" s="117"/>
      <c r="F745" s="118"/>
      <c r="G745" s="119"/>
      <c r="H745" s="119"/>
      <c r="I745" s="120"/>
      <c r="J745" s="120"/>
      <c r="K745" s="122"/>
      <c r="L745" s="123"/>
      <c r="M745" s="124"/>
      <c r="N745" s="124"/>
      <c r="O745" s="124"/>
      <c r="P745" s="124"/>
      <c r="Q745" s="133"/>
      <c r="R745" s="124"/>
      <c r="U745" s="126"/>
      <c r="V745" s="126"/>
    </row>
    <row r="746" spans="2:22">
      <c r="B746" s="116"/>
      <c r="E746" s="117"/>
      <c r="F746" s="118"/>
      <c r="G746" s="119"/>
      <c r="H746" s="119"/>
      <c r="I746" s="120"/>
      <c r="J746" s="120"/>
      <c r="K746" s="122"/>
      <c r="L746" s="123"/>
      <c r="M746" s="124"/>
      <c r="N746" s="124"/>
      <c r="O746" s="124"/>
      <c r="P746" s="124"/>
      <c r="Q746" s="124"/>
      <c r="R746" s="133"/>
      <c r="U746" s="126"/>
      <c r="V746" s="126"/>
    </row>
    <row r="747" spans="2:22">
      <c r="B747" s="116"/>
      <c r="E747" s="117"/>
      <c r="F747" s="118"/>
      <c r="G747" s="119"/>
      <c r="H747" s="119"/>
      <c r="I747" s="120"/>
      <c r="J747" s="120"/>
      <c r="K747" s="122"/>
      <c r="L747" s="123"/>
      <c r="M747" s="124"/>
      <c r="N747" s="124"/>
      <c r="O747" s="124"/>
      <c r="P747" s="124"/>
      <c r="Q747" s="124"/>
      <c r="R747" s="124"/>
      <c r="U747" s="126"/>
      <c r="V747" s="126"/>
    </row>
    <row r="748" spans="2:22">
      <c r="B748" s="116"/>
      <c r="E748" s="117"/>
      <c r="F748" s="118"/>
      <c r="G748" s="119"/>
      <c r="H748" s="119"/>
      <c r="I748" s="120"/>
      <c r="J748" s="120"/>
      <c r="K748" s="122"/>
      <c r="L748" s="123"/>
      <c r="M748" s="124"/>
      <c r="N748" s="124"/>
      <c r="O748" s="124"/>
      <c r="P748" s="124"/>
      <c r="Q748" s="124"/>
      <c r="R748" s="124"/>
      <c r="U748" s="126"/>
      <c r="V748" s="126"/>
    </row>
    <row r="749" spans="2:22">
      <c r="B749" s="116"/>
      <c r="E749" s="117"/>
      <c r="F749" s="118"/>
      <c r="G749" s="119"/>
      <c r="H749" s="128"/>
      <c r="I749" s="120"/>
      <c r="J749" s="120"/>
      <c r="K749" s="122"/>
      <c r="L749" s="134"/>
      <c r="M749" s="124"/>
      <c r="N749" s="124"/>
      <c r="O749" s="124"/>
      <c r="P749" s="124"/>
      <c r="Q749" s="124"/>
      <c r="R749" s="124"/>
      <c r="U749" s="126"/>
      <c r="V749" s="126"/>
    </row>
    <row r="750" spans="2:22">
      <c r="B750" s="116"/>
      <c r="E750" s="117"/>
      <c r="F750" s="118"/>
      <c r="G750" s="119"/>
      <c r="H750" s="119"/>
      <c r="I750" s="120"/>
      <c r="J750" s="120"/>
      <c r="K750" s="122"/>
      <c r="L750" s="123"/>
      <c r="M750" s="124"/>
      <c r="N750" s="124"/>
      <c r="O750" s="124"/>
      <c r="P750" s="124"/>
      <c r="Q750" s="124"/>
      <c r="R750" s="124"/>
      <c r="U750" s="126"/>
      <c r="V750" s="126"/>
    </row>
    <row r="751" spans="2:22">
      <c r="B751" s="116"/>
      <c r="E751" s="117"/>
      <c r="F751" s="118"/>
      <c r="G751" s="119"/>
      <c r="H751" s="119"/>
      <c r="I751" s="120"/>
      <c r="J751" s="120"/>
      <c r="K751" s="122"/>
      <c r="L751" s="123"/>
      <c r="M751" s="124"/>
      <c r="N751" s="124"/>
      <c r="O751" s="124"/>
      <c r="P751" s="124"/>
      <c r="Q751" s="124"/>
      <c r="R751" s="124"/>
      <c r="U751" s="126"/>
      <c r="V751" s="126"/>
    </row>
    <row r="752" spans="2:22">
      <c r="B752" s="116"/>
      <c r="E752" s="117"/>
      <c r="F752" s="118"/>
      <c r="G752" s="119"/>
      <c r="H752" s="119"/>
      <c r="I752" s="120"/>
      <c r="J752" s="120"/>
      <c r="K752" s="122"/>
      <c r="L752" s="131"/>
      <c r="M752" s="124"/>
      <c r="N752" s="124"/>
      <c r="O752" s="124"/>
      <c r="P752" s="124"/>
      <c r="Q752" s="124"/>
      <c r="R752" s="124"/>
      <c r="U752" s="126"/>
      <c r="V752" s="126"/>
    </row>
    <row r="753" spans="2:22">
      <c r="B753" s="116"/>
      <c r="E753" s="117"/>
      <c r="F753" s="118"/>
      <c r="G753" s="119"/>
      <c r="H753" s="119"/>
      <c r="I753" s="120"/>
      <c r="J753" s="120"/>
      <c r="K753" s="122"/>
      <c r="L753" s="123"/>
      <c r="M753" s="124"/>
      <c r="N753" s="124"/>
      <c r="O753" s="124"/>
      <c r="P753" s="124"/>
      <c r="Q753" s="124"/>
      <c r="R753" s="124"/>
      <c r="U753" s="126"/>
      <c r="V753" s="126"/>
    </row>
    <row r="754" spans="2:22">
      <c r="B754" s="116"/>
      <c r="E754" s="117"/>
      <c r="F754" s="118"/>
      <c r="G754" s="119"/>
      <c r="H754" s="119"/>
      <c r="I754" s="120"/>
      <c r="J754" s="120"/>
      <c r="K754" s="122"/>
      <c r="L754" s="123"/>
      <c r="M754" s="124"/>
      <c r="N754" s="124"/>
      <c r="O754" s="124"/>
      <c r="P754" s="124"/>
      <c r="Q754" s="124"/>
      <c r="R754" s="124"/>
      <c r="U754" s="126"/>
      <c r="V754" s="126"/>
    </row>
    <row r="755" spans="2:22">
      <c r="B755" s="116"/>
      <c r="E755" s="117"/>
      <c r="F755" s="118"/>
      <c r="G755" s="119"/>
      <c r="H755" s="119"/>
      <c r="I755" s="120"/>
      <c r="J755" s="120"/>
      <c r="K755" s="122"/>
      <c r="L755" s="123"/>
      <c r="M755" s="124"/>
      <c r="N755" s="124"/>
      <c r="O755" s="124"/>
      <c r="P755" s="124"/>
      <c r="Q755" s="124"/>
      <c r="R755" s="124"/>
      <c r="U755" s="126"/>
      <c r="V755" s="126"/>
    </row>
    <row r="756" spans="2:22">
      <c r="B756" s="116"/>
      <c r="E756" s="117"/>
      <c r="F756" s="118"/>
      <c r="G756" s="119"/>
      <c r="H756" s="119"/>
      <c r="I756" s="120"/>
      <c r="J756" s="120"/>
      <c r="K756" s="122"/>
      <c r="L756" s="123"/>
      <c r="M756" s="124"/>
      <c r="N756" s="124"/>
      <c r="O756" s="124"/>
      <c r="P756" s="124"/>
      <c r="Q756" s="124"/>
      <c r="R756" s="124"/>
      <c r="U756" s="126"/>
      <c r="V756" s="126"/>
    </row>
    <row r="757" spans="2:22">
      <c r="B757" s="116"/>
      <c r="E757" s="117"/>
      <c r="F757" s="118"/>
      <c r="G757" s="119"/>
      <c r="H757" s="119"/>
      <c r="I757" s="120"/>
      <c r="J757" s="120"/>
      <c r="K757" s="122"/>
      <c r="L757" s="123"/>
      <c r="M757" s="124"/>
      <c r="N757" s="124"/>
      <c r="O757" s="124"/>
      <c r="P757" s="124"/>
      <c r="Q757" s="124"/>
      <c r="R757" s="124"/>
      <c r="U757" s="126"/>
      <c r="V757" s="126"/>
    </row>
    <row r="758" spans="2:22">
      <c r="B758" s="116"/>
      <c r="E758" s="117"/>
      <c r="F758" s="118"/>
      <c r="G758" s="119"/>
      <c r="H758" s="119"/>
      <c r="I758" s="120"/>
      <c r="J758" s="120"/>
      <c r="K758" s="122"/>
      <c r="L758" s="123"/>
      <c r="M758" s="124"/>
      <c r="N758" s="124"/>
      <c r="O758" s="124"/>
      <c r="P758" s="124"/>
      <c r="Q758" s="124"/>
      <c r="R758" s="124"/>
      <c r="U758" s="126"/>
      <c r="V758" s="126"/>
    </row>
    <row r="759" spans="2:22">
      <c r="B759" s="116"/>
      <c r="E759" s="117"/>
      <c r="F759" s="118"/>
      <c r="G759" s="119"/>
      <c r="H759" s="119"/>
      <c r="I759" s="120"/>
      <c r="J759" s="120"/>
      <c r="K759" s="122"/>
      <c r="L759" s="123"/>
      <c r="M759" s="124"/>
      <c r="N759" s="124"/>
      <c r="O759" s="124"/>
      <c r="P759" s="124"/>
      <c r="Q759" s="124"/>
      <c r="R759" s="124"/>
      <c r="U759" s="126"/>
      <c r="V759" s="126"/>
    </row>
    <row r="760" spans="2:22">
      <c r="B760" s="116"/>
      <c r="E760" s="117"/>
      <c r="F760" s="118"/>
      <c r="G760" s="119"/>
      <c r="H760" s="119"/>
      <c r="I760" s="120"/>
      <c r="J760" s="120"/>
      <c r="K760" s="122"/>
      <c r="L760" s="123"/>
      <c r="M760" s="124"/>
      <c r="N760" s="124"/>
      <c r="O760" s="124"/>
      <c r="P760" s="124"/>
      <c r="Q760" s="124"/>
      <c r="R760" s="124"/>
      <c r="U760" s="126"/>
      <c r="V760" s="126"/>
    </row>
    <row r="761" spans="2:22">
      <c r="B761" s="116"/>
      <c r="E761" s="117"/>
      <c r="F761" s="118"/>
      <c r="G761" s="119"/>
      <c r="H761" s="119"/>
      <c r="I761" s="120"/>
      <c r="J761" s="120"/>
      <c r="K761" s="122"/>
      <c r="L761" s="123"/>
      <c r="M761" s="124"/>
      <c r="N761" s="124"/>
      <c r="O761" s="124"/>
      <c r="P761" s="124"/>
      <c r="Q761" s="124"/>
      <c r="R761" s="124"/>
      <c r="U761" s="126"/>
      <c r="V761" s="126"/>
    </row>
    <row r="762" spans="2:22">
      <c r="B762" s="135"/>
      <c r="E762" s="117"/>
      <c r="F762" s="118"/>
      <c r="G762" s="119"/>
      <c r="H762" s="119"/>
      <c r="I762" s="120"/>
      <c r="J762" s="120"/>
      <c r="K762" s="122"/>
      <c r="L762" s="123"/>
      <c r="M762" s="124"/>
      <c r="N762" s="124"/>
      <c r="O762" s="124"/>
      <c r="P762" s="124"/>
      <c r="Q762" s="124"/>
      <c r="R762" s="124"/>
      <c r="U762" s="126"/>
      <c r="V762" s="126"/>
    </row>
    <row r="763" spans="2:22">
      <c r="B763" s="135"/>
      <c r="E763" s="117"/>
      <c r="F763" s="118"/>
      <c r="G763" s="119"/>
      <c r="H763" s="119"/>
      <c r="I763" s="120"/>
      <c r="J763" s="120"/>
      <c r="K763" s="122"/>
      <c r="L763" s="123"/>
      <c r="M763" s="124"/>
      <c r="N763" s="124"/>
      <c r="O763" s="124"/>
      <c r="P763" s="124"/>
      <c r="Q763" s="124"/>
      <c r="R763" s="124"/>
      <c r="U763" s="126"/>
      <c r="V763" s="126"/>
    </row>
    <row r="764" spans="2:22">
      <c r="B764" s="135"/>
      <c r="E764" s="117"/>
      <c r="F764" s="118"/>
      <c r="G764" s="119"/>
      <c r="H764" s="119"/>
      <c r="I764" s="120"/>
      <c r="J764" s="120"/>
      <c r="K764" s="122"/>
      <c r="L764" s="123"/>
      <c r="M764" s="124"/>
      <c r="N764" s="124"/>
      <c r="O764" s="124"/>
      <c r="P764" s="124"/>
      <c r="Q764" s="124"/>
      <c r="R764" s="124"/>
      <c r="U764" s="126"/>
      <c r="V764" s="126"/>
    </row>
    <row r="765" spans="2:22">
      <c r="B765" s="135"/>
      <c r="E765" s="117"/>
      <c r="F765" s="118"/>
      <c r="G765" s="119"/>
      <c r="H765" s="119"/>
      <c r="I765" s="120"/>
      <c r="J765" s="120"/>
      <c r="K765" s="122"/>
      <c r="L765" s="123"/>
      <c r="M765" s="124"/>
      <c r="N765" s="124"/>
      <c r="O765" s="124"/>
      <c r="P765" s="124"/>
      <c r="Q765" s="124"/>
      <c r="R765" s="124"/>
      <c r="U765" s="126"/>
      <c r="V765" s="126"/>
    </row>
    <row r="766" spans="2:22">
      <c r="B766" s="135"/>
      <c r="E766" s="117"/>
      <c r="F766" s="118"/>
      <c r="G766" s="119"/>
      <c r="H766" s="119"/>
      <c r="I766" s="120"/>
      <c r="J766" s="120"/>
      <c r="K766" s="122"/>
      <c r="L766" s="123"/>
      <c r="M766" s="124"/>
      <c r="N766" s="124"/>
      <c r="O766" s="124"/>
      <c r="P766" s="124"/>
      <c r="Q766" s="124"/>
      <c r="R766" s="124"/>
      <c r="U766" s="126"/>
      <c r="V766" s="126"/>
    </row>
    <row r="767" spans="2:22">
      <c r="B767" s="135"/>
      <c r="E767" s="117"/>
      <c r="F767" s="118"/>
      <c r="G767" s="119"/>
      <c r="H767" s="119"/>
      <c r="I767" s="120"/>
      <c r="J767" s="120"/>
      <c r="K767" s="122"/>
      <c r="L767" s="123"/>
      <c r="M767" s="124"/>
      <c r="N767" s="124"/>
      <c r="O767" s="124"/>
      <c r="P767" s="124"/>
      <c r="Q767" s="124"/>
      <c r="R767" s="124"/>
      <c r="U767" s="126"/>
      <c r="V767" s="126"/>
    </row>
    <row r="768" spans="2:22">
      <c r="B768" s="135"/>
      <c r="E768" s="117"/>
      <c r="F768" s="118"/>
      <c r="G768" s="128"/>
      <c r="H768" s="119"/>
      <c r="I768" s="120"/>
      <c r="J768" s="120"/>
      <c r="K768" s="122"/>
      <c r="L768" s="123"/>
      <c r="M768" s="124"/>
      <c r="N768" s="124"/>
      <c r="O768" s="124"/>
      <c r="P768" s="124"/>
      <c r="Q768" s="124"/>
      <c r="R768" s="124"/>
      <c r="U768" s="126"/>
      <c r="V768" s="126"/>
    </row>
    <row r="769" spans="2:22">
      <c r="B769" s="135"/>
      <c r="E769" s="117"/>
      <c r="F769" s="118"/>
      <c r="G769" s="119"/>
      <c r="H769" s="119"/>
      <c r="I769" s="120"/>
      <c r="J769" s="120"/>
      <c r="K769" s="122"/>
      <c r="L769" s="123"/>
      <c r="M769" s="124"/>
      <c r="N769" s="124"/>
      <c r="O769" s="124"/>
      <c r="P769" s="124"/>
      <c r="Q769" s="124"/>
      <c r="R769" s="124"/>
      <c r="U769" s="126"/>
      <c r="V769" s="126"/>
    </row>
    <row r="770" spans="2:22">
      <c r="B770" s="135"/>
      <c r="E770" s="117"/>
      <c r="F770" s="118"/>
      <c r="G770" s="119"/>
      <c r="H770" s="119"/>
      <c r="I770" s="120"/>
      <c r="J770" s="120"/>
      <c r="K770" s="122"/>
      <c r="L770" s="123"/>
      <c r="M770" s="124"/>
      <c r="N770" s="124"/>
      <c r="O770" s="124"/>
      <c r="P770" s="124"/>
      <c r="Q770" s="124"/>
      <c r="R770" s="133"/>
      <c r="U770" s="126"/>
      <c r="V770" s="126"/>
    </row>
    <row r="771" spans="2:22">
      <c r="B771" s="135"/>
      <c r="E771" s="117"/>
      <c r="F771" s="118"/>
      <c r="G771" s="119"/>
      <c r="H771" s="119"/>
      <c r="I771" s="120"/>
      <c r="J771" s="120"/>
      <c r="K771" s="122"/>
      <c r="L771" s="123"/>
      <c r="M771" s="124"/>
      <c r="N771" s="124"/>
      <c r="O771" s="124"/>
      <c r="P771" s="124"/>
      <c r="Q771" s="124"/>
      <c r="R771" s="124"/>
      <c r="U771" s="126"/>
      <c r="V771" s="126"/>
    </row>
    <row r="772" spans="2:22">
      <c r="B772" s="135"/>
      <c r="E772" s="117"/>
      <c r="F772" s="118"/>
      <c r="G772" s="119"/>
      <c r="H772" s="119"/>
      <c r="I772" s="120"/>
      <c r="J772" s="120"/>
      <c r="K772" s="122"/>
      <c r="L772" s="123"/>
      <c r="M772" s="124"/>
      <c r="N772" s="124"/>
      <c r="O772" s="124"/>
      <c r="P772" s="124"/>
      <c r="Q772" s="124"/>
      <c r="R772" s="124"/>
      <c r="U772" s="126"/>
      <c r="V772" s="126"/>
    </row>
    <row r="773" spans="2:22">
      <c r="B773" s="135"/>
      <c r="E773" s="117"/>
      <c r="F773" s="118"/>
      <c r="G773" s="119"/>
      <c r="H773" s="119"/>
      <c r="I773" s="120"/>
      <c r="J773" s="120"/>
      <c r="K773" s="122"/>
      <c r="L773" s="123"/>
      <c r="M773" s="124"/>
      <c r="N773" s="124"/>
      <c r="O773" s="124"/>
      <c r="P773" s="124"/>
      <c r="Q773" s="124"/>
      <c r="R773" s="124"/>
      <c r="U773" s="126"/>
      <c r="V773" s="126"/>
    </row>
    <row r="774" spans="2:22">
      <c r="B774" s="135"/>
      <c r="E774" s="117"/>
      <c r="F774" s="118"/>
      <c r="G774" s="119"/>
      <c r="H774" s="128"/>
      <c r="I774" s="120"/>
      <c r="J774" s="120"/>
      <c r="K774" s="122"/>
      <c r="L774" s="123"/>
      <c r="M774" s="124"/>
      <c r="N774" s="124"/>
      <c r="O774" s="124"/>
      <c r="P774" s="124"/>
      <c r="Q774" s="124"/>
      <c r="R774" s="124"/>
      <c r="U774" s="126"/>
      <c r="V774" s="126"/>
    </row>
    <row r="775" spans="2:22">
      <c r="B775" s="135"/>
      <c r="E775" s="117"/>
      <c r="F775" s="118"/>
      <c r="G775" s="119"/>
      <c r="H775" s="119"/>
      <c r="I775" s="120"/>
      <c r="J775" s="120"/>
      <c r="K775" s="122"/>
      <c r="L775" s="123"/>
      <c r="M775" s="124"/>
      <c r="N775" s="124"/>
      <c r="O775" s="124"/>
      <c r="P775" s="124"/>
      <c r="Q775" s="124"/>
      <c r="R775" s="124"/>
      <c r="U775" s="126"/>
      <c r="V775" s="126"/>
    </row>
    <row r="776" spans="2:22">
      <c r="B776" s="135"/>
      <c r="E776" s="117"/>
      <c r="F776" s="118"/>
      <c r="G776" s="119"/>
      <c r="H776" s="119"/>
      <c r="I776" s="120"/>
      <c r="J776" s="120"/>
      <c r="K776" s="122"/>
      <c r="L776" s="123"/>
      <c r="M776" s="124"/>
      <c r="N776" s="124"/>
      <c r="O776" s="124"/>
      <c r="P776" s="124"/>
      <c r="Q776" s="124"/>
      <c r="R776" s="124"/>
      <c r="U776" s="126"/>
      <c r="V776" s="126"/>
    </row>
    <row r="777" spans="2:22">
      <c r="B777" s="135"/>
      <c r="E777" s="117"/>
      <c r="F777" s="118"/>
      <c r="G777" s="119"/>
      <c r="H777" s="119"/>
      <c r="I777" s="120"/>
      <c r="J777" s="120"/>
      <c r="K777" s="122"/>
      <c r="L777" s="123"/>
      <c r="M777" s="124"/>
      <c r="N777" s="124"/>
      <c r="O777" s="124"/>
      <c r="P777" s="124"/>
      <c r="Q777" s="124"/>
      <c r="R777" s="124"/>
      <c r="U777" s="126"/>
      <c r="V777" s="126"/>
    </row>
    <row r="778" spans="2:22">
      <c r="B778" s="135"/>
      <c r="E778" s="117"/>
      <c r="F778" s="118"/>
      <c r="G778" s="119"/>
      <c r="H778" s="119"/>
      <c r="I778" s="120"/>
      <c r="J778" s="120"/>
      <c r="K778" s="122"/>
      <c r="L778" s="123"/>
      <c r="M778" s="124"/>
      <c r="N778" s="124"/>
      <c r="O778" s="124"/>
      <c r="P778" s="124"/>
      <c r="Q778" s="124"/>
      <c r="R778" s="124"/>
      <c r="U778" s="126"/>
      <c r="V778" s="126"/>
    </row>
    <row r="779" spans="2:22">
      <c r="B779" s="135"/>
      <c r="E779" s="117"/>
      <c r="F779" s="118"/>
      <c r="G779" s="119"/>
      <c r="H779" s="119"/>
      <c r="I779" s="120"/>
      <c r="J779" s="120"/>
      <c r="K779" s="122"/>
      <c r="L779" s="123"/>
      <c r="M779" s="124"/>
      <c r="N779" s="124"/>
      <c r="O779" s="124"/>
      <c r="P779" s="124"/>
      <c r="Q779" s="124"/>
      <c r="R779" s="124"/>
      <c r="U779" s="126"/>
      <c r="V779" s="126"/>
    </row>
    <row r="780" spans="2:22">
      <c r="B780" s="135"/>
      <c r="E780" s="117"/>
      <c r="F780" s="118"/>
      <c r="G780" s="119"/>
      <c r="H780" s="119"/>
      <c r="I780" s="120"/>
      <c r="J780" s="120"/>
      <c r="K780" s="122"/>
      <c r="L780" s="123"/>
      <c r="M780" s="124"/>
      <c r="N780" s="124"/>
      <c r="O780" s="124"/>
      <c r="P780" s="124"/>
      <c r="Q780" s="124"/>
      <c r="R780" s="124"/>
      <c r="U780" s="126"/>
      <c r="V780" s="126"/>
    </row>
    <row r="781" spans="2:22">
      <c r="B781" s="135"/>
      <c r="E781" s="117"/>
      <c r="F781" s="118"/>
      <c r="G781" s="119"/>
      <c r="H781" s="119"/>
      <c r="I781" s="120"/>
      <c r="J781" s="120"/>
      <c r="K781" s="122"/>
      <c r="L781" s="123"/>
      <c r="M781" s="124"/>
      <c r="N781" s="124"/>
      <c r="O781" s="124"/>
      <c r="P781" s="124"/>
      <c r="Q781" s="124"/>
      <c r="R781" s="124"/>
      <c r="U781" s="126"/>
      <c r="V781" s="126"/>
    </row>
    <row r="782" spans="2:22">
      <c r="B782" s="135"/>
      <c r="E782" s="117"/>
      <c r="F782" s="118"/>
      <c r="G782" s="119"/>
      <c r="H782" s="119"/>
      <c r="I782" s="120"/>
      <c r="J782" s="120"/>
      <c r="K782" s="122"/>
      <c r="L782" s="123"/>
      <c r="M782" s="124"/>
      <c r="N782" s="124"/>
      <c r="O782" s="124"/>
      <c r="P782" s="124"/>
      <c r="Q782" s="124"/>
      <c r="R782" s="124"/>
      <c r="U782" s="126"/>
      <c r="V782" s="126"/>
    </row>
    <row r="783" spans="2:22">
      <c r="B783" s="135"/>
      <c r="E783" s="117"/>
      <c r="F783" s="118"/>
      <c r="G783" s="119"/>
      <c r="H783" s="119"/>
      <c r="I783" s="120"/>
      <c r="J783" s="120"/>
      <c r="K783" s="122"/>
      <c r="L783" s="123"/>
      <c r="M783" s="124"/>
      <c r="N783" s="124"/>
      <c r="O783" s="124"/>
      <c r="P783" s="124"/>
      <c r="Q783" s="124"/>
      <c r="R783" s="124"/>
      <c r="U783" s="126"/>
      <c r="V783" s="126"/>
    </row>
    <row r="784" spans="2:22">
      <c r="B784" s="135"/>
      <c r="E784" s="117"/>
      <c r="F784" s="118"/>
      <c r="G784" s="119"/>
      <c r="H784" s="119"/>
      <c r="I784" s="120"/>
      <c r="J784" s="120"/>
      <c r="K784" s="122"/>
      <c r="L784" s="123"/>
      <c r="M784" s="124"/>
      <c r="N784" s="124"/>
      <c r="O784" s="124"/>
      <c r="P784" s="124"/>
      <c r="Q784" s="124"/>
      <c r="R784" s="124"/>
      <c r="U784" s="126"/>
      <c r="V784" s="126"/>
    </row>
    <row r="785" spans="1:36">
      <c r="B785" s="135"/>
      <c r="E785" s="117"/>
      <c r="F785" s="118"/>
      <c r="G785" s="119"/>
      <c r="H785" s="119"/>
      <c r="I785" s="120"/>
      <c r="J785" s="120"/>
      <c r="K785" s="122"/>
      <c r="L785" s="123"/>
      <c r="M785" s="124"/>
      <c r="N785" s="124"/>
      <c r="O785" s="124"/>
      <c r="P785" s="124"/>
      <c r="Q785" s="124"/>
      <c r="R785" s="124"/>
      <c r="U785" s="126"/>
      <c r="V785" s="126"/>
    </row>
    <row r="786" spans="1:36">
      <c r="B786" s="135"/>
      <c r="E786" s="117"/>
      <c r="F786" s="118"/>
      <c r="G786" s="119"/>
      <c r="H786" s="119"/>
      <c r="I786" s="120"/>
      <c r="J786" s="120"/>
      <c r="K786" s="122"/>
      <c r="L786" s="123"/>
      <c r="M786" s="124"/>
      <c r="N786" s="124"/>
      <c r="O786" s="124"/>
      <c r="P786" s="124"/>
      <c r="Q786" s="124"/>
      <c r="R786" s="124"/>
      <c r="U786" s="126"/>
      <c r="V786" s="126"/>
    </row>
    <row r="787" spans="1:36">
      <c r="B787" s="135"/>
      <c r="E787" s="117"/>
      <c r="F787" s="118"/>
      <c r="G787" s="119"/>
      <c r="H787" s="119"/>
      <c r="I787" s="120"/>
      <c r="J787" s="120"/>
      <c r="K787" s="122"/>
      <c r="L787" s="123"/>
      <c r="M787" s="124"/>
      <c r="N787" s="124"/>
      <c r="O787" s="124"/>
      <c r="P787" s="124"/>
      <c r="Q787" s="124"/>
      <c r="R787" s="124"/>
      <c r="U787" s="126"/>
      <c r="V787" s="126"/>
    </row>
    <row r="788" spans="1:36">
      <c r="B788" s="135"/>
      <c r="E788" s="117"/>
      <c r="F788" s="118"/>
      <c r="G788" s="119"/>
      <c r="H788" s="119"/>
      <c r="I788" s="120"/>
      <c r="J788" s="120"/>
      <c r="K788" s="122"/>
      <c r="L788" s="123"/>
      <c r="M788" s="124"/>
      <c r="N788" s="124"/>
      <c r="O788" s="124"/>
      <c r="P788" s="124"/>
      <c r="Q788" s="124"/>
      <c r="R788" s="124"/>
      <c r="U788" s="126"/>
      <c r="V788" s="126"/>
    </row>
    <row r="789" spans="1:36">
      <c r="B789" s="135"/>
      <c r="E789" s="117"/>
      <c r="F789" s="118"/>
      <c r="G789" s="119"/>
      <c r="H789" s="119"/>
      <c r="I789" s="120"/>
      <c r="J789" s="120"/>
      <c r="K789" s="122"/>
      <c r="L789" s="123"/>
      <c r="M789" s="124"/>
      <c r="N789" s="124"/>
      <c r="O789" s="124"/>
      <c r="P789" s="124"/>
      <c r="Q789" s="124"/>
      <c r="R789" s="124"/>
      <c r="U789" s="126"/>
      <c r="V789" s="126"/>
    </row>
    <row r="790" spans="1:36">
      <c r="B790" s="135"/>
      <c r="E790" s="117"/>
      <c r="F790" s="118"/>
      <c r="G790" s="119"/>
      <c r="H790" s="119"/>
      <c r="I790" s="120"/>
      <c r="J790" s="120"/>
      <c r="K790" s="122"/>
      <c r="L790" s="123"/>
      <c r="M790" s="124"/>
      <c r="N790" s="124"/>
      <c r="O790" s="124"/>
      <c r="P790" s="124"/>
      <c r="Q790" s="124"/>
      <c r="R790" s="124"/>
      <c r="U790" s="126"/>
      <c r="V790" s="126"/>
    </row>
    <row r="791" spans="1:36">
      <c r="A791" s="115"/>
      <c r="B791" s="135"/>
      <c r="C791" s="115"/>
      <c r="D791" s="115"/>
      <c r="E791" s="117"/>
      <c r="F791" s="118"/>
      <c r="G791" s="119"/>
      <c r="H791" s="119"/>
      <c r="I791" s="120"/>
      <c r="J791" s="120"/>
      <c r="K791" s="122"/>
      <c r="L791" s="123"/>
      <c r="M791" s="124"/>
      <c r="N791" s="124"/>
      <c r="O791" s="124"/>
      <c r="P791" s="124"/>
      <c r="Q791" s="124"/>
      <c r="R791" s="124"/>
      <c r="T791" s="125"/>
      <c r="U791" s="126"/>
      <c r="V791" s="126"/>
      <c r="W791" s="125"/>
      <c r="X791" s="125"/>
      <c r="Y791" s="125"/>
      <c r="Z791" s="125"/>
      <c r="AA791" s="125"/>
      <c r="AB791" s="125"/>
      <c r="AC791" s="125"/>
      <c r="AD791" s="125"/>
      <c r="AE791" s="125"/>
      <c r="AF791" s="125"/>
      <c r="AG791" s="125"/>
      <c r="AH791" s="125"/>
      <c r="AI791" s="125"/>
      <c r="AJ791" s="125"/>
    </row>
    <row r="792" spans="1:36">
      <c r="B792" s="135"/>
      <c r="E792" s="117"/>
      <c r="F792" s="118"/>
      <c r="G792" s="119"/>
      <c r="H792" s="119"/>
      <c r="I792" s="120"/>
      <c r="J792" s="120"/>
      <c r="K792" s="122"/>
      <c r="L792" s="123"/>
      <c r="M792" s="124"/>
      <c r="N792" s="124"/>
      <c r="O792" s="124"/>
      <c r="P792" s="124"/>
      <c r="Q792" s="124"/>
      <c r="R792" s="124"/>
      <c r="U792" s="126"/>
      <c r="V792" s="126"/>
    </row>
    <row r="793" spans="1:36">
      <c r="B793" s="135"/>
      <c r="E793" s="117"/>
      <c r="F793" s="118"/>
      <c r="G793" s="119"/>
      <c r="H793" s="119"/>
      <c r="I793" s="120"/>
      <c r="J793" s="120"/>
      <c r="K793" s="122"/>
      <c r="L793" s="123"/>
      <c r="M793" s="124"/>
      <c r="N793" s="124"/>
      <c r="O793" s="124"/>
      <c r="P793" s="124"/>
      <c r="Q793" s="124"/>
      <c r="R793" s="124"/>
      <c r="U793" s="126"/>
      <c r="V793" s="126"/>
    </row>
    <row r="794" spans="1:36">
      <c r="B794" s="135"/>
      <c r="E794" s="117"/>
      <c r="F794" s="118"/>
      <c r="G794" s="119"/>
      <c r="H794" s="119"/>
      <c r="I794" s="120"/>
      <c r="J794" s="120"/>
      <c r="K794" s="122"/>
      <c r="L794" s="123"/>
      <c r="M794" s="124"/>
      <c r="N794" s="124"/>
      <c r="O794" s="124"/>
      <c r="P794" s="124"/>
      <c r="Q794" s="124"/>
      <c r="R794" s="124"/>
      <c r="U794" s="126"/>
      <c r="V794" s="126"/>
    </row>
    <row r="795" spans="1:36">
      <c r="B795" s="135"/>
      <c r="E795" s="117"/>
      <c r="F795" s="118"/>
      <c r="G795" s="119"/>
      <c r="H795" s="119"/>
      <c r="I795" s="120"/>
      <c r="J795" s="120"/>
      <c r="K795" s="122"/>
      <c r="L795" s="123"/>
      <c r="M795" s="124"/>
      <c r="N795" s="124"/>
      <c r="O795" s="124"/>
      <c r="P795" s="124"/>
      <c r="Q795" s="124"/>
      <c r="R795" s="124"/>
      <c r="U795" s="126"/>
      <c r="V795" s="126"/>
    </row>
    <row r="796" spans="1:36">
      <c r="B796" s="135"/>
      <c r="E796" s="117"/>
      <c r="F796" s="118"/>
      <c r="G796" s="119"/>
      <c r="H796" s="119"/>
      <c r="I796" s="120"/>
      <c r="J796" s="120"/>
      <c r="K796" s="122"/>
      <c r="L796" s="123"/>
      <c r="M796" s="124"/>
      <c r="N796" s="124"/>
      <c r="O796" s="124"/>
      <c r="P796" s="124"/>
      <c r="Q796" s="124"/>
      <c r="R796" s="124"/>
      <c r="U796" s="126"/>
      <c r="V796" s="126"/>
    </row>
    <row r="797" spans="1:36">
      <c r="B797" s="135"/>
      <c r="E797" s="117"/>
      <c r="F797" s="118"/>
      <c r="G797" s="119"/>
      <c r="H797" s="119"/>
      <c r="I797" s="120"/>
      <c r="J797" s="120"/>
      <c r="K797" s="122"/>
      <c r="L797" s="123"/>
      <c r="M797" s="124"/>
      <c r="N797" s="124"/>
      <c r="O797" s="124"/>
      <c r="P797" s="124"/>
      <c r="Q797" s="124"/>
      <c r="R797" s="124"/>
      <c r="U797" s="126"/>
      <c r="V797" s="126"/>
    </row>
    <row r="798" spans="1:36">
      <c r="B798" s="135"/>
      <c r="E798" s="117"/>
      <c r="F798" s="118"/>
      <c r="G798" s="119"/>
      <c r="H798" s="119"/>
      <c r="I798" s="120"/>
      <c r="J798" s="120"/>
      <c r="K798" s="122"/>
      <c r="L798" s="123"/>
      <c r="M798" s="124"/>
      <c r="N798" s="124"/>
      <c r="O798" s="124"/>
      <c r="P798" s="124"/>
      <c r="Q798" s="124"/>
      <c r="R798" s="124"/>
      <c r="U798" s="126"/>
      <c r="V798" s="126"/>
    </row>
    <row r="799" spans="1:36">
      <c r="B799" s="135"/>
      <c r="E799" s="117"/>
      <c r="F799" s="118"/>
      <c r="G799" s="119"/>
      <c r="H799" s="119"/>
      <c r="I799" s="120"/>
      <c r="J799" s="120"/>
      <c r="K799" s="122"/>
      <c r="L799" s="123"/>
      <c r="M799" s="124"/>
      <c r="N799" s="124"/>
      <c r="O799" s="124"/>
      <c r="P799" s="124"/>
      <c r="Q799" s="124"/>
      <c r="R799" s="124"/>
      <c r="U799" s="126"/>
      <c r="V799" s="126"/>
    </row>
    <row r="800" spans="1:36">
      <c r="B800" s="135"/>
      <c r="E800" s="117"/>
      <c r="F800" s="118"/>
      <c r="G800" s="119"/>
      <c r="H800" s="119"/>
      <c r="I800" s="120"/>
      <c r="J800" s="120"/>
      <c r="K800" s="122"/>
      <c r="L800" s="123"/>
      <c r="M800" s="124"/>
      <c r="N800" s="124"/>
      <c r="O800" s="124"/>
      <c r="P800" s="124"/>
      <c r="Q800" s="124"/>
      <c r="R800" s="124"/>
      <c r="U800" s="126"/>
      <c r="V800" s="126"/>
    </row>
    <row r="801" spans="1:22">
      <c r="B801" s="135"/>
      <c r="E801" s="117"/>
      <c r="F801" s="118"/>
      <c r="G801" s="119"/>
      <c r="H801" s="119"/>
      <c r="I801" s="120"/>
      <c r="J801" s="120"/>
      <c r="K801" s="122"/>
      <c r="L801" s="123"/>
      <c r="M801" s="124"/>
      <c r="N801" s="124"/>
      <c r="O801" s="124"/>
      <c r="P801" s="124"/>
      <c r="Q801" s="124"/>
      <c r="R801" s="124"/>
      <c r="U801" s="126"/>
      <c r="V801" s="126"/>
    </row>
    <row r="802" spans="1:22">
      <c r="B802" s="135"/>
      <c r="E802" s="117"/>
      <c r="F802" s="118"/>
      <c r="G802" s="119"/>
      <c r="H802" s="119"/>
      <c r="I802" s="120"/>
      <c r="J802" s="120"/>
      <c r="K802" s="122"/>
      <c r="L802" s="123"/>
      <c r="M802" s="124"/>
      <c r="N802" s="124"/>
      <c r="O802" s="124"/>
      <c r="P802" s="124"/>
      <c r="Q802" s="124"/>
      <c r="R802" s="124"/>
      <c r="U802" s="126"/>
      <c r="V802" s="126"/>
    </row>
    <row r="803" spans="1:22">
      <c r="B803" s="135"/>
      <c r="E803" s="117"/>
      <c r="F803" s="118"/>
      <c r="G803" s="119"/>
      <c r="H803" s="119"/>
      <c r="I803" s="120"/>
      <c r="J803" s="120"/>
      <c r="K803" s="122"/>
      <c r="L803" s="123"/>
      <c r="M803" s="124"/>
      <c r="N803" s="124"/>
      <c r="O803" s="124"/>
      <c r="P803" s="124"/>
      <c r="Q803" s="124"/>
      <c r="R803" s="124"/>
      <c r="U803" s="126"/>
      <c r="V803" s="126"/>
    </row>
    <row r="804" spans="1:22">
      <c r="A804" s="115"/>
      <c r="B804" s="135"/>
      <c r="C804" s="115"/>
      <c r="D804" s="115"/>
      <c r="E804" s="117"/>
      <c r="F804" s="118"/>
      <c r="G804" s="119"/>
      <c r="H804" s="119"/>
      <c r="I804" s="120"/>
      <c r="J804" s="120"/>
      <c r="K804" s="122"/>
      <c r="L804" s="131"/>
      <c r="M804" s="124"/>
      <c r="N804" s="124"/>
      <c r="O804" s="124"/>
      <c r="P804" s="124"/>
      <c r="Q804" s="124"/>
      <c r="R804" s="124"/>
      <c r="U804" s="126"/>
      <c r="V804" s="126"/>
    </row>
    <row r="805" spans="1:22">
      <c r="B805" s="135"/>
      <c r="E805" s="117"/>
      <c r="F805" s="118"/>
      <c r="G805" s="119"/>
      <c r="H805" s="119"/>
      <c r="I805" s="120"/>
      <c r="J805" s="120"/>
      <c r="K805" s="122"/>
      <c r="L805" s="123"/>
      <c r="M805" s="124"/>
      <c r="N805" s="124"/>
      <c r="O805" s="124"/>
      <c r="P805" s="124"/>
      <c r="Q805" s="124"/>
      <c r="R805" s="124"/>
      <c r="U805" s="126"/>
      <c r="V805" s="126"/>
    </row>
    <row r="806" spans="1:22">
      <c r="A806" s="136"/>
      <c r="B806" s="137"/>
      <c r="C806" s="136"/>
      <c r="D806" s="136"/>
      <c r="E806" s="138"/>
      <c r="F806" s="139"/>
      <c r="G806" s="140"/>
      <c r="H806" s="140"/>
      <c r="I806" s="141"/>
      <c r="J806" s="141"/>
      <c r="K806" s="142"/>
      <c r="L806" s="143"/>
      <c r="M806" s="144"/>
      <c r="N806" s="144"/>
      <c r="O806" s="144"/>
      <c r="P806" s="144"/>
      <c r="Q806" s="144"/>
      <c r="R806" s="145"/>
      <c r="U806" s="126"/>
      <c r="V806" s="126"/>
    </row>
    <row r="807" spans="1:22">
      <c r="B807" s="135"/>
      <c r="E807" s="117"/>
      <c r="F807" s="118"/>
      <c r="G807" s="119"/>
      <c r="H807" s="119"/>
      <c r="I807" s="120"/>
      <c r="J807" s="120"/>
      <c r="K807" s="122"/>
      <c r="L807" s="123"/>
      <c r="M807" s="124"/>
      <c r="N807" s="124"/>
      <c r="O807" s="124"/>
      <c r="P807" s="124"/>
      <c r="Q807" s="124"/>
      <c r="R807" s="124"/>
      <c r="U807" s="126"/>
      <c r="V807" s="126"/>
    </row>
    <row r="808" spans="1:22">
      <c r="B808" s="135"/>
      <c r="E808" s="117"/>
      <c r="F808" s="118"/>
      <c r="G808" s="119"/>
      <c r="H808" s="119"/>
      <c r="I808" s="120"/>
      <c r="J808" s="120"/>
      <c r="K808" s="122"/>
      <c r="L808" s="123"/>
      <c r="M808" s="124"/>
      <c r="N808" s="124"/>
      <c r="O808" s="124"/>
      <c r="P808" s="124"/>
      <c r="Q808" s="124"/>
      <c r="R808" s="124"/>
      <c r="U808" s="126"/>
      <c r="V808" s="126"/>
    </row>
    <row r="809" spans="1:22">
      <c r="B809" s="135"/>
      <c r="E809" s="117"/>
      <c r="F809" s="118"/>
      <c r="G809" s="119"/>
      <c r="H809" s="119"/>
      <c r="I809" s="120"/>
      <c r="J809" s="120"/>
      <c r="K809" s="122"/>
      <c r="L809" s="123"/>
      <c r="M809" s="124"/>
      <c r="N809" s="124"/>
      <c r="O809" s="124"/>
      <c r="P809" s="124"/>
      <c r="Q809" s="124"/>
      <c r="R809" s="124"/>
      <c r="U809" s="126"/>
      <c r="V809" s="126"/>
    </row>
    <row r="810" spans="1:22">
      <c r="B810" s="135"/>
      <c r="E810" s="117"/>
      <c r="F810" s="118"/>
      <c r="G810" s="119"/>
      <c r="H810" s="119"/>
      <c r="I810" s="120"/>
      <c r="J810" s="120"/>
      <c r="K810" s="122"/>
      <c r="L810" s="123"/>
      <c r="M810" s="124"/>
      <c r="N810" s="124"/>
      <c r="O810" s="124"/>
      <c r="P810" s="124"/>
      <c r="Q810" s="124"/>
      <c r="R810" s="124"/>
      <c r="U810" s="126"/>
      <c r="V810" s="126"/>
    </row>
    <row r="811" spans="1:22">
      <c r="B811" s="135"/>
      <c r="E811" s="117"/>
      <c r="F811" s="118"/>
      <c r="G811" s="119"/>
      <c r="H811" s="119"/>
      <c r="I811" s="120"/>
      <c r="J811" s="120"/>
      <c r="K811" s="122"/>
      <c r="L811" s="123"/>
      <c r="M811" s="124"/>
      <c r="N811" s="124"/>
      <c r="O811" s="124"/>
      <c r="P811" s="124"/>
      <c r="Q811" s="124"/>
      <c r="R811" s="124"/>
      <c r="U811" s="126"/>
      <c r="V811" s="126"/>
    </row>
    <row r="812" spans="1:22">
      <c r="B812" s="135"/>
      <c r="E812" s="117"/>
      <c r="F812" s="118"/>
      <c r="G812" s="119"/>
      <c r="H812" s="119"/>
      <c r="I812" s="120"/>
      <c r="J812" s="120"/>
      <c r="K812" s="122"/>
      <c r="L812" s="123"/>
      <c r="M812" s="124"/>
      <c r="N812" s="124"/>
      <c r="O812" s="124"/>
      <c r="P812" s="124"/>
      <c r="Q812" s="124"/>
      <c r="R812" s="124"/>
      <c r="U812" s="126"/>
      <c r="V812" s="126"/>
    </row>
    <row r="813" spans="1:22">
      <c r="B813" s="135"/>
      <c r="E813" s="117"/>
      <c r="F813" s="118"/>
      <c r="G813" s="119"/>
      <c r="H813" s="119"/>
      <c r="I813" s="120"/>
      <c r="J813" s="120"/>
      <c r="K813" s="122"/>
      <c r="L813" s="123"/>
      <c r="M813" s="124"/>
      <c r="N813" s="124"/>
      <c r="O813" s="124"/>
      <c r="P813" s="124"/>
      <c r="Q813" s="124"/>
      <c r="R813" s="124"/>
      <c r="U813" s="126"/>
      <c r="V813" s="126"/>
    </row>
    <row r="814" spans="1:22">
      <c r="B814" s="135"/>
      <c r="E814" s="117"/>
      <c r="F814" s="118"/>
      <c r="G814" s="119"/>
      <c r="H814" s="119"/>
      <c r="I814" s="120"/>
      <c r="J814" s="120"/>
      <c r="K814" s="122"/>
      <c r="L814" s="123"/>
      <c r="M814" s="124"/>
      <c r="N814" s="124"/>
      <c r="O814" s="124"/>
      <c r="P814" s="124"/>
      <c r="Q814" s="124"/>
      <c r="R814" s="124"/>
      <c r="U814" s="126"/>
      <c r="V814" s="126"/>
    </row>
    <row r="815" spans="1:22">
      <c r="B815" s="135"/>
      <c r="E815" s="117"/>
      <c r="F815" s="118"/>
      <c r="G815" s="119"/>
      <c r="H815" s="119"/>
      <c r="I815" s="120"/>
      <c r="J815" s="120"/>
      <c r="K815" s="122"/>
      <c r="L815" s="123"/>
      <c r="M815" s="124"/>
      <c r="N815" s="124"/>
      <c r="O815" s="124"/>
      <c r="P815" s="124"/>
      <c r="Q815" s="124"/>
      <c r="R815" s="124"/>
      <c r="U815" s="126"/>
      <c r="V815" s="126"/>
    </row>
    <row r="816" spans="1:22">
      <c r="B816" s="135"/>
      <c r="E816" s="117"/>
      <c r="F816" s="118"/>
      <c r="G816" s="119"/>
      <c r="H816" s="119"/>
      <c r="I816" s="120"/>
      <c r="J816" s="120"/>
      <c r="K816" s="122"/>
      <c r="L816" s="123"/>
      <c r="M816" s="124"/>
      <c r="N816" s="124"/>
      <c r="O816" s="124"/>
      <c r="P816" s="124"/>
      <c r="Q816" s="124"/>
      <c r="R816" s="124"/>
      <c r="U816" s="126"/>
      <c r="V816" s="126"/>
    </row>
    <row r="817" spans="2:22">
      <c r="B817" s="135"/>
      <c r="E817" s="117"/>
      <c r="F817" s="118"/>
      <c r="G817" s="119"/>
      <c r="H817" s="119"/>
      <c r="I817" s="120"/>
      <c r="J817" s="120"/>
      <c r="K817" s="122"/>
      <c r="L817" s="123"/>
      <c r="M817" s="124"/>
      <c r="N817" s="124"/>
      <c r="O817" s="124"/>
      <c r="P817" s="124"/>
      <c r="Q817" s="124"/>
      <c r="R817" s="124"/>
      <c r="U817" s="126"/>
      <c r="V817" s="126"/>
    </row>
    <row r="818" spans="2:22">
      <c r="B818" s="135"/>
      <c r="E818" s="117"/>
      <c r="F818" s="118"/>
      <c r="G818" s="119"/>
      <c r="H818" s="119"/>
      <c r="I818" s="120"/>
      <c r="J818" s="120"/>
      <c r="K818" s="122"/>
      <c r="L818" s="123"/>
      <c r="M818" s="124"/>
      <c r="N818" s="124"/>
      <c r="O818" s="124"/>
      <c r="P818" s="124"/>
      <c r="Q818" s="124"/>
      <c r="R818" s="124"/>
      <c r="U818" s="126"/>
      <c r="V818" s="126"/>
    </row>
    <row r="819" spans="2:22">
      <c r="B819" s="135"/>
      <c r="E819" s="117"/>
      <c r="F819" s="118"/>
      <c r="G819" s="119"/>
      <c r="H819" s="119"/>
      <c r="I819" s="120"/>
      <c r="J819" s="120"/>
      <c r="K819" s="122"/>
      <c r="L819" s="123"/>
      <c r="M819" s="124"/>
      <c r="N819" s="124"/>
      <c r="O819" s="124"/>
      <c r="P819" s="124"/>
      <c r="Q819" s="124"/>
      <c r="R819" s="124"/>
      <c r="U819" s="126"/>
      <c r="V819" s="126"/>
    </row>
    <row r="820" spans="2:22">
      <c r="B820" s="135"/>
      <c r="E820" s="117"/>
      <c r="F820" s="118"/>
      <c r="G820" s="119"/>
      <c r="H820" s="119"/>
      <c r="I820" s="120"/>
      <c r="J820" s="120"/>
      <c r="K820" s="122"/>
      <c r="L820" s="123"/>
      <c r="M820" s="124"/>
      <c r="N820" s="124"/>
      <c r="O820" s="124"/>
      <c r="P820" s="124"/>
      <c r="Q820" s="124"/>
      <c r="R820" s="124"/>
      <c r="U820" s="126"/>
      <c r="V820" s="126"/>
    </row>
    <row r="821" spans="2:22">
      <c r="B821" s="135"/>
      <c r="E821" s="117"/>
      <c r="F821" s="118"/>
      <c r="G821" s="119"/>
      <c r="H821" s="119"/>
      <c r="I821" s="120"/>
      <c r="J821" s="120"/>
      <c r="K821" s="122"/>
      <c r="L821" s="123"/>
      <c r="M821" s="124"/>
      <c r="N821" s="124"/>
      <c r="O821" s="124"/>
      <c r="P821" s="124"/>
      <c r="Q821" s="124"/>
      <c r="R821" s="124"/>
      <c r="U821" s="126"/>
      <c r="V821" s="126"/>
    </row>
    <row r="822" spans="2:22">
      <c r="B822" s="135"/>
      <c r="E822" s="117"/>
      <c r="F822" s="118"/>
      <c r="G822" s="119"/>
      <c r="H822" s="119"/>
      <c r="I822" s="120"/>
      <c r="J822" s="120"/>
      <c r="K822" s="122"/>
      <c r="L822" s="123"/>
      <c r="M822" s="124"/>
      <c r="N822" s="124"/>
      <c r="O822" s="124"/>
      <c r="P822" s="124"/>
      <c r="Q822" s="124"/>
      <c r="R822" s="124"/>
      <c r="U822" s="126"/>
      <c r="V822" s="126"/>
    </row>
    <row r="823" spans="2:22">
      <c r="B823" s="135"/>
      <c r="E823" s="117"/>
      <c r="F823" s="118"/>
      <c r="G823" s="119"/>
      <c r="H823" s="119"/>
      <c r="I823" s="120"/>
      <c r="J823" s="120"/>
      <c r="K823" s="122"/>
      <c r="L823" s="123"/>
      <c r="M823" s="124"/>
      <c r="N823" s="124"/>
      <c r="O823" s="124"/>
      <c r="P823" s="124"/>
      <c r="Q823" s="124"/>
      <c r="R823" s="124"/>
      <c r="U823" s="126"/>
      <c r="V823" s="126"/>
    </row>
    <row r="824" spans="2:22">
      <c r="B824" s="135"/>
      <c r="E824" s="117"/>
      <c r="F824" s="118"/>
      <c r="G824" s="119"/>
      <c r="H824" s="119"/>
      <c r="I824" s="120"/>
      <c r="J824" s="120"/>
      <c r="K824" s="122"/>
      <c r="L824" s="123"/>
      <c r="M824" s="124"/>
      <c r="N824" s="124"/>
      <c r="O824" s="124"/>
      <c r="P824" s="124"/>
      <c r="Q824" s="124"/>
      <c r="R824" s="124"/>
      <c r="U824" s="126"/>
      <c r="V824" s="126"/>
    </row>
    <row r="825" spans="2:22">
      <c r="B825" s="135"/>
      <c r="E825" s="117"/>
      <c r="F825" s="118"/>
      <c r="G825" s="119"/>
      <c r="H825" s="119"/>
      <c r="I825" s="120"/>
      <c r="J825" s="120"/>
      <c r="K825" s="122"/>
      <c r="L825" s="123"/>
      <c r="M825" s="124"/>
      <c r="N825" s="124"/>
      <c r="O825" s="124"/>
      <c r="P825" s="124"/>
      <c r="Q825" s="124"/>
      <c r="R825" s="124"/>
      <c r="U825" s="126"/>
      <c r="V825" s="126"/>
    </row>
    <row r="826" spans="2:22">
      <c r="B826" s="135"/>
      <c r="E826" s="117"/>
      <c r="F826" s="118"/>
      <c r="G826" s="119"/>
      <c r="H826" s="119"/>
      <c r="I826" s="120"/>
      <c r="J826" s="120"/>
      <c r="K826" s="122"/>
      <c r="L826" s="123"/>
      <c r="M826" s="124"/>
      <c r="N826" s="124"/>
      <c r="O826" s="124"/>
      <c r="P826" s="124"/>
      <c r="Q826" s="124"/>
      <c r="R826" s="124"/>
      <c r="U826" s="126"/>
      <c r="V826" s="126"/>
    </row>
    <row r="827" spans="2:22">
      <c r="B827" s="135"/>
      <c r="E827" s="117"/>
      <c r="F827" s="118"/>
      <c r="G827" s="119"/>
      <c r="H827" s="119"/>
      <c r="I827" s="120"/>
      <c r="J827" s="120"/>
      <c r="K827" s="122"/>
      <c r="L827" s="123"/>
      <c r="M827" s="124"/>
      <c r="N827" s="124"/>
      <c r="O827" s="124"/>
      <c r="P827" s="124"/>
      <c r="Q827" s="124"/>
      <c r="R827" s="124"/>
      <c r="U827" s="126"/>
      <c r="V827" s="126"/>
    </row>
    <row r="828" spans="2:22">
      <c r="B828" s="135"/>
      <c r="E828" s="117"/>
      <c r="F828" s="118"/>
      <c r="G828" s="119"/>
      <c r="H828" s="119"/>
      <c r="I828" s="120"/>
      <c r="J828" s="120"/>
      <c r="K828" s="122"/>
      <c r="L828" s="123"/>
      <c r="M828" s="124"/>
      <c r="N828" s="124"/>
      <c r="O828" s="124"/>
      <c r="P828" s="124"/>
      <c r="Q828" s="124"/>
      <c r="R828" s="124"/>
      <c r="U828" s="126"/>
      <c r="V828" s="126"/>
    </row>
    <row r="829" spans="2:22">
      <c r="B829" s="135"/>
      <c r="E829" s="117"/>
      <c r="F829" s="118"/>
      <c r="G829" s="119"/>
      <c r="H829" s="119"/>
      <c r="I829" s="120"/>
      <c r="J829" s="120"/>
      <c r="K829" s="122"/>
      <c r="L829" s="123"/>
      <c r="M829" s="124"/>
      <c r="N829" s="124"/>
      <c r="O829" s="124"/>
      <c r="P829" s="124"/>
      <c r="Q829" s="124"/>
      <c r="R829" s="124"/>
      <c r="U829" s="126"/>
      <c r="V829" s="126"/>
    </row>
    <row r="830" spans="2:22">
      <c r="B830" s="135"/>
      <c r="E830" s="117"/>
      <c r="F830" s="118"/>
      <c r="G830" s="119"/>
      <c r="H830" s="119"/>
      <c r="I830" s="120"/>
      <c r="J830" s="120"/>
      <c r="K830" s="122"/>
      <c r="L830" s="123"/>
      <c r="M830" s="124"/>
      <c r="N830" s="124"/>
      <c r="O830" s="124"/>
      <c r="P830" s="124"/>
      <c r="Q830" s="124"/>
      <c r="R830" s="124"/>
      <c r="U830" s="126"/>
      <c r="V830" s="126"/>
    </row>
    <row r="831" spans="2:22">
      <c r="B831" s="135"/>
      <c r="E831" s="117"/>
      <c r="F831" s="118"/>
      <c r="G831" s="119"/>
      <c r="H831" s="119"/>
      <c r="I831" s="120"/>
      <c r="J831" s="120"/>
      <c r="K831" s="122"/>
      <c r="L831" s="123"/>
      <c r="M831" s="124"/>
      <c r="N831" s="124"/>
      <c r="O831" s="124"/>
      <c r="P831" s="124"/>
      <c r="Q831" s="124"/>
      <c r="R831" s="124"/>
      <c r="U831" s="126"/>
      <c r="V831" s="126"/>
    </row>
    <row r="832" spans="2:22">
      <c r="B832" s="135"/>
      <c r="E832" s="117"/>
      <c r="F832" s="118"/>
      <c r="G832" s="119"/>
      <c r="H832" s="119"/>
      <c r="I832" s="120"/>
      <c r="J832" s="120"/>
      <c r="K832" s="122"/>
      <c r="L832" s="123"/>
      <c r="M832" s="124"/>
      <c r="N832" s="124"/>
      <c r="O832" s="124"/>
      <c r="P832" s="124"/>
      <c r="Q832" s="124"/>
      <c r="R832" s="124"/>
      <c r="U832" s="126"/>
      <c r="V832" s="126"/>
    </row>
    <row r="833" spans="2:22">
      <c r="B833" s="135"/>
      <c r="E833" s="117"/>
      <c r="F833" s="118"/>
      <c r="G833" s="119"/>
      <c r="H833" s="119"/>
      <c r="I833" s="120"/>
      <c r="J833" s="120"/>
      <c r="K833" s="122"/>
      <c r="L833" s="123"/>
      <c r="M833" s="124"/>
      <c r="N833" s="124"/>
      <c r="O833" s="124"/>
      <c r="P833" s="124"/>
      <c r="Q833" s="124"/>
      <c r="R833" s="124"/>
      <c r="U833" s="126"/>
      <c r="V833" s="126"/>
    </row>
    <row r="834" spans="2:22">
      <c r="B834" s="135"/>
      <c r="E834" s="117"/>
      <c r="F834" s="118"/>
      <c r="G834" s="119"/>
      <c r="H834" s="119"/>
      <c r="I834" s="120"/>
      <c r="J834" s="120"/>
      <c r="K834" s="122"/>
      <c r="L834" s="123"/>
      <c r="M834" s="124"/>
      <c r="N834" s="124"/>
      <c r="O834" s="124"/>
      <c r="P834" s="124"/>
      <c r="Q834" s="124"/>
      <c r="R834" s="124"/>
      <c r="U834" s="126"/>
      <c r="V834" s="126"/>
    </row>
    <row r="835" spans="2:22">
      <c r="B835" s="135"/>
      <c r="E835" s="117"/>
      <c r="F835" s="118"/>
      <c r="G835" s="119"/>
      <c r="H835" s="119"/>
      <c r="I835" s="120"/>
      <c r="J835" s="120"/>
      <c r="K835" s="122"/>
      <c r="L835" s="123"/>
      <c r="M835" s="124"/>
      <c r="N835" s="124"/>
      <c r="O835" s="124"/>
      <c r="P835" s="124"/>
      <c r="Q835" s="124"/>
      <c r="R835" s="124"/>
      <c r="U835" s="126"/>
      <c r="V835" s="126"/>
    </row>
    <row r="836" spans="2:22">
      <c r="B836" s="135"/>
      <c r="E836" s="117"/>
      <c r="F836" s="118"/>
      <c r="G836" s="119"/>
      <c r="H836" s="119"/>
      <c r="I836" s="120"/>
      <c r="J836" s="120"/>
      <c r="K836" s="122"/>
      <c r="L836" s="123"/>
      <c r="M836" s="124"/>
      <c r="N836" s="124"/>
      <c r="O836" s="124"/>
      <c r="P836" s="124"/>
      <c r="Q836" s="124"/>
      <c r="R836" s="124"/>
      <c r="U836" s="126"/>
      <c r="V836" s="126"/>
    </row>
    <row r="837" spans="2:22">
      <c r="B837" s="135"/>
      <c r="E837" s="117"/>
      <c r="F837" s="118"/>
      <c r="G837" s="119"/>
      <c r="H837" s="119"/>
      <c r="I837" s="120"/>
      <c r="J837" s="120"/>
      <c r="K837" s="122"/>
      <c r="L837" s="123"/>
      <c r="M837" s="124"/>
      <c r="N837" s="124"/>
      <c r="O837" s="124"/>
      <c r="P837" s="124"/>
      <c r="Q837" s="124"/>
      <c r="R837" s="124"/>
      <c r="U837" s="126"/>
      <c r="V837" s="126"/>
    </row>
    <row r="838" spans="2:22">
      <c r="B838" s="135"/>
      <c r="E838" s="117"/>
      <c r="F838" s="118"/>
      <c r="G838" s="119"/>
      <c r="H838" s="119"/>
      <c r="I838" s="120"/>
      <c r="J838" s="120"/>
      <c r="K838" s="122"/>
      <c r="L838" s="123"/>
      <c r="M838" s="124"/>
      <c r="N838" s="124"/>
      <c r="O838" s="124"/>
      <c r="P838" s="124"/>
      <c r="Q838" s="124"/>
      <c r="R838" s="124"/>
      <c r="U838" s="126"/>
      <c r="V838" s="126"/>
    </row>
    <row r="839" spans="2:22">
      <c r="B839" s="135"/>
      <c r="E839" s="117"/>
      <c r="F839" s="118"/>
      <c r="G839" s="119"/>
      <c r="H839" s="119"/>
      <c r="I839" s="120"/>
      <c r="J839" s="120"/>
      <c r="K839" s="122"/>
      <c r="L839" s="123"/>
      <c r="M839" s="124"/>
      <c r="N839" s="124"/>
      <c r="O839" s="124"/>
      <c r="P839" s="124"/>
      <c r="Q839" s="124"/>
      <c r="R839" s="124"/>
      <c r="U839" s="126"/>
      <c r="V839" s="126"/>
    </row>
    <row r="840" spans="2:22">
      <c r="B840" s="135"/>
      <c r="E840" s="117"/>
      <c r="F840" s="118"/>
      <c r="G840" s="119"/>
      <c r="H840" s="119"/>
      <c r="I840" s="120"/>
      <c r="J840" s="120"/>
      <c r="K840" s="122"/>
      <c r="L840" s="123"/>
      <c r="M840" s="124"/>
      <c r="N840" s="124"/>
      <c r="O840" s="124"/>
      <c r="P840" s="124"/>
      <c r="Q840" s="124"/>
      <c r="R840" s="124"/>
      <c r="U840" s="126"/>
      <c r="V840" s="126"/>
    </row>
    <row r="841" spans="2:22">
      <c r="B841" s="135"/>
      <c r="E841" s="117"/>
      <c r="F841" s="118"/>
      <c r="G841" s="119"/>
      <c r="H841" s="119"/>
      <c r="I841" s="120"/>
      <c r="J841" s="120"/>
      <c r="K841" s="122"/>
      <c r="L841" s="123"/>
      <c r="M841" s="124"/>
      <c r="N841" s="124"/>
      <c r="O841" s="124"/>
      <c r="P841" s="124"/>
      <c r="Q841" s="124"/>
      <c r="R841" s="124"/>
      <c r="U841" s="126"/>
      <c r="V841" s="126"/>
    </row>
    <row r="842" spans="2:22">
      <c r="B842" s="135"/>
      <c r="E842" s="117"/>
      <c r="F842" s="118"/>
      <c r="G842" s="119"/>
      <c r="H842" s="119"/>
      <c r="I842" s="120"/>
      <c r="J842" s="120"/>
      <c r="K842" s="122"/>
      <c r="L842" s="123"/>
      <c r="M842" s="124"/>
      <c r="N842" s="124"/>
      <c r="O842" s="124"/>
      <c r="P842" s="124"/>
      <c r="Q842" s="124"/>
      <c r="R842" s="124"/>
      <c r="U842" s="126"/>
      <c r="V842" s="126"/>
    </row>
    <row r="843" spans="2:22">
      <c r="B843" s="135"/>
      <c r="E843" s="117"/>
      <c r="F843" s="118"/>
      <c r="G843" s="119"/>
      <c r="H843" s="119"/>
      <c r="I843" s="120"/>
      <c r="J843" s="120"/>
      <c r="K843" s="122"/>
      <c r="L843" s="123"/>
      <c r="M843" s="124"/>
      <c r="N843" s="124"/>
      <c r="O843" s="124"/>
      <c r="P843" s="124"/>
      <c r="Q843" s="124"/>
      <c r="R843" s="124"/>
      <c r="U843" s="126"/>
      <c r="V843" s="126"/>
    </row>
    <row r="844" spans="2:22">
      <c r="B844" s="135"/>
      <c r="E844" s="117"/>
      <c r="F844" s="118"/>
      <c r="G844" s="119"/>
      <c r="H844" s="119"/>
      <c r="I844" s="120"/>
      <c r="J844" s="120"/>
      <c r="K844" s="122"/>
      <c r="L844" s="123"/>
      <c r="M844" s="124"/>
      <c r="N844" s="124"/>
      <c r="O844" s="124"/>
      <c r="P844" s="124"/>
      <c r="Q844" s="124"/>
      <c r="R844" s="124"/>
      <c r="U844" s="126"/>
      <c r="V844" s="126"/>
    </row>
    <row r="845" spans="2:22">
      <c r="B845" s="135"/>
      <c r="E845" s="117"/>
      <c r="F845" s="118"/>
      <c r="G845" s="119"/>
      <c r="H845" s="119"/>
      <c r="I845" s="120"/>
      <c r="J845" s="120"/>
      <c r="K845" s="122"/>
      <c r="L845" s="123"/>
      <c r="M845" s="124"/>
      <c r="N845" s="124"/>
      <c r="O845" s="124"/>
      <c r="P845" s="124"/>
      <c r="Q845" s="124"/>
      <c r="R845" s="124"/>
      <c r="U845" s="126"/>
      <c r="V845" s="126"/>
    </row>
    <row r="846" spans="2:22">
      <c r="B846" s="135"/>
      <c r="E846" s="117"/>
      <c r="F846" s="118"/>
      <c r="G846" s="119"/>
      <c r="H846" s="119"/>
      <c r="I846" s="120"/>
      <c r="J846" s="120"/>
      <c r="K846" s="122"/>
      <c r="L846" s="123"/>
      <c r="M846" s="124"/>
      <c r="N846" s="124"/>
      <c r="O846" s="124"/>
      <c r="P846" s="124"/>
      <c r="Q846" s="124"/>
      <c r="R846" s="124"/>
      <c r="U846" s="126"/>
      <c r="V846" s="126"/>
    </row>
    <row r="847" spans="2:22">
      <c r="B847" s="135"/>
      <c r="E847" s="117"/>
      <c r="F847" s="118"/>
      <c r="G847" s="119"/>
      <c r="H847" s="119"/>
      <c r="I847" s="120"/>
      <c r="J847" s="120"/>
      <c r="K847" s="122"/>
      <c r="L847" s="123"/>
      <c r="M847" s="124"/>
      <c r="N847" s="124"/>
      <c r="O847" s="124"/>
      <c r="P847" s="124"/>
      <c r="Q847" s="124"/>
      <c r="R847" s="124"/>
      <c r="U847" s="126"/>
      <c r="V847" s="126"/>
    </row>
    <row r="848" spans="2:22">
      <c r="B848" s="135"/>
      <c r="E848" s="117"/>
      <c r="F848" s="118"/>
      <c r="G848" s="119"/>
      <c r="H848" s="119"/>
      <c r="I848" s="120"/>
      <c r="J848" s="120"/>
      <c r="K848" s="122"/>
      <c r="L848" s="123"/>
      <c r="M848" s="124"/>
      <c r="N848" s="124"/>
      <c r="O848" s="124"/>
      <c r="P848" s="124"/>
      <c r="Q848" s="124"/>
      <c r="R848" s="124"/>
      <c r="U848" s="126"/>
      <c r="V848" s="126"/>
    </row>
    <row r="849" spans="2:22">
      <c r="B849" s="135"/>
      <c r="E849" s="117"/>
      <c r="F849" s="118"/>
      <c r="G849" s="119"/>
      <c r="H849" s="119"/>
      <c r="I849" s="120"/>
      <c r="J849" s="120"/>
      <c r="K849" s="122"/>
      <c r="L849" s="123"/>
      <c r="M849" s="124"/>
      <c r="N849" s="124"/>
      <c r="O849" s="124"/>
      <c r="P849" s="124"/>
      <c r="Q849" s="124"/>
      <c r="R849" s="124"/>
      <c r="U849" s="126"/>
      <c r="V849" s="126"/>
    </row>
    <row r="850" spans="2:22">
      <c r="B850" s="135"/>
      <c r="E850" s="117"/>
      <c r="F850" s="118"/>
      <c r="G850" s="128"/>
      <c r="H850" s="119"/>
      <c r="I850" s="120"/>
      <c r="J850" s="120"/>
      <c r="K850" s="122"/>
      <c r="L850" s="123"/>
      <c r="M850" s="124"/>
      <c r="N850" s="124"/>
      <c r="O850" s="124"/>
      <c r="P850" s="124"/>
      <c r="Q850" s="124"/>
      <c r="R850" s="124"/>
      <c r="U850" s="126"/>
      <c r="V850" s="126"/>
    </row>
    <row r="851" spans="2:22">
      <c r="B851" s="135"/>
      <c r="E851" s="117"/>
      <c r="F851" s="118"/>
      <c r="G851" s="119"/>
      <c r="H851" s="119"/>
      <c r="I851" s="120"/>
      <c r="J851" s="120"/>
      <c r="K851" s="122"/>
      <c r="L851" s="123"/>
      <c r="M851" s="124"/>
      <c r="N851" s="124"/>
      <c r="O851" s="124"/>
      <c r="P851" s="124"/>
      <c r="Q851" s="124"/>
      <c r="R851" s="124"/>
      <c r="U851" s="126"/>
      <c r="V851" s="126"/>
    </row>
    <row r="852" spans="2:22">
      <c r="B852" s="135"/>
      <c r="E852" s="117"/>
      <c r="F852" s="118"/>
      <c r="G852" s="119"/>
      <c r="H852" s="119"/>
      <c r="I852" s="120"/>
      <c r="J852" s="120"/>
      <c r="K852" s="122"/>
      <c r="L852" s="123"/>
      <c r="M852" s="124"/>
      <c r="N852" s="124"/>
      <c r="O852" s="124"/>
      <c r="P852" s="124"/>
      <c r="Q852" s="133"/>
      <c r="R852" s="124"/>
      <c r="U852" s="126"/>
      <c r="V852" s="126"/>
    </row>
    <row r="853" spans="2:22">
      <c r="B853" s="135"/>
      <c r="E853" s="117"/>
      <c r="F853" s="118"/>
      <c r="G853" s="119"/>
      <c r="H853" s="119"/>
      <c r="I853" s="120"/>
      <c r="J853" s="120"/>
      <c r="K853" s="122"/>
      <c r="L853" s="123"/>
      <c r="M853" s="124"/>
      <c r="N853" s="124"/>
      <c r="O853" s="124"/>
      <c r="P853" s="124"/>
      <c r="Q853" s="124"/>
      <c r="R853" s="124"/>
      <c r="U853" s="126"/>
      <c r="V853" s="126"/>
    </row>
    <row r="854" spans="2:22">
      <c r="B854" s="135"/>
      <c r="E854" s="117"/>
      <c r="F854" s="118"/>
      <c r="G854" s="119"/>
      <c r="H854" s="119"/>
      <c r="I854" s="120"/>
      <c r="J854" s="120"/>
      <c r="K854" s="122"/>
      <c r="L854" s="123"/>
      <c r="M854" s="124"/>
      <c r="N854" s="124"/>
      <c r="O854" s="124"/>
      <c r="P854" s="124"/>
      <c r="Q854" s="124"/>
      <c r="R854" s="124"/>
      <c r="U854" s="126"/>
      <c r="V854" s="126"/>
    </row>
    <row r="855" spans="2:22">
      <c r="B855" s="135"/>
      <c r="E855" s="117"/>
      <c r="F855" s="118"/>
      <c r="G855" s="119"/>
      <c r="H855" s="119"/>
      <c r="I855" s="120"/>
      <c r="J855" s="120"/>
      <c r="K855" s="122"/>
      <c r="L855" s="123"/>
      <c r="M855" s="124"/>
      <c r="N855" s="124"/>
      <c r="O855" s="124"/>
      <c r="P855" s="124"/>
      <c r="Q855" s="124"/>
      <c r="R855" s="124"/>
      <c r="U855" s="126"/>
      <c r="V855" s="126"/>
    </row>
    <row r="856" spans="2:22">
      <c r="B856" s="135"/>
      <c r="E856" s="117"/>
      <c r="F856" s="118"/>
      <c r="G856" s="119"/>
      <c r="H856" s="119"/>
      <c r="I856" s="120"/>
      <c r="J856" s="120"/>
      <c r="K856" s="122"/>
      <c r="L856" s="123"/>
      <c r="M856" s="124"/>
      <c r="N856" s="124"/>
      <c r="O856" s="124"/>
      <c r="P856" s="124"/>
      <c r="Q856" s="124"/>
      <c r="R856" s="146"/>
      <c r="U856" s="126"/>
      <c r="V856" s="126"/>
    </row>
  </sheetData>
  <autoFilter ref="A1:AJ856" xr:uid="{00000000-0009-0000-0000-000002000000}"/>
  <customSheetViews>
    <customSheetView guid="{D94775A0-9FA0-4690-8BCA-6CB91736B9EE}" filter="1" showAutoFilter="1">
      <pageMargins left="0.7" right="0.7" top="0.75" bottom="0.75" header="0.3" footer="0.3"/>
      <autoFilter ref="A1:R856" xr:uid="{3F790E1B-417F-404E-AEAA-84731EEA2F86}"/>
    </customSheetView>
  </customSheetViews>
  <conditionalFormatting sqref="W2:AJ214 W300:AJ428 W514:AJ642 W728:AJ856">
    <cfRule type="containsText" dxfId="3" priority="1" operator="containsText" text="Not">
      <formula>NOT(ISERROR(SEARCH(("Not"),(W2))))</formula>
    </cfRule>
  </conditionalFormatting>
  <conditionalFormatting sqref="W86:AJ214">
    <cfRule type="containsText" dxfId="2" priority="2" operator="containsText" text="Not">
      <formula>NOT(ISERROR(SEARCH(("Not"),(W86))))</formula>
    </cfRule>
  </conditionalFormatting>
  <conditionalFormatting sqref="S2:T214 S300:T428 S514:T642 S728:T856">
    <cfRule type="cellIs" dxfId="1" priority="3" operator="lessThan">
      <formula>14</formula>
    </cfRule>
  </conditionalFormatting>
  <conditionalFormatting sqref="S86:T214">
    <cfRule type="cellIs" dxfId="0" priority="4" operator="lessThan">
      <formula>14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/>
  </sheetViews>
  <sheetFormatPr defaultColWidth="12.5703125" defaultRowHeight="15.75" customHeight="1"/>
  <cols>
    <col min="2" max="2" width="13.85546875" customWidth="1"/>
    <col min="8" max="8" width="16" customWidth="1"/>
    <col min="11" max="11" width="13.5703125" customWidth="1"/>
    <col min="13" max="13" width="16.140625" customWidth="1"/>
    <col min="14" max="15" width="13.5703125" customWidth="1"/>
    <col min="17" max="18" width="13.5703125" customWidth="1"/>
  </cols>
  <sheetData>
    <row r="1" spans="1:29">
      <c r="A1" s="7" t="s">
        <v>342</v>
      </c>
      <c r="B1" s="17" t="s">
        <v>53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>
      <c r="A2" s="5"/>
      <c r="B2" s="5"/>
      <c r="C2" s="5"/>
      <c r="D2" s="5"/>
      <c r="E2" s="5"/>
      <c r="F2" s="5"/>
      <c r="G2" s="5"/>
      <c r="H2" s="5"/>
      <c r="I2" s="7" t="s">
        <v>343</v>
      </c>
      <c r="J2" s="7" t="s">
        <v>344</v>
      </c>
      <c r="K2" s="7" t="s">
        <v>72</v>
      </c>
      <c r="L2" s="7" t="s">
        <v>345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s="148" t="str">
        <f>"Blueside "&amp;B1</f>
        <v>Blueside Executioner</v>
      </c>
      <c r="B3" s="149"/>
      <c r="C3" s="5"/>
      <c r="D3" s="148" t="str">
        <f>"Redside "&amp;B1</f>
        <v>Redside Executioner</v>
      </c>
      <c r="E3" s="149"/>
      <c r="F3" s="5"/>
      <c r="G3" s="5"/>
      <c r="H3" s="7" t="str">
        <f>"Blueside "&amp;B1</f>
        <v>Blueside Executioner</v>
      </c>
      <c r="I3" s="5">
        <f t="shared" ref="I3:J3" si="0">SUM(I4:I7)</f>
        <v>0</v>
      </c>
      <c r="J3" s="5">
        <f t="shared" si="0"/>
        <v>0</v>
      </c>
      <c r="K3" s="5">
        <f>I3-J3</f>
        <v>0</v>
      </c>
      <c r="L3" s="5">
        <f>K3+K9</f>
        <v>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>
      <c r="A4" s="7" t="s">
        <v>343</v>
      </c>
      <c r="B4" s="93">
        <f ca="1">SUMIF(A9:A1000,"B",B9:B1000)</f>
        <v>191</v>
      </c>
      <c r="C4" s="5"/>
      <c r="D4" s="7" t="s">
        <v>343</v>
      </c>
      <c r="E4" s="5">
        <f ca="1">SUMIF(D9:D1000,"R",E9:E1000)</f>
        <v>83</v>
      </c>
      <c r="F4" s="5"/>
      <c r="G4" s="5"/>
      <c r="H4" s="7" t="s">
        <v>346</v>
      </c>
      <c r="I4" s="5">
        <f>SUMIFS(Patch3.2!$D:$D,Patch3.2!$F:$F,B1,Patch3.2!$C:$C,"B")</f>
        <v>0</v>
      </c>
      <c r="J4" s="5">
        <f>SUMIFS(Patch3.2!D:D,Patch3.2!F:F,B1,Patch3.2!C:C,"R")</f>
        <v>0</v>
      </c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>
      <c r="A5" s="7" t="s">
        <v>344</v>
      </c>
      <c r="B5" s="93">
        <f ca="1">SUMIF(A9:A1000,"R",B9:B1000)</f>
        <v>118</v>
      </c>
      <c r="C5" s="5"/>
      <c r="D5" s="7" t="s">
        <v>344</v>
      </c>
      <c r="E5" s="5">
        <f ca="1">SUMIF(D9:D1000,"B",E9:E1000)</f>
        <v>200</v>
      </c>
      <c r="F5" s="5"/>
      <c r="G5" s="5"/>
      <c r="H5" s="7" t="s">
        <v>347</v>
      </c>
      <c r="I5" s="5">
        <f>SUMIFS(Patch3.2!D:D,Patch3.2!G:G,B1,Patch3.2!C:C,"B")</f>
        <v>0</v>
      </c>
      <c r="J5" s="5">
        <f>SUMIFS(Patch3.2!D:D,Patch3.2!G:G,B1,Patch3.2!C:C,"R")</f>
        <v>0</v>
      </c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>
      <c r="A6" s="7" t="s">
        <v>72</v>
      </c>
      <c r="B6" s="93">
        <f ca="1">B4-B5</f>
        <v>73</v>
      </c>
      <c r="C6" s="5"/>
      <c r="D6" s="7" t="s">
        <v>72</v>
      </c>
      <c r="E6" s="5">
        <f ca="1">E4-E5</f>
        <v>-117</v>
      </c>
      <c r="F6" s="5"/>
      <c r="G6" s="5"/>
      <c r="H6" s="7" t="s">
        <v>348</v>
      </c>
      <c r="I6" s="5">
        <f>SUMIFS(Patch3.2!D:D,Patch3.2!H:H,B1,Patch3.2!C:C,"B")</f>
        <v>0</v>
      </c>
      <c r="J6" s="5">
        <f>SUMIFS(Patch3.2!D:D,Patch3.2!H:H,B1,Patch3.2!C:C,"R")</f>
        <v>0</v>
      </c>
      <c r="K6" s="5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5"/>
      <c r="B7" s="93"/>
      <c r="C7" s="5"/>
      <c r="D7" s="5"/>
      <c r="E7" s="93"/>
      <c r="F7" s="5"/>
      <c r="G7" s="5"/>
      <c r="H7" s="7" t="s">
        <v>349</v>
      </c>
      <c r="I7" s="5">
        <f>SUMIFS(Patch3.2!D:D,Patch3.2!I:I,B1,Patch3.2!C:C,"B")</f>
        <v>0</v>
      </c>
      <c r="J7" s="5">
        <f>SUMIFS(Patch3.2!D:D,Patch3.2!I:I,B1,Patch3.2!C:C,"R")</f>
        <v>0</v>
      </c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>
      <c r="A8" s="148" t="s">
        <v>350</v>
      </c>
      <c r="B8" s="149"/>
      <c r="C8" s="5"/>
      <c r="D8" s="148" t="s">
        <v>350</v>
      </c>
      <c r="E8" s="149"/>
      <c r="F8" s="5"/>
      <c r="G8" s="5"/>
      <c r="H8" s="5"/>
      <c r="I8" s="5"/>
      <c r="J8" s="5"/>
      <c r="K8" s="5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>
      <c r="A9" s="5" t="str">
        <f ca="1">IFERROR(__xludf.DUMMYFUNCTION("QUERY('Data Patch 3.2'!C:M,""SELECT C,D WHERE (F='""&amp;B1&amp;""' OR G='""&amp;B1&amp;""' OR H='""&amp;B1&amp;""' OR I='""&amp;B1&amp;""') LABEL C'', D''"")"),"B")</f>
        <v>B</v>
      </c>
      <c r="B9" s="93">
        <f ca="1">IFERROR(__xludf.DUMMYFUNCTION("""COMPUTED_VALUE"""),4)</f>
        <v>4</v>
      </c>
      <c r="C9" s="5"/>
      <c r="D9" s="5" t="str">
        <f ca="1">IFERROR(__xludf.DUMMYFUNCTION("QUERY('Data Patch 3.2'!C:M,""SELECT C,D WHERE J='""&amp;B1&amp;""' OR K='""&amp;B1&amp;""' OR L='""&amp;B1&amp;""' OR M='""&amp;B1&amp;""' LABEL C'', D''"")"),"B")</f>
        <v>B</v>
      </c>
      <c r="E9" s="93">
        <f ca="1">IFERROR(__xludf.DUMMYFUNCTION("""COMPUTED_VALUE"""),1)</f>
        <v>1</v>
      </c>
      <c r="F9" s="5"/>
      <c r="G9" s="5"/>
      <c r="H9" s="7" t="str">
        <f>"Redside "&amp;B1</f>
        <v>Redside Executioner</v>
      </c>
      <c r="I9" s="5">
        <f t="shared" ref="I9:J9" si="1">SUM(I10:I13)</f>
        <v>0</v>
      </c>
      <c r="J9" s="5">
        <f t="shared" si="1"/>
        <v>0</v>
      </c>
      <c r="K9" s="5">
        <f>I9-J9</f>
        <v>0</v>
      </c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>
      <c r="A10" s="5" t="str">
        <f ca="1">IFERROR(__xludf.DUMMYFUNCTION("""COMPUTED_VALUE"""),"R")</f>
        <v>R</v>
      </c>
      <c r="B10" s="93">
        <f ca="1">IFERROR(__xludf.DUMMYFUNCTION("""COMPUTED_VALUE"""),3)</f>
        <v>3</v>
      </c>
      <c r="C10" s="5"/>
      <c r="D10" s="5" t="str">
        <f ca="1">IFERROR(__xludf.DUMMYFUNCTION("""COMPUTED_VALUE"""),"B")</f>
        <v>B</v>
      </c>
      <c r="E10" s="93">
        <f ca="1">IFERROR(__xludf.DUMMYFUNCTION("""COMPUTED_VALUE"""),6)</f>
        <v>6</v>
      </c>
      <c r="F10" s="5"/>
      <c r="G10" s="5"/>
      <c r="H10" s="7" t="s">
        <v>346</v>
      </c>
      <c r="I10" s="5">
        <f>SUMIFS(Patch3.2!$D:$D,Patch3.2!J:J,B1,Patch3.2!$C:$C,"R")</f>
        <v>0</v>
      </c>
      <c r="J10" s="5">
        <f>SUMIFS(Patch3.2!$D:$D,Patch3.2!J:J,B1,Patch3.2!$C:$C,"B")</f>
        <v>0</v>
      </c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>
      <c r="A11" s="5" t="str">
        <f ca="1">IFERROR(__xludf.DUMMYFUNCTION("""COMPUTED_VALUE"""),"B")</f>
        <v>B</v>
      </c>
      <c r="B11" s="93">
        <f ca="1">IFERROR(__xludf.DUMMYFUNCTION("""COMPUTED_VALUE"""),3)</f>
        <v>3</v>
      </c>
      <c r="C11" s="5"/>
      <c r="D11" s="5" t="str">
        <f ca="1">IFERROR(__xludf.DUMMYFUNCTION("""COMPUTED_VALUE"""),"R")</f>
        <v>R</v>
      </c>
      <c r="E11" s="93">
        <f ca="1">IFERROR(__xludf.DUMMYFUNCTION("""COMPUTED_VALUE"""),1)</f>
        <v>1</v>
      </c>
      <c r="F11" s="5"/>
      <c r="G11" s="5"/>
      <c r="H11" s="7" t="s">
        <v>347</v>
      </c>
      <c r="I11" s="5">
        <f>SUMIFS(Patch3.2!$D:$D,Patch3.2!K:K,B1,Patch3.2!$C:$C,"R")</f>
        <v>0</v>
      </c>
      <c r="J11" s="5">
        <f>SUMIFS(Patch3.2!$D:$D,Patch3.2!K:K,B1,Patch3.2!$C:$C,"B")</f>
        <v>0</v>
      </c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>
      <c r="A12" s="5" t="str">
        <f ca="1">IFERROR(__xludf.DUMMYFUNCTION("""COMPUTED_VALUE"""),"R")</f>
        <v>R</v>
      </c>
      <c r="B12" s="93">
        <f ca="1">IFERROR(__xludf.DUMMYFUNCTION("""COMPUTED_VALUE"""),7)</f>
        <v>7</v>
      </c>
      <c r="C12" s="5"/>
      <c r="D12" s="5" t="str">
        <f ca="1">IFERROR(__xludf.DUMMYFUNCTION("""COMPUTED_VALUE"""),"B")</f>
        <v>B</v>
      </c>
      <c r="E12" s="93">
        <f ca="1">IFERROR(__xludf.DUMMYFUNCTION("""COMPUTED_VALUE"""),8)</f>
        <v>8</v>
      </c>
      <c r="F12" s="5"/>
      <c r="G12" s="5"/>
      <c r="H12" s="7" t="s">
        <v>348</v>
      </c>
      <c r="I12" s="5">
        <f>SUMIFS(Patch3.2!$D:$D,Patch3.2!L:L,B1,Patch3.2!$C:$C,"R")</f>
        <v>0</v>
      </c>
      <c r="J12" s="5">
        <f>SUMIFS(Patch3.2!$D:$D,Patch3.2!L:L,B1,Patch3.2!$C:$C,"B")</f>
        <v>0</v>
      </c>
      <c r="K12" s="5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>
      <c r="A13" s="5" t="str">
        <f ca="1">IFERROR(__xludf.DUMMYFUNCTION("""COMPUTED_VALUE"""),"B")</f>
        <v>B</v>
      </c>
      <c r="B13" s="93">
        <f ca="1">IFERROR(__xludf.DUMMYFUNCTION("""COMPUTED_VALUE"""),4)</f>
        <v>4</v>
      </c>
      <c r="C13" s="5"/>
      <c r="D13" s="5" t="str">
        <f ca="1">IFERROR(__xludf.DUMMYFUNCTION("""COMPUTED_VALUE"""),"R")</f>
        <v>R</v>
      </c>
      <c r="E13" s="93">
        <f ca="1">IFERROR(__xludf.DUMMYFUNCTION("""COMPUTED_VALUE"""),6)</f>
        <v>6</v>
      </c>
      <c r="F13" s="5"/>
      <c r="G13" s="5"/>
      <c r="H13" s="7" t="s">
        <v>349</v>
      </c>
      <c r="I13" s="5">
        <f>SUMIFS(Patch3.2!$D:$D,Patch3.2!M:M,B1,Patch3.2!$C:$C,"R")</f>
        <v>0</v>
      </c>
      <c r="J13" s="5">
        <f>SUMIFS(Patch3.2!$D:$D,Patch3.2!M:M,B1,Patch3.2!$C:$C,"B")</f>
        <v>0</v>
      </c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>
      <c r="A14" s="5" t="str">
        <f ca="1">IFERROR(__xludf.DUMMYFUNCTION("""COMPUTED_VALUE"""),"B")</f>
        <v>B</v>
      </c>
      <c r="B14" s="93">
        <f ca="1">IFERROR(__xludf.DUMMYFUNCTION("""COMPUTED_VALUE"""),5)</f>
        <v>5</v>
      </c>
      <c r="C14" s="5"/>
      <c r="D14" s="5" t="str">
        <f ca="1">IFERROR(__xludf.DUMMYFUNCTION("""COMPUTED_VALUE"""),"B")</f>
        <v>B</v>
      </c>
      <c r="E14" s="93">
        <f ca="1">IFERROR(__xludf.DUMMYFUNCTION("""COMPUTED_VALUE"""),3)</f>
        <v>3</v>
      </c>
      <c r="F14" s="5"/>
      <c r="G14" s="5"/>
      <c r="H14" s="5"/>
      <c r="I14" s="5"/>
      <c r="J14" s="5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>
      <c r="A15" s="5" t="str">
        <f ca="1">IFERROR(__xludf.DUMMYFUNCTION("""COMPUTED_VALUE"""),"B")</f>
        <v>B</v>
      </c>
      <c r="B15" s="93">
        <f ca="1">IFERROR(__xludf.DUMMYFUNCTION("""COMPUTED_VALUE"""),18)</f>
        <v>18</v>
      </c>
      <c r="C15" s="5"/>
      <c r="D15" s="5" t="str">
        <f ca="1">IFERROR(__xludf.DUMMYFUNCTION("""COMPUTED_VALUE"""),"R")</f>
        <v>R</v>
      </c>
      <c r="E15" s="93">
        <f ca="1">IFERROR(__xludf.DUMMYFUNCTION("""COMPUTED_VALUE"""),8)</f>
        <v>8</v>
      </c>
      <c r="F15" s="5"/>
      <c r="G15" s="5"/>
      <c r="H15" s="148" t="str">
        <f>B1&amp;" Counters"</f>
        <v>Executioner Counters</v>
      </c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>
      <c r="A16" s="5" t="str">
        <f ca="1">IFERROR(__xludf.DUMMYFUNCTION("""COMPUTED_VALUE"""),"B")</f>
        <v>B</v>
      </c>
      <c r="B16" s="93">
        <f ca="1">IFERROR(__xludf.DUMMYFUNCTION("""COMPUTED_VALUE"""),3)</f>
        <v>3</v>
      </c>
      <c r="C16" s="5"/>
      <c r="D16" s="5" t="str">
        <f ca="1">IFERROR(__xludf.DUMMYFUNCTION("""COMPUTED_VALUE"""),"B")</f>
        <v>B</v>
      </c>
      <c r="E16" s="93">
        <f ca="1">IFERROR(__xludf.DUMMYFUNCTION("""COMPUTED_VALUE"""),2)</f>
        <v>2</v>
      </c>
      <c r="F16" s="5"/>
      <c r="G16" s="5"/>
      <c r="H16" s="16" t="s">
        <v>351</v>
      </c>
      <c r="I16" s="16" t="s">
        <v>352</v>
      </c>
      <c r="J16" s="16"/>
      <c r="K16" s="148" t="s">
        <v>353</v>
      </c>
      <c r="L16" s="149"/>
      <c r="M16" s="3" t="str">
        <f>"Win % vs "&amp;B1</f>
        <v>Win % vs Executioner</v>
      </c>
      <c r="N16" s="3" t="s">
        <v>354</v>
      </c>
      <c r="O16" s="148" t="s">
        <v>355</v>
      </c>
      <c r="P16" s="149"/>
      <c r="Q16" s="148"/>
      <c r="R16" s="149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>
      <c r="A17" s="5" t="str">
        <f ca="1">IFERROR(__xludf.DUMMYFUNCTION("""COMPUTED_VALUE"""),"B")</f>
        <v>B</v>
      </c>
      <c r="B17" s="93">
        <f ca="1">IFERROR(__xludf.DUMMYFUNCTION("""COMPUTED_VALUE"""),5)</f>
        <v>5</v>
      </c>
      <c r="C17" s="5"/>
      <c r="D17" s="5" t="str">
        <f ca="1">IFERROR(__xludf.DUMMYFUNCTION("""COMPUTED_VALUE"""),"B")</f>
        <v>B</v>
      </c>
      <c r="E17" s="93">
        <f ca="1">IFERROR(__xludf.DUMMYFUNCTION("""COMPUTED_VALUE"""),1)</f>
        <v>1</v>
      </c>
      <c r="F17" s="5"/>
      <c r="G17" s="5"/>
      <c r="H17" s="5" t="str">
        <f ca="1">IFERROR(__xludf.DUMMYFUNCTION("TOCOL({QUERY('Data Patch 3.2'!C:M,""SELECT F,G,H,I WHERE (J='""&amp;B1&amp;""' OR K='""&amp;B1&amp;""' OR L='""&amp;B1&amp;""' OR M='""&amp;B1&amp;""') AND C='B' LABEL F'', G'', H'', I''"");QUERY('Data Patch 3.2'!C:M,""SELECT J,K,L,M WHERE (F='""&amp;B1&amp;""' OR G='""&amp;B1&amp;""' OR H='""&amp;B1&amp;""' O"&amp;"R I='""&amp;B1&amp;""') AND C='R' LABEL J'', K'', L'', M''"")})"),"Dual Blader")</f>
        <v>Dual Blader</v>
      </c>
      <c r="I17" s="5" t="str">
        <f ca="1">IFERROR(__xludf.DUMMYFUNCTION("TOCOL({QUERY('Data Patch 3.2'!C:M,""SELECT F,G,H,I WHERE (J='""&amp;B1&amp;""' OR K='""&amp;B1&amp;""' OR L='""&amp;B1&amp;""' OR M='""&amp;B1&amp;""') LABEL F'', G'', H'', I''"");QUERY('Data Patch 3.2'!C:M,""SELECT J,K,L,M WHERE (F='""&amp;B1&amp;""' OR G='""&amp;B1&amp;""' OR H='""&amp;B1&amp;""' OR I='""&amp;B1"&amp;"&amp;""') LABEL J'', K'', L'', M''"")})"),"Dual Blader")</f>
        <v>Dual Blader</v>
      </c>
      <c r="J17" s="5"/>
      <c r="K17" s="5" t="str">
        <f ca="1">IFERROR(__xludf.DUMMYFUNCTION("QUERY(H17:H1000,""SELECT H, COUNT(H) GROUP BY(H) ORDER BY(COUNT(H)) DESC LABEL H'', COUNT(H)''"")"),"Knight")</f>
        <v>Knight</v>
      </c>
      <c r="L17" s="5">
        <f ca="1">IFERROR(__xludf.DUMMYFUNCTION("""COMPUTED_VALUE"""),32)</f>
        <v>32</v>
      </c>
      <c r="M17" s="10">
        <f t="shared" ref="M17:M48" ca="1" si="2">VLOOKUP(K17,$K$17:L1000,2,FALSE)/VLOOKUP(K17,$O$17:P1000,2,FALSE)</f>
        <v>0.68085106382978722</v>
      </c>
      <c r="N17" s="147">
        <f t="shared" ref="N17:N48" ca="1" si="3">VLOOKUP(K17,$O$17:P1000,2,FALSE)</f>
        <v>47</v>
      </c>
      <c r="O17" s="6" t="str">
        <f ca="1">IFERROR(__xludf.DUMMYFUNCTION("QUERY(I17:I1000,""SELECT I, COUNT(I) GROUP BY(I) ORDER BY(COUNT(I)) DESC LABEL I'', COUNT(I)''"")"),"Archer")</f>
        <v>Archer</v>
      </c>
      <c r="P17" s="6">
        <f ca="1">IFERROR(__xludf.DUMMYFUNCTION("""COMPUTED_VALUE"""),48)</f>
        <v>48</v>
      </c>
      <c r="R17" s="5" t="str">
        <f t="array" ref="R17:R1000" ca="1">TRANSPOSE(TRANSPOSE(O17:O1000))</f>
        <v>Archer</v>
      </c>
      <c r="S17" s="19" t="e">
        <f t="shared" ref="S17:S47" ca="1" si="4">_xludf.IFNA(VLOOKUP(R17,$K$17:L1000,2,FALSE)/VLOOKUP(R17,$O$17:P1000,2,FALSE),0)</f>
        <v>#NAME?</v>
      </c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>
      <c r="A18" s="5" t="str">
        <f ca="1">IFERROR(__xludf.DUMMYFUNCTION("""COMPUTED_VALUE"""),"R")</f>
        <v>R</v>
      </c>
      <c r="B18" s="93">
        <f ca="1">IFERROR(__xludf.DUMMYFUNCTION("""COMPUTED_VALUE"""),1)</f>
        <v>1</v>
      </c>
      <c r="C18" s="5"/>
      <c r="D18" s="5" t="str">
        <f ca="1">IFERROR(__xludf.DUMMYFUNCTION("""COMPUTED_VALUE"""),"B")</f>
        <v>B</v>
      </c>
      <c r="E18" s="93">
        <f ca="1">IFERROR(__xludf.DUMMYFUNCTION("""COMPUTED_VALUE"""),5)</f>
        <v>5</v>
      </c>
      <c r="F18" s="5"/>
      <c r="G18" s="5"/>
      <c r="H18" s="5" t="str">
        <f ca="1">IFERROR(__xludf.DUMMYFUNCTION("""COMPUTED_VALUE"""),"Swordsman")</f>
        <v>Swordsman</v>
      </c>
      <c r="I18" s="5" t="str">
        <f ca="1">IFERROR(__xludf.DUMMYFUNCTION("""COMPUTED_VALUE"""),"Swordsman")</f>
        <v>Swordsman</v>
      </c>
      <c r="J18" s="5"/>
      <c r="K18" s="5" t="str">
        <f ca="1">IFERROR(__xludf.DUMMYFUNCTION("""COMPUTED_VALUE"""),"Archer")</f>
        <v>Archer</v>
      </c>
      <c r="L18" s="5">
        <f ca="1">IFERROR(__xludf.DUMMYFUNCTION("""COMPUTED_VALUE"""),23)</f>
        <v>23</v>
      </c>
      <c r="M18" s="10">
        <f t="shared" ca="1" si="2"/>
        <v>0.47916666666666669</v>
      </c>
      <c r="N18" s="147">
        <f t="shared" ca="1" si="3"/>
        <v>48</v>
      </c>
      <c r="O18" s="6" t="str">
        <f ca="1">IFERROR(__xludf.DUMMYFUNCTION("""COMPUTED_VALUE"""),"Knight")</f>
        <v>Knight</v>
      </c>
      <c r="P18" s="6">
        <f ca="1">IFERROR(__xludf.DUMMYFUNCTION("""COMPUTED_VALUE"""),47)</f>
        <v>47</v>
      </c>
      <c r="Q18" s="5"/>
      <c r="R18" s="5" t="str">
        <f ca="1"/>
        <v>Knight</v>
      </c>
      <c r="S18" s="19" t="e">
        <f t="shared" ca="1" si="4"/>
        <v>#NAME?</v>
      </c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>
      <c r="A19" s="5" t="str">
        <f ca="1">IFERROR(__xludf.DUMMYFUNCTION("""COMPUTED_VALUE"""),"B")</f>
        <v>B</v>
      </c>
      <c r="B19" s="93">
        <f ca="1">IFERROR(__xludf.DUMMYFUNCTION("""COMPUTED_VALUE"""),2)</f>
        <v>2</v>
      </c>
      <c r="C19" s="5"/>
      <c r="D19" s="5" t="str">
        <f ca="1">IFERROR(__xludf.DUMMYFUNCTION("""COMPUTED_VALUE"""),"R")</f>
        <v>R</v>
      </c>
      <c r="E19" s="93">
        <f ca="1">IFERROR(__xludf.DUMMYFUNCTION("""COMPUTED_VALUE"""),3)</f>
        <v>3</v>
      </c>
      <c r="F19" s="5"/>
      <c r="G19" s="5"/>
      <c r="H19" s="5" t="str">
        <f ca="1">IFERROR(__xludf.DUMMYFUNCTION("""COMPUTED_VALUE"""),"Archer")</f>
        <v>Archer</v>
      </c>
      <c r="I19" s="5" t="str">
        <f ca="1">IFERROR(__xludf.DUMMYFUNCTION("""COMPUTED_VALUE"""),"Archer")</f>
        <v>Archer</v>
      </c>
      <c r="J19" s="5"/>
      <c r="K19" s="5" t="str">
        <f ca="1">IFERROR(__xludf.DUMMYFUNCTION("""COMPUTED_VALUE"""),"Lightning Mage")</f>
        <v>Lightning Mage</v>
      </c>
      <c r="L19" s="5">
        <f ca="1">IFERROR(__xludf.DUMMYFUNCTION("""COMPUTED_VALUE"""),22)</f>
        <v>22</v>
      </c>
      <c r="M19" s="10">
        <f t="shared" ca="1" si="2"/>
        <v>0.6470588235294118</v>
      </c>
      <c r="N19" s="147">
        <f t="shared" ca="1" si="3"/>
        <v>34</v>
      </c>
      <c r="O19" s="6" t="str">
        <f ca="1">IFERROR(__xludf.DUMMYFUNCTION("""COMPUTED_VALUE"""),"Barrier Mage")</f>
        <v>Barrier Mage</v>
      </c>
      <c r="P19" s="6">
        <f ca="1">IFERROR(__xludf.DUMMYFUNCTION("""COMPUTED_VALUE"""),42)</f>
        <v>42</v>
      </c>
      <c r="Q19" s="5"/>
      <c r="R19" s="17" t="str">
        <f ca="1"/>
        <v>Barrier Mage</v>
      </c>
      <c r="S19" s="19" t="e">
        <f t="shared" ca="1" si="4"/>
        <v>#NAME?</v>
      </c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>
      <c r="A20" s="5" t="str">
        <f ca="1">IFERROR(__xludf.DUMMYFUNCTION("""COMPUTED_VALUE"""),"B")</f>
        <v>B</v>
      </c>
      <c r="B20" s="93">
        <f ca="1">IFERROR(__xludf.DUMMYFUNCTION("""COMPUTED_VALUE"""),3)</f>
        <v>3</v>
      </c>
      <c r="C20" s="5"/>
      <c r="D20" s="5" t="str">
        <f ca="1">IFERROR(__xludf.DUMMYFUNCTION("""COMPUTED_VALUE"""),"R")</f>
        <v>R</v>
      </c>
      <c r="E20" s="93">
        <f ca="1">IFERROR(__xludf.DUMMYFUNCTION("""COMPUTED_VALUE"""),1)</f>
        <v>1</v>
      </c>
      <c r="F20" s="5"/>
      <c r="G20" s="5"/>
      <c r="H20" s="5" t="str">
        <f ca="1">IFERROR(__xludf.DUMMYFUNCTION("""COMPUTED_VALUE"""),"Priestess")</f>
        <v>Priestess</v>
      </c>
      <c r="I20" s="5" t="str">
        <f ca="1">IFERROR(__xludf.DUMMYFUNCTION("""COMPUTED_VALUE"""),"Priestess")</f>
        <v>Priestess</v>
      </c>
      <c r="J20" s="5"/>
      <c r="K20" s="5" t="str">
        <f ca="1">IFERROR(__xludf.DUMMYFUNCTION("""COMPUTED_VALUE"""),"Barrier Mage")</f>
        <v>Barrier Mage</v>
      </c>
      <c r="L20" s="5">
        <f ca="1">IFERROR(__xludf.DUMMYFUNCTION("""COMPUTED_VALUE"""),21)</f>
        <v>21</v>
      </c>
      <c r="M20" s="10">
        <f t="shared" ca="1" si="2"/>
        <v>0.5</v>
      </c>
      <c r="N20" s="147">
        <f t="shared" ca="1" si="3"/>
        <v>42</v>
      </c>
      <c r="O20" s="6" t="str">
        <f ca="1">IFERROR(__xludf.DUMMYFUNCTION("""COMPUTED_VALUE"""),"Fighter")</f>
        <v>Fighter</v>
      </c>
      <c r="P20" s="6">
        <f ca="1">IFERROR(__xludf.DUMMYFUNCTION("""COMPUTED_VALUE"""),42)</f>
        <v>42</v>
      </c>
      <c r="Q20" s="17"/>
      <c r="R20" s="17" t="str">
        <f ca="1"/>
        <v>Fighter</v>
      </c>
      <c r="S20" s="19" t="e">
        <f t="shared" ca="1" si="4"/>
        <v>#NAME?</v>
      </c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>
      <c r="A21" s="5" t="str">
        <f ca="1">IFERROR(__xludf.DUMMYFUNCTION("""COMPUTED_VALUE"""),"R")</f>
        <v>R</v>
      </c>
      <c r="B21" s="93">
        <f ca="1">IFERROR(__xludf.DUMMYFUNCTION("""COMPUTED_VALUE"""),6)</f>
        <v>6</v>
      </c>
      <c r="C21" s="5"/>
      <c r="D21" s="5" t="str">
        <f ca="1">IFERROR(__xludf.DUMMYFUNCTION("""COMPUTED_VALUE"""),"R")</f>
        <v>R</v>
      </c>
      <c r="E21" s="93"/>
      <c r="F21" s="5"/>
      <c r="G21" s="5"/>
      <c r="H21" s="5" t="str">
        <f ca="1">IFERROR(__xludf.DUMMYFUNCTION("""COMPUTED_VALUE"""),"Mystic Dancer")</f>
        <v>Mystic Dancer</v>
      </c>
      <c r="I21" s="5" t="str">
        <f ca="1">IFERROR(__xludf.DUMMYFUNCTION("""COMPUTED_VALUE"""),"Mystic Dancer")</f>
        <v>Mystic Dancer</v>
      </c>
      <c r="J21" s="5"/>
      <c r="K21" s="5" t="str">
        <f ca="1">IFERROR(__xludf.DUMMYFUNCTION("""COMPUTED_VALUE"""),"Lancer")</f>
        <v>Lancer</v>
      </c>
      <c r="L21" s="5">
        <f ca="1">IFERROR(__xludf.DUMMYFUNCTION("""COMPUTED_VALUE"""),18)</f>
        <v>18</v>
      </c>
      <c r="M21" s="10">
        <f t="shared" ca="1" si="2"/>
        <v>0.46153846153846156</v>
      </c>
      <c r="N21" s="147">
        <f t="shared" ca="1" si="3"/>
        <v>39</v>
      </c>
      <c r="O21" s="6" t="str">
        <f ca="1">IFERROR(__xludf.DUMMYFUNCTION("""COMPUTED_VALUE"""),"Lancer")</f>
        <v>Lancer</v>
      </c>
      <c r="P21" s="6">
        <f ca="1">IFERROR(__xludf.DUMMYFUNCTION("""COMPUTED_VALUE"""),39)</f>
        <v>39</v>
      </c>
      <c r="Q21" s="1"/>
      <c r="R21" s="1" t="str">
        <f ca="1"/>
        <v>Lancer</v>
      </c>
      <c r="S21" s="19" t="e">
        <f t="shared" ca="1" si="4"/>
        <v>#NAME?</v>
      </c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>
      <c r="A22" s="5" t="str">
        <f ca="1">IFERROR(__xludf.DUMMYFUNCTION("""COMPUTED_VALUE"""),"R")</f>
        <v>R</v>
      </c>
      <c r="B22" s="93">
        <f ca="1">IFERROR(__xludf.DUMMYFUNCTION("""COMPUTED_VALUE"""),1)</f>
        <v>1</v>
      </c>
      <c r="C22" s="5"/>
      <c r="D22" s="5" t="str">
        <f ca="1">IFERROR(__xludf.DUMMYFUNCTION("""COMPUTED_VALUE"""),"B")</f>
        <v>B</v>
      </c>
      <c r="E22" s="93">
        <f ca="1">IFERROR(__xludf.DUMMYFUNCTION("""COMPUTED_VALUE"""),6)</f>
        <v>6</v>
      </c>
      <c r="F22" s="5"/>
      <c r="G22" s="5"/>
      <c r="H22" s="5" t="str">
        <f ca="1">IFERROR(__xludf.DUMMYFUNCTION("""COMPUTED_VALUE"""),"Devil")</f>
        <v>Devil</v>
      </c>
      <c r="I22" s="5" t="str">
        <f ca="1">IFERROR(__xludf.DUMMYFUNCTION("""COMPUTED_VALUE"""),"Devil")</f>
        <v>Devil</v>
      </c>
      <c r="J22" s="5"/>
      <c r="K22" s="5" t="str">
        <f ca="1">IFERROR(__xludf.DUMMYFUNCTION("""COMPUTED_VALUE"""),"Mystic Dancer")</f>
        <v>Mystic Dancer</v>
      </c>
      <c r="L22" s="5">
        <f ca="1">IFERROR(__xludf.DUMMYFUNCTION("""COMPUTED_VALUE"""),18)</f>
        <v>18</v>
      </c>
      <c r="M22" s="10">
        <f t="shared" ca="1" si="2"/>
        <v>0.58064516129032262</v>
      </c>
      <c r="N22" s="147">
        <f t="shared" ca="1" si="3"/>
        <v>31</v>
      </c>
      <c r="O22" s="6" t="str">
        <f ca="1">IFERROR(__xludf.DUMMYFUNCTION("""COMPUTED_VALUE"""),"Magic Knight")</f>
        <v>Magic Knight</v>
      </c>
      <c r="P22" s="6">
        <f ca="1">IFERROR(__xludf.DUMMYFUNCTION("""COMPUTED_VALUE"""),36)</f>
        <v>36</v>
      </c>
      <c r="Q22" s="5"/>
      <c r="R22" s="5" t="str">
        <f ca="1"/>
        <v>Magic Knight</v>
      </c>
      <c r="S22" s="19" t="e">
        <f t="shared" ca="1" si="4"/>
        <v>#NAME?</v>
      </c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>
      <c r="A23" s="5" t="str">
        <f ca="1">IFERROR(__xludf.DUMMYFUNCTION("""COMPUTED_VALUE"""),"R")</f>
        <v>R</v>
      </c>
      <c r="B23" s="93">
        <f ca="1">IFERROR(__xludf.DUMMYFUNCTION("""COMPUTED_VALUE"""),2)</f>
        <v>2</v>
      </c>
      <c r="C23" s="5"/>
      <c r="D23" s="5" t="str">
        <f ca="1">IFERROR(__xludf.DUMMYFUNCTION("""COMPUTED_VALUE"""),"R")</f>
        <v>R</v>
      </c>
      <c r="E23" s="93"/>
      <c r="F23" s="5"/>
      <c r="G23" s="5"/>
      <c r="H23" s="5" t="str">
        <f ca="1">IFERROR(__xludf.DUMMYFUNCTION("""COMPUTED_VALUE"""),"Archer")</f>
        <v>Archer</v>
      </c>
      <c r="I23" s="5" t="str">
        <f ca="1">IFERROR(__xludf.DUMMYFUNCTION("""COMPUTED_VALUE"""),"Archer")</f>
        <v>Archer</v>
      </c>
      <c r="J23" s="5"/>
      <c r="K23" s="5" t="str">
        <f ca="1">IFERROR(__xludf.DUMMYFUNCTION("""COMPUTED_VALUE"""),"Dual Blader")</f>
        <v>Dual Blader</v>
      </c>
      <c r="L23" s="5">
        <f ca="1">IFERROR(__xludf.DUMMYFUNCTION("""COMPUTED_VALUE"""),17)</f>
        <v>17</v>
      </c>
      <c r="M23" s="10">
        <f t="shared" ca="1" si="2"/>
        <v>0.53125</v>
      </c>
      <c r="N23" s="147">
        <f t="shared" ca="1" si="3"/>
        <v>32</v>
      </c>
      <c r="O23" s="6" t="str">
        <f ca="1">IFERROR(__xludf.DUMMYFUNCTION("""COMPUTED_VALUE"""),"Lightning Mage")</f>
        <v>Lightning Mage</v>
      </c>
      <c r="P23" s="6">
        <f ca="1">IFERROR(__xludf.DUMMYFUNCTION("""COMPUTED_VALUE"""),34)</f>
        <v>34</v>
      </c>
      <c r="Q23" s="5"/>
      <c r="R23" s="5" t="str">
        <f ca="1"/>
        <v>Lightning Mage</v>
      </c>
      <c r="S23" s="19" t="e">
        <f t="shared" ca="1" si="4"/>
        <v>#NAME?</v>
      </c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>
      <c r="A24" s="5" t="str">
        <f ca="1">IFERROR(__xludf.DUMMYFUNCTION("""COMPUTED_VALUE"""),"B")</f>
        <v>B</v>
      </c>
      <c r="B24" s="93"/>
      <c r="C24" s="5"/>
      <c r="D24" s="5" t="str">
        <f ca="1">IFERROR(__xludf.DUMMYFUNCTION("""COMPUTED_VALUE"""),"B")</f>
        <v>B</v>
      </c>
      <c r="E24" s="93">
        <f ca="1">IFERROR(__xludf.DUMMYFUNCTION("""COMPUTED_VALUE"""),5)</f>
        <v>5</v>
      </c>
      <c r="F24" s="5"/>
      <c r="G24" s="5"/>
      <c r="H24" s="5" t="str">
        <f ca="1">IFERROR(__xludf.DUMMYFUNCTION("""COMPUTED_VALUE"""),"Exorcist")</f>
        <v>Exorcist</v>
      </c>
      <c r="I24" s="5" t="str">
        <f ca="1">IFERROR(__xludf.DUMMYFUNCTION("""COMPUTED_VALUE"""),"Exorcist")</f>
        <v>Exorcist</v>
      </c>
      <c r="J24" s="5"/>
      <c r="K24" s="5" t="str">
        <f ca="1">IFERROR(__xludf.DUMMYFUNCTION("""COMPUTED_VALUE"""),"Fighter")</f>
        <v>Fighter</v>
      </c>
      <c r="L24" s="5">
        <f ca="1">IFERROR(__xludf.DUMMYFUNCTION("""COMPUTED_VALUE"""),16)</f>
        <v>16</v>
      </c>
      <c r="M24" s="10">
        <f t="shared" ca="1" si="2"/>
        <v>0.38095238095238093</v>
      </c>
      <c r="N24" s="147">
        <f t="shared" ca="1" si="3"/>
        <v>42</v>
      </c>
      <c r="O24" s="6" t="str">
        <f ca="1">IFERROR(__xludf.DUMMYFUNCTION("""COMPUTED_VALUE"""),"Dual Blader")</f>
        <v>Dual Blader</v>
      </c>
      <c r="P24" s="6">
        <f ca="1">IFERROR(__xludf.DUMMYFUNCTION("""COMPUTED_VALUE"""),32)</f>
        <v>32</v>
      </c>
      <c r="Q24" s="5"/>
      <c r="R24" s="5" t="str">
        <f ca="1"/>
        <v>Dual Blader</v>
      </c>
      <c r="S24" s="19" t="e">
        <f t="shared" ca="1" si="4"/>
        <v>#NAME?</v>
      </c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>
      <c r="A25" s="5" t="str">
        <f ca="1">IFERROR(__xludf.DUMMYFUNCTION("""COMPUTED_VALUE"""),"R")</f>
        <v>R</v>
      </c>
      <c r="B25" s="93">
        <f ca="1">IFERROR(__xludf.DUMMYFUNCTION("""COMPUTED_VALUE"""),3)</f>
        <v>3</v>
      </c>
      <c r="C25" s="5"/>
      <c r="D25" s="5" t="str">
        <f ca="1">IFERROR(__xludf.DUMMYFUNCTION("""COMPUTED_VALUE"""),"B")</f>
        <v>B</v>
      </c>
      <c r="E25" s="93">
        <f ca="1">IFERROR(__xludf.DUMMYFUNCTION("""COMPUTED_VALUE"""),1)</f>
        <v>1</v>
      </c>
      <c r="F25" s="5"/>
      <c r="G25" s="5"/>
      <c r="H25" s="5" t="str">
        <f ca="1">IFERROR(__xludf.DUMMYFUNCTION("""COMPUTED_VALUE"""),"Barrier Mage")</f>
        <v>Barrier Mage</v>
      </c>
      <c r="I25" s="5" t="str">
        <f ca="1">IFERROR(__xludf.DUMMYFUNCTION("""COMPUTED_VALUE"""),"Plague Doctor")</f>
        <v>Plague Doctor</v>
      </c>
      <c r="J25" s="5"/>
      <c r="K25" s="5" t="str">
        <f ca="1">IFERROR(__xludf.DUMMYFUNCTION("""COMPUTED_VALUE"""),"Shield Bearer")</f>
        <v>Shield Bearer</v>
      </c>
      <c r="L25" s="5">
        <f ca="1">IFERROR(__xludf.DUMMYFUNCTION("""COMPUTED_VALUE"""),16)</f>
        <v>16</v>
      </c>
      <c r="M25" s="10">
        <f t="shared" ca="1" si="2"/>
        <v>0.53333333333333333</v>
      </c>
      <c r="N25" s="147">
        <f t="shared" ca="1" si="3"/>
        <v>30</v>
      </c>
      <c r="O25" s="6" t="str">
        <f ca="1">IFERROR(__xludf.DUMMYFUNCTION("""COMPUTED_VALUE"""),"Mystic Dancer")</f>
        <v>Mystic Dancer</v>
      </c>
      <c r="P25" s="6">
        <f ca="1">IFERROR(__xludf.DUMMYFUNCTION("""COMPUTED_VALUE"""),31)</f>
        <v>31</v>
      </c>
      <c r="Q25" s="5"/>
      <c r="R25" s="5" t="str">
        <f ca="1"/>
        <v>Mystic Dancer</v>
      </c>
      <c r="S25" s="19" t="e">
        <f t="shared" ca="1" si="4"/>
        <v>#NAME?</v>
      </c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>
      <c r="A26" s="5" t="str">
        <f ca="1">IFERROR(__xludf.DUMMYFUNCTION("""COMPUTED_VALUE"""),"B")</f>
        <v>B</v>
      </c>
      <c r="B26" s="93">
        <f ca="1">IFERROR(__xludf.DUMMYFUNCTION("""COMPUTED_VALUE"""),2)</f>
        <v>2</v>
      </c>
      <c r="C26" s="5"/>
      <c r="D26" s="5" t="str">
        <f ca="1">IFERROR(__xludf.DUMMYFUNCTION("""COMPUTED_VALUE"""),"B")</f>
        <v>B</v>
      </c>
      <c r="E26" s="93">
        <f ca="1">IFERROR(__xludf.DUMMYFUNCTION("""COMPUTED_VALUE"""),5)</f>
        <v>5</v>
      </c>
      <c r="F26" s="5"/>
      <c r="G26" s="5"/>
      <c r="H26" s="5" t="str">
        <f ca="1">IFERROR(__xludf.DUMMYFUNCTION("""COMPUTED_VALUE"""),"Boomerang Hunter")</f>
        <v>Boomerang Hunter</v>
      </c>
      <c r="I26" s="5" t="str">
        <f ca="1">IFERROR(__xludf.DUMMYFUNCTION("""COMPUTED_VALUE"""),"Gunner")</f>
        <v>Gunner</v>
      </c>
      <c r="J26" s="5"/>
      <c r="K26" s="5" t="str">
        <f ca="1">IFERROR(__xludf.DUMMYFUNCTION("""COMPUTED_VALUE"""),"Magic Knight")</f>
        <v>Magic Knight</v>
      </c>
      <c r="L26" s="5">
        <f ca="1">IFERROR(__xludf.DUMMYFUNCTION("""COMPUTED_VALUE"""),14)</f>
        <v>14</v>
      </c>
      <c r="M26" s="10">
        <f t="shared" ca="1" si="2"/>
        <v>0.3888888888888889</v>
      </c>
      <c r="N26" s="147">
        <f t="shared" ca="1" si="3"/>
        <v>36</v>
      </c>
      <c r="O26" s="6" t="str">
        <f ca="1">IFERROR(__xludf.DUMMYFUNCTION("""COMPUTED_VALUE"""),"Shield Bearer")</f>
        <v>Shield Bearer</v>
      </c>
      <c r="P26" s="6">
        <f ca="1">IFERROR(__xludf.DUMMYFUNCTION("""COMPUTED_VALUE"""),30)</f>
        <v>30</v>
      </c>
      <c r="Q26" s="5"/>
      <c r="R26" s="5" t="str">
        <f ca="1"/>
        <v>Shield Bearer</v>
      </c>
      <c r="S26" s="19" t="e">
        <f t="shared" ca="1" si="4"/>
        <v>#NAME?</v>
      </c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>
      <c r="A27" s="5" t="str">
        <f ca="1">IFERROR(__xludf.DUMMYFUNCTION("""COMPUTED_VALUE"""),"R")</f>
        <v>R</v>
      </c>
      <c r="B27" s="93">
        <f ca="1">IFERROR(__xludf.DUMMYFUNCTION("""COMPUTED_VALUE"""),2)</f>
        <v>2</v>
      </c>
      <c r="C27" s="5"/>
      <c r="D27" s="5" t="str">
        <f ca="1">IFERROR(__xludf.DUMMYFUNCTION("""COMPUTED_VALUE"""),"B")</f>
        <v>B</v>
      </c>
      <c r="E27" s="93">
        <f ca="1">IFERROR(__xludf.DUMMYFUNCTION("""COMPUTED_VALUE"""),1)</f>
        <v>1</v>
      </c>
      <c r="F27" s="5"/>
      <c r="G27" s="5"/>
      <c r="H27" s="5" t="str">
        <f ca="1">IFERROR(__xludf.DUMMYFUNCTION("""COMPUTED_VALUE"""),"Shield Bearer")</f>
        <v>Shield Bearer</v>
      </c>
      <c r="I27" s="5" t="str">
        <f ca="1">IFERROR(__xludf.DUMMYFUNCTION("""COMPUTED_VALUE"""),"Archer")</f>
        <v>Archer</v>
      </c>
      <c r="J27" s="5"/>
      <c r="K27" s="5" t="str">
        <f ca="1">IFERROR(__xludf.DUMMYFUNCTION("""COMPUTED_VALUE"""),"Exorcist")</f>
        <v>Exorcist</v>
      </c>
      <c r="L27" s="5">
        <f ca="1">IFERROR(__xludf.DUMMYFUNCTION("""COMPUTED_VALUE"""),13)</f>
        <v>13</v>
      </c>
      <c r="M27" s="10">
        <f t="shared" ca="1" si="2"/>
        <v>0.56521739130434778</v>
      </c>
      <c r="N27" s="147">
        <f t="shared" ca="1" si="3"/>
        <v>23</v>
      </c>
      <c r="O27" s="6" t="str">
        <f ca="1">IFERROR(__xludf.DUMMYFUNCTION("""COMPUTED_VALUE"""),"Swordsman")</f>
        <v>Swordsman</v>
      </c>
      <c r="P27" s="6">
        <f ca="1">IFERROR(__xludf.DUMMYFUNCTION("""COMPUTED_VALUE"""),29)</f>
        <v>29</v>
      </c>
      <c r="Q27" s="5"/>
      <c r="R27" s="5" t="str">
        <f ca="1"/>
        <v>Swordsman</v>
      </c>
      <c r="S27" s="19" t="e">
        <f t="shared" ca="1" si="4"/>
        <v>#NAME?</v>
      </c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>
      <c r="A28" s="5" t="str">
        <f ca="1">IFERROR(__xludf.DUMMYFUNCTION("""COMPUTED_VALUE"""),"B")</f>
        <v>B</v>
      </c>
      <c r="B28" s="93">
        <f ca="1">IFERROR(__xludf.DUMMYFUNCTION("""COMPUTED_VALUE"""),5)</f>
        <v>5</v>
      </c>
      <c r="C28" s="5"/>
      <c r="D28" s="5" t="str">
        <f ca="1">IFERROR(__xludf.DUMMYFUNCTION("""COMPUTED_VALUE"""),"R")</f>
        <v>R</v>
      </c>
      <c r="E28" s="93">
        <f ca="1">IFERROR(__xludf.DUMMYFUNCTION("""COMPUTED_VALUE"""),1)</f>
        <v>1</v>
      </c>
      <c r="F28" s="5"/>
      <c r="G28" s="5"/>
      <c r="H28" s="5" t="str">
        <f ca="1">IFERROR(__xludf.DUMMYFUNCTION("""COMPUTED_VALUE"""),"Shrine Maiden")</f>
        <v>Shrine Maiden</v>
      </c>
      <c r="I28" s="5" t="str">
        <f ca="1">IFERROR(__xludf.DUMMYFUNCTION("""COMPUTED_VALUE"""),"Shadowmancer")</f>
        <v>Shadowmancer</v>
      </c>
      <c r="J28" s="5"/>
      <c r="K28" s="5" t="str">
        <f ca="1">IFERROR(__xludf.DUMMYFUNCTION("""COMPUTED_VALUE"""),"Shrine Maiden")</f>
        <v>Shrine Maiden</v>
      </c>
      <c r="L28" s="5">
        <f ca="1">IFERROR(__xludf.DUMMYFUNCTION("""COMPUTED_VALUE"""),13)</f>
        <v>13</v>
      </c>
      <c r="M28" s="10">
        <f t="shared" ca="1" si="2"/>
        <v>0.54166666666666663</v>
      </c>
      <c r="N28" s="147">
        <f t="shared" ca="1" si="3"/>
        <v>24</v>
      </c>
      <c r="O28" s="6" t="str">
        <f ca="1">IFERROR(__xludf.DUMMYFUNCTION("""COMPUTED_VALUE"""),"Shrine Maiden")</f>
        <v>Shrine Maiden</v>
      </c>
      <c r="P28" s="6">
        <f ca="1">IFERROR(__xludf.DUMMYFUNCTION("""COMPUTED_VALUE"""),24)</f>
        <v>24</v>
      </c>
      <c r="Q28" s="5"/>
      <c r="R28" s="5" t="str">
        <f ca="1"/>
        <v>Shrine Maiden</v>
      </c>
      <c r="S28" s="19" t="e">
        <f t="shared" ca="1" si="4"/>
        <v>#NAME?</v>
      </c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>
      <c r="A29" s="5" t="str">
        <f ca="1">IFERROR(__xludf.DUMMYFUNCTION("""COMPUTED_VALUE"""),"B")</f>
        <v>B</v>
      </c>
      <c r="B29" s="93">
        <f ca="1">IFERROR(__xludf.DUMMYFUNCTION("""COMPUTED_VALUE"""),2)</f>
        <v>2</v>
      </c>
      <c r="C29" s="5"/>
      <c r="D29" s="5" t="str">
        <f ca="1">IFERROR(__xludf.DUMMYFUNCTION("""COMPUTED_VALUE"""),"B")</f>
        <v>B</v>
      </c>
      <c r="E29" s="93">
        <f ca="1">IFERROR(__xludf.DUMMYFUNCTION("""COMPUTED_VALUE"""),8)</f>
        <v>8</v>
      </c>
      <c r="F29" s="5"/>
      <c r="G29" s="5"/>
      <c r="H29" s="5" t="str">
        <f ca="1">IFERROR(__xludf.DUMMYFUNCTION("""COMPUTED_VALUE"""),"Plague Doctor")</f>
        <v>Plague Doctor</v>
      </c>
      <c r="I29" s="5" t="str">
        <f ca="1">IFERROR(__xludf.DUMMYFUNCTION("""COMPUTED_VALUE"""),"Barrier Mage")</f>
        <v>Barrier Mage</v>
      </c>
      <c r="J29" s="5"/>
      <c r="K29" s="5" t="str">
        <f ca="1">IFERROR(__xludf.DUMMYFUNCTION("""COMPUTED_VALUE"""),"Boomerang Hunter")</f>
        <v>Boomerang Hunter</v>
      </c>
      <c r="L29" s="5">
        <f ca="1">IFERROR(__xludf.DUMMYFUNCTION("""COMPUTED_VALUE"""),11)</f>
        <v>11</v>
      </c>
      <c r="M29" s="10">
        <f t="shared" ca="1" si="2"/>
        <v>0.47826086956521741</v>
      </c>
      <c r="N29" s="147">
        <f t="shared" ca="1" si="3"/>
        <v>23</v>
      </c>
      <c r="O29" s="6" t="str">
        <f ca="1">IFERROR(__xludf.DUMMYFUNCTION("""COMPUTED_VALUE"""),"Boomerang Hunter")</f>
        <v>Boomerang Hunter</v>
      </c>
      <c r="P29" s="6">
        <f ca="1">IFERROR(__xludf.DUMMYFUNCTION("""COMPUTED_VALUE"""),23)</f>
        <v>23</v>
      </c>
      <c r="Q29" s="5"/>
      <c r="R29" s="5" t="str">
        <f ca="1"/>
        <v>Boomerang Hunter</v>
      </c>
      <c r="S29" s="19" t="e">
        <f t="shared" ca="1" si="4"/>
        <v>#NAME?</v>
      </c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>
      <c r="A30" s="5" t="str">
        <f ca="1">IFERROR(__xludf.DUMMYFUNCTION("""COMPUTED_VALUE"""),"B")</f>
        <v>B</v>
      </c>
      <c r="B30" s="93">
        <f ca="1">IFERROR(__xludf.DUMMYFUNCTION("""COMPUTED_VALUE"""),3)</f>
        <v>3</v>
      </c>
      <c r="C30" s="5"/>
      <c r="D30" s="5" t="str">
        <f ca="1">IFERROR(__xludf.DUMMYFUNCTION("""COMPUTED_VALUE"""),"B")</f>
        <v>B</v>
      </c>
      <c r="E30" s="93">
        <f ca="1">IFERROR(__xludf.DUMMYFUNCTION("""COMPUTED_VALUE"""),2)</f>
        <v>2</v>
      </c>
      <c r="F30" s="5"/>
      <c r="G30" s="5"/>
      <c r="H30" s="5" t="str">
        <f ca="1">IFERROR(__xludf.DUMMYFUNCTION("""COMPUTED_VALUE"""),"Knight")</f>
        <v>Knight</v>
      </c>
      <c r="I30" s="5" t="str">
        <f ca="1">IFERROR(__xludf.DUMMYFUNCTION("""COMPUTED_VALUE"""),"Boomerang Hunter")</f>
        <v>Boomerang Hunter</v>
      </c>
      <c r="J30" s="5"/>
      <c r="K30" s="5" t="str">
        <f ca="1">IFERROR(__xludf.DUMMYFUNCTION("""COMPUTED_VALUE"""),"Swordsman")</f>
        <v>Swordsman</v>
      </c>
      <c r="L30" s="5">
        <f ca="1">IFERROR(__xludf.DUMMYFUNCTION("""COMPUTED_VALUE"""),11)</f>
        <v>11</v>
      </c>
      <c r="M30" s="10">
        <f t="shared" ca="1" si="2"/>
        <v>0.37931034482758619</v>
      </c>
      <c r="N30" s="147">
        <f t="shared" ca="1" si="3"/>
        <v>29</v>
      </c>
      <c r="O30" s="6" t="str">
        <f ca="1">IFERROR(__xludf.DUMMYFUNCTION("""COMPUTED_VALUE"""),"Exorcist")</f>
        <v>Exorcist</v>
      </c>
      <c r="P30" s="6">
        <f ca="1">IFERROR(__xludf.DUMMYFUNCTION("""COMPUTED_VALUE"""),23)</f>
        <v>23</v>
      </c>
      <c r="Q30" s="5"/>
      <c r="R30" s="5" t="str">
        <f ca="1"/>
        <v>Exorcist</v>
      </c>
      <c r="S30" s="19" t="e">
        <f t="shared" ca="1" si="4"/>
        <v>#NAME?</v>
      </c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>
      <c r="A31" s="5" t="str">
        <f ca="1">IFERROR(__xludf.DUMMYFUNCTION("""COMPUTED_VALUE"""),"R")</f>
        <v>R</v>
      </c>
      <c r="B31" s="93"/>
      <c r="C31" s="5"/>
      <c r="D31" s="5" t="str">
        <f ca="1">IFERROR(__xludf.DUMMYFUNCTION("""COMPUTED_VALUE"""),"B")</f>
        <v>B</v>
      </c>
      <c r="E31" s="93">
        <f ca="1">IFERROR(__xludf.DUMMYFUNCTION("""COMPUTED_VALUE"""),5)</f>
        <v>5</v>
      </c>
      <c r="F31" s="5"/>
      <c r="G31" s="5"/>
      <c r="H31" s="5" t="str">
        <f ca="1">IFERROR(__xludf.DUMMYFUNCTION("""COMPUTED_VALUE"""),"Shrine Maiden")</f>
        <v>Shrine Maiden</v>
      </c>
      <c r="I31" s="5" t="str">
        <f ca="1">IFERROR(__xludf.DUMMYFUNCTION("""COMPUTED_VALUE"""),"Shield Bearer")</f>
        <v>Shield Bearer</v>
      </c>
      <c r="J31" s="5"/>
      <c r="K31" s="5" t="str">
        <f ca="1">IFERROR(__xludf.DUMMYFUNCTION("""COMPUTED_VALUE"""),"Devil")</f>
        <v>Devil</v>
      </c>
      <c r="L31" s="5">
        <f ca="1">IFERROR(__xludf.DUMMYFUNCTION("""COMPUTED_VALUE"""),10)</f>
        <v>10</v>
      </c>
      <c r="M31" s="10">
        <f t="shared" ca="1" si="2"/>
        <v>0.5</v>
      </c>
      <c r="N31" s="147">
        <f t="shared" ca="1" si="3"/>
        <v>20</v>
      </c>
      <c r="O31" s="6" t="str">
        <f ca="1">IFERROR(__xludf.DUMMYFUNCTION("""COMPUTED_VALUE"""),"Devil")</f>
        <v>Devil</v>
      </c>
      <c r="P31" s="6">
        <f ca="1">IFERROR(__xludf.DUMMYFUNCTION("""COMPUTED_VALUE"""),20)</f>
        <v>20</v>
      </c>
      <c r="Q31" s="5"/>
      <c r="R31" s="5" t="str">
        <f ca="1"/>
        <v>Devil</v>
      </c>
      <c r="S31" s="19" t="e">
        <f t="shared" ca="1" si="4"/>
        <v>#NAME?</v>
      </c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>
      <c r="A32" s="5" t="str">
        <f ca="1">IFERROR(__xludf.DUMMYFUNCTION("""COMPUTED_VALUE"""),"B")</f>
        <v>B</v>
      </c>
      <c r="B32" s="93">
        <f ca="1">IFERROR(__xludf.DUMMYFUNCTION("""COMPUTED_VALUE"""),2)</f>
        <v>2</v>
      </c>
      <c r="C32" s="5"/>
      <c r="D32" s="5" t="str">
        <f ca="1">IFERROR(__xludf.DUMMYFUNCTION("""COMPUTED_VALUE"""),"B")</f>
        <v>B</v>
      </c>
      <c r="E32" s="93">
        <f ca="1">IFERROR(__xludf.DUMMYFUNCTION("""COMPUTED_VALUE"""),19)</f>
        <v>19</v>
      </c>
      <c r="F32" s="5"/>
      <c r="G32" s="5"/>
      <c r="H32" s="5" t="str">
        <f ca="1">IFERROR(__xludf.DUMMYFUNCTION("""COMPUTED_VALUE"""),"Gunner")</f>
        <v>Gunner</v>
      </c>
      <c r="I32" s="5" t="str">
        <f ca="1">IFERROR(__xludf.DUMMYFUNCTION("""COMPUTED_VALUE"""),"Shrine Maiden")</f>
        <v>Shrine Maiden</v>
      </c>
      <c r="J32" s="5"/>
      <c r="K32" s="5" t="str">
        <f ca="1">IFERROR(__xludf.DUMMYFUNCTION("""COMPUTED_VALUE"""),"Cold Corpse")</f>
        <v>Cold Corpse</v>
      </c>
      <c r="L32" s="5">
        <f ca="1">IFERROR(__xludf.DUMMYFUNCTION("""COMPUTED_VALUE"""),9)</f>
        <v>9</v>
      </c>
      <c r="M32" s="10">
        <f t="shared" ca="1" si="2"/>
        <v>0.5</v>
      </c>
      <c r="N32" s="147">
        <f t="shared" ca="1" si="3"/>
        <v>18</v>
      </c>
      <c r="O32" s="6" t="str">
        <f ca="1">IFERROR(__xludf.DUMMYFUNCTION("""COMPUTED_VALUE"""),"Taoist")</f>
        <v>Taoist</v>
      </c>
      <c r="P32" s="6">
        <f ca="1">IFERROR(__xludf.DUMMYFUNCTION("""COMPUTED_VALUE"""),20)</f>
        <v>20</v>
      </c>
      <c r="Q32" s="5"/>
      <c r="R32" s="5" t="str">
        <f ca="1"/>
        <v>Taoist</v>
      </c>
      <c r="S32" s="19" t="e">
        <f t="shared" ca="1" si="4"/>
        <v>#NAME?</v>
      </c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>
      <c r="A33" s="5" t="str">
        <f ca="1">IFERROR(__xludf.DUMMYFUNCTION("""COMPUTED_VALUE"""),"B")</f>
        <v>B</v>
      </c>
      <c r="B33" s="93"/>
      <c r="C33" s="5"/>
      <c r="D33" s="5" t="str">
        <f ca="1">IFERROR(__xludf.DUMMYFUNCTION("""COMPUTED_VALUE"""),"B")</f>
        <v>B</v>
      </c>
      <c r="E33" s="93">
        <f ca="1">IFERROR(__xludf.DUMMYFUNCTION("""COMPUTED_VALUE"""),4)</f>
        <v>4</v>
      </c>
      <c r="F33" s="5"/>
      <c r="G33" s="5"/>
      <c r="H33" s="5" t="str">
        <f ca="1">IFERROR(__xludf.DUMMYFUNCTION("""COMPUTED_VALUE"""),"Barrier Mage")</f>
        <v>Barrier Mage</v>
      </c>
      <c r="I33" s="5" t="str">
        <f ca="1">IFERROR(__xludf.DUMMYFUNCTION("""COMPUTED_VALUE"""),"Barrier Mage")</f>
        <v>Barrier Mage</v>
      </c>
      <c r="J33" s="5"/>
      <c r="K33" s="5" t="str">
        <f ca="1">IFERROR(__xludf.DUMMYFUNCTION("""COMPUTED_VALUE"""),"Illusionist")</f>
        <v>Illusionist</v>
      </c>
      <c r="L33" s="5">
        <f ca="1">IFERROR(__xludf.DUMMYFUNCTION("""COMPUTED_VALUE"""),9)</f>
        <v>9</v>
      </c>
      <c r="M33" s="10">
        <f t="shared" ca="1" si="2"/>
        <v>0.47368421052631576</v>
      </c>
      <c r="N33" s="147">
        <f t="shared" ca="1" si="3"/>
        <v>19</v>
      </c>
      <c r="O33" s="6" t="str">
        <f ca="1">IFERROR(__xludf.DUMMYFUNCTION("""COMPUTED_VALUE"""),"Werewolf")</f>
        <v>Werewolf</v>
      </c>
      <c r="P33" s="6">
        <f ca="1">IFERROR(__xludf.DUMMYFUNCTION("""COMPUTED_VALUE"""),20)</f>
        <v>20</v>
      </c>
      <c r="Q33" s="5"/>
      <c r="R33" s="5" t="str">
        <f ca="1"/>
        <v>Werewolf</v>
      </c>
      <c r="S33" s="19" t="e">
        <f t="shared" ca="1" si="4"/>
        <v>#NAME?</v>
      </c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>
      <c r="A34" s="5" t="str">
        <f ca="1">IFERROR(__xludf.DUMMYFUNCTION("""COMPUTED_VALUE"""),"R")</f>
        <v>R</v>
      </c>
      <c r="B34" s="93"/>
      <c r="C34" s="5"/>
      <c r="D34" s="5" t="str">
        <f ca="1">IFERROR(__xludf.DUMMYFUNCTION("""COMPUTED_VALUE"""),"B")</f>
        <v>B</v>
      </c>
      <c r="E34" s="93">
        <f ca="1">IFERROR(__xludf.DUMMYFUNCTION("""COMPUTED_VALUE"""),7)</f>
        <v>7</v>
      </c>
      <c r="F34" s="5"/>
      <c r="G34" s="5"/>
      <c r="H34" s="5" t="str">
        <f ca="1">IFERROR(__xludf.DUMMYFUNCTION("""COMPUTED_VALUE"""),"Archer")</f>
        <v>Archer</v>
      </c>
      <c r="I34" s="5" t="str">
        <f ca="1">IFERROR(__xludf.DUMMYFUNCTION("""COMPUTED_VALUE"""),"Fighter")</f>
        <v>Fighter</v>
      </c>
      <c r="J34" s="5"/>
      <c r="K34" s="5" t="str">
        <f ca="1">IFERROR(__xludf.DUMMYFUNCTION("""COMPUTED_VALUE"""),"Plague Doctor")</f>
        <v>Plague Doctor</v>
      </c>
      <c r="L34" s="5">
        <f ca="1">IFERROR(__xludf.DUMMYFUNCTION("""COMPUTED_VALUE"""),9)</f>
        <v>9</v>
      </c>
      <c r="M34" s="10">
        <f t="shared" ca="1" si="2"/>
        <v>0.5</v>
      </c>
      <c r="N34" s="147">
        <f t="shared" ca="1" si="3"/>
        <v>18</v>
      </c>
      <c r="O34" s="6" t="str">
        <f ca="1">IFERROR(__xludf.DUMMYFUNCTION("""COMPUTED_VALUE"""),"Illusionist")</f>
        <v>Illusionist</v>
      </c>
      <c r="P34" s="6">
        <f ca="1">IFERROR(__xludf.DUMMYFUNCTION("""COMPUTED_VALUE"""),19)</f>
        <v>19</v>
      </c>
      <c r="Q34" s="5"/>
      <c r="R34" s="5" t="str">
        <f ca="1"/>
        <v>Illusionist</v>
      </c>
      <c r="S34" s="19" t="e">
        <f t="shared" ca="1" si="4"/>
        <v>#NAME?</v>
      </c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>
      <c r="A35" s="5" t="str">
        <f ca="1">IFERROR(__xludf.DUMMYFUNCTION("""COMPUTED_VALUE"""),"B")</f>
        <v>B</v>
      </c>
      <c r="B35" s="93"/>
      <c r="C35" s="5"/>
      <c r="D35" s="5" t="str">
        <f ca="1">IFERROR(__xludf.DUMMYFUNCTION("""COMPUTED_VALUE"""),"B")</f>
        <v>B</v>
      </c>
      <c r="E35" s="93">
        <f ca="1">IFERROR(__xludf.DUMMYFUNCTION("""COMPUTED_VALUE"""),2)</f>
        <v>2</v>
      </c>
      <c r="F35" s="5"/>
      <c r="G35" s="5"/>
      <c r="H35" s="5" t="str">
        <f ca="1">IFERROR(__xludf.DUMMYFUNCTION("""COMPUTED_VALUE"""),"Shield Bearer")</f>
        <v>Shield Bearer</v>
      </c>
      <c r="I35" s="5" t="str">
        <f ca="1">IFERROR(__xludf.DUMMYFUNCTION("""COMPUTED_VALUE"""),"Archer")</f>
        <v>Archer</v>
      </c>
      <c r="J35" s="5"/>
      <c r="K35" s="5" t="str">
        <f ca="1">IFERROR(__xludf.DUMMYFUNCTION("""COMPUTED_VALUE"""),"Taoist")</f>
        <v>Taoist</v>
      </c>
      <c r="L35" s="5">
        <f ca="1">IFERROR(__xludf.DUMMYFUNCTION("""COMPUTED_VALUE"""),8)</f>
        <v>8</v>
      </c>
      <c r="M35" s="10">
        <f t="shared" ca="1" si="2"/>
        <v>0.4</v>
      </c>
      <c r="N35" s="147">
        <f t="shared" ca="1" si="3"/>
        <v>20</v>
      </c>
      <c r="O35" s="6" t="str">
        <f ca="1">IFERROR(__xludf.DUMMYFUNCTION("""COMPUTED_VALUE"""),"Cold Corpse")</f>
        <v>Cold Corpse</v>
      </c>
      <c r="P35" s="6">
        <f ca="1">IFERROR(__xludf.DUMMYFUNCTION("""COMPUTED_VALUE"""),18)</f>
        <v>18</v>
      </c>
      <c r="Q35" s="5"/>
      <c r="R35" s="5" t="str">
        <f ca="1"/>
        <v>Cold Corpse</v>
      </c>
      <c r="S35" s="19" t="e">
        <f t="shared" ca="1" si="4"/>
        <v>#NAME?</v>
      </c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>
      <c r="A36" s="5" t="str">
        <f ca="1">IFERROR(__xludf.DUMMYFUNCTION("""COMPUTED_VALUE"""),"B")</f>
        <v>B</v>
      </c>
      <c r="B36" s="93">
        <f ca="1">IFERROR(__xludf.DUMMYFUNCTION("""COMPUTED_VALUE"""),2)</f>
        <v>2</v>
      </c>
      <c r="C36" s="5"/>
      <c r="D36" s="5" t="str">
        <f ca="1">IFERROR(__xludf.DUMMYFUNCTION("""COMPUTED_VALUE"""),"R")</f>
        <v>R</v>
      </c>
      <c r="E36" s="93">
        <f ca="1">IFERROR(__xludf.DUMMYFUNCTION("""COMPUTED_VALUE"""),3)</f>
        <v>3</v>
      </c>
      <c r="F36" s="5"/>
      <c r="G36" s="5"/>
      <c r="H36" s="5" t="str">
        <f ca="1">IFERROR(__xludf.DUMMYFUNCTION("""COMPUTED_VALUE"""),"Shrine Maiden")</f>
        <v>Shrine Maiden</v>
      </c>
      <c r="I36" s="5" t="str">
        <f ca="1">IFERROR(__xludf.DUMMYFUNCTION("""COMPUTED_VALUE"""),"Shrine Maiden")</f>
        <v>Shrine Maiden</v>
      </c>
      <c r="J36" s="5"/>
      <c r="K36" s="5" t="str">
        <f ca="1">IFERROR(__xludf.DUMMYFUNCTION("""COMPUTED_VALUE"""),"Werewolf")</f>
        <v>Werewolf</v>
      </c>
      <c r="L36" s="5">
        <f ca="1">IFERROR(__xludf.DUMMYFUNCTION("""COMPUTED_VALUE"""),8)</f>
        <v>8</v>
      </c>
      <c r="M36" s="10">
        <f t="shared" ca="1" si="2"/>
        <v>0.4</v>
      </c>
      <c r="N36" s="147">
        <f t="shared" ca="1" si="3"/>
        <v>20</v>
      </c>
      <c r="O36" s="6" t="str">
        <f ca="1">IFERROR(__xludf.DUMMYFUNCTION("""COMPUTED_VALUE"""),"Plague Doctor")</f>
        <v>Plague Doctor</v>
      </c>
      <c r="P36" s="6">
        <f ca="1">IFERROR(__xludf.DUMMYFUNCTION("""COMPUTED_VALUE"""),18)</f>
        <v>18</v>
      </c>
      <c r="Q36" s="5"/>
      <c r="R36" s="5" t="str">
        <f ca="1"/>
        <v>Plague Doctor</v>
      </c>
      <c r="S36" s="19" t="e">
        <f t="shared" ca="1" si="4"/>
        <v>#NAME?</v>
      </c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>
      <c r="A37" s="6" t="str">
        <f ca="1">IFERROR(__xludf.DUMMYFUNCTION("""COMPUTED_VALUE"""),"R")</f>
        <v>R</v>
      </c>
      <c r="B37" s="34">
        <f ca="1">IFERROR(__xludf.DUMMYFUNCTION("""COMPUTED_VALUE"""),1)</f>
        <v>1</v>
      </c>
      <c r="C37" s="6"/>
      <c r="D37" s="6" t="str">
        <f ca="1">IFERROR(__xludf.DUMMYFUNCTION("""COMPUTED_VALUE"""),"R")</f>
        <v>R</v>
      </c>
      <c r="E37" s="34">
        <f ca="1">IFERROR(__xludf.DUMMYFUNCTION("""COMPUTED_VALUE"""),2)</f>
        <v>2</v>
      </c>
      <c r="F37" s="6"/>
      <c r="G37" s="6"/>
      <c r="H37" s="6" t="str">
        <f ca="1">IFERROR(__xludf.DUMMYFUNCTION("""COMPUTED_VALUE"""),"Barrier Mage")</f>
        <v>Barrier Mage</v>
      </c>
      <c r="I37" s="6" t="str">
        <f ca="1">IFERROR(__xludf.DUMMYFUNCTION("""COMPUTED_VALUE"""),"Plague Doctor")</f>
        <v>Plague Doctor</v>
      </c>
      <c r="J37" s="6"/>
      <c r="K37" s="6" t="str">
        <f ca="1">IFERROR(__xludf.DUMMYFUNCTION("""COMPUTED_VALUE"""),"Gunner")</f>
        <v>Gunner</v>
      </c>
      <c r="L37" s="6">
        <f ca="1">IFERROR(__xludf.DUMMYFUNCTION("""COMPUTED_VALUE"""),7)</f>
        <v>7</v>
      </c>
      <c r="M37" s="10">
        <f t="shared" ca="1" si="2"/>
        <v>0.46666666666666667</v>
      </c>
      <c r="N37" s="147">
        <f t="shared" ca="1" si="3"/>
        <v>15</v>
      </c>
      <c r="O37" s="6" t="str">
        <f ca="1">IFERROR(__xludf.DUMMYFUNCTION("""COMPUTED_VALUE"""),"Pyromancer")</f>
        <v>Pyromancer</v>
      </c>
      <c r="P37" s="6">
        <f ca="1">IFERROR(__xludf.DUMMYFUNCTION("""COMPUTED_VALUE"""),17)</f>
        <v>17</v>
      </c>
      <c r="Q37" s="5"/>
      <c r="R37" s="5" t="str">
        <f ca="1"/>
        <v>Pyromancer</v>
      </c>
      <c r="S37" s="19" t="e">
        <f t="shared" ca="1" si="4"/>
        <v>#NAME?</v>
      </c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>
      <c r="A38" s="6" t="str">
        <f ca="1">IFERROR(__xludf.DUMMYFUNCTION("""COMPUTED_VALUE"""),"R")</f>
        <v>R</v>
      </c>
      <c r="B38" s="34">
        <f ca="1">IFERROR(__xludf.DUMMYFUNCTION("""COMPUTED_VALUE"""),5)</f>
        <v>5</v>
      </c>
      <c r="C38" s="6"/>
      <c r="D38" s="6" t="str">
        <f ca="1">IFERROR(__xludf.DUMMYFUNCTION("""COMPUTED_VALUE"""),"R")</f>
        <v>R</v>
      </c>
      <c r="E38" s="34">
        <f ca="1">IFERROR(__xludf.DUMMYFUNCTION("""COMPUTED_VALUE"""),1)</f>
        <v>1</v>
      </c>
      <c r="F38" s="6"/>
      <c r="G38" s="6"/>
      <c r="H38" s="6" t="str">
        <f ca="1">IFERROR(__xludf.DUMMYFUNCTION("""COMPUTED_VALUE"""),"Archer")</f>
        <v>Archer</v>
      </c>
      <c r="I38" s="6" t="str">
        <f ca="1">IFERROR(__xludf.DUMMYFUNCTION("""COMPUTED_VALUE"""),"Knight")</f>
        <v>Knight</v>
      </c>
      <c r="J38" s="6"/>
      <c r="K38" s="6" t="str">
        <f ca="1">IFERROR(__xludf.DUMMYFUNCTION("""COMPUTED_VALUE"""),"Sniper")</f>
        <v>Sniper</v>
      </c>
      <c r="L38" s="6">
        <f ca="1">IFERROR(__xludf.DUMMYFUNCTION("""COMPUTED_VALUE"""),7)</f>
        <v>7</v>
      </c>
      <c r="M38" s="10">
        <f t="shared" ca="1" si="2"/>
        <v>0.63636363636363635</v>
      </c>
      <c r="N38" s="147">
        <f t="shared" ca="1" si="3"/>
        <v>11</v>
      </c>
      <c r="O38" s="6" t="str">
        <f ca="1">IFERROR(__xludf.DUMMYFUNCTION("""COMPUTED_VALUE"""),"Clown")</f>
        <v>Clown</v>
      </c>
      <c r="P38" s="6">
        <f ca="1">IFERROR(__xludf.DUMMYFUNCTION("""COMPUTED_VALUE"""),15)</f>
        <v>15</v>
      </c>
      <c r="Q38" s="5"/>
      <c r="R38" s="5" t="str">
        <f ca="1"/>
        <v>Clown</v>
      </c>
      <c r="S38" s="19" t="e">
        <f t="shared" ca="1" si="4"/>
        <v>#NAME?</v>
      </c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>
      <c r="A39" s="6" t="str">
        <f ca="1">IFERROR(__xludf.DUMMYFUNCTION("""COMPUTED_VALUE"""),"B")</f>
        <v>B</v>
      </c>
      <c r="B39" s="34">
        <f ca="1">IFERROR(__xludf.DUMMYFUNCTION("""COMPUTED_VALUE"""),4)</f>
        <v>4</v>
      </c>
      <c r="C39" s="6"/>
      <c r="D39" s="6" t="str">
        <f ca="1">IFERROR(__xludf.DUMMYFUNCTION("""COMPUTED_VALUE"""),"B")</f>
        <v>B</v>
      </c>
      <c r="E39" s="34">
        <f ca="1">IFERROR(__xludf.DUMMYFUNCTION("""COMPUTED_VALUE"""),7)</f>
        <v>7</v>
      </c>
      <c r="F39" s="6"/>
      <c r="G39" s="6"/>
      <c r="H39" s="6" t="str">
        <f ca="1">IFERROR(__xludf.DUMMYFUNCTION("""COMPUTED_VALUE"""),"Knight")</f>
        <v>Knight</v>
      </c>
      <c r="I39" s="6" t="str">
        <f ca="1">IFERROR(__xludf.DUMMYFUNCTION("""COMPUTED_VALUE"""),"Shrine Maiden")</f>
        <v>Shrine Maiden</v>
      </c>
      <c r="J39" s="6"/>
      <c r="K39" s="6" t="str">
        <f ca="1">IFERROR(__xludf.DUMMYFUNCTION("""COMPUTED_VALUE"""),"Clown")</f>
        <v>Clown</v>
      </c>
      <c r="L39" s="6">
        <f ca="1">IFERROR(__xludf.DUMMYFUNCTION("""COMPUTED_VALUE"""),6)</f>
        <v>6</v>
      </c>
      <c r="M39" s="10">
        <f t="shared" ca="1" si="2"/>
        <v>0.4</v>
      </c>
      <c r="N39" s="147">
        <f t="shared" ca="1" si="3"/>
        <v>15</v>
      </c>
      <c r="O39" s="6" t="str">
        <f ca="1">IFERROR(__xludf.DUMMYFUNCTION("""COMPUTED_VALUE"""),"Gunner")</f>
        <v>Gunner</v>
      </c>
      <c r="P39" s="6">
        <f ca="1">IFERROR(__xludf.DUMMYFUNCTION("""COMPUTED_VALUE"""),15)</f>
        <v>15</v>
      </c>
      <c r="Q39" s="5"/>
      <c r="R39" s="5" t="str">
        <f ca="1"/>
        <v>Gunner</v>
      </c>
      <c r="S39" s="19" t="e">
        <f t="shared" ca="1" si="4"/>
        <v>#NAME?</v>
      </c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>
      <c r="A40" s="6" t="str">
        <f ca="1">IFERROR(__xludf.DUMMYFUNCTION("""COMPUTED_VALUE"""),"B")</f>
        <v>B</v>
      </c>
      <c r="B40" s="34">
        <f ca="1">IFERROR(__xludf.DUMMYFUNCTION("""COMPUTED_VALUE"""),1)</f>
        <v>1</v>
      </c>
      <c r="C40" s="6"/>
      <c r="D40" s="6" t="str">
        <f ca="1">IFERROR(__xludf.DUMMYFUNCTION("""COMPUTED_VALUE"""),"R")</f>
        <v>R</v>
      </c>
      <c r="E40" s="34">
        <f ca="1">IFERROR(__xludf.DUMMYFUNCTION("""COMPUTED_VALUE"""),1)</f>
        <v>1</v>
      </c>
      <c r="F40" s="6"/>
      <c r="G40" s="6"/>
      <c r="H40" s="6" t="str">
        <f ca="1">IFERROR(__xludf.DUMMYFUNCTION("""COMPUTED_VALUE"""),"Shrine Maiden")</f>
        <v>Shrine Maiden</v>
      </c>
      <c r="I40" s="6" t="str">
        <f ca="1">IFERROR(__xludf.DUMMYFUNCTION("""COMPUTED_VALUE"""),"Gunner")</f>
        <v>Gunner</v>
      </c>
      <c r="J40" s="6"/>
      <c r="K40" s="6" t="str">
        <f ca="1">IFERROR(__xludf.DUMMYFUNCTION("""COMPUTED_VALUE"""),"Ghost")</f>
        <v>Ghost</v>
      </c>
      <c r="L40" s="6">
        <f ca="1">IFERROR(__xludf.DUMMYFUNCTION("""COMPUTED_VALUE"""),6)</f>
        <v>6</v>
      </c>
      <c r="M40" s="10">
        <f t="shared" ca="1" si="2"/>
        <v>0.6</v>
      </c>
      <c r="N40" s="147">
        <f t="shared" ca="1" si="3"/>
        <v>10</v>
      </c>
      <c r="O40" s="6" t="str">
        <f ca="1">IFERROR(__xludf.DUMMYFUNCTION("""COMPUTED_VALUE"""),"Gambler")</f>
        <v>Gambler</v>
      </c>
      <c r="P40" s="6">
        <f ca="1">IFERROR(__xludf.DUMMYFUNCTION("""COMPUTED_VALUE"""),12)</f>
        <v>12</v>
      </c>
      <c r="Q40" s="5"/>
      <c r="R40" s="5" t="str">
        <f ca="1"/>
        <v>Gambler</v>
      </c>
      <c r="S40" s="19" t="e">
        <f t="shared" ca="1" si="4"/>
        <v>#NAME?</v>
      </c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>
      <c r="A41" s="6" t="str">
        <f ca="1">IFERROR(__xludf.DUMMYFUNCTION("""COMPUTED_VALUE"""),"B")</f>
        <v>B</v>
      </c>
      <c r="B41" s="34">
        <f ca="1">IFERROR(__xludf.DUMMYFUNCTION("""COMPUTED_VALUE"""),1)</f>
        <v>1</v>
      </c>
      <c r="C41" s="6"/>
      <c r="D41" s="6" t="str">
        <f ca="1">IFERROR(__xludf.DUMMYFUNCTION("""COMPUTED_VALUE"""),"B")</f>
        <v>B</v>
      </c>
      <c r="E41" s="34">
        <f ca="1">IFERROR(__xludf.DUMMYFUNCTION("""COMPUTED_VALUE"""),1)</f>
        <v>1</v>
      </c>
      <c r="F41" s="6"/>
      <c r="G41" s="6"/>
      <c r="H41" s="6" t="str">
        <f ca="1">IFERROR(__xludf.DUMMYFUNCTION("""COMPUTED_VALUE"""),"Barrier Mage")</f>
        <v>Barrier Mage</v>
      </c>
      <c r="I41" s="6" t="str">
        <f ca="1">IFERROR(__xludf.DUMMYFUNCTION("""COMPUTED_VALUE"""),"Barrier Mage")</f>
        <v>Barrier Mage</v>
      </c>
      <c r="J41" s="6"/>
      <c r="K41" s="6" t="str">
        <f ca="1">IFERROR(__xludf.DUMMYFUNCTION("""COMPUTED_VALUE"""),"Pyromancer")</f>
        <v>Pyromancer</v>
      </c>
      <c r="L41" s="6">
        <f ca="1">IFERROR(__xludf.DUMMYFUNCTION("""COMPUTED_VALUE"""),6)</f>
        <v>6</v>
      </c>
      <c r="M41" s="10">
        <f t="shared" ca="1" si="2"/>
        <v>0.35294117647058826</v>
      </c>
      <c r="N41" s="147">
        <f t="shared" ca="1" si="3"/>
        <v>17</v>
      </c>
      <c r="O41" s="6" t="str">
        <f ca="1">IFERROR(__xludf.DUMMYFUNCTION("""COMPUTED_VALUE"""),"Sniper")</f>
        <v>Sniper</v>
      </c>
      <c r="P41" s="6">
        <f ca="1">IFERROR(__xludf.DUMMYFUNCTION("""COMPUTED_VALUE"""),11)</f>
        <v>11</v>
      </c>
      <c r="Q41" s="5"/>
      <c r="R41" s="5" t="str">
        <f ca="1"/>
        <v>Sniper</v>
      </c>
      <c r="S41" s="19" t="e">
        <f t="shared" ca="1" si="4"/>
        <v>#NAME?</v>
      </c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>
      <c r="A42" s="6" t="str">
        <f ca="1">IFERROR(__xludf.DUMMYFUNCTION("""COMPUTED_VALUE"""),"R")</f>
        <v>R</v>
      </c>
      <c r="B42" s="34">
        <f ca="1">IFERROR(__xludf.DUMMYFUNCTION("""COMPUTED_VALUE"""),3)</f>
        <v>3</v>
      </c>
      <c r="C42" s="6"/>
      <c r="D42" s="6" t="str">
        <f ca="1">IFERROR(__xludf.DUMMYFUNCTION("""COMPUTED_VALUE"""),"R")</f>
        <v>R</v>
      </c>
      <c r="E42" s="34">
        <f ca="1">IFERROR(__xludf.DUMMYFUNCTION("""COMPUTED_VALUE"""),1)</f>
        <v>1</v>
      </c>
      <c r="F42" s="6"/>
      <c r="G42" s="6"/>
      <c r="H42" s="6" t="str">
        <f ca="1">IFERROR(__xludf.DUMMYFUNCTION("""COMPUTED_VALUE"""),"Archer")</f>
        <v>Archer</v>
      </c>
      <c r="I42" s="6" t="str">
        <f ca="1">IFERROR(__xludf.DUMMYFUNCTION("""COMPUTED_VALUE"""),"Lightning Mage")</f>
        <v>Lightning Mage</v>
      </c>
      <c r="J42" s="6"/>
      <c r="K42" s="6" t="str">
        <f ca="1">IFERROR(__xludf.DUMMYFUNCTION("""COMPUTED_VALUE"""),"Priestess")</f>
        <v>Priestess</v>
      </c>
      <c r="L42" s="6">
        <f ca="1">IFERROR(__xludf.DUMMYFUNCTION("""COMPUTED_VALUE"""),5)</f>
        <v>5</v>
      </c>
      <c r="M42" s="10">
        <f t="shared" ca="1" si="2"/>
        <v>0.83333333333333337</v>
      </c>
      <c r="N42" s="147">
        <f t="shared" ca="1" si="3"/>
        <v>6</v>
      </c>
      <c r="O42" s="6" t="str">
        <f ca="1">IFERROR(__xludf.DUMMYFUNCTION("""COMPUTED_VALUE"""),"Ghost")</f>
        <v>Ghost</v>
      </c>
      <c r="P42" s="6">
        <f ca="1">IFERROR(__xludf.DUMMYFUNCTION("""COMPUTED_VALUE"""),10)</f>
        <v>10</v>
      </c>
      <c r="Q42" s="5"/>
      <c r="R42" s="5" t="str">
        <f ca="1"/>
        <v>Ghost</v>
      </c>
      <c r="S42" s="19" t="e">
        <f t="shared" ca="1" si="4"/>
        <v>#NAME?</v>
      </c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>
      <c r="A43" s="6" t="str">
        <f ca="1">IFERROR(__xludf.DUMMYFUNCTION("""COMPUTED_VALUE"""),"R")</f>
        <v>R</v>
      </c>
      <c r="B43" s="34">
        <f ca="1">IFERROR(__xludf.DUMMYFUNCTION("""COMPUTED_VALUE"""),1)</f>
        <v>1</v>
      </c>
      <c r="C43" s="6"/>
      <c r="D43" s="6" t="str">
        <f ca="1">IFERROR(__xludf.DUMMYFUNCTION("""COMPUTED_VALUE"""),"B")</f>
        <v>B</v>
      </c>
      <c r="E43" s="34">
        <f ca="1">IFERROR(__xludf.DUMMYFUNCTION("""COMPUTED_VALUE"""),3)</f>
        <v>3</v>
      </c>
      <c r="F43" s="6"/>
      <c r="G43" s="6"/>
      <c r="H43" s="6" t="str">
        <f ca="1">IFERROR(__xludf.DUMMYFUNCTION("""COMPUTED_VALUE"""),"Shield Bearer")</f>
        <v>Shield Bearer</v>
      </c>
      <c r="I43" s="6" t="str">
        <f ca="1">IFERROR(__xludf.DUMMYFUNCTION("""COMPUTED_VALUE"""),"Lancer")</f>
        <v>Lancer</v>
      </c>
      <c r="J43" s="6"/>
      <c r="K43" s="6" t="str">
        <f ca="1">IFERROR(__xludf.DUMMYFUNCTION("""COMPUTED_VALUE"""),"Shadowmancer")</f>
        <v>Shadowmancer</v>
      </c>
      <c r="L43" s="6">
        <f ca="1">IFERROR(__xludf.DUMMYFUNCTION("""COMPUTED_VALUE"""),4)</f>
        <v>4</v>
      </c>
      <c r="M43" s="10">
        <f t="shared" ca="1" si="2"/>
        <v>0.44444444444444442</v>
      </c>
      <c r="N43" s="147">
        <f t="shared" ca="1" si="3"/>
        <v>9</v>
      </c>
      <c r="O43" s="6" t="str">
        <f ca="1">IFERROR(__xludf.DUMMYFUNCTION("""COMPUTED_VALUE"""),"Shadowmancer")</f>
        <v>Shadowmancer</v>
      </c>
      <c r="P43" s="6">
        <f ca="1">IFERROR(__xludf.DUMMYFUNCTION("""COMPUTED_VALUE"""),9)</f>
        <v>9</v>
      </c>
      <c r="Q43" s="5"/>
      <c r="R43" s="5" t="str">
        <f ca="1"/>
        <v>Shadowmancer</v>
      </c>
      <c r="S43" s="19" t="e">
        <f t="shared" ca="1" si="4"/>
        <v>#NAME?</v>
      </c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>
      <c r="A44" s="6" t="str">
        <f ca="1">IFERROR(__xludf.DUMMYFUNCTION("""COMPUTED_VALUE"""),"R")</f>
        <v>R</v>
      </c>
      <c r="B44" s="34"/>
      <c r="C44" s="6"/>
      <c r="D44" s="6" t="str">
        <f ca="1">IFERROR(__xludf.DUMMYFUNCTION("""COMPUTED_VALUE"""),"B")</f>
        <v>B</v>
      </c>
      <c r="E44" s="34">
        <f ca="1">IFERROR(__xludf.DUMMYFUNCTION("""COMPUTED_VALUE"""),1)</f>
        <v>1</v>
      </c>
      <c r="F44" s="6"/>
      <c r="G44" s="6"/>
      <c r="H44" s="6" t="str">
        <f ca="1">IFERROR(__xludf.DUMMYFUNCTION("""COMPUTED_VALUE"""),"Shrine Maiden")</f>
        <v>Shrine Maiden</v>
      </c>
      <c r="I44" s="6" t="str">
        <f ca="1">IFERROR(__xludf.DUMMYFUNCTION("""COMPUTED_VALUE"""),"Fighter")</f>
        <v>Fighter</v>
      </c>
      <c r="J44" s="6"/>
      <c r="K44" s="6" t="str">
        <f ca="1">IFERROR(__xludf.DUMMYFUNCTION("""COMPUTED_VALUE"""),"Vampire")</f>
        <v>Vampire</v>
      </c>
      <c r="L44" s="6">
        <f ca="1">IFERROR(__xludf.DUMMYFUNCTION("""COMPUTED_VALUE"""),4)</f>
        <v>4</v>
      </c>
      <c r="M44" s="10">
        <f t="shared" ca="1" si="2"/>
        <v>1</v>
      </c>
      <c r="N44" s="147">
        <f t="shared" ca="1" si="3"/>
        <v>4</v>
      </c>
      <c r="O44" s="6" t="str">
        <f ca="1">IFERROR(__xludf.DUMMYFUNCTION("""COMPUTED_VALUE"""),"Priestess")</f>
        <v>Priestess</v>
      </c>
      <c r="P44" s="6">
        <f ca="1">IFERROR(__xludf.DUMMYFUNCTION("""COMPUTED_VALUE"""),6)</f>
        <v>6</v>
      </c>
      <c r="Q44" s="5"/>
      <c r="R44" s="5" t="str">
        <f ca="1"/>
        <v>Priestess</v>
      </c>
      <c r="S44" s="19" t="e">
        <f t="shared" ca="1" si="4"/>
        <v>#NAME?</v>
      </c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>
      <c r="A45" s="6" t="str">
        <f ca="1">IFERROR(__xludf.DUMMYFUNCTION("""COMPUTED_VALUE"""),"B")</f>
        <v>B</v>
      </c>
      <c r="B45" s="34">
        <f ca="1">IFERROR(__xludf.DUMMYFUNCTION("""COMPUTED_VALUE"""),7)</f>
        <v>7</v>
      </c>
      <c r="C45" s="6"/>
      <c r="D45" s="6" t="str">
        <f ca="1">IFERROR(__xludf.DUMMYFUNCTION("""COMPUTED_VALUE"""),"R")</f>
        <v>R</v>
      </c>
      <c r="E45" s="34">
        <f ca="1">IFERROR(__xludf.DUMMYFUNCTION("""COMPUTED_VALUE"""),5)</f>
        <v>5</v>
      </c>
      <c r="F45" s="6"/>
      <c r="G45" s="6"/>
      <c r="H45" s="6" t="str">
        <f ca="1">IFERROR(__xludf.DUMMYFUNCTION("""COMPUTED_VALUE"""),"Knight")</f>
        <v>Knight</v>
      </c>
      <c r="I45" s="6" t="str">
        <f ca="1">IFERROR(__xludf.DUMMYFUNCTION("""COMPUTED_VALUE"""),"Barrier Mage")</f>
        <v>Barrier Mage</v>
      </c>
      <c r="J45" s="6"/>
      <c r="K45" s="6" t="str">
        <f ca="1">IFERROR(__xludf.DUMMYFUNCTION("""COMPUTED_VALUE"""),"Gambler")</f>
        <v>Gambler</v>
      </c>
      <c r="L45" s="6">
        <f ca="1">IFERROR(__xludf.DUMMYFUNCTION("""COMPUTED_VALUE"""),3)</f>
        <v>3</v>
      </c>
      <c r="M45" s="10">
        <f t="shared" ca="1" si="2"/>
        <v>0.25</v>
      </c>
      <c r="N45" s="147">
        <f t="shared" ca="1" si="3"/>
        <v>12</v>
      </c>
      <c r="O45" s="6" t="str">
        <f ca="1">IFERROR(__xludf.DUMMYFUNCTION("""COMPUTED_VALUE"""),"Icemage")</f>
        <v>Icemage</v>
      </c>
      <c r="P45" s="6">
        <f ca="1">IFERROR(__xludf.DUMMYFUNCTION("""COMPUTED_VALUE"""),4)</f>
        <v>4</v>
      </c>
      <c r="Q45" s="5"/>
      <c r="R45" s="5" t="str">
        <f ca="1"/>
        <v>Icemage</v>
      </c>
      <c r="S45" s="19" t="e">
        <f t="shared" ca="1" si="4"/>
        <v>#NAME?</v>
      </c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>
      <c r="A46" s="6" t="str">
        <f ca="1">IFERROR(__xludf.DUMMYFUNCTION("""COMPUTED_VALUE"""),"R")</f>
        <v>R</v>
      </c>
      <c r="B46" s="34">
        <f ca="1">IFERROR(__xludf.DUMMYFUNCTION("""COMPUTED_VALUE"""),2)</f>
        <v>2</v>
      </c>
      <c r="C46" s="6"/>
      <c r="D46" s="6" t="str">
        <f ca="1">IFERROR(__xludf.DUMMYFUNCTION("""COMPUTED_VALUE"""),"R")</f>
        <v>R</v>
      </c>
      <c r="E46" s="34">
        <f ca="1">IFERROR(__xludf.DUMMYFUNCTION("""COMPUTED_VALUE"""),1)</f>
        <v>1</v>
      </c>
      <c r="F46" s="6"/>
      <c r="G46" s="6"/>
      <c r="H46" s="6" t="str">
        <f ca="1">IFERROR(__xludf.DUMMYFUNCTION("""COMPUTED_VALUE"""),"Exorcist")</f>
        <v>Exorcist</v>
      </c>
      <c r="I46" s="6" t="str">
        <f ca="1">IFERROR(__xludf.DUMMYFUNCTION("""COMPUTED_VALUE"""),"Archer")</f>
        <v>Archer</v>
      </c>
      <c r="J46" s="6"/>
      <c r="K46" s="6" t="str">
        <f ca="1">IFERROR(__xludf.DUMMYFUNCTION("""COMPUTED_VALUE"""),"Icemage")</f>
        <v>Icemage</v>
      </c>
      <c r="L46" s="6">
        <f ca="1">IFERROR(__xludf.DUMMYFUNCTION("""COMPUTED_VALUE"""),2)</f>
        <v>2</v>
      </c>
      <c r="M46" s="10">
        <f t="shared" ca="1" si="2"/>
        <v>0.5</v>
      </c>
      <c r="N46" s="147">
        <f t="shared" ca="1" si="3"/>
        <v>4</v>
      </c>
      <c r="O46" s="6" t="str">
        <f ca="1">IFERROR(__xludf.DUMMYFUNCTION("""COMPUTED_VALUE"""),"Vampire")</f>
        <v>Vampire</v>
      </c>
      <c r="P46" s="6">
        <f ca="1">IFERROR(__xludf.DUMMYFUNCTION("""COMPUTED_VALUE"""),4)</f>
        <v>4</v>
      </c>
      <c r="Q46" s="5"/>
      <c r="R46" s="5" t="str">
        <f ca="1"/>
        <v>Vampire</v>
      </c>
      <c r="S46" s="19" t="e">
        <f t="shared" ca="1" si="4"/>
        <v>#NAME?</v>
      </c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>
      <c r="A47" s="6" t="str">
        <f ca="1">IFERROR(__xludf.DUMMYFUNCTION("""COMPUTED_VALUE"""),"R")</f>
        <v>R</v>
      </c>
      <c r="B47" s="34">
        <f ca="1">IFERROR(__xludf.DUMMYFUNCTION("""COMPUTED_VALUE"""),4)</f>
        <v>4</v>
      </c>
      <c r="C47" s="6"/>
      <c r="D47" s="6" t="str">
        <f ca="1">IFERROR(__xludf.DUMMYFUNCTION("""COMPUTED_VALUE"""),"B")</f>
        <v>B</v>
      </c>
      <c r="E47" s="34">
        <f ca="1">IFERROR(__xludf.DUMMYFUNCTION("""COMPUTED_VALUE"""),5)</f>
        <v>5</v>
      </c>
      <c r="F47" s="6"/>
      <c r="G47" s="6"/>
      <c r="H47" s="6" t="str">
        <f ca="1">IFERROR(__xludf.DUMMYFUNCTION("""COMPUTED_VALUE"""),"Sniper")</f>
        <v>Sniper</v>
      </c>
      <c r="I47" s="6" t="str">
        <f ca="1">IFERROR(__xludf.DUMMYFUNCTION("""COMPUTED_VALUE"""),"Shield Bearer")</f>
        <v>Shield Bearer</v>
      </c>
      <c r="J47" s="6"/>
      <c r="K47" s="6"/>
      <c r="L47" s="6">
        <f ca="1">IFERROR(__xludf.DUMMYFUNCTION("""COMPUTED_VALUE"""),0)</f>
        <v>0</v>
      </c>
      <c r="M47" s="10" t="e">
        <f t="shared" ca="1" si="2"/>
        <v>#N/A</v>
      </c>
      <c r="N47" s="147" t="e">
        <f t="shared" ca="1" si="3"/>
        <v>#N/A</v>
      </c>
      <c r="O47" s="6" t="str">
        <f ca="1">IFERROR(__xludf.DUMMYFUNCTION("""COMPUTED_VALUE"""),"Bard")</f>
        <v>Bard</v>
      </c>
      <c r="P47" s="6">
        <f ca="1">IFERROR(__xludf.DUMMYFUNCTION("""COMPUTED_VALUE"""),1)</f>
        <v>1</v>
      </c>
      <c r="Q47" s="5"/>
      <c r="R47" s="5" t="str">
        <f ca="1"/>
        <v>Bard</v>
      </c>
      <c r="S47" s="19" t="e">
        <f t="shared" ca="1" si="4"/>
        <v>#NAME?</v>
      </c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>
      <c r="A48" s="6" t="str">
        <f ca="1">IFERROR(__xludf.DUMMYFUNCTION("""COMPUTED_VALUE"""),"R")</f>
        <v>R</v>
      </c>
      <c r="B48" s="34">
        <f ca="1">IFERROR(__xludf.DUMMYFUNCTION("""COMPUTED_VALUE"""),1)</f>
        <v>1</v>
      </c>
      <c r="C48" s="6"/>
      <c r="D48" s="6" t="str">
        <f ca="1">IFERROR(__xludf.DUMMYFUNCTION("""COMPUTED_VALUE"""),"B")</f>
        <v>B</v>
      </c>
      <c r="E48" s="34">
        <f ca="1">IFERROR(__xludf.DUMMYFUNCTION("""COMPUTED_VALUE"""),5)</f>
        <v>5</v>
      </c>
      <c r="F48" s="6"/>
      <c r="G48" s="6"/>
      <c r="H48" s="6" t="str">
        <f ca="1">IFERROR(__xludf.DUMMYFUNCTION("""COMPUTED_VALUE"""),"Illusionist")</f>
        <v>Illusionist</v>
      </c>
      <c r="I48" s="6" t="str">
        <f ca="1">IFERROR(__xludf.DUMMYFUNCTION("""COMPUTED_VALUE"""),"Shrine Maiden")</f>
        <v>Shrine Maiden</v>
      </c>
      <c r="J48" s="6"/>
      <c r="K48" s="6"/>
      <c r="L48" s="6"/>
      <c r="M48" s="10" t="e">
        <f t="shared" ca="1" si="2"/>
        <v>#N/A</v>
      </c>
      <c r="N48" s="147" t="e">
        <f t="shared" ca="1" si="3"/>
        <v>#N/A</v>
      </c>
      <c r="O48" s="6" t="str">
        <f ca="1">IFERROR(__xludf.DUMMYFUNCTION("""COMPUTED_VALUE"""),"FIghter")</f>
        <v>FIghter</v>
      </c>
      <c r="P48" s="6">
        <f ca="1">IFERROR(__xludf.DUMMYFUNCTION("""COMPUTED_VALUE"""),1)</f>
        <v>1</v>
      </c>
      <c r="Q48" s="5"/>
      <c r="R48" s="5" t="str">
        <f ca="1"/>
        <v>FIghter</v>
      </c>
      <c r="S48" s="19" t="e">
        <f ca="1">_xludf.IFNA(VLOOKUP(R48,$K$17:L1000,2,FALSE)/VLOOKUP(R48,$O$17:P1000,2,FALSE),"")</f>
        <v>#NAME?</v>
      </c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>
      <c r="A49" s="6" t="str">
        <f ca="1">IFERROR(__xludf.DUMMYFUNCTION("""COMPUTED_VALUE"""),"B")</f>
        <v>B</v>
      </c>
      <c r="B49" s="34">
        <f ca="1">IFERROR(__xludf.DUMMYFUNCTION("""COMPUTED_VALUE"""),1)</f>
        <v>1</v>
      </c>
      <c r="C49" s="6"/>
      <c r="D49" s="6" t="str">
        <f ca="1">IFERROR(__xludf.DUMMYFUNCTION("""COMPUTED_VALUE"""),"B")</f>
        <v>B</v>
      </c>
      <c r="E49" s="34">
        <f ca="1">IFERROR(__xludf.DUMMYFUNCTION("""COMPUTED_VALUE"""),7)</f>
        <v>7</v>
      </c>
      <c r="F49" s="6"/>
      <c r="G49" s="6"/>
      <c r="H49" s="6" t="str">
        <f ca="1">IFERROR(__xludf.DUMMYFUNCTION("""COMPUTED_VALUE"""),"Dual Blader")</f>
        <v>Dual Blader</v>
      </c>
      <c r="I49" s="6" t="str">
        <f ca="1">IFERROR(__xludf.DUMMYFUNCTION("""COMPUTED_VALUE"""),"Barrier Mage")</f>
        <v>Barrier Mage</v>
      </c>
      <c r="J49" s="6"/>
      <c r="K49" s="6"/>
      <c r="L49" s="6"/>
      <c r="M49" s="6"/>
      <c r="N49" s="6"/>
      <c r="O49" s="6"/>
      <c r="P49" s="6">
        <f ca="1">IFERROR(__xludf.DUMMYFUNCTION("""COMPUTED_VALUE"""),0)</f>
        <v>0</v>
      </c>
      <c r="Q49" s="6"/>
      <c r="R49" s="6">
        <v>0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>
      <c r="A50" s="6" t="str">
        <f ca="1">IFERROR(__xludf.DUMMYFUNCTION("""COMPUTED_VALUE"""),"B")</f>
        <v>B</v>
      </c>
      <c r="B50" s="34">
        <f ca="1">IFERROR(__xludf.DUMMYFUNCTION("""COMPUTED_VALUE"""),13)</f>
        <v>13</v>
      </c>
      <c r="C50" s="6"/>
      <c r="D50" s="6" t="str">
        <f ca="1">IFERROR(__xludf.DUMMYFUNCTION("""COMPUTED_VALUE"""),"B")</f>
        <v>B</v>
      </c>
      <c r="E50" s="34">
        <f ca="1">IFERROR(__xludf.DUMMYFUNCTION("""COMPUTED_VALUE"""),10)</f>
        <v>10</v>
      </c>
      <c r="F50" s="6"/>
      <c r="G50" s="6"/>
      <c r="H50" s="6" t="str">
        <f ca="1">IFERROR(__xludf.DUMMYFUNCTION("""COMPUTED_VALUE"""),"Shield Bearer")</f>
        <v>Shield Bearer</v>
      </c>
      <c r="I50" s="6" t="str">
        <f ca="1">IFERROR(__xludf.DUMMYFUNCTION("""COMPUTED_VALUE"""),"Archer")</f>
        <v>Archer</v>
      </c>
      <c r="J50" s="6"/>
      <c r="K50" s="6"/>
      <c r="L50" s="6"/>
      <c r="M50" s="6"/>
      <c r="N50" s="6"/>
      <c r="O50" s="6"/>
      <c r="P50" s="6"/>
      <c r="Q50" s="6"/>
      <c r="R50" s="6">
        <v>0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>
      <c r="A51" s="6" t="str">
        <f ca="1">IFERROR(__xludf.DUMMYFUNCTION("""COMPUTED_VALUE"""),"R")</f>
        <v>R</v>
      </c>
      <c r="B51" s="34">
        <f ca="1">IFERROR(__xludf.DUMMYFUNCTION("""COMPUTED_VALUE"""),1)</f>
        <v>1</v>
      </c>
      <c r="C51" s="6"/>
      <c r="D51" s="6" t="str">
        <f ca="1">IFERROR(__xludf.DUMMYFUNCTION("""COMPUTED_VALUE"""),"R")</f>
        <v>R</v>
      </c>
      <c r="E51" s="34">
        <f ca="1">IFERROR(__xludf.DUMMYFUNCTION("""COMPUTED_VALUE"""),7)</f>
        <v>7</v>
      </c>
      <c r="F51" s="6"/>
      <c r="G51" s="6"/>
      <c r="H51" s="6" t="str">
        <f ca="1">IFERROR(__xludf.DUMMYFUNCTION("""COMPUTED_VALUE"""),"Illusionist")</f>
        <v>Illusionist</v>
      </c>
      <c r="I51" s="6" t="str">
        <f ca="1">IFERROR(__xludf.DUMMYFUNCTION("""COMPUTED_VALUE"""),"Knight")</f>
        <v>Knight</v>
      </c>
      <c r="J51" s="6"/>
      <c r="K51" s="6"/>
      <c r="L51" s="6"/>
      <c r="M51" s="6"/>
      <c r="N51" s="6"/>
      <c r="O51" s="6"/>
      <c r="P51" s="6"/>
      <c r="Q51" s="6"/>
      <c r="R51" s="6">
        <v>0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>
      <c r="A52" s="6" t="str">
        <f ca="1">IFERROR(__xludf.DUMMYFUNCTION("""COMPUTED_VALUE"""),"B")</f>
        <v>B</v>
      </c>
      <c r="B52" s="34">
        <f ca="1">IFERROR(__xludf.DUMMYFUNCTION("""COMPUTED_VALUE"""),4)</f>
        <v>4</v>
      </c>
      <c r="C52" s="6"/>
      <c r="D52" s="6" t="str">
        <f ca="1">IFERROR(__xludf.DUMMYFUNCTION("""COMPUTED_VALUE"""),"R")</f>
        <v>R</v>
      </c>
      <c r="E52" s="34">
        <f ca="1">IFERROR(__xludf.DUMMYFUNCTION("""COMPUTED_VALUE"""),1)</f>
        <v>1</v>
      </c>
      <c r="F52" s="6"/>
      <c r="G52" s="6"/>
      <c r="H52" s="6" t="str">
        <f ca="1">IFERROR(__xludf.DUMMYFUNCTION("""COMPUTED_VALUE"""),"Boomerang Hunter")</f>
        <v>Boomerang Hunter</v>
      </c>
      <c r="I52" s="6" t="str">
        <f ca="1">IFERROR(__xludf.DUMMYFUNCTION("""COMPUTED_VALUE"""),"Shrine Maiden")</f>
        <v>Shrine Maiden</v>
      </c>
      <c r="J52" s="6"/>
      <c r="K52" s="6"/>
      <c r="L52" s="6"/>
      <c r="M52" s="6"/>
      <c r="N52" s="6"/>
      <c r="O52" s="6"/>
      <c r="P52" s="6"/>
      <c r="Q52" s="6"/>
      <c r="R52" s="6">
        <v>0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>
      <c r="A53" s="6" t="str">
        <f ca="1">IFERROR(__xludf.DUMMYFUNCTION("""COMPUTED_VALUE"""),"R")</f>
        <v>R</v>
      </c>
      <c r="B53" s="34">
        <f ca="1">IFERROR(__xludf.DUMMYFUNCTION("""COMPUTED_VALUE"""),3)</f>
        <v>3</v>
      </c>
      <c r="C53" s="6"/>
      <c r="D53" s="6" t="str">
        <f ca="1">IFERROR(__xludf.DUMMYFUNCTION("""COMPUTED_VALUE"""),"B")</f>
        <v>B</v>
      </c>
      <c r="E53" s="34">
        <f ca="1">IFERROR(__xludf.DUMMYFUNCTION("""COMPUTED_VALUE"""),1)</f>
        <v>1</v>
      </c>
      <c r="F53" s="6"/>
      <c r="G53" s="6"/>
      <c r="H53" s="6" t="str">
        <f ca="1">IFERROR(__xludf.DUMMYFUNCTION("""COMPUTED_VALUE"""),"Dual Blader")</f>
        <v>Dual Blader</v>
      </c>
      <c r="I53" s="6" t="str">
        <f ca="1">IFERROR(__xludf.DUMMYFUNCTION("""COMPUTED_VALUE"""),"Barrier Mage")</f>
        <v>Barrier Mage</v>
      </c>
      <c r="J53" s="6"/>
      <c r="K53" s="6"/>
      <c r="L53" s="6"/>
      <c r="M53" s="6"/>
      <c r="N53" s="6"/>
      <c r="O53" s="6"/>
      <c r="P53" s="6"/>
      <c r="Q53" s="6"/>
      <c r="R53" s="6">
        <v>0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>
      <c r="A54" s="6" t="str">
        <f ca="1">IFERROR(__xludf.DUMMYFUNCTION("""COMPUTED_VALUE"""),"R")</f>
        <v>R</v>
      </c>
      <c r="B54" s="34">
        <f ca="1">IFERROR(__xludf.DUMMYFUNCTION("""COMPUTED_VALUE"""),5)</f>
        <v>5</v>
      </c>
      <c r="C54" s="6"/>
      <c r="D54" s="6" t="str">
        <f ca="1">IFERROR(__xludf.DUMMYFUNCTION("""COMPUTED_VALUE"""),"B")</f>
        <v>B</v>
      </c>
      <c r="E54" s="34">
        <f ca="1">IFERROR(__xludf.DUMMYFUNCTION("""COMPUTED_VALUE"""),7)</f>
        <v>7</v>
      </c>
      <c r="F54" s="6"/>
      <c r="G54" s="6"/>
      <c r="H54" s="6" t="str">
        <f ca="1">IFERROR(__xludf.DUMMYFUNCTION("""COMPUTED_VALUE"""),"Vampire")</f>
        <v>Vampire</v>
      </c>
      <c r="I54" s="6" t="str">
        <f ca="1">IFERROR(__xludf.DUMMYFUNCTION("""COMPUTED_VALUE"""),"Archer")</f>
        <v>Archer</v>
      </c>
      <c r="J54" s="6"/>
      <c r="K54" s="6"/>
      <c r="L54" s="6"/>
      <c r="M54" s="6"/>
      <c r="N54" s="6"/>
      <c r="O54" s="6"/>
      <c r="P54" s="6"/>
      <c r="Q54" s="6"/>
      <c r="R54" s="6">
        <v>0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>
      <c r="A55" s="6" t="str">
        <f ca="1">IFERROR(__xludf.DUMMYFUNCTION("""COMPUTED_VALUE"""),"B")</f>
        <v>B</v>
      </c>
      <c r="B55" s="34">
        <f ca="1">IFERROR(__xludf.DUMMYFUNCTION("""COMPUTED_VALUE"""),2)</f>
        <v>2</v>
      </c>
      <c r="C55" s="6"/>
      <c r="D55" s="6" t="str">
        <f ca="1">IFERROR(__xludf.DUMMYFUNCTION("""COMPUTED_VALUE"""),"R")</f>
        <v>R</v>
      </c>
      <c r="E55" s="34">
        <f ca="1">IFERROR(__xludf.DUMMYFUNCTION("""COMPUTED_VALUE"""),5)</f>
        <v>5</v>
      </c>
      <c r="F55" s="6"/>
      <c r="G55" s="6"/>
      <c r="H55" s="6" t="str">
        <f ca="1">IFERROR(__xludf.DUMMYFUNCTION("""COMPUTED_VALUE"""),"Shield Bearer")</f>
        <v>Shield Bearer</v>
      </c>
      <c r="I55" s="6" t="str">
        <f ca="1">IFERROR(__xludf.DUMMYFUNCTION("""COMPUTED_VALUE"""),"Shield Bearer")</f>
        <v>Shield Bearer</v>
      </c>
      <c r="J55" s="6"/>
      <c r="K55" s="6"/>
      <c r="L55" s="6"/>
      <c r="M55" s="6"/>
      <c r="N55" s="6"/>
      <c r="O55" s="6"/>
      <c r="P55" s="6"/>
      <c r="Q55" s="6"/>
      <c r="R55" s="6">
        <v>0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>
      <c r="A56" s="6" t="str">
        <f ca="1">IFERROR(__xludf.DUMMYFUNCTION("""COMPUTED_VALUE"""),"R")</f>
        <v>R</v>
      </c>
      <c r="B56" s="34">
        <f ca="1">IFERROR(__xludf.DUMMYFUNCTION("""COMPUTED_VALUE"""),1)</f>
        <v>1</v>
      </c>
      <c r="C56" s="6"/>
      <c r="D56" s="6" t="str">
        <f ca="1">IFERROR(__xludf.DUMMYFUNCTION("""COMPUTED_VALUE"""),"B")</f>
        <v>B</v>
      </c>
      <c r="E56" s="34">
        <f ca="1">IFERROR(__xludf.DUMMYFUNCTION("""COMPUTED_VALUE"""),14)</f>
        <v>14</v>
      </c>
      <c r="F56" s="6"/>
      <c r="G56" s="6"/>
      <c r="H56" s="6" t="str">
        <f ca="1">IFERROR(__xludf.DUMMYFUNCTION("""COMPUTED_VALUE"""),"Magic Knight")</f>
        <v>Magic Knight</v>
      </c>
      <c r="I56" s="6" t="str">
        <f ca="1">IFERROR(__xludf.DUMMYFUNCTION("""COMPUTED_VALUE"""),"Shrine Maiden")</f>
        <v>Shrine Maiden</v>
      </c>
      <c r="J56" s="6"/>
      <c r="K56" s="6"/>
      <c r="L56" s="6"/>
      <c r="M56" s="6"/>
      <c r="N56" s="6"/>
      <c r="O56" s="6"/>
      <c r="P56" s="6"/>
      <c r="Q56" s="6"/>
      <c r="R56" s="6">
        <v>0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>
      <c r="A57" s="6" t="str">
        <f ca="1">IFERROR(__xludf.DUMMYFUNCTION("""COMPUTED_VALUE"""),"R")</f>
        <v>R</v>
      </c>
      <c r="B57" s="34">
        <f ca="1">IFERROR(__xludf.DUMMYFUNCTION("""COMPUTED_VALUE"""),3)</f>
        <v>3</v>
      </c>
      <c r="C57" s="6"/>
      <c r="D57" s="6" t="str">
        <f ca="1">IFERROR(__xludf.DUMMYFUNCTION("""COMPUTED_VALUE"""),"R")</f>
        <v>R</v>
      </c>
      <c r="E57" s="34">
        <f ca="1">IFERROR(__xludf.DUMMYFUNCTION("""COMPUTED_VALUE"""),6)</f>
        <v>6</v>
      </c>
      <c r="F57" s="6"/>
      <c r="G57" s="6"/>
      <c r="H57" s="6" t="str">
        <f ca="1">IFERROR(__xludf.DUMMYFUNCTION("""COMPUTED_VALUE"""),"Mystic Dancer")</f>
        <v>Mystic Dancer</v>
      </c>
      <c r="I57" s="6" t="str">
        <f ca="1">IFERROR(__xludf.DUMMYFUNCTION("""COMPUTED_VALUE"""),"Swordsman")</f>
        <v>Swordsman</v>
      </c>
      <c r="J57" s="6"/>
      <c r="K57" s="6"/>
      <c r="L57" s="6"/>
      <c r="M57" s="6"/>
      <c r="N57" s="6"/>
      <c r="O57" s="6"/>
      <c r="P57" s="6"/>
      <c r="Q57" s="6"/>
      <c r="R57" s="6">
        <v>0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>
      <c r="A58" s="6" t="str">
        <f ca="1">IFERROR(__xludf.DUMMYFUNCTION("""COMPUTED_VALUE"""),"B")</f>
        <v>B</v>
      </c>
      <c r="B58" s="34">
        <f ca="1">IFERROR(__xludf.DUMMYFUNCTION("""COMPUTED_VALUE"""),1)</f>
        <v>1</v>
      </c>
      <c r="C58" s="6"/>
      <c r="D58" s="6" t="str">
        <f ca="1">IFERROR(__xludf.DUMMYFUNCTION("""COMPUTED_VALUE"""),"B")</f>
        <v>B</v>
      </c>
      <c r="E58" s="34">
        <f ca="1">IFERROR(__xludf.DUMMYFUNCTION("""COMPUTED_VALUE"""),2)</f>
        <v>2</v>
      </c>
      <c r="F58" s="6"/>
      <c r="G58" s="6"/>
      <c r="H58" s="6" t="str">
        <f ca="1">IFERROR(__xludf.DUMMYFUNCTION("""COMPUTED_VALUE"""),"Swordsman")</f>
        <v>Swordsman</v>
      </c>
      <c r="I58" s="6" t="str">
        <f ca="1">IFERROR(__xludf.DUMMYFUNCTION("""COMPUTED_VALUE"""),"Knight")</f>
        <v>Knight</v>
      </c>
      <c r="J58" s="6"/>
      <c r="K58" s="6"/>
      <c r="L58" s="6"/>
      <c r="M58" s="6"/>
      <c r="N58" s="6"/>
      <c r="O58" s="6"/>
      <c r="P58" s="6"/>
      <c r="Q58" s="6"/>
      <c r="R58" s="6">
        <v>0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>
      <c r="A59" s="6" t="str">
        <f ca="1">IFERROR(__xludf.DUMMYFUNCTION("""COMPUTED_VALUE"""),"B")</f>
        <v>B</v>
      </c>
      <c r="B59" s="34">
        <f ca="1">IFERROR(__xludf.DUMMYFUNCTION("""COMPUTED_VALUE"""),2)</f>
        <v>2</v>
      </c>
      <c r="C59" s="6"/>
      <c r="D59" s="6" t="str">
        <f ca="1">IFERROR(__xludf.DUMMYFUNCTION("""COMPUTED_VALUE"""),"B")</f>
        <v>B</v>
      </c>
      <c r="E59" s="34">
        <f ca="1">IFERROR(__xludf.DUMMYFUNCTION("""COMPUTED_VALUE"""),4)</f>
        <v>4</v>
      </c>
      <c r="F59" s="6"/>
      <c r="G59" s="6"/>
      <c r="H59" s="6" t="str">
        <f ca="1">IFERROR(__xludf.DUMMYFUNCTION("""COMPUTED_VALUE"""),"Fighter")</f>
        <v>Fighter</v>
      </c>
      <c r="I59" s="6" t="str">
        <f ca="1">IFERROR(__xludf.DUMMYFUNCTION("""COMPUTED_VALUE"""),"Mystic Dancer")</f>
        <v>Mystic Dancer</v>
      </c>
      <c r="J59" s="6"/>
      <c r="K59" s="6"/>
      <c r="L59" s="6"/>
      <c r="M59" s="6"/>
      <c r="N59" s="6"/>
      <c r="O59" s="6"/>
      <c r="P59" s="6"/>
      <c r="Q59" s="6"/>
      <c r="R59" s="6">
        <v>0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>
      <c r="A60" s="6" t="str">
        <f ca="1">IFERROR(__xludf.DUMMYFUNCTION("""COMPUTED_VALUE"""),"B")</f>
        <v>B</v>
      </c>
      <c r="B60" s="34">
        <f ca="1">IFERROR(__xludf.DUMMYFUNCTION("""COMPUTED_VALUE"""),2)</f>
        <v>2</v>
      </c>
      <c r="C60" s="6"/>
      <c r="D60" s="6" t="str">
        <f ca="1">IFERROR(__xludf.DUMMYFUNCTION("""COMPUTED_VALUE"""),"R")</f>
        <v>R</v>
      </c>
      <c r="E60" s="34">
        <f ca="1">IFERROR(__xludf.DUMMYFUNCTION("""COMPUTED_VALUE"""),4)</f>
        <v>4</v>
      </c>
      <c r="F60" s="6"/>
      <c r="G60" s="6"/>
      <c r="H60" s="6" t="str">
        <f ca="1">IFERROR(__xludf.DUMMYFUNCTION("""COMPUTED_VALUE"""),"Archer")</f>
        <v>Archer</v>
      </c>
      <c r="I60" s="6" t="str">
        <f ca="1">IFERROR(__xludf.DUMMYFUNCTION("""COMPUTED_VALUE"""),"Bard")</f>
        <v>Bard</v>
      </c>
      <c r="J60" s="6"/>
      <c r="K60" s="6"/>
      <c r="L60" s="6"/>
      <c r="M60" s="6"/>
      <c r="N60" s="6"/>
      <c r="O60" s="6"/>
      <c r="P60" s="6"/>
      <c r="Q60" s="6"/>
      <c r="R60" s="6">
        <v>0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>
      <c r="A61" s="6" t="str">
        <f ca="1">IFERROR(__xludf.DUMMYFUNCTION("""COMPUTED_VALUE"""),"B")</f>
        <v>B</v>
      </c>
      <c r="B61" s="34">
        <f ca="1">IFERROR(__xludf.DUMMYFUNCTION("""COMPUTED_VALUE"""),12)</f>
        <v>12</v>
      </c>
      <c r="C61" s="6"/>
      <c r="D61" s="6" t="str">
        <f ca="1">IFERROR(__xludf.DUMMYFUNCTION("""COMPUTED_VALUE"""),"R")</f>
        <v>R</v>
      </c>
      <c r="E61" s="34">
        <f ca="1">IFERROR(__xludf.DUMMYFUNCTION("""COMPUTED_VALUE"""),5)</f>
        <v>5</v>
      </c>
      <c r="F61" s="6"/>
      <c r="G61" s="6"/>
      <c r="H61" s="6" t="str">
        <f ca="1">IFERROR(__xludf.DUMMYFUNCTION("""COMPUTED_VALUE"""),"Plague Doctor")</f>
        <v>Plague Doctor</v>
      </c>
      <c r="I61" s="6" t="str">
        <f ca="1">IFERROR(__xludf.DUMMYFUNCTION("""COMPUTED_VALUE"""),"Magic Knight")</f>
        <v>Magic Knight</v>
      </c>
      <c r="J61" s="6"/>
      <c r="K61" s="6"/>
      <c r="L61" s="6"/>
      <c r="M61" s="6"/>
      <c r="N61" s="6"/>
      <c r="O61" s="6"/>
      <c r="P61" s="6"/>
      <c r="Q61" s="6"/>
      <c r="R61" s="6">
        <v>0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>
      <c r="A62" s="6" t="str">
        <f ca="1">IFERROR(__xludf.DUMMYFUNCTION("""COMPUTED_VALUE"""),"R")</f>
        <v>R</v>
      </c>
      <c r="B62" s="34">
        <f ca="1">IFERROR(__xludf.DUMMYFUNCTION("""COMPUTED_VALUE"""),8)</f>
        <v>8</v>
      </c>
      <c r="C62" s="6"/>
      <c r="D62" s="6" t="str">
        <f ca="1">IFERROR(__xludf.DUMMYFUNCTION("""COMPUTED_VALUE"""),"R")</f>
        <v>R</v>
      </c>
      <c r="E62" s="34">
        <f ca="1">IFERROR(__xludf.DUMMYFUNCTION("""COMPUTED_VALUE"""),2)</f>
        <v>2</v>
      </c>
      <c r="F62" s="6"/>
      <c r="G62" s="6"/>
      <c r="H62" s="6" t="str">
        <f ca="1">IFERROR(__xludf.DUMMYFUNCTION("""COMPUTED_VALUE"""),"Knight")</f>
        <v>Knight</v>
      </c>
      <c r="I62" s="6" t="str">
        <f ca="1">IFERROR(__xludf.DUMMYFUNCTION("""COMPUTED_VALUE"""),"Illusionist")</f>
        <v>Illusionist</v>
      </c>
      <c r="J62" s="6"/>
      <c r="K62" s="6"/>
      <c r="L62" s="6"/>
      <c r="M62" s="6"/>
      <c r="N62" s="6"/>
      <c r="O62" s="6"/>
      <c r="P62" s="6"/>
      <c r="Q62" s="6"/>
      <c r="R62" s="6">
        <v>0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>
      <c r="A63" s="6" t="str">
        <f ca="1">IFERROR(__xludf.DUMMYFUNCTION("""COMPUTED_VALUE"""),"B")</f>
        <v>B</v>
      </c>
      <c r="B63" s="34">
        <f ca="1">IFERROR(__xludf.DUMMYFUNCTION("""COMPUTED_VALUE"""),1)</f>
        <v>1</v>
      </c>
      <c r="C63" s="6"/>
      <c r="D63" s="6" t="str">
        <f ca="1">IFERROR(__xludf.DUMMYFUNCTION("""COMPUTED_VALUE"""),"R")</f>
        <v>R</v>
      </c>
      <c r="E63" s="34">
        <f ca="1">IFERROR(__xludf.DUMMYFUNCTION("""COMPUTED_VALUE"""),1)</f>
        <v>1</v>
      </c>
      <c r="F63" s="6"/>
      <c r="G63" s="6"/>
      <c r="H63" s="6" t="str">
        <f ca="1">IFERROR(__xludf.DUMMYFUNCTION("""COMPUTED_VALUE"""),"Boomerang Hunter")</f>
        <v>Boomerang Hunter</v>
      </c>
      <c r="I63" s="6" t="str">
        <f ca="1">IFERROR(__xludf.DUMMYFUNCTION("""COMPUTED_VALUE"""),"Shrine Maiden")</f>
        <v>Shrine Maiden</v>
      </c>
      <c r="J63" s="6"/>
      <c r="K63" s="6"/>
      <c r="L63" s="6"/>
      <c r="M63" s="6"/>
      <c r="N63" s="6"/>
      <c r="O63" s="6"/>
      <c r="P63" s="6"/>
      <c r="Q63" s="6"/>
      <c r="R63" s="6">
        <v>0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>
      <c r="A64" s="6" t="str">
        <f ca="1">IFERROR(__xludf.DUMMYFUNCTION("""COMPUTED_VALUE"""),"R")</f>
        <v>R</v>
      </c>
      <c r="B64" s="34">
        <f ca="1">IFERROR(__xludf.DUMMYFUNCTION("""COMPUTED_VALUE"""),1)</f>
        <v>1</v>
      </c>
      <c r="C64" s="6"/>
      <c r="D64" s="6" t="str">
        <f ca="1">IFERROR(__xludf.DUMMYFUNCTION("""COMPUTED_VALUE"""),"B")</f>
        <v>B</v>
      </c>
      <c r="E64" s="34">
        <f ca="1">IFERROR(__xludf.DUMMYFUNCTION("""COMPUTED_VALUE"""),3)</f>
        <v>3</v>
      </c>
      <c r="F64" s="6"/>
      <c r="G64" s="6"/>
      <c r="H64" s="6" t="str">
        <f ca="1">IFERROR(__xludf.DUMMYFUNCTION("""COMPUTED_VALUE"""),"Shrine Maiden")</f>
        <v>Shrine Maiden</v>
      </c>
      <c r="I64" s="6" t="str">
        <f ca="1">IFERROR(__xludf.DUMMYFUNCTION("""COMPUTED_VALUE"""),"Gunner")</f>
        <v>Gunner</v>
      </c>
      <c r="J64" s="6"/>
      <c r="K64" s="6"/>
      <c r="L64" s="6"/>
      <c r="M64" s="6"/>
      <c r="N64" s="6"/>
      <c r="O64" s="6"/>
      <c r="P64" s="6"/>
      <c r="Q64" s="6"/>
      <c r="R64" s="6">
        <v>0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>
      <c r="A65" s="6" t="str">
        <f ca="1">IFERROR(__xludf.DUMMYFUNCTION("""COMPUTED_VALUE"""),"R")</f>
        <v>R</v>
      </c>
      <c r="B65" s="34">
        <f ca="1">IFERROR(__xludf.DUMMYFUNCTION("""COMPUTED_VALUE"""),2)</f>
        <v>2</v>
      </c>
      <c r="C65" s="6"/>
      <c r="D65" s="6" t="str">
        <f ca="1">IFERROR(__xludf.DUMMYFUNCTION("""COMPUTED_VALUE"""),"R")</f>
        <v>R</v>
      </c>
      <c r="E65" s="34">
        <f ca="1">IFERROR(__xludf.DUMMYFUNCTION("""COMPUTED_VALUE"""),2)</f>
        <v>2</v>
      </c>
      <c r="F65" s="6"/>
      <c r="G65" s="6"/>
      <c r="H65" s="6" t="str">
        <f ca="1">IFERROR(__xludf.DUMMYFUNCTION("""COMPUTED_VALUE"""),"Dual Blader")</f>
        <v>Dual Blader</v>
      </c>
      <c r="I65" s="6" t="str">
        <f ca="1">IFERROR(__xludf.DUMMYFUNCTION("""COMPUTED_VALUE"""),"Dual Blader")</f>
        <v>Dual Blader</v>
      </c>
      <c r="J65" s="6"/>
      <c r="K65" s="6"/>
      <c r="L65" s="6"/>
      <c r="M65" s="6"/>
      <c r="N65" s="6"/>
      <c r="O65" s="6"/>
      <c r="P65" s="6"/>
      <c r="Q65" s="6"/>
      <c r="R65" s="6">
        <v>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>
      <c r="A66" s="6" t="str">
        <f ca="1">IFERROR(__xludf.DUMMYFUNCTION("""COMPUTED_VALUE"""),"R")</f>
        <v>R</v>
      </c>
      <c r="B66" s="34">
        <f ca="1">IFERROR(__xludf.DUMMYFUNCTION("""COMPUTED_VALUE"""),4)</f>
        <v>4</v>
      </c>
      <c r="C66" s="6"/>
      <c r="D66" s="6" t="str">
        <f ca="1">IFERROR(__xludf.DUMMYFUNCTION("""COMPUTED_VALUE"""),"R")</f>
        <v>R</v>
      </c>
      <c r="E66" s="34">
        <f ca="1">IFERROR(__xludf.DUMMYFUNCTION("""COMPUTED_VALUE"""),1)</f>
        <v>1</v>
      </c>
      <c r="F66" s="6"/>
      <c r="G66" s="6"/>
      <c r="H66" s="6" t="str">
        <f ca="1">IFERROR(__xludf.DUMMYFUNCTION("""COMPUTED_VALUE"""),"Fighter")</f>
        <v>Fighter</v>
      </c>
      <c r="I66" s="6" t="str">
        <f ca="1">IFERROR(__xludf.DUMMYFUNCTION("""COMPUTED_VALUE"""),"Shield Bearer")</f>
        <v>Shield Bearer</v>
      </c>
      <c r="J66" s="6"/>
      <c r="K66" s="6"/>
      <c r="L66" s="6"/>
      <c r="M66" s="6"/>
      <c r="N66" s="6"/>
      <c r="O66" s="6"/>
      <c r="P66" s="6"/>
      <c r="Q66" s="6"/>
      <c r="R66" s="6">
        <v>0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>
      <c r="A67" s="6" t="str">
        <f ca="1">IFERROR(__xludf.DUMMYFUNCTION("""COMPUTED_VALUE"""),"B")</f>
        <v>B</v>
      </c>
      <c r="B67" s="34">
        <f ca="1">IFERROR(__xludf.DUMMYFUNCTION("""COMPUTED_VALUE"""),7)</f>
        <v>7</v>
      </c>
      <c r="C67" s="6"/>
      <c r="D67" s="6" t="str">
        <f ca="1">IFERROR(__xludf.DUMMYFUNCTION("""COMPUTED_VALUE"""),"B")</f>
        <v>B</v>
      </c>
      <c r="E67" s="34">
        <f ca="1">IFERROR(__xludf.DUMMYFUNCTION("""COMPUTED_VALUE"""),5)</f>
        <v>5</v>
      </c>
      <c r="F67" s="6"/>
      <c r="G67" s="6"/>
      <c r="H67" s="6" t="str">
        <f ca="1">IFERROR(__xludf.DUMMYFUNCTION("""COMPUTED_VALUE"""),"Gunner")</f>
        <v>Gunner</v>
      </c>
      <c r="I67" s="6" t="str">
        <f ca="1">IFERROR(__xludf.DUMMYFUNCTION("""COMPUTED_VALUE"""),"Pyromancer")</f>
        <v>Pyromancer</v>
      </c>
      <c r="J67" s="6"/>
      <c r="K67" s="6"/>
      <c r="L67" s="6"/>
      <c r="M67" s="6"/>
      <c r="N67" s="6"/>
      <c r="O67" s="6"/>
      <c r="P67" s="6"/>
      <c r="Q67" s="6"/>
      <c r="R67" s="6">
        <v>0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>
      <c r="A68" s="6" t="str">
        <f ca="1">IFERROR(__xludf.DUMMYFUNCTION("""COMPUTED_VALUE"""),"B")</f>
        <v>B</v>
      </c>
      <c r="B68" s="34">
        <f ca="1">IFERROR(__xludf.DUMMYFUNCTION("""COMPUTED_VALUE"""),3)</f>
        <v>3</v>
      </c>
      <c r="C68" s="6"/>
      <c r="D68" s="6" t="str">
        <f ca="1">IFERROR(__xludf.DUMMYFUNCTION("""COMPUTED_VALUE"""),"R")</f>
        <v>R</v>
      </c>
      <c r="E68" s="34">
        <f ca="1">IFERROR(__xludf.DUMMYFUNCTION("""COMPUTED_VALUE"""),1)</f>
        <v>1</v>
      </c>
      <c r="F68" s="6"/>
      <c r="G68" s="6"/>
      <c r="H68" s="6" t="str">
        <f ca="1">IFERROR(__xludf.DUMMYFUNCTION("""COMPUTED_VALUE"""),"Cold Corpse")</f>
        <v>Cold Corpse</v>
      </c>
      <c r="I68" s="6" t="str">
        <f ca="1">IFERROR(__xludf.DUMMYFUNCTION("""COMPUTED_VALUE"""),"Barrier Mage")</f>
        <v>Barrier Mage</v>
      </c>
      <c r="J68" s="6"/>
      <c r="K68" s="6"/>
      <c r="L68" s="6"/>
      <c r="M68" s="6"/>
      <c r="N68" s="6"/>
      <c r="O68" s="6"/>
      <c r="P68" s="6"/>
      <c r="Q68" s="6"/>
      <c r="R68" s="6">
        <v>0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>
      <c r="A69" s="6" t="str">
        <f ca="1">IFERROR(__xludf.DUMMYFUNCTION("""COMPUTED_VALUE"""),"B")</f>
        <v>B</v>
      </c>
      <c r="B69" s="34">
        <f ca="1">IFERROR(__xludf.DUMMYFUNCTION("""COMPUTED_VALUE"""),5)</f>
        <v>5</v>
      </c>
      <c r="C69" s="6"/>
      <c r="D69" s="6" t="str">
        <f ca="1">IFERROR(__xludf.DUMMYFUNCTION("""COMPUTED_VALUE"""),"B")</f>
        <v>B</v>
      </c>
      <c r="E69" s="34">
        <f ca="1">IFERROR(__xludf.DUMMYFUNCTION("""COMPUTED_VALUE"""),1)</f>
        <v>1</v>
      </c>
      <c r="F69" s="6"/>
      <c r="G69" s="6"/>
      <c r="H69" s="6" t="str">
        <f ca="1">IFERROR(__xludf.DUMMYFUNCTION("""COMPUTED_VALUE"""),"Mystic Dancer")</f>
        <v>Mystic Dancer</v>
      </c>
      <c r="I69" s="6" t="str">
        <f ca="1">IFERROR(__xludf.DUMMYFUNCTION("""COMPUTED_VALUE"""),"Knight")</f>
        <v>Knight</v>
      </c>
      <c r="J69" s="6"/>
      <c r="K69" s="6"/>
      <c r="L69" s="6"/>
      <c r="M69" s="6"/>
      <c r="N69" s="6"/>
      <c r="O69" s="6"/>
      <c r="P69" s="6"/>
      <c r="Q69" s="6"/>
      <c r="R69" s="6">
        <v>0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>
      <c r="A70" s="6" t="str">
        <f ca="1">IFERROR(__xludf.DUMMYFUNCTION("""COMPUTED_VALUE"""),"R")</f>
        <v>R</v>
      </c>
      <c r="B70" s="34">
        <f ca="1">IFERROR(__xludf.DUMMYFUNCTION("""COMPUTED_VALUE"""),5)</f>
        <v>5</v>
      </c>
      <c r="C70" s="6"/>
      <c r="D70" s="6" t="str">
        <f ca="1">IFERROR(__xludf.DUMMYFUNCTION("""COMPUTED_VALUE"""),"R")</f>
        <v>R</v>
      </c>
      <c r="E70" s="34">
        <f ca="1">IFERROR(__xludf.DUMMYFUNCTION("""COMPUTED_VALUE"""),6)</f>
        <v>6</v>
      </c>
      <c r="F70" s="6"/>
      <c r="G70" s="6"/>
      <c r="H70" s="6" t="str">
        <f ca="1">IFERROR(__xludf.DUMMYFUNCTION("""COMPUTED_VALUE"""),"Exorcist")</f>
        <v>Exorcist</v>
      </c>
      <c r="I70" s="6" t="str">
        <f ca="1">IFERROR(__xludf.DUMMYFUNCTION("""COMPUTED_VALUE"""),"Exorcist")</f>
        <v>Exorcist</v>
      </c>
      <c r="J70" s="6"/>
      <c r="K70" s="6"/>
      <c r="L70" s="6"/>
      <c r="M70" s="6"/>
      <c r="N70" s="6"/>
      <c r="O70" s="6"/>
      <c r="P70" s="6"/>
      <c r="Q70" s="6"/>
      <c r="R70" s="6">
        <v>0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>
      <c r="A71" s="6" t="str">
        <f ca="1">IFERROR(__xludf.DUMMYFUNCTION("""COMPUTED_VALUE"""),"B")</f>
        <v>B</v>
      </c>
      <c r="B71" s="34">
        <f ca="1">IFERROR(__xludf.DUMMYFUNCTION("""COMPUTED_VALUE"""),6)</f>
        <v>6</v>
      </c>
      <c r="C71" s="6"/>
      <c r="D71" s="6" t="str">
        <f ca="1">IFERROR(__xludf.DUMMYFUNCTION("""COMPUTED_VALUE"""),"R")</f>
        <v>R</v>
      </c>
      <c r="E71" s="34"/>
      <c r="F71" s="6"/>
      <c r="G71" s="6"/>
      <c r="H71" s="6" t="str">
        <f ca="1">IFERROR(__xludf.DUMMYFUNCTION("""COMPUTED_VALUE"""),"Knight")</f>
        <v>Knight</v>
      </c>
      <c r="I71" s="6" t="str">
        <f ca="1">IFERROR(__xludf.DUMMYFUNCTION("""COMPUTED_VALUE"""),"Sniper")</f>
        <v>Sniper</v>
      </c>
      <c r="J71" s="6"/>
      <c r="K71" s="6"/>
      <c r="L71" s="6"/>
      <c r="M71" s="6"/>
      <c r="N71" s="6"/>
      <c r="O71" s="6"/>
      <c r="P71" s="6"/>
      <c r="Q71" s="6"/>
      <c r="R71" s="6">
        <v>0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>
      <c r="A72" s="6" t="str">
        <f ca="1">IFERROR(__xludf.DUMMYFUNCTION("""COMPUTED_VALUE"""),"B")</f>
        <v>B</v>
      </c>
      <c r="B72" s="34">
        <f ca="1">IFERROR(__xludf.DUMMYFUNCTION("""COMPUTED_VALUE"""),1)</f>
        <v>1</v>
      </c>
      <c r="C72" s="6"/>
      <c r="D72" s="6" t="str">
        <f ca="1">IFERROR(__xludf.DUMMYFUNCTION("""COMPUTED_VALUE"""),"B")</f>
        <v>B</v>
      </c>
      <c r="E72" s="34">
        <f ca="1">IFERROR(__xludf.DUMMYFUNCTION("""COMPUTED_VALUE"""),5)</f>
        <v>5</v>
      </c>
      <c r="F72" s="6"/>
      <c r="G72" s="6"/>
      <c r="H72" s="6" t="str">
        <f ca="1">IFERROR(__xludf.DUMMYFUNCTION("""COMPUTED_VALUE"""),"Sniper")</f>
        <v>Sniper</v>
      </c>
      <c r="I72" s="6" t="str">
        <f ca="1">IFERROR(__xludf.DUMMYFUNCTION("""COMPUTED_VALUE"""),"Illusionist")</f>
        <v>Illusionist</v>
      </c>
      <c r="J72" s="6"/>
      <c r="K72" s="6"/>
      <c r="L72" s="6"/>
      <c r="M72" s="6"/>
      <c r="N72" s="6"/>
      <c r="O72" s="6"/>
      <c r="P72" s="6"/>
      <c r="Q72" s="6"/>
      <c r="R72" s="6">
        <v>0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>
      <c r="A73" s="6" t="str">
        <f ca="1">IFERROR(__xludf.DUMMYFUNCTION("""COMPUTED_VALUE"""),"B")</f>
        <v>B</v>
      </c>
      <c r="B73" s="34">
        <f ca="1">IFERROR(__xludf.DUMMYFUNCTION("""COMPUTED_VALUE"""),2)</f>
        <v>2</v>
      </c>
      <c r="C73" s="6"/>
      <c r="D73" s="6" t="str">
        <f ca="1">IFERROR(__xludf.DUMMYFUNCTION("""COMPUTED_VALUE"""),"B")</f>
        <v>B</v>
      </c>
      <c r="E73" s="34">
        <f ca="1">IFERROR(__xludf.DUMMYFUNCTION("""COMPUTED_VALUE"""),14)</f>
        <v>14</v>
      </c>
      <c r="F73" s="6"/>
      <c r="G73" s="6"/>
      <c r="H73" s="6" t="str">
        <f ca="1">IFERROR(__xludf.DUMMYFUNCTION("""COMPUTED_VALUE"""),"Mystic Dancer")</f>
        <v>Mystic Dancer</v>
      </c>
      <c r="I73" s="6" t="str">
        <f ca="1">IFERROR(__xludf.DUMMYFUNCTION("""COMPUTED_VALUE"""),"Mystic Dancer")</f>
        <v>Mystic Dancer</v>
      </c>
      <c r="J73" s="6"/>
      <c r="K73" s="6"/>
      <c r="L73" s="6"/>
      <c r="M73" s="6"/>
      <c r="N73" s="6"/>
      <c r="O73" s="6"/>
      <c r="P73" s="6"/>
      <c r="Q73" s="6"/>
      <c r="R73" s="6">
        <v>0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>
      <c r="A74" s="6" t="str">
        <f ca="1">IFERROR(__xludf.DUMMYFUNCTION("""COMPUTED_VALUE"""),"R")</f>
        <v>R</v>
      </c>
      <c r="B74" s="34">
        <f ca="1">IFERROR(__xludf.DUMMYFUNCTION("""COMPUTED_VALUE"""),1)</f>
        <v>1</v>
      </c>
      <c r="C74" s="6"/>
      <c r="D74" s="6" t="str">
        <f ca="1">IFERROR(__xludf.DUMMYFUNCTION("""COMPUTED_VALUE"""),"B")</f>
        <v>B</v>
      </c>
      <c r="E74" s="34">
        <f ca="1">IFERROR(__xludf.DUMMYFUNCTION("""COMPUTED_VALUE"""),8)</f>
        <v>8</v>
      </c>
      <c r="F74" s="6"/>
      <c r="G74" s="6"/>
      <c r="H74" s="6" t="str">
        <f ca="1">IFERROR(__xludf.DUMMYFUNCTION("""COMPUTED_VALUE"""),"Dual Blader")</f>
        <v>Dual Blader</v>
      </c>
      <c r="I74" s="6" t="str">
        <f ca="1">IFERROR(__xludf.DUMMYFUNCTION("""COMPUTED_VALUE"""),"Exorcist")</f>
        <v>Exorcist</v>
      </c>
      <c r="J74" s="6"/>
      <c r="K74" s="6"/>
      <c r="L74" s="6"/>
      <c r="M74" s="6"/>
      <c r="N74" s="6"/>
      <c r="O74" s="6"/>
      <c r="P74" s="6"/>
      <c r="Q74" s="6"/>
      <c r="R74" s="6">
        <v>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>
      <c r="A75" s="6" t="str">
        <f ca="1">IFERROR(__xludf.DUMMYFUNCTION("""COMPUTED_VALUE"""),"R")</f>
        <v>R</v>
      </c>
      <c r="B75" s="34">
        <f ca="1">IFERROR(__xludf.DUMMYFUNCTION("""COMPUTED_VALUE"""),1)</f>
        <v>1</v>
      </c>
      <c r="C75" s="6"/>
      <c r="D75" s="6" t="str">
        <f ca="1">IFERROR(__xludf.DUMMYFUNCTION("""COMPUTED_VALUE"""),"B")</f>
        <v>B</v>
      </c>
      <c r="E75" s="34">
        <f ca="1">IFERROR(__xludf.DUMMYFUNCTION("""COMPUTED_VALUE"""),2)</f>
        <v>2</v>
      </c>
      <c r="F75" s="6"/>
      <c r="G75" s="6"/>
      <c r="H75" s="6" t="str">
        <f ca="1">IFERROR(__xludf.DUMMYFUNCTION("""COMPUTED_VALUE"""),"Devil")</f>
        <v>Devil</v>
      </c>
      <c r="I75" s="6" t="str">
        <f ca="1">IFERROR(__xludf.DUMMYFUNCTION("""COMPUTED_VALUE"""),"Fighter")</f>
        <v>Fighter</v>
      </c>
      <c r="J75" s="6"/>
      <c r="K75" s="6"/>
      <c r="L75" s="6"/>
      <c r="M75" s="6"/>
      <c r="N75" s="6"/>
      <c r="O75" s="6"/>
      <c r="P75" s="6"/>
      <c r="Q75" s="6"/>
      <c r="R75" s="6">
        <v>0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>
      <c r="A76" s="6" t="str">
        <f ca="1">IFERROR(__xludf.DUMMYFUNCTION("""COMPUTED_VALUE"""),"R")</f>
        <v>R</v>
      </c>
      <c r="B76" s="34">
        <f ca="1">IFERROR(__xludf.DUMMYFUNCTION("""COMPUTED_VALUE"""),4)</f>
        <v>4</v>
      </c>
      <c r="C76" s="6"/>
      <c r="D76" s="6" t="str">
        <f ca="1">IFERROR(__xludf.DUMMYFUNCTION("""COMPUTED_VALUE"""),"R")</f>
        <v>R</v>
      </c>
      <c r="E76" s="34">
        <f ca="1">IFERROR(__xludf.DUMMYFUNCTION("""COMPUTED_VALUE"""),1)</f>
        <v>1</v>
      </c>
      <c r="F76" s="6"/>
      <c r="G76" s="6"/>
      <c r="H76" s="6" t="str">
        <f ca="1">IFERROR(__xludf.DUMMYFUNCTION("""COMPUTED_VALUE"""),"Knight")</f>
        <v>Knight</v>
      </c>
      <c r="I76" s="6" t="str">
        <f ca="1">IFERROR(__xludf.DUMMYFUNCTION("""COMPUTED_VALUE"""),"Archer")</f>
        <v>Archer</v>
      </c>
      <c r="J76" s="6"/>
      <c r="K76" s="6"/>
      <c r="L76" s="6"/>
      <c r="M76" s="6"/>
      <c r="N76" s="6"/>
      <c r="O76" s="6"/>
      <c r="P76" s="6"/>
      <c r="Q76" s="6"/>
      <c r="R76" s="6">
        <v>0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>
      <c r="A77" s="6" t="str">
        <f ca="1">IFERROR(__xludf.DUMMYFUNCTION("""COMPUTED_VALUE"""),"B")</f>
        <v>B</v>
      </c>
      <c r="B77" s="34"/>
      <c r="C77" s="6"/>
      <c r="D77" s="6" t="str">
        <f ca="1">IFERROR(__xludf.DUMMYFUNCTION("""COMPUTED_VALUE"""),"R")</f>
        <v>R</v>
      </c>
      <c r="E77" s="34">
        <f ca="1">IFERROR(__xludf.DUMMYFUNCTION("""COMPUTED_VALUE"""),1)</f>
        <v>1</v>
      </c>
      <c r="F77" s="6"/>
      <c r="G77" s="6"/>
      <c r="H77" s="6" t="str">
        <f ca="1">IFERROR(__xludf.DUMMYFUNCTION("""COMPUTED_VALUE"""),"Mystic Dancer")</f>
        <v>Mystic Dancer</v>
      </c>
      <c r="I77" s="6" t="str">
        <f ca="1">IFERROR(__xludf.DUMMYFUNCTION("""COMPUTED_VALUE"""),"Dual Blader")</f>
        <v>Dual Blader</v>
      </c>
      <c r="J77" s="6"/>
      <c r="K77" s="6"/>
      <c r="L77" s="6"/>
      <c r="M77" s="6"/>
      <c r="N77" s="6"/>
      <c r="O77" s="6"/>
      <c r="P77" s="6"/>
      <c r="Q77" s="6"/>
      <c r="R77" s="6">
        <v>0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>
      <c r="A78" s="6" t="str">
        <f ca="1">IFERROR(__xludf.DUMMYFUNCTION("""COMPUTED_VALUE"""),"B")</f>
        <v>B</v>
      </c>
      <c r="B78" s="34">
        <f ca="1">IFERROR(__xludf.DUMMYFUNCTION("""COMPUTED_VALUE"""),8)</f>
        <v>8</v>
      </c>
      <c r="C78" s="6"/>
      <c r="D78" s="6" t="str">
        <f ca="1">IFERROR(__xludf.DUMMYFUNCTION("""COMPUTED_VALUE"""),"B")</f>
        <v>B</v>
      </c>
      <c r="E78" s="34">
        <f ca="1">IFERROR(__xludf.DUMMYFUNCTION("""COMPUTED_VALUE"""),1)</f>
        <v>1</v>
      </c>
      <c r="F78" s="6"/>
      <c r="G78" s="6"/>
      <c r="H78" s="6" t="str">
        <f ca="1">IFERROR(__xludf.DUMMYFUNCTION("""COMPUTED_VALUE"""),"Knight")</f>
        <v>Knight</v>
      </c>
      <c r="I78" s="6" t="str">
        <f ca="1">IFERROR(__xludf.DUMMYFUNCTION("""COMPUTED_VALUE"""),"Shield Bearer")</f>
        <v>Shield Bearer</v>
      </c>
      <c r="J78" s="6"/>
      <c r="K78" s="6"/>
      <c r="L78" s="6"/>
      <c r="M78" s="6"/>
      <c r="N78" s="6"/>
      <c r="O78" s="6"/>
      <c r="P78" s="6"/>
      <c r="Q78" s="6"/>
      <c r="R78" s="6">
        <v>0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>
      <c r="A79" s="6" t="str">
        <f ca="1">IFERROR(__xludf.DUMMYFUNCTION("""COMPUTED_VALUE"""),"R")</f>
        <v>R</v>
      </c>
      <c r="B79" s="34">
        <f ca="1">IFERROR(__xludf.DUMMYFUNCTION("""COMPUTED_VALUE"""),4)</f>
        <v>4</v>
      </c>
      <c r="C79" s="6"/>
      <c r="D79" s="6" t="str">
        <f ca="1">IFERROR(__xludf.DUMMYFUNCTION("""COMPUTED_VALUE"""),"R")</f>
        <v>R</v>
      </c>
      <c r="E79" s="34">
        <f ca="1">IFERROR(__xludf.DUMMYFUNCTION("""COMPUTED_VALUE"""),1)</f>
        <v>1</v>
      </c>
      <c r="F79" s="6"/>
      <c r="G79" s="6"/>
      <c r="H79" s="6" t="str">
        <f ca="1">IFERROR(__xludf.DUMMYFUNCTION("""COMPUTED_VALUE"""),"Priestess")</f>
        <v>Priestess</v>
      </c>
      <c r="I79" s="6" t="str">
        <f ca="1">IFERROR(__xludf.DUMMYFUNCTION("""COMPUTED_VALUE"""),"Illusionist")</f>
        <v>Illusionist</v>
      </c>
      <c r="J79" s="6"/>
      <c r="K79" s="6"/>
      <c r="L79" s="6"/>
      <c r="M79" s="6"/>
      <c r="N79" s="6"/>
      <c r="O79" s="6"/>
      <c r="P79" s="6"/>
      <c r="Q79" s="6"/>
      <c r="R79" s="6">
        <v>0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>
      <c r="A80" s="6" t="str">
        <f ca="1">IFERROR(__xludf.DUMMYFUNCTION("""COMPUTED_VALUE"""),"B")</f>
        <v>B</v>
      </c>
      <c r="B80" s="34">
        <f ca="1">IFERROR(__xludf.DUMMYFUNCTION("""COMPUTED_VALUE"""),2)</f>
        <v>2</v>
      </c>
      <c r="C80" s="6"/>
      <c r="D80" s="6" t="str">
        <f ca="1">IFERROR(__xludf.DUMMYFUNCTION("""COMPUTED_VALUE"""),"R")</f>
        <v>R</v>
      </c>
      <c r="E80" s="34">
        <f ca="1">IFERROR(__xludf.DUMMYFUNCTION("""COMPUTED_VALUE"""),1)</f>
        <v>1</v>
      </c>
      <c r="F80" s="6"/>
      <c r="G80" s="6"/>
      <c r="H80" s="6" t="str">
        <f ca="1">IFERROR(__xludf.DUMMYFUNCTION("""COMPUTED_VALUE"""),"Werewolf")</f>
        <v>Werewolf</v>
      </c>
      <c r="I80" s="6" t="str">
        <f ca="1">IFERROR(__xludf.DUMMYFUNCTION("""COMPUTED_VALUE"""),"Boomerang Hunter")</f>
        <v>Boomerang Hunter</v>
      </c>
      <c r="J80" s="6"/>
      <c r="K80" s="6"/>
      <c r="L80" s="6"/>
      <c r="M80" s="6"/>
      <c r="N80" s="6"/>
      <c r="O80" s="6"/>
      <c r="P80" s="6"/>
      <c r="Q80" s="6"/>
      <c r="R80" s="6">
        <v>0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>
      <c r="A81" s="6" t="str">
        <f ca="1">IFERROR(__xludf.DUMMYFUNCTION("""COMPUTED_VALUE"""),"B")</f>
        <v>B</v>
      </c>
      <c r="B81" s="34"/>
      <c r="C81" s="6"/>
      <c r="D81" s="6" t="str">
        <f ca="1">IFERROR(__xludf.DUMMYFUNCTION("""COMPUTED_VALUE"""),"R")</f>
        <v>R</v>
      </c>
      <c r="E81" s="34">
        <f ca="1">IFERROR(__xludf.DUMMYFUNCTION("""COMPUTED_VALUE"""),3)</f>
        <v>3</v>
      </c>
      <c r="F81" s="6"/>
      <c r="G81" s="6"/>
      <c r="H81" s="6" t="str">
        <f ca="1">IFERROR(__xludf.DUMMYFUNCTION("""COMPUTED_VALUE"""),"Mystic Dancer")</f>
        <v>Mystic Dancer</v>
      </c>
      <c r="I81" s="6" t="str">
        <f ca="1">IFERROR(__xludf.DUMMYFUNCTION("""COMPUTED_VALUE"""),"Dual Blader")</f>
        <v>Dual Blader</v>
      </c>
      <c r="J81" s="6"/>
      <c r="K81" s="6"/>
      <c r="L81" s="6"/>
      <c r="M81" s="6"/>
      <c r="N81" s="6"/>
      <c r="O81" s="6"/>
      <c r="P81" s="6"/>
      <c r="Q81" s="6"/>
      <c r="R81" s="6">
        <v>0</v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>
      <c r="A82" s="6" t="str">
        <f ca="1">IFERROR(__xludf.DUMMYFUNCTION("""COMPUTED_VALUE"""),"B")</f>
        <v>B</v>
      </c>
      <c r="B82" s="34"/>
      <c r="C82" s="6"/>
      <c r="D82" s="6" t="str">
        <f ca="1">IFERROR(__xludf.DUMMYFUNCTION("""COMPUTED_VALUE"""),"R")</f>
        <v>R</v>
      </c>
      <c r="E82" s="34">
        <f ca="1">IFERROR(__xludf.DUMMYFUNCTION("""COMPUTED_VALUE"""),1)</f>
        <v>1</v>
      </c>
      <c r="F82" s="6"/>
      <c r="G82" s="6"/>
      <c r="H82" s="6" t="str">
        <f ca="1">IFERROR(__xludf.DUMMYFUNCTION("""COMPUTED_VALUE"""),"Lightning Mage")</f>
        <v>Lightning Mage</v>
      </c>
      <c r="I82" s="6" t="str">
        <f ca="1">IFERROR(__xludf.DUMMYFUNCTION("""COMPUTED_VALUE"""),"Vampire")</f>
        <v>Vampire</v>
      </c>
      <c r="J82" s="6"/>
      <c r="K82" s="6"/>
      <c r="L82" s="6"/>
      <c r="M82" s="6"/>
      <c r="N82" s="6"/>
      <c r="O82" s="6"/>
      <c r="P82" s="6"/>
      <c r="Q82" s="6"/>
      <c r="R82" s="6">
        <v>0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>
      <c r="A83" s="6" t="str">
        <f ca="1">IFERROR(__xludf.DUMMYFUNCTION("""COMPUTED_VALUE"""),"R")</f>
        <v>R</v>
      </c>
      <c r="B83" s="34">
        <f ca="1">IFERROR(__xludf.DUMMYFUNCTION("""COMPUTED_VALUE"""),5)</f>
        <v>5</v>
      </c>
      <c r="C83" s="6"/>
      <c r="D83" s="6" t="str">
        <f ca="1">IFERROR(__xludf.DUMMYFUNCTION("""COMPUTED_VALUE"""),"B")</f>
        <v>B</v>
      </c>
      <c r="E83" s="34">
        <f ca="1">IFERROR(__xludf.DUMMYFUNCTION("""COMPUTED_VALUE"""),2)</f>
        <v>2</v>
      </c>
      <c r="F83" s="6"/>
      <c r="G83" s="6"/>
      <c r="H83" s="6" t="str">
        <f ca="1">IFERROR(__xludf.DUMMYFUNCTION("""COMPUTED_VALUE"""),"Shield Bearer")</f>
        <v>Shield Bearer</v>
      </c>
      <c r="I83" s="6" t="str">
        <f ca="1">IFERROR(__xludf.DUMMYFUNCTION("""COMPUTED_VALUE"""),"Shield Bearer")</f>
        <v>Shield Bearer</v>
      </c>
      <c r="J83" s="6"/>
      <c r="K83" s="6"/>
      <c r="L83" s="6"/>
      <c r="M83" s="6"/>
      <c r="N83" s="6"/>
      <c r="O83" s="6"/>
      <c r="P83" s="6"/>
      <c r="Q83" s="6"/>
      <c r="R83" s="6">
        <v>0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>
      <c r="A84" s="6" t="str">
        <f ca="1">IFERROR(__xludf.DUMMYFUNCTION("""COMPUTED_VALUE"""),"B")</f>
        <v>B</v>
      </c>
      <c r="B84" s="34">
        <f ca="1">IFERROR(__xludf.DUMMYFUNCTION("""COMPUTED_VALUE"""),9)</f>
        <v>9</v>
      </c>
      <c r="C84" s="6"/>
      <c r="D84" s="6" t="str">
        <f ca="1">IFERROR(__xludf.DUMMYFUNCTION("""COMPUTED_VALUE"""),"B")</f>
        <v>B</v>
      </c>
      <c r="E84" s="34">
        <f ca="1">IFERROR(__xludf.DUMMYFUNCTION("""COMPUTED_VALUE"""),1)</f>
        <v>1</v>
      </c>
      <c r="F84" s="6"/>
      <c r="G84" s="6"/>
      <c r="H84" s="6" t="str">
        <f ca="1">IFERROR(__xludf.DUMMYFUNCTION("""COMPUTED_VALUE"""),"Priestess")</f>
        <v>Priestess</v>
      </c>
      <c r="I84" s="6" t="str">
        <f ca="1">IFERROR(__xludf.DUMMYFUNCTION("""COMPUTED_VALUE"""),"Magic Knight")</f>
        <v>Magic Knight</v>
      </c>
      <c r="J84" s="6"/>
      <c r="K84" s="6"/>
      <c r="L84" s="6"/>
      <c r="M84" s="6"/>
      <c r="N84" s="6"/>
      <c r="O84" s="6"/>
      <c r="P84" s="6"/>
      <c r="Q84" s="6"/>
      <c r="R84" s="6">
        <v>0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>
      <c r="A85" s="6" t="str">
        <f ca="1">IFERROR(__xludf.DUMMYFUNCTION("""COMPUTED_VALUE"""),"B")</f>
        <v>B</v>
      </c>
      <c r="B85" s="34">
        <f ca="1">IFERROR(__xludf.DUMMYFUNCTION("""COMPUTED_VALUE"""),2)</f>
        <v>2</v>
      </c>
      <c r="C85" s="6"/>
      <c r="D85" s="6"/>
      <c r="E85" s="6"/>
      <c r="F85" s="6"/>
      <c r="G85" s="6"/>
      <c r="H85" s="6" t="str">
        <f ca="1">IFERROR(__xludf.DUMMYFUNCTION("""COMPUTED_VALUE"""),"Mystic Dancer")</f>
        <v>Mystic Dancer</v>
      </c>
      <c r="I85" s="6" t="str">
        <f ca="1">IFERROR(__xludf.DUMMYFUNCTION("""COMPUTED_VALUE"""),"Mystic Dancer")</f>
        <v>Mystic Dancer</v>
      </c>
      <c r="J85" s="6"/>
      <c r="K85" s="6"/>
      <c r="L85" s="6"/>
      <c r="M85" s="6"/>
      <c r="N85" s="6"/>
      <c r="O85" s="6"/>
      <c r="P85" s="6"/>
      <c r="Q85" s="6"/>
      <c r="R85" s="6">
        <v>0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>
      <c r="A86" s="6" t="str">
        <f ca="1">IFERROR(__xludf.DUMMYFUNCTION("""COMPUTED_VALUE"""),"R")</f>
        <v>R</v>
      </c>
      <c r="B86" s="34"/>
      <c r="C86" s="6"/>
      <c r="D86" s="6"/>
      <c r="E86" s="6"/>
      <c r="F86" s="6"/>
      <c r="G86" s="6"/>
      <c r="H86" s="6" t="str">
        <f ca="1">IFERROR(__xludf.DUMMYFUNCTION("""COMPUTED_VALUE"""),"Plague Doctor")</f>
        <v>Plague Doctor</v>
      </c>
      <c r="I86" s="6" t="str">
        <f ca="1">IFERROR(__xludf.DUMMYFUNCTION("""COMPUTED_VALUE"""),"Swordsman")</f>
        <v>Swordsman</v>
      </c>
      <c r="J86" s="6"/>
      <c r="K86" s="6"/>
      <c r="L86" s="6"/>
      <c r="M86" s="6"/>
      <c r="N86" s="6"/>
      <c r="O86" s="6"/>
      <c r="P86" s="6"/>
      <c r="Q86" s="6"/>
      <c r="R86" s="6">
        <v>0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>
      <c r="A87" s="6" t="str">
        <f ca="1">IFERROR(__xludf.DUMMYFUNCTION("""COMPUTED_VALUE"""),"B")</f>
        <v>B</v>
      </c>
      <c r="B87" s="34">
        <f ca="1">IFERROR(__xludf.DUMMYFUNCTION("""COMPUTED_VALUE"""),1)</f>
        <v>1</v>
      </c>
      <c r="C87" s="6"/>
      <c r="D87" s="6"/>
      <c r="E87" s="6"/>
      <c r="F87" s="6"/>
      <c r="G87" s="6"/>
      <c r="H87" s="6" t="str">
        <f ca="1">IFERROR(__xludf.DUMMYFUNCTION("""COMPUTED_VALUE"""),"Shadowmancer")</f>
        <v>Shadowmancer</v>
      </c>
      <c r="I87" s="6" t="str">
        <f ca="1">IFERROR(__xludf.DUMMYFUNCTION("""COMPUTED_VALUE"""),"Fighter")</f>
        <v>Fighter</v>
      </c>
      <c r="J87" s="6"/>
      <c r="K87" s="6"/>
      <c r="L87" s="6"/>
      <c r="M87" s="6"/>
      <c r="N87" s="6"/>
      <c r="O87" s="6"/>
      <c r="P87" s="6"/>
      <c r="Q87" s="6"/>
      <c r="R87" s="6">
        <v>0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>
      <c r="A88" s="6" t="str">
        <f ca="1">IFERROR(__xludf.DUMMYFUNCTION("""COMPUTED_VALUE"""),"R")</f>
        <v>R</v>
      </c>
      <c r="B88" s="34"/>
      <c r="C88" s="6"/>
      <c r="D88" s="6"/>
      <c r="E88" s="6"/>
      <c r="F88" s="6"/>
      <c r="G88" s="6"/>
      <c r="H88" s="6" t="str">
        <f ca="1">IFERROR(__xludf.DUMMYFUNCTION("""COMPUTED_VALUE"""),"Swordsman")</f>
        <v>Swordsman</v>
      </c>
      <c r="I88" s="6" t="str">
        <f ca="1">IFERROR(__xludf.DUMMYFUNCTION("""COMPUTED_VALUE"""),"Archer")</f>
        <v>Archer</v>
      </c>
      <c r="J88" s="6"/>
      <c r="K88" s="6"/>
      <c r="L88" s="6"/>
      <c r="M88" s="6"/>
      <c r="N88" s="6"/>
      <c r="O88" s="6"/>
      <c r="P88" s="6"/>
      <c r="Q88" s="6"/>
      <c r="R88" s="6">
        <v>0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>
      <c r="A89" s="6" t="str">
        <f ca="1">IFERROR(__xludf.DUMMYFUNCTION("""COMPUTED_VALUE"""),"R")</f>
        <v>R</v>
      </c>
      <c r="B89" s="34"/>
      <c r="C89" s="6"/>
      <c r="D89" s="6"/>
      <c r="E89" s="6"/>
      <c r="F89" s="6"/>
      <c r="G89" s="6"/>
      <c r="H89" s="6" t="str">
        <f ca="1">IFERROR(__xludf.DUMMYFUNCTION("""COMPUTED_VALUE"""),"Magic Knight")</f>
        <v>Magic Knight</v>
      </c>
      <c r="I89" s="6" t="str">
        <f ca="1">IFERROR(__xludf.DUMMYFUNCTION("""COMPUTED_VALUE"""),"Plague Doctor")</f>
        <v>Plague Doctor</v>
      </c>
      <c r="J89" s="6"/>
      <c r="K89" s="6"/>
      <c r="L89" s="6"/>
      <c r="M89" s="6"/>
      <c r="N89" s="6"/>
      <c r="O89" s="6"/>
      <c r="P89" s="6"/>
      <c r="Q89" s="6"/>
      <c r="R89" s="6">
        <v>0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>
      <c r="A90" s="6" t="str">
        <f ca="1">IFERROR(__xludf.DUMMYFUNCTION("""COMPUTED_VALUE"""),"R")</f>
        <v>R</v>
      </c>
      <c r="B90" s="34">
        <f ca="1">IFERROR(__xludf.DUMMYFUNCTION("""COMPUTED_VALUE"""),6)</f>
        <v>6</v>
      </c>
      <c r="C90" s="6"/>
      <c r="D90" s="6"/>
      <c r="E90" s="6"/>
      <c r="F90" s="6"/>
      <c r="G90" s="6"/>
      <c r="H90" s="6" t="str">
        <f ca="1">IFERROR(__xludf.DUMMYFUNCTION("""COMPUTED_VALUE"""),"Exorcist")</f>
        <v>Exorcist</v>
      </c>
      <c r="I90" s="6" t="str">
        <f ca="1">IFERROR(__xludf.DUMMYFUNCTION("""COMPUTED_VALUE"""),"Knight")</f>
        <v>Knight</v>
      </c>
      <c r="J90" s="6"/>
      <c r="K90" s="6"/>
      <c r="L90" s="6"/>
      <c r="M90" s="6"/>
      <c r="N90" s="6"/>
      <c r="O90" s="6"/>
      <c r="P90" s="6"/>
      <c r="Q90" s="6"/>
      <c r="R90" s="6">
        <v>0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>
      <c r="A91" s="6" t="str">
        <f ca="1">IFERROR(__xludf.DUMMYFUNCTION("""COMPUTED_VALUE"""),"B")</f>
        <v>B</v>
      </c>
      <c r="B91" s="34">
        <f ca="1">IFERROR(__xludf.DUMMYFUNCTION("""COMPUTED_VALUE"""),3)</f>
        <v>3</v>
      </c>
      <c r="C91" s="6"/>
      <c r="D91" s="6"/>
      <c r="E91" s="6"/>
      <c r="F91" s="6"/>
      <c r="G91" s="6"/>
      <c r="H91" s="6" t="str">
        <f ca="1">IFERROR(__xludf.DUMMYFUNCTION("""COMPUTED_VALUE"""),"Devil")</f>
        <v>Devil</v>
      </c>
      <c r="I91" s="6" t="str">
        <f ca="1">IFERROR(__xludf.DUMMYFUNCTION("""COMPUTED_VALUE"""),"Boomerang Hunter")</f>
        <v>Boomerang Hunter</v>
      </c>
      <c r="J91" s="6"/>
      <c r="K91" s="6"/>
      <c r="L91" s="6"/>
      <c r="M91" s="6"/>
      <c r="N91" s="6"/>
      <c r="O91" s="6"/>
      <c r="P91" s="6"/>
      <c r="Q91" s="6"/>
      <c r="R91" s="6">
        <v>0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>
      <c r="A92" s="6" t="str">
        <f ca="1">IFERROR(__xludf.DUMMYFUNCTION("""COMPUTED_VALUE"""),"B")</f>
        <v>B</v>
      </c>
      <c r="B92" s="34"/>
      <c r="C92" s="6"/>
      <c r="D92" s="6"/>
      <c r="E92" s="6"/>
      <c r="F92" s="6"/>
      <c r="G92" s="6"/>
      <c r="H92" s="6" t="str">
        <f ca="1">IFERROR(__xludf.DUMMYFUNCTION("""COMPUTED_VALUE"""),"Swordsman")</f>
        <v>Swordsman</v>
      </c>
      <c r="I92" s="6" t="str">
        <f ca="1">IFERROR(__xludf.DUMMYFUNCTION("""COMPUTED_VALUE"""),"Shrine Maiden")</f>
        <v>Shrine Maiden</v>
      </c>
      <c r="J92" s="6"/>
      <c r="K92" s="6"/>
      <c r="L92" s="6"/>
      <c r="M92" s="6"/>
      <c r="N92" s="6"/>
      <c r="O92" s="6"/>
      <c r="P92" s="6"/>
      <c r="Q92" s="6"/>
      <c r="R92" s="6">
        <v>0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>
      <c r="A93" s="6" t="str">
        <f ca="1">IFERROR(__xludf.DUMMYFUNCTION("""COMPUTED_VALUE"""),"R")</f>
        <v>R</v>
      </c>
      <c r="B93" s="34">
        <f ca="1">IFERROR(__xludf.DUMMYFUNCTION("""COMPUTED_VALUE"""),3)</f>
        <v>3</v>
      </c>
      <c r="C93" s="6"/>
      <c r="D93" s="6"/>
      <c r="E93" s="6"/>
      <c r="F93" s="6"/>
      <c r="G93" s="6"/>
      <c r="H93" s="6" t="str">
        <f ca="1">IFERROR(__xludf.DUMMYFUNCTION("""COMPUTED_VALUE"""),"Lightning Mage")</f>
        <v>Lightning Mage</v>
      </c>
      <c r="I93" s="6" t="str">
        <f ca="1">IFERROR(__xludf.DUMMYFUNCTION("""COMPUTED_VALUE"""),"Mystic Dancer")</f>
        <v>Mystic Dancer</v>
      </c>
      <c r="J93" s="6"/>
      <c r="K93" s="6"/>
      <c r="L93" s="6"/>
      <c r="M93" s="6"/>
      <c r="N93" s="6"/>
      <c r="O93" s="6"/>
      <c r="P93" s="6"/>
      <c r="Q93" s="6"/>
      <c r="R93" s="6">
        <v>0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>
      <c r="A94" s="6" t="str">
        <f ca="1">IFERROR(__xludf.DUMMYFUNCTION("""COMPUTED_VALUE"""),"R")</f>
        <v>R</v>
      </c>
      <c r="B94" s="34">
        <f ca="1">IFERROR(__xludf.DUMMYFUNCTION("""COMPUTED_VALUE"""),2)</f>
        <v>2</v>
      </c>
      <c r="C94" s="6"/>
      <c r="D94" s="6"/>
      <c r="E94" s="6"/>
      <c r="F94" s="6"/>
      <c r="G94" s="6"/>
      <c r="H94" s="6" t="str">
        <f ca="1">IFERROR(__xludf.DUMMYFUNCTION("""COMPUTED_VALUE"""),"Knight")</f>
        <v>Knight</v>
      </c>
      <c r="I94" s="6" t="str">
        <f ca="1">IFERROR(__xludf.DUMMYFUNCTION("""COMPUTED_VALUE"""),"Exorcist")</f>
        <v>Exorcist</v>
      </c>
      <c r="J94" s="6"/>
      <c r="K94" s="6"/>
      <c r="L94" s="6"/>
      <c r="M94" s="6"/>
      <c r="N94" s="6"/>
      <c r="O94" s="6"/>
      <c r="P94" s="6"/>
      <c r="Q94" s="6"/>
      <c r="R94" s="6">
        <v>0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>
      <c r="A95" s="6" t="str">
        <f ca="1">IFERROR(__xludf.DUMMYFUNCTION("""COMPUTED_VALUE"""),"B")</f>
        <v>B</v>
      </c>
      <c r="B95" s="34">
        <f ca="1">IFERROR(__xludf.DUMMYFUNCTION("""COMPUTED_VALUE"""),1)</f>
        <v>1</v>
      </c>
      <c r="C95" s="6"/>
      <c r="D95" s="6"/>
      <c r="E95" s="6"/>
      <c r="F95" s="6"/>
      <c r="G95" s="6"/>
      <c r="H95" s="6" t="str">
        <f ca="1">IFERROR(__xludf.DUMMYFUNCTION("""COMPUTED_VALUE"""),"Shadowmancer")</f>
        <v>Shadowmancer</v>
      </c>
      <c r="I95" s="6" t="str">
        <f ca="1">IFERROR(__xludf.DUMMYFUNCTION("""COMPUTED_VALUE"""),"Swordsman")</f>
        <v>Swordsman</v>
      </c>
      <c r="J95" s="6"/>
      <c r="K95" s="6"/>
      <c r="L95" s="6"/>
      <c r="M95" s="6"/>
      <c r="N95" s="6"/>
      <c r="O95" s="6"/>
      <c r="P95" s="6"/>
      <c r="Q95" s="6"/>
      <c r="R95" s="6">
        <v>0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>
      <c r="A96" s="6" t="str">
        <f ca="1">IFERROR(__xludf.DUMMYFUNCTION("""COMPUTED_VALUE"""),"R")</f>
        <v>R</v>
      </c>
      <c r="B96" s="34">
        <f ca="1">IFERROR(__xludf.DUMMYFUNCTION("""COMPUTED_VALUE"""),3)</f>
        <v>3</v>
      </c>
      <c r="C96" s="6"/>
      <c r="D96" s="6"/>
      <c r="E96" s="6"/>
      <c r="F96" s="6"/>
      <c r="G96" s="6"/>
      <c r="H96" s="6" t="str">
        <f ca="1">IFERROR(__xludf.DUMMYFUNCTION("""COMPUTED_VALUE"""),"Swordsman")</f>
        <v>Swordsman</v>
      </c>
      <c r="I96" s="6" t="str">
        <f ca="1">IFERROR(__xludf.DUMMYFUNCTION("""COMPUTED_VALUE"""),"Barrier Mage")</f>
        <v>Barrier Mage</v>
      </c>
      <c r="J96" s="6"/>
      <c r="K96" s="6"/>
      <c r="L96" s="6"/>
      <c r="M96" s="6"/>
      <c r="N96" s="6"/>
      <c r="O96" s="6"/>
      <c r="P96" s="6"/>
      <c r="Q96" s="6"/>
      <c r="R96" s="6">
        <v>0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>
      <c r="A97" s="6" t="str">
        <f ca="1">IFERROR(__xludf.DUMMYFUNCTION("""COMPUTED_VALUE"""),"R")</f>
        <v>R</v>
      </c>
      <c r="B97" s="34">
        <f ca="1">IFERROR(__xludf.DUMMYFUNCTION("""COMPUTED_VALUE"""),1)</f>
        <v>1</v>
      </c>
      <c r="C97" s="6"/>
      <c r="D97" s="6"/>
      <c r="E97" s="6"/>
      <c r="F97" s="6"/>
      <c r="G97" s="6"/>
      <c r="H97" s="6" t="str">
        <f ca="1">IFERROR(__xludf.DUMMYFUNCTION("""COMPUTED_VALUE"""),"Shrine Maiden")</f>
        <v>Shrine Maiden</v>
      </c>
      <c r="I97" s="6" t="str">
        <f ca="1">IFERROR(__xludf.DUMMYFUNCTION("""COMPUTED_VALUE"""),"Dual Blader")</f>
        <v>Dual Blader</v>
      </c>
      <c r="J97" s="6"/>
      <c r="K97" s="6"/>
      <c r="L97" s="6"/>
      <c r="M97" s="6"/>
      <c r="N97" s="6"/>
      <c r="O97" s="6"/>
      <c r="P97" s="6"/>
      <c r="Q97" s="6"/>
      <c r="R97" s="6">
        <v>0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>
      <c r="A98" s="6" t="str">
        <f ca="1">IFERROR(__xludf.DUMMYFUNCTION("""COMPUTED_VALUE"""),"B")</f>
        <v>B</v>
      </c>
      <c r="B98" s="34">
        <f ca="1">IFERROR(__xludf.DUMMYFUNCTION("""COMPUTED_VALUE"""),6)</f>
        <v>6</v>
      </c>
      <c r="C98" s="6"/>
      <c r="D98" s="6"/>
      <c r="E98" s="6"/>
      <c r="F98" s="6"/>
      <c r="G98" s="6"/>
      <c r="H98" s="6" t="str">
        <f ca="1">IFERROR(__xludf.DUMMYFUNCTION("""COMPUTED_VALUE"""),"Fighter")</f>
        <v>Fighter</v>
      </c>
      <c r="I98" s="6" t="str">
        <f ca="1">IFERROR(__xludf.DUMMYFUNCTION("""COMPUTED_VALUE"""),"Fighter")</f>
        <v>Fighter</v>
      </c>
      <c r="J98" s="6"/>
      <c r="K98" s="6"/>
      <c r="L98" s="6"/>
      <c r="M98" s="6"/>
      <c r="N98" s="6"/>
      <c r="O98" s="6"/>
      <c r="P98" s="6"/>
      <c r="Q98" s="6"/>
      <c r="R98" s="6">
        <v>0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>
      <c r="A99" s="6" t="str">
        <f ca="1">IFERROR(__xludf.DUMMYFUNCTION("""COMPUTED_VALUE"""),"B")</f>
        <v>B</v>
      </c>
      <c r="B99" s="34">
        <f ca="1">IFERROR(__xludf.DUMMYFUNCTION("""COMPUTED_VALUE"""),13)</f>
        <v>13</v>
      </c>
      <c r="C99" s="6"/>
      <c r="D99" s="6"/>
      <c r="E99" s="6"/>
      <c r="F99" s="6"/>
      <c r="G99" s="6"/>
      <c r="H99" s="6" t="str">
        <f ca="1">IFERROR(__xludf.DUMMYFUNCTION("""COMPUTED_VALUE"""),"Gunner")</f>
        <v>Gunner</v>
      </c>
      <c r="I99" s="6" t="str">
        <f ca="1">IFERROR(__xludf.DUMMYFUNCTION("""COMPUTED_VALUE"""),"Gunner")</f>
        <v>Gunner</v>
      </c>
      <c r="J99" s="6"/>
      <c r="K99" s="6"/>
      <c r="L99" s="6"/>
      <c r="M99" s="6"/>
      <c r="N99" s="6"/>
      <c r="O99" s="6"/>
      <c r="P99" s="6"/>
      <c r="Q99" s="6"/>
      <c r="R99" s="6">
        <v>0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>
      <c r="A100" s="6" t="str">
        <f ca="1">IFERROR(__xludf.DUMMYFUNCTION("""COMPUTED_VALUE"""),"B")</f>
        <v>B</v>
      </c>
      <c r="B100" s="34">
        <f ca="1">IFERROR(__xludf.DUMMYFUNCTION("""COMPUTED_VALUE"""),3)</f>
        <v>3</v>
      </c>
      <c r="C100" s="6"/>
      <c r="D100" s="6"/>
      <c r="E100" s="6"/>
      <c r="F100" s="6"/>
      <c r="G100" s="6"/>
      <c r="H100" s="6" t="str">
        <f ca="1">IFERROR(__xludf.DUMMYFUNCTION("""COMPUTED_VALUE"""),"Knight")</f>
        <v>Knight</v>
      </c>
      <c r="I100" s="6" t="str">
        <f ca="1">IFERROR(__xludf.DUMMYFUNCTION("""COMPUTED_VALUE"""),"Cold Corpse")</f>
        <v>Cold Corpse</v>
      </c>
      <c r="J100" s="6"/>
      <c r="K100" s="6"/>
      <c r="L100" s="6"/>
      <c r="M100" s="6"/>
      <c r="N100" s="6"/>
      <c r="O100" s="6"/>
      <c r="P100" s="6"/>
      <c r="Q100" s="6"/>
      <c r="R100" s="6">
        <v>0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>
      <c r="A101" s="6" t="str">
        <f ca="1">IFERROR(__xludf.DUMMYFUNCTION("""COMPUTED_VALUE"""),"R")</f>
        <v>R</v>
      </c>
      <c r="B101" s="34">
        <f ca="1">IFERROR(__xludf.DUMMYFUNCTION("""COMPUTED_VALUE"""),3)</f>
        <v>3</v>
      </c>
      <c r="C101" s="6"/>
      <c r="D101" s="6"/>
      <c r="E101" s="6"/>
      <c r="F101" s="6"/>
      <c r="G101" s="6"/>
      <c r="H101" s="6" t="str">
        <f ca="1">IFERROR(__xludf.DUMMYFUNCTION("""COMPUTED_VALUE"""),"Fighter")</f>
        <v>Fighter</v>
      </c>
      <c r="I101" s="6" t="str">
        <f ca="1">IFERROR(__xludf.DUMMYFUNCTION("""COMPUTED_VALUE"""),"Mystic Dancer")</f>
        <v>Mystic Dancer</v>
      </c>
      <c r="J101" s="6"/>
      <c r="K101" s="6"/>
      <c r="L101" s="6"/>
      <c r="M101" s="6"/>
      <c r="N101" s="6"/>
      <c r="O101" s="6"/>
      <c r="P101" s="6"/>
      <c r="Q101" s="6"/>
      <c r="R101" s="6">
        <v>0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>
      <c r="A102" s="6" t="str">
        <f ca="1">IFERROR(__xludf.DUMMYFUNCTION("""COMPUTED_VALUE"""),"R")</f>
        <v>R</v>
      </c>
      <c r="B102" s="34">
        <f ca="1">IFERROR(__xludf.DUMMYFUNCTION("""COMPUTED_VALUE"""),1)</f>
        <v>1</v>
      </c>
      <c r="C102" s="6"/>
      <c r="D102" s="6"/>
      <c r="E102" s="6"/>
      <c r="F102" s="6"/>
      <c r="G102" s="6"/>
      <c r="H102" s="6" t="str">
        <f ca="1">IFERROR(__xludf.DUMMYFUNCTION("""COMPUTED_VALUE"""),"Devil")</f>
        <v>Devil</v>
      </c>
      <c r="I102" s="6" t="str">
        <f ca="1">IFERROR(__xludf.DUMMYFUNCTION("""COMPUTED_VALUE"""),"Exorcist")</f>
        <v>Exorcist</v>
      </c>
      <c r="J102" s="6"/>
      <c r="K102" s="6"/>
      <c r="L102" s="6"/>
      <c r="M102" s="6"/>
      <c r="N102" s="6"/>
      <c r="O102" s="6"/>
      <c r="P102" s="6"/>
      <c r="Q102" s="6"/>
      <c r="R102" s="6">
        <v>0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>
      <c r="A103" s="6" t="str">
        <f ca="1">IFERROR(__xludf.DUMMYFUNCTION("""COMPUTED_VALUE"""),"B")</f>
        <v>B</v>
      </c>
      <c r="B103" s="34">
        <f ca="1">IFERROR(__xludf.DUMMYFUNCTION("""COMPUTED_VALUE"""),1)</f>
        <v>1</v>
      </c>
      <c r="C103" s="6"/>
      <c r="D103" s="6"/>
      <c r="E103" s="6"/>
      <c r="F103" s="6"/>
      <c r="G103" s="6"/>
      <c r="H103" s="6" t="str">
        <f ca="1">IFERROR(__xludf.DUMMYFUNCTION("""COMPUTED_VALUE"""),"Lancer")</f>
        <v>Lancer</v>
      </c>
      <c r="I103" s="6" t="str">
        <f ca="1">IFERROR(__xludf.DUMMYFUNCTION("""COMPUTED_VALUE"""),"Knight")</f>
        <v>Knight</v>
      </c>
      <c r="J103" s="6"/>
      <c r="K103" s="6"/>
      <c r="L103" s="6"/>
      <c r="M103" s="6"/>
      <c r="N103" s="6"/>
      <c r="O103" s="6"/>
      <c r="P103" s="6"/>
      <c r="Q103" s="6"/>
      <c r="R103" s="6">
        <v>0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>
      <c r="A104" s="6" t="str">
        <f ca="1">IFERROR(__xludf.DUMMYFUNCTION("""COMPUTED_VALUE"""),"R")</f>
        <v>R</v>
      </c>
      <c r="B104" s="34">
        <f ca="1">IFERROR(__xludf.DUMMYFUNCTION("""COMPUTED_VALUE"""),8)</f>
        <v>8</v>
      </c>
      <c r="C104" s="6"/>
      <c r="D104" s="6"/>
      <c r="E104" s="6"/>
      <c r="F104" s="6"/>
      <c r="G104" s="6"/>
      <c r="H104" s="6" t="str">
        <f ca="1">IFERROR(__xludf.DUMMYFUNCTION("""COMPUTED_VALUE"""),"Werewolf")</f>
        <v>Werewolf</v>
      </c>
      <c r="I104" s="6" t="str">
        <f ca="1">IFERROR(__xludf.DUMMYFUNCTION("""COMPUTED_VALUE"""),"Sniper")</f>
        <v>Sniper</v>
      </c>
      <c r="J104" s="6"/>
      <c r="K104" s="6"/>
      <c r="L104" s="6"/>
      <c r="M104" s="6"/>
      <c r="N104" s="6"/>
      <c r="O104" s="6"/>
      <c r="P104" s="6"/>
      <c r="Q104" s="6"/>
      <c r="R104" s="6">
        <v>0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>
      <c r="A105" s="6" t="str">
        <f ca="1">IFERROR(__xludf.DUMMYFUNCTION("""COMPUTED_VALUE"""),"B")</f>
        <v>B</v>
      </c>
      <c r="B105" s="34">
        <f ca="1">IFERROR(__xludf.DUMMYFUNCTION("""COMPUTED_VALUE"""),1)</f>
        <v>1</v>
      </c>
      <c r="C105" s="6"/>
      <c r="D105" s="6"/>
      <c r="E105" s="6"/>
      <c r="F105" s="6"/>
      <c r="G105" s="6"/>
      <c r="H105" s="6" t="str">
        <f ca="1">IFERROR(__xludf.DUMMYFUNCTION("""COMPUTED_VALUE"""),"Taoist")</f>
        <v>Taoist</v>
      </c>
      <c r="I105" s="6" t="str">
        <f ca="1">IFERROR(__xludf.DUMMYFUNCTION("""COMPUTED_VALUE"""),"Mystic Dancer")</f>
        <v>Mystic Dancer</v>
      </c>
      <c r="J105" s="6"/>
      <c r="K105" s="6"/>
      <c r="L105" s="6"/>
      <c r="M105" s="6"/>
      <c r="N105" s="6"/>
      <c r="O105" s="6"/>
      <c r="P105" s="6"/>
      <c r="Q105" s="6"/>
      <c r="R105" s="6">
        <v>0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>
      <c r="A106" s="6" t="str">
        <f ca="1">IFERROR(__xludf.DUMMYFUNCTION("""COMPUTED_VALUE"""),"R")</f>
        <v>R</v>
      </c>
      <c r="B106" s="34">
        <f ca="1">IFERROR(__xludf.DUMMYFUNCTION("""COMPUTED_VALUE"""),1)</f>
        <v>1</v>
      </c>
      <c r="C106" s="6"/>
      <c r="D106" s="6"/>
      <c r="E106" s="6"/>
      <c r="F106" s="6"/>
      <c r="G106" s="6"/>
      <c r="H106" s="6" t="str">
        <f ca="1">IFERROR(__xludf.DUMMYFUNCTION("""COMPUTED_VALUE"""),"Icemage")</f>
        <v>Icemage</v>
      </c>
      <c r="I106" s="6" t="str">
        <f ca="1">IFERROR(__xludf.DUMMYFUNCTION("""COMPUTED_VALUE"""),"Dual Blader")</f>
        <v>Dual Blader</v>
      </c>
      <c r="J106" s="6"/>
      <c r="K106" s="6"/>
      <c r="L106" s="6"/>
      <c r="M106" s="6"/>
      <c r="N106" s="6"/>
      <c r="O106" s="6"/>
      <c r="P106" s="6"/>
      <c r="Q106" s="6"/>
      <c r="R106" s="6">
        <v>0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>
      <c r="A107" s="6" t="str">
        <f ca="1">IFERROR(__xludf.DUMMYFUNCTION("""COMPUTED_VALUE"""),"B")</f>
        <v>B</v>
      </c>
      <c r="B107" s="34">
        <f ca="1">IFERROR(__xludf.DUMMYFUNCTION("""COMPUTED_VALUE"""),3)</f>
        <v>3</v>
      </c>
      <c r="C107" s="6"/>
      <c r="D107" s="6"/>
      <c r="E107" s="6"/>
      <c r="F107" s="6"/>
      <c r="G107" s="6"/>
      <c r="H107" s="6" t="str">
        <f ca="1">IFERROR(__xludf.DUMMYFUNCTION("""COMPUTED_VALUE"""),"Gunner")</f>
        <v>Gunner</v>
      </c>
      <c r="I107" s="6" t="str">
        <f ca="1">IFERROR(__xludf.DUMMYFUNCTION("""COMPUTED_VALUE"""),"Devil")</f>
        <v>Devil</v>
      </c>
      <c r="J107" s="6"/>
      <c r="K107" s="6"/>
      <c r="L107" s="6"/>
      <c r="M107" s="6"/>
      <c r="N107" s="6"/>
      <c r="O107" s="6"/>
      <c r="P107" s="6"/>
      <c r="Q107" s="6"/>
      <c r="R107" s="6">
        <v>0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>
      <c r="A108" s="6"/>
      <c r="B108" s="6"/>
      <c r="C108" s="6"/>
      <c r="D108" s="6"/>
      <c r="E108" s="6"/>
      <c r="F108" s="6"/>
      <c r="G108" s="6"/>
      <c r="H108" s="6" t="str">
        <f ca="1">IFERROR(__xludf.DUMMYFUNCTION("""COMPUTED_VALUE"""),"Clown")</f>
        <v>Clown</v>
      </c>
      <c r="I108" s="6" t="str">
        <f ca="1">IFERROR(__xludf.DUMMYFUNCTION("""COMPUTED_VALUE"""),"Knight")</f>
        <v>Knight</v>
      </c>
      <c r="J108" s="6"/>
      <c r="K108" s="6"/>
      <c r="L108" s="6"/>
      <c r="M108" s="6"/>
      <c r="N108" s="6"/>
      <c r="O108" s="6"/>
      <c r="P108" s="6"/>
      <c r="Q108" s="6"/>
      <c r="R108" s="6">
        <v>0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>
      <c r="A109" s="6"/>
      <c r="B109" s="6"/>
      <c r="C109" s="6"/>
      <c r="D109" s="6"/>
      <c r="E109" s="6"/>
      <c r="F109" s="6"/>
      <c r="G109" s="6"/>
      <c r="H109" s="6" t="str">
        <f ca="1">IFERROR(__xludf.DUMMYFUNCTION("""COMPUTED_VALUE"""),"Barrier Mage")</f>
        <v>Barrier Mage</v>
      </c>
      <c r="I109" s="6" t="str">
        <f ca="1">IFERROR(__xludf.DUMMYFUNCTION("""COMPUTED_VALUE"""),"Mystic Dancer")</f>
        <v>Mystic Dancer</v>
      </c>
      <c r="J109" s="6"/>
      <c r="K109" s="6"/>
      <c r="L109" s="6"/>
      <c r="M109" s="6"/>
      <c r="N109" s="6"/>
      <c r="O109" s="6"/>
      <c r="P109" s="6"/>
      <c r="Q109" s="6"/>
      <c r="R109" s="6">
        <v>0</v>
      </c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>
      <c r="A110" s="6"/>
      <c r="B110" s="6"/>
      <c r="C110" s="6"/>
      <c r="D110" s="6"/>
      <c r="E110" s="6"/>
      <c r="F110" s="6"/>
      <c r="G110" s="6"/>
      <c r="H110" s="6" t="str">
        <f ca="1">IFERROR(__xludf.DUMMYFUNCTION("""COMPUTED_VALUE"""),"Exorcist")</f>
        <v>Exorcist</v>
      </c>
      <c r="I110" s="6" t="str">
        <f ca="1">IFERROR(__xludf.DUMMYFUNCTION("""COMPUTED_VALUE"""),"Knight")</f>
        <v>Knight</v>
      </c>
      <c r="J110" s="6"/>
      <c r="K110" s="6"/>
      <c r="L110" s="6"/>
      <c r="M110" s="6"/>
      <c r="N110" s="6"/>
      <c r="O110" s="6"/>
      <c r="P110" s="6"/>
      <c r="Q110" s="6"/>
      <c r="R110" s="6">
        <v>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>
      <c r="A111" s="6"/>
      <c r="B111" s="6"/>
      <c r="C111" s="6"/>
      <c r="D111" s="6"/>
      <c r="E111" s="6"/>
      <c r="F111" s="6"/>
      <c r="G111" s="6"/>
      <c r="H111" s="6" t="str">
        <f ca="1">IFERROR(__xludf.DUMMYFUNCTION("""COMPUTED_VALUE"""),"Ghost")</f>
        <v>Ghost</v>
      </c>
      <c r="I111" s="6" t="str">
        <f ca="1">IFERROR(__xludf.DUMMYFUNCTION("""COMPUTED_VALUE"""),"Priestess")</f>
        <v>Priestess</v>
      </c>
      <c r="J111" s="6"/>
      <c r="K111" s="6"/>
      <c r="L111" s="6"/>
      <c r="M111" s="6"/>
      <c r="N111" s="6"/>
      <c r="O111" s="6"/>
      <c r="P111" s="6"/>
      <c r="Q111" s="6"/>
      <c r="R111" s="6">
        <v>0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>
      <c r="A112" s="6"/>
      <c r="B112" s="6"/>
      <c r="C112" s="6"/>
      <c r="D112" s="6"/>
      <c r="E112" s="6"/>
      <c r="F112" s="6"/>
      <c r="G112" s="6"/>
      <c r="H112" s="6" t="str">
        <f ca="1">IFERROR(__xludf.DUMMYFUNCTION("""COMPUTED_VALUE"""),"Clown")</f>
        <v>Clown</v>
      </c>
      <c r="I112" s="6" t="str">
        <f ca="1">IFERROR(__xludf.DUMMYFUNCTION("""COMPUTED_VALUE"""),"Werewolf")</f>
        <v>Werewolf</v>
      </c>
      <c r="J112" s="6"/>
      <c r="K112" s="6"/>
      <c r="L112" s="6"/>
      <c r="M112" s="6"/>
      <c r="N112" s="6"/>
      <c r="O112" s="6"/>
      <c r="P112" s="6"/>
      <c r="Q112" s="6"/>
      <c r="R112" s="6">
        <v>0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>
      <c r="A113" s="6"/>
      <c r="B113" s="6"/>
      <c r="C113" s="6"/>
      <c r="D113" s="6"/>
      <c r="E113" s="6"/>
      <c r="F113" s="6"/>
      <c r="G113" s="6"/>
      <c r="H113" s="6" t="str">
        <f ca="1">IFERROR(__xludf.DUMMYFUNCTION("""COMPUTED_VALUE"""),"Knight")</f>
        <v>Knight</v>
      </c>
      <c r="I113" s="6" t="str">
        <f ca="1">IFERROR(__xludf.DUMMYFUNCTION("""COMPUTED_VALUE"""),"Mystic Dancer")</f>
        <v>Mystic Dancer</v>
      </c>
      <c r="J113" s="6"/>
      <c r="K113" s="6"/>
      <c r="L113" s="6"/>
      <c r="M113" s="6"/>
      <c r="N113" s="6"/>
      <c r="O113" s="6"/>
      <c r="P113" s="6"/>
      <c r="Q113" s="6"/>
      <c r="R113" s="6">
        <v>0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>
      <c r="A114" s="6"/>
      <c r="B114" s="6"/>
      <c r="C114" s="6"/>
      <c r="D114" s="6"/>
      <c r="E114" s="6"/>
      <c r="F114" s="6"/>
      <c r="G114" s="6"/>
      <c r="H114" s="6" t="str">
        <f ca="1">IFERROR(__xludf.DUMMYFUNCTION("""COMPUTED_VALUE"""),"Shrine Maiden")</f>
        <v>Shrine Maiden</v>
      </c>
      <c r="I114" s="6" t="str">
        <f ca="1">IFERROR(__xludf.DUMMYFUNCTION("""COMPUTED_VALUE"""),"Lightning Mage")</f>
        <v>Lightning Mage</v>
      </c>
      <c r="J114" s="6"/>
      <c r="K114" s="6"/>
      <c r="L114" s="6"/>
      <c r="M114" s="6"/>
      <c r="N114" s="6"/>
      <c r="O114" s="6"/>
      <c r="P114" s="6"/>
      <c r="Q114" s="6"/>
      <c r="R114" s="6">
        <v>0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>
      <c r="A115" s="6"/>
      <c r="B115" s="6"/>
      <c r="C115" s="6"/>
      <c r="D115" s="6"/>
      <c r="E115" s="6"/>
      <c r="F115" s="6"/>
      <c r="G115" s="6"/>
      <c r="H115" s="6" t="str">
        <f ca="1">IFERROR(__xludf.DUMMYFUNCTION("""COMPUTED_VALUE"""),"Shield Bearer")</f>
        <v>Shield Bearer</v>
      </c>
      <c r="I115" s="6" t="str">
        <f ca="1">IFERROR(__xludf.DUMMYFUNCTION("""COMPUTED_VALUE"""),"Shield Bearer")</f>
        <v>Shield Bearer</v>
      </c>
      <c r="J115" s="6"/>
      <c r="K115" s="6"/>
      <c r="L115" s="6"/>
      <c r="M115" s="6"/>
      <c r="N115" s="6"/>
      <c r="O115" s="6"/>
      <c r="P115" s="6"/>
      <c r="Q115" s="6"/>
      <c r="R115" s="6">
        <v>0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>
      <c r="A116" s="6"/>
      <c r="B116" s="6"/>
      <c r="C116" s="6"/>
      <c r="D116" s="6"/>
      <c r="E116" s="6"/>
      <c r="F116" s="6"/>
      <c r="G116" s="6"/>
      <c r="H116" s="6" t="str">
        <f ca="1">IFERROR(__xludf.DUMMYFUNCTION("""COMPUTED_VALUE"""),"Pyromancer")</f>
        <v>Pyromancer</v>
      </c>
      <c r="I116" s="6" t="str">
        <f ca="1">IFERROR(__xludf.DUMMYFUNCTION("""COMPUTED_VALUE"""),"Priestess")</f>
        <v>Priestess</v>
      </c>
      <c r="J116" s="6"/>
      <c r="K116" s="6"/>
      <c r="L116" s="6"/>
      <c r="M116" s="6"/>
      <c r="N116" s="6"/>
      <c r="O116" s="6"/>
      <c r="P116" s="6"/>
      <c r="Q116" s="6"/>
      <c r="R116" s="6">
        <v>0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>
      <c r="A117" s="6"/>
      <c r="B117" s="6"/>
      <c r="C117" s="6"/>
      <c r="D117" s="6"/>
      <c r="E117" s="6"/>
      <c r="F117" s="6"/>
      <c r="G117" s="6"/>
      <c r="H117" s="6" t="str">
        <f ca="1">IFERROR(__xludf.DUMMYFUNCTION("""COMPUTED_VALUE"""),"Barrier Mage")</f>
        <v>Barrier Mage</v>
      </c>
      <c r="I117" s="6" t="str">
        <f ca="1">IFERROR(__xludf.DUMMYFUNCTION("""COMPUTED_VALUE"""),"Mystic Dancer")</f>
        <v>Mystic Dancer</v>
      </c>
      <c r="J117" s="6"/>
      <c r="K117" s="6"/>
      <c r="L117" s="6"/>
      <c r="M117" s="6"/>
      <c r="N117" s="6"/>
      <c r="O117" s="6"/>
      <c r="P117" s="6"/>
      <c r="Q117" s="6"/>
      <c r="R117" s="6">
        <v>0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>
      <c r="A118" s="6"/>
      <c r="B118" s="6"/>
      <c r="C118" s="6"/>
      <c r="D118" s="6"/>
      <c r="E118" s="6"/>
      <c r="F118" s="6"/>
      <c r="G118" s="6"/>
      <c r="H118" s="6" t="str">
        <f ca="1">IFERROR(__xludf.DUMMYFUNCTION("""COMPUTED_VALUE"""),"Lancer")</f>
        <v>Lancer</v>
      </c>
      <c r="I118" s="6" t="str">
        <f ca="1">IFERROR(__xludf.DUMMYFUNCTION("""COMPUTED_VALUE"""),"Plague Doctor")</f>
        <v>Plague Doctor</v>
      </c>
      <c r="J118" s="6"/>
      <c r="K118" s="6"/>
      <c r="L118" s="6"/>
      <c r="M118" s="6"/>
      <c r="N118" s="6"/>
      <c r="O118" s="6"/>
      <c r="P118" s="6"/>
      <c r="Q118" s="6"/>
      <c r="R118" s="6">
        <v>0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>
      <c r="A119" s="6"/>
      <c r="B119" s="6"/>
      <c r="C119" s="6"/>
      <c r="D119" s="6"/>
      <c r="E119" s="6"/>
      <c r="F119" s="6"/>
      <c r="G119" s="6"/>
      <c r="H119" s="6" t="str">
        <f ca="1">IFERROR(__xludf.DUMMYFUNCTION("""COMPUTED_VALUE"""),"Cold Corpse")</f>
        <v>Cold Corpse</v>
      </c>
      <c r="I119" s="6" t="str">
        <f ca="1">IFERROR(__xludf.DUMMYFUNCTION("""COMPUTED_VALUE"""),"Shadowmancer")</f>
        <v>Shadowmancer</v>
      </c>
      <c r="J119" s="6"/>
      <c r="K119" s="6"/>
      <c r="L119" s="6"/>
      <c r="M119" s="6"/>
      <c r="N119" s="6"/>
      <c r="O119" s="6"/>
      <c r="P119" s="6"/>
      <c r="Q119" s="6"/>
      <c r="R119" s="6">
        <v>0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>
      <c r="A120" s="6"/>
      <c r="B120" s="6"/>
      <c r="C120" s="6"/>
      <c r="D120" s="6"/>
      <c r="E120" s="6"/>
      <c r="F120" s="6"/>
      <c r="G120" s="6"/>
      <c r="H120" s="6" t="str">
        <f ca="1">IFERROR(__xludf.DUMMYFUNCTION("""COMPUTED_VALUE"""),"Devil")</f>
        <v>Devil</v>
      </c>
      <c r="I120" s="6" t="str">
        <f ca="1">IFERROR(__xludf.DUMMYFUNCTION("""COMPUTED_VALUE"""),"Swordsman")</f>
        <v>Swordsman</v>
      </c>
      <c r="J120" s="6"/>
      <c r="K120" s="6"/>
      <c r="L120" s="6"/>
      <c r="M120" s="6"/>
      <c r="N120" s="6"/>
      <c r="O120" s="6"/>
      <c r="P120" s="6"/>
      <c r="Q120" s="6"/>
      <c r="R120" s="6">
        <v>0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>
      <c r="A121" s="6"/>
      <c r="B121" s="6"/>
      <c r="C121" s="6"/>
      <c r="D121" s="6"/>
      <c r="E121" s="6"/>
      <c r="F121" s="6"/>
      <c r="G121" s="6"/>
      <c r="H121" s="6" t="str">
        <f ca="1">IFERROR(__xludf.DUMMYFUNCTION("""COMPUTED_VALUE"""),"Mystic Dancer")</f>
        <v>Mystic Dancer</v>
      </c>
      <c r="I121" s="6" t="str">
        <f ca="1">IFERROR(__xludf.DUMMYFUNCTION("""COMPUTED_VALUE"""),"Magic Knight")</f>
        <v>Magic Knight</v>
      </c>
      <c r="J121" s="6"/>
      <c r="K121" s="6"/>
      <c r="L121" s="6"/>
      <c r="M121" s="6"/>
      <c r="N121" s="6"/>
      <c r="O121" s="6"/>
      <c r="P121" s="6"/>
      <c r="Q121" s="6"/>
      <c r="R121" s="6">
        <v>0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>
      <c r="A122" s="6"/>
      <c r="B122" s="6"/>
      <c r="C122" s="6"/>
      <c r="D122" s="6"/>
      <c r="E122" s="6"/>
      <c r="F122" s="6"/>
      <c r="G122" s="6"/>
      <c r="H122" s="6" t="str">
        <f ca="1">IFERROR(__xludf.DUMMYFUNCTION("""COMPUTED_VALUE"""),"Knight")</f>
        <v>Knight</v>
      </c>
      <c r="I122" s="6" t="str">
        <f ca="1">IFERROR(__xludf.DUMMYFUNCTION("""COMPUTED_VALUE"""),"Exorcist")</f>
        <v>Exorcist</v>
      </c>
      <c r="J122" s="6"/>
      <c r="K122" s="6"/>
      <c r="L122" s="6"/>
      <c r="M122" s="6"/>
      <c r="N122" s="6"/>
      <c r="O122" s="6"/>
      <c r="P122" s="6"/>
      <c r="Q122" s="6"/>
      <c r="R122" s="6">
        <v>0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>
      <c r="A123" s="6"/>
      <c r="B123" s="6"/>
      <c r="C123" s="6"/>
      <c r="D123" s="6"/>
      <c r="E123" s="6"/>
      <c r="F123" s="6"/>
      <c r="G123" s="6"/>
      <c r="H123" s="6" t="str">
        <f ca="1">IFERROR(__xludf.DUMMYFUNCTION("""COMPUTED_VALUE"""),"Archer")</f>
        <v>Archer</v>
      </c>
      <c r="I123" s="6" t="str">
        <f ca="1">IFERROR(__xludf.DUMMYFUNCTION("""COMPUTED_VALUE"""),"Devil")</f>
        <v>Devil</v>
      </c>
      <c r="J123" s="6"/>
      <c r="K123" s="6"/>
      <c r="L123" s="6"/>
      <c r="M123" s="6"/>
      <c r="N123" s="6"/>
      <c r="O123" s="6"/>
      <c r="P123" s="6"/>
      <c r="Q123" s="6"/>
      <c r="R123" s="6">
        <v>0</v>
      </c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>
      <c r="A124" s="6"/>
      <c r="B124" s="6"/>
      <c r="C124" s="6"/>
      <c r="D124" s="6"/>
      <c r="E124" s="6"/>
      <c r="F124" s="6"/>
      <c r="G124" s="6"/>
      <c r="H124" s="6" t="str">
        <f ca="1">IFERROR(__xludf.DUMMYFUNCTION("""COMPUTED_VALUE"""),"Priestess")</f>
        <v>Priestess</v>
      </c>
      <c r="I124" s="6" t="str">
        <f ca="1">IFERROR(__xludf.DUMMYFUNCTION("""COMPUTED_VALUE"""),"Swordsman")</f>
        <v>Swordsman</v>
      </c>
      <c r="J124" s="6"/>
      <c r="K124" s="6"/>
      <c r="L124" s="6"/>
      <c r="M124" s="6"/>
      <c r="N124" s="6"/>
      <c r="O124" s="6"/>
      <c r="P124" s="6"/>
      <c r="Q124" s="6"/>
      <c r="R124" s="6">
        <v>0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>
      <c r="A125" s="6"/>
      <c r="B125" s="6"/>
      <c r="C125" s="6"/>
      <c r="D125" s="6"/>
      <c r="E125" s="6"/>
      <c r="F125" s="6"/>
      <c r="G125" s="6"/>
      <c r="H125" s="6" t="str">
        <f ca="1">IFERROR(__xludf.DUMMYFUNCTION("""COMPUTED_VALUE"""),"Plague Doctor")</f>
        <v>Plague Doctor</v>
      </c>
      <c r="I125" s="6" t="str">
        <f ca="1">IFERROR(__xludf.DUMMYFUNCTION("""COMPUTED_VALUE"""),"Fighter")</f>
        <v>Fighter</v>
      </c>
      <c r="J125" s="6"/>
      <c r="K125" s="6"/>
      <c r="L125" s="6"/>
      <c r="M125" s="6"/>
      <c r="N125" s="6"/>
      <c r="O125" s="6"/>
      <c r="P125" s="6"/>
      <c r="Q125" s="6"/>
      <c r="R125" s="6">
        <v>0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>
      <c r="A126" s="6"/>
      <c r="B126" s="6"/>
      <c r="C126" s="6"/>
      <c r="D126" s="6"/>
      <c r="E126" s="6"/>
      <c r="F126" s="6"/>
      <c r="G126" s="6"/>
      <c r="H126" s="6" t="str">
        <f ca="1">IFERROR(__xludf.DUMMYFUNCTION("""COMPUTED_VALUE"""),"Lightning Mage")</f>
        <v>Lightning Mage</v>
      </c>
      <c r="I126" s="6" t="str">
        <f ca="1">IFERROR(__xludf.DUMMYFUNCTION("""COMPUTED_VALUE"""),"Magic Knight")</f>
        <v>Magic Knight</v>
      </c>
      <c r="J126" s="6"/>
      <c r="K126" s="6"/>
      <c r="L126" s="6"/>
      <c r="M126" s="6"/>
      <c r="N126" s="6"/>
      <c r="O126" s="6"/>
      <c r="P126" s="6"/>
      <c r="Q126" s="6"/>
      <c r="R126" s="6">
        <v>0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>
      <c r="A127" s="6"/>
      <c r="B127" s="6"/>
      <c r="C127" s="6"/>
      <c r="D127" s="6"/>
      <c r="E127" s="6"/>
      <c r="F127" s="6"/>
      <c r="G127" s="6"/>
      <c r="H127" s="6" t="str">
        <f ca="1">IFERROR(__xludf.DUMMYFUNCTION("""COMPUTED_VALUE"""),"Exorcist")</f>
        <v>Exorcist</v>
      </c>
      <c r="I127" s="6" t="str">
        <f ca="1">IFERROR(__xludf.DUMMYFUNCTION("""COMPUTED_VALUE"""),"Swordsman")</f>
        <v>Swordsman</v>
      </c>
      <c r="J127" s="6"/>
      <c r="K127" s="6"/>
      <c r="L127" s="6"/>
      <c r="M127" s="6"/>
      <c r="N127" s="6"/>
      <c r="O127" s="6"/>
      <c r="P127" s="6"/>
      <c r="Q127" s="6"/>
      <c r="R127" s="6">
        <v>0</v>
      </c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>
      <c r="A128" s="6"/>
      <c r="B128" s="6"/>
      <c r="C128" s="6"/>
      <c r="D128" s="6"/>
      <c r="E128" s="6"/>
      <c r="F128" s="6"/>
      <c r="G128" s="6"/>
      <c r="H128" s="6" t="str">
        <f ca="1">IFERROR(__xludf.DUMMYFUNCTION("""COMPUTED_VALUE"""),"Sniper")</f>
        <v>Sniper</v>
      </c>
      <c r="I128" s="6" t="str">
        <f ca="1">IFERROR(__xludf.DUMMYFUNCTION("""COMPUTED_VALUE"""),"Shadowmancer")</f>
        <v>Shadowmancer</v>
      </c>
      <c r="J128" s="6"/>
      <c r="K128" s="6"/>
      <c r="L128" s="6"/>
      <c r="M128" s="6"/>
      <c r="N128" s="6"/>
      <c r="O128" s="6"/>
      <c r="P128" s="6"/>
      <c r="Q128" s="6"/>
      <c r="R128" s="6">
        <v>0</v>
      </c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>
      <c r="A129" s="6"/>
      <c r="B129" s="6"/>
      <c r="C129" s="6"/>
      <c r="D129" s="6"/>
      <c r="E129" s="6"/>
      <c r="F129" s="6"/>
      <c r="G129" s="6"/>
      <c r="H129" s="6" t="str">
        <f ca="1">IFERROR(__xludf.DUMMYFUNCTION("""COMPUTED_VALUE"""),"Barrier Mage")</f>
        <v>Barrier Mage</v>
      </c>
      <c r="I129" s="6" t="str">
        <f ca="1">IFERROR(__xludf.DUMMYFUNCTION("""COMPUTED_VALUE"""),"Mystic Dancer")</f>
        <v>Mystic Dancer</v>
      </c>
      <c r="J129" s="6"/>
      <c r="K129" s="6"/>
      <c r="L129" s="6"/>
      <c r="M129" s="6"/>
      <c r="N129" s="6"/>
      <c r="O129" s="6"/>
      <c r="P129" s="6"/>
      <c r="Q129" s="6"/>
      <c r="R129" s="6">
        <v>0</v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>
      <c r="A130" s="6"/>
      <c r="B130" s="6"/>
      <c r="C130" s="6"/>
      <c r="D130" s="6"/>
      <c r="E130" s="6"/>
      <c r="F130" s="6"/>
      <c r="G130" s="6"/>
      <c r="H130" s="6" t="str">
        <f ca="1">IFERROR(__xludf.DUMMYFUNCTION("""COMPUTED_VALUE"""),"Lancer")</f>
        <v>Lancer</v>
      </c>
      <c r="I130" s="6" t="str">
        <f ca="1">IFERROR(__xludf.DUMMYFUNCTION("""COMPUTED_VALUE"""),"Swordsman")</f>
        <v>Swordsman</v>
      </c>
      <c r="J130" s="6"/>
      <c r="K130" s="6"/>
      <c r="L130" s="6"/>
      <c r="M130" s="6"/>
      <c r="N130" s="6"/>
      <c r="O130" s="6"/>
      <c r="P130" s="6"/>
      <c r="Q130" s="6"/>
      <c r="R130" s="6">
        <v>0</v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>
      <c r="A131" s="6"/>
      <c r="B131" s="6"/>
      <c r="C131" s="6"/>
      <c r="D131" s="6"/>
      <c r="E131" s="6"/>
      <c r="F131" s="6"/>
      <c r="G131" s="6"/>
      <c r="H131" s="6" t="str">
        <f ca="1">IFERROR(__xludf.DUMMYFUNCTION("""COMPUTED_VALUE"""),"Knight")</f>
        <v>Knight</v>
      </c>
      <c r="I131" s="6" t="str">
        <f ca="1">IFERROR(__xludf.DUMMYFUNCTION("""COMPUTED_VALUE"""),"Clown")</f>
        <v>Clown</v>
      </c>
      <c r="J131" s="6"/>
      <c r="K131" s="6"/>
      <c r="L131" s="6"/>
      <c r="M131" s="6"/>
      <c r="N131" s="6"/>
      <c r="O131" s="6"/>
      <c r="P131" s="6"/>
      <c r="Q131" s="6"/>
      <c r="R131" s="6">
        <v>0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>
      <c r="A132" s="6"/>
      <c r="B132" s="6"/>
      <c r="C132" s="6"/>
      <c r="D132" s="6"/>
      <c r="E132" s="6"/>
      <c r="F132" s="6"/>
      <c r="G132" s="6"/>
      <c r="H132" s="6" t="str">
        <f ca="1">IFERROR(__xludf.DUMMYFUNCTION("""COMPUTED_VALUE"""),"Devil")</f>
        <v>Devil</v>
      </c>
      <c r="I132" s="6" t="str">
        <f ca="1">IFERROR(__xludf.DUMMYFUNCTION("""COMPUTED_VALUE"""),"Shield Bearer")</f>
        <v>Shield Bearer</v>
      </c>
      <c r="J132" s="6"/>
      <c r="K132" s="6"/>
      <c r="L132" s="6"/>
      <c r="M132" s="6"/>
      <c r="N132" s="6"/>
      <c r="O132" s="6"/>
      <c r="P132" s="6"/>
      <c r="Q132" s="6"/>
      <c r="R132" s="6">
        <v>0</v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>
      <c r="A133" s="6"/>
      <c r="B133" s="6"/>
      <c r="C133" s="6"/>
      <c r="D133" s="6"/>
      <c r="E133" s="6"/>
      <c r="F133" s="6"/>
      <c r="G133" s="6"/>
      <c r="H133" s="6" t="str">
        <f ca="1">IFERROR(__xludf.DUMMYFUNCTION("""COMPUTED_VALUE"""),"Lightning Mage")</f>
        <v>Lightning Mage</v>
      </c>
      <c r="I133" s="6" t="str">
        <f ca="1">IFERROR(__xludf.DUMMYFUNCTION("""COMPUTED_VALUE"""),"Mystic Dancer")</f>
        <v>Mystic Dancer</v>
      </c>
      <c r="J133" s="6"/>
      <c r="K133" s="6"/>
      <c r="L133" s="6"/>
      <c r="M133" s="6"/>
      <c r="N133" s="6"/>
      <c r="O133" s="6"/>
      <c r="P133" s="6"/>
      <c r="Q133" s="6"/>
      <c r="R133" s="6">
        <v>0</v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>
      <c r="A134" s="6"/>
      <c r="B134" s="6"/>
      <c r="C134" s="6"/>
      <c r="D134" s="6"/>
      <c r="E134" s="6"/>
      <c r="F134" s="6"/>
      <c r="G134" s="6"/>
      <c r="H134" s="6" t="str">
        <f ca="1">IFERROR(__xludf.DUMMYFUNCTION("""COMPUTED_VALUE"""),"Lancer")</f>
        <v>Lancer</v>
      </c>
      <c r="I134" s="6" t="str">
        <f ca="1">IFERROR(__xludf.DUMMYFUNCTION("""COMPUTED_VALUE"""),"Swordsman")</f>
        <v>Swordsman</v>
      </c>
      <c r="J134" s="6"/>
      <c r="K134" s="6"/>
      <c r="L134" s="6"/>
      <c r="M134" s="6"/>
      <c r="N134" s="6"/>
      <c r="O134" s="6"/>
      <c r="P134" s="6"/>
      <c r="Q134" s="6"/>
      <c r="R134" s="6">
        <v>0</v>
      </c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>
      <c r="A135" s="6"/>
      <c r="B135" s="6"/>
      <c r="C135" s="6"/>
      <c r="D135" s="6"/>
      <c r="E135" s="6"/>
      <c r="F135" s="6"/>
      <c r="G135" s="6"/>
      <c r="H135" s="6" t="str">
        <f ca="1">IFERROR(__xludf.DUMMYFUNCTION("""COMPUTED_VALUE"""),"Clown")</f>
        <v>Clown</v>
      </c>
      <c r="I135" s="6" t="str">
        <f ca="1">IFERROR(__xludf.DUMMYFUNCTION("""COMPUTED_VALUE"""),"Fighter")</f>
        <v>Fighter</v>
      </c>
      <c r="J135" s="6"/>
      <c r="K135" s="6"/>
      <c r="L135" s="6"/>
      <c r="M135" s="6"/>
      <c r="N135" s="6"/>
      <c r="O135" s="6"/>
      <c r="P135" s="6"/>
      <c r="Q135" s="6"/>
      <c r="R135" s="6">
        <v>0</v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>
      <c r="A136" s="6"/>
      <c r="B136" s="6"/>
      <c r="C136" s="6"/>
      <c r="D136" s="6"/>
      <c r="E136" s="6"/>
      <c r="F136" s="6"/>
      <c r="G136" s="6"/>
      <c r="H136" s="6" t="str">
        <f ca="1">IFERROR(__xludf.DUMMYFUNCTION("""COMPUTED_VALUE"""),"Ghost")</f>
        <v>Ghost</v>
      </c>
      <c r="I136" s="6" t="str">
        <f ca="1">IFERROR(__xludf.DUMMYFUNCTION("""COMPUTED_VALUE"""),"Devil")</f>
        <v>Devil</v>
      </c>
      <c r="J136" s="6"/>
      <c r="K136" s="6"/>
      <c r="L136" s="6"/>
      <c r="M136" s="6"/>
      <c r="N136" s="6"/>
      <c r="O136" s="6"/>
      <c r="P136" s="6"/>
      <c r="Q136" s="6"/>
      <c r="R136" s="6">
        <v>0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>
      <c r="A137" s="6"/>
      <c r="B137" s="6"/>
      <c r="C137" s="6"/>
      <c r="D137" s="6"/>
      <c r="E137" s="6"/>
      <c r="F137" s="6"/>
      <c r="G137" s="6"/>
      <c r="H137" s="6" t="str">
        <f ca="1">IFERROR(__xludf.DUMMYFUNCTION("""COMPUTED_VALUE"""),"Barrier Mage")</f>
        <v>Barrier Mage</v>
      </c>
      <c r="I137" s="6" t="str">
        <f ca="1">IFERROR(__xludf.DUMMYFUNCTION("""COMPUTED_VALUE"""),"Lightning Mage")</f>
        <v>Lightning Mage</v>
      </c>
      <c r="J137" s="6"/>
      <c r="K137" s="6"/>
      <c r="L137" s="6"/>
      <c r="M137" s="6"/>
      <c r="N137" s="6"/>
      <c r="O137" s="6"/>
      <c r="P137" s="6"/>
      <c r="Q137" s="6"/>
      <c r="R137" s="6">
        <v>0</v>
      </c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>
      <c r="A138" s="6"/>
      <c r="B138" s="6"/>
      <c r="C138" s="6"/>
      <c r="D138" s="6"/>
      <c r="E138" s="6"/>
      <c r="F138" s="6"/>
      <c r="G138" s="6"/>
      <c r="H138" s="6" t="str">
        <f ca="1">IFERROR(__xludf.DUMMYFUNCTION("""COMPUTED_VALUE"""),"Archer")</f>
        <v>Archer</v>
      </c>
      <c r="I138" s="6" t="str">
        <f ca="1">IFERROR(__xludf.DUMMYFUNCTION("""COMPUTED_VALUE"""),"Knight")</f>
        <v>Knight</v>
      </c>
      <c r="J138" s="6"/>
      <c r="K138" s="6"/>
      <c r="L138" s="6"/>
      <c r="M138" s="6"/>
      <c r="N138" s="6"/>
      <c r="O138" s="6"/>
      <c r="P138" s="6"/>
      <c r="Q138" s="6"/>
      <c r="R138" s="6">
        <v>0</v>
      </c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>
      <c r="A139" s="6"/>
      <c r="B139" s="6"/>
      <c r="C139" s="6"/>
      <c r="D139" s="6"/>
      <c r="E139" s="6"/>
      <c r="F139" s="6"/>
      <c r="G139" s="6"/>
      <c r="H139" s="6" t="str">
        <f ca="1">IFERROR(__xludf.DUMMYFUNCTION("""COMPUTED_VALUE"""),"Shield Bearer")</f>
        <v>Shield Bearer</v>
      </c>
      <c r="I139" s="6" t="str">
        <f ca="1">IFERROR(__xludf.DUMMYFUNCTION("""COMPUTED_VALUE"""),"Shadowmancer")</f>
        <v>Shadowmancer</v>
      </c>
      <c r="J139" s="6"/>
      <c r="K139" s="6"/>
      <c r="L139" s="6"/>
      <c r="M139" s="6"/>
      <c r="N139" s="6"/>
      <c r="O139" s="6"/>
      <c r="P139" s="6"/>
      <c r="Q139" s="6"/>
      <c r="R139" s="6">
        <v>0</v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>
      <c r="A140" s="6"/>
      <c r="B140" s="6"/>
      <c r="C140" s="6"/>
      <c r="D140" s="6"/>
      <c r="E140" s="6"/>
      <c r="F140" s="6"/>
      <c r="G140" s="6"/>
      <c r="H140" s="6" t="str">
        <f ca="1">IFERROR(__xludf.DUMMYFUNCTION("""COMPUTED_VALUE"""),"Shrine Maiden")</f>
        <v>Shrine Maiden</v>
      </c>
      <c r="I140" s="6" t="str">
        <f ca="1">IFERROR(__xludf.DUMMYFUNCTION("""COMPUTED_VALUE"""),"Swordsman")</f>
        <v>Swordsman</v>
      </c>
      <c r="J140" s="6"/>
      <c r="K140" s="6"/>
      <c r="L140" s="6"/>
      <c r="M140" s="6"/>
      <c r="N140" s="6"/>
      <c r="O140" s="6"/>
      <c r="P140" s="6"/>
      <c r="Q140" s="6"/>
      <c r="R140" s="6">
        <v>0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>
      <c r="A141" s="6"/>
      <c r="B141" s="6"/>
      <c r="C141" s="6"/>
      <c r="D141" s="6"/>
      <c r="E141" s="6"/>
      <c r="F141" s="6"/>
      <c r="G141" s="6"/>
      <c r="H141" s="6" t="str">
        <f ca="1">IFERROR(__xludf.DUMMYFUNCTION("""COMPUTED_VALUE"""),"Mystic Dancer")</f>
        <v>Mystic Dancer</v>
      </c>
      <c r="I141" s="6" t="str">
        <f ca="1">IFERROR(__xludf.DUMMYFUNCTION("""COMPUTED_VALUE"""),"Lightning Mage")</f>
        <v>Lightning Mage</v>
      </c>
      <c r="J141" s="6"/>
      <c r="K141" s="6"/>
      <c r="L141" s="6"/>
      <c r="M141" s="6"/>
      <c r="N141" s="6"/>
      <c r="O141" s="6"/>
      <c r="P141" s="6"/>
      <c r="Q141" s="6"/>
      <c r="R141" s="6">
        <v>0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>
      <c r="A142" s="6"/>
      <c r="B142" s="6"/>
      <c r="C142" s="6"/>
      <c r="D142" s="6"/>
      <c r="E142" s="6"/>
      <c r="F142" s="6"/>
      <c r="G142" s="6"/>
      <c r="H142" s="6" t="str">
        <f ca="1">IFERROR(__xludf.DUMMYFUNCTION("""COMPUTED_VALUE"""),"Shield Bearer")</f>
        <v>Shield Bearer</v>
      </c>
      <c r="I142" s="6" t="str">
        <f ca="1">IFERROR(__xludf.DUMMYFUNCTION("""COMPUTED_VALUE"""),"Knight")</f>
        <v>Knight</v>
      </c>
      <c r="J142" s="6"/>
      <c r="K142" s="6"/>
      <c r="L142" s="6"/>
      <c r="M142" s="6"/>
      <c r="N142" s="6"/>
      <c r="O142" s="6"/>
      <c r="P142" s="6"/>
      <c r="Q142" s="6"/>
      <c r="R142" s="6">
        <v>0</v>
      </c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>
      <c r="A143" s="6"/>
      <c r="B143" s="6"/>
      <c r="C143" s="6"/>
      <c r="D143" s="6"/>
      <c r="E143" s="6"/>
      <c r="F143" s="6"/>
      <c r="G143" s="6"/>
      <c r="H143" s="6" t="str">
        <f ca="1">IFERROR(__xludf.DUMMYFUNCTION("""COMPUTED_VALUE"""),"Cold Corpse")</f>
        <v>Cold Corpse</v>
      </c>
      <c r="I143" s="6" t="str">
        <f ca="1">IFERROR(__xludf.DUMMYFUNCTION("""COMPUTED_VALUE"""),"Magic Knight")</f>
        <v>Magic Knight</v>
      </c>
      <c r="J143" s="6"/>
      <c r="K143" s="6"/>
      <c r="L143" s="6"/>
      <c r="M143" s="6"/>
      <c r="N143" s="6"/>
      <c r="O143" s="6"/>
      <c r="P143" s="6"/>
      <c r="Q143" s="6"/>
      <c r="R143" s="6">
        <v>0</v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>
      <c r="A144" s="6"/>
      <c r="B144" s="6"/>
      <c r="C144" s="6"/>
      <c r="D144" s="6"/>
      <c r="E144" s="6"/>
      <c r="F144" s="6"/>
      <c r="G144" s="6"/>
      <c r="H144" s="6" t="str">
        <f ca="1">IFERROR(__xludf.DUMMYFUNCTION("""COMPUTED_VALUE"""),"Lightning Mage")</f>
        <v>Lightning Mage</v>
      </c>
      <c r="I144" s="6" t="str">
        <f ca="1">IFERROR(__xludf.DUMMYFUNCTION("""COMPUTED_VALUE"""),"Werewolf")</f>
        <v>Werewolf</v>
      </c>
      <c r="J144" s="6"/>
      <c r="K144" s="6"/>
      <c r="L144" s="6"/>
      <c r="M144" s="6"/>
      <c r="N144" s="6"/>
      <c r="O144" s="6"/>
      <c r="P144" s="6"/>
      <c r="Q144" s="6"/>
      <c r="R144" s="6">
        <v>0</v>
      </c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>
      <c r="A145" s="6"/>
      <c r="B145" s="6"/>
      <c r="C145" s="6"/>
      <c r="D145" s="6"/>
      <c r="E145" s="6"/>
      <c r="F145" s="6"/>
      <c r="G145" s="6"/>
      <c r="H145" s="6" t="str">
        <f ca="1">IFERROR(__xludf.DUMMYFUNCTION("""COMPUTED_VALUE"""),"Illusionist")</f>
        <v>Illusionist</v>
      </c>
      <c r="I145" s="6" t="str">
        <f ca="1">IFERROR(__xludf.DUMMYFUNCTION("""COMPUTED_VALUE"""),"Shrine Maiden")</f>
        <v>Shrine Maiden</v>
      </c>
      <c r="J145" s="6"/>
      <c r="K145" s="6"/>
      <c r="L145" s="6"/>
      <c r="M145" s="6"/>
      <c r="N145" s="6"/>
      <c r="O145" s="6"/>
      <c r="P145" s="6"/>
      <c r="Q145" s="6"/>
      <c r="R145" s="6">
        <v>0</v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>
      <c r="A146" s="6"/>
      <c r="B146" s="6"/>
      <c r="C146" s="6"/>
      <c r="D146" s="6"/>
      <c r="E146" s="6"/>
      <c r="F146" s="6"/>
      <c r="G146" s="6"/>
      <c r="H146" s="6" t="str">
        <f ca="1">IFERROR(__xludf.DUMMYFUNCTION("""COMPUTED_VALUE"""),"Exorcist")</f>
        <v>Exorcist</v>
      </c>
      <c r="I146" s="6" t="str">
        <f ca="1">IFERROR(__xludf.DUMMYFUNCTION("""COMPUTED_VALUE"""),"Fighter")</f>
        <v>Fighter</v>
      </c>
      <c r="J146" s="6"/>
      <c r="K146" s="6"/>
      <c r="L146" s="6"/>
      <c r="M146" s="6"/>
      <c r="N146" s="6"/>
      <c r="O146" s="6"/>
      <c r="P146" s="6"/>
      <c r="Q146" s="6"/>
      <c r="R146" s="6">
        <v>0</v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>
      <c r="A147" s="6"/>
      <c r="B147" s="6"/>
      <c r="C147" s="6"/>
      <c r="D147" s="6"/>
      <c r="E147" s="6"/>
      <c r="F147" s="6"/>
      <c r="G147" s="6"/>
      <c r="H147" s="6" t="str">
        <f ca="1">IFERROR(__xludf.DUMMYFUNCTION("""COMPUTED_VALUE"""),"Archer")</f>
        <v>Archer</v>
      </c>
      <c r="I147" s="6" t="str">
        <f ca="1">IFERROR(__xludf.DUMMYFUNCTION("""COMPUTED_VALUE"""),"Gunner")</f>
        <v>Gunner</v>
      </c>
      <c r="J147" s="6"/>
      <c r="K147" s="6"/>
      <c r="L147" s="6"/>
      <c r="M147" s="6"/>
      <c r="N147" s="6"/>
      <c r="O147" s="6"/>
      <c r="P147" s="6"/>
      <c r="Q147" s="6"/>
      <c r="R147" s="6">
        <v>0</v>
      </c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>
      <c r="A148" s="6"/>
      <c r="B148" s="6"/>
      <c r="C148" s="6"/>
      <c r="D148" s="6"/>
      <c r="E148" s="6"/>
      <c r="F148" s="6"/>
      <c r="G148" s="6"/>
      <c r="H148" s="6" t="str">
        <f ca="1">IFERROR(__xludf.DUMMYFUNCTION("""COMPUTED_VALUE"""),"Swordsman")</f>
        <v>Swordsman</v>
      </c>
      <c r="I148" s="6" t="str">
        <f ca="1">IFERROR(__xludf.DUMMYFUNCTION("""COMPUTED_VALUE"""),"Knight")</f>
        <v>Knight</v>
      </c>
      <c r="J148" s="6"/>
      <c r="K148" s="6"/>
      <c r="L148" s="6"/>
      <c r="M148" s="6"/>
      <c r="N148" s="6"/>
      <c r="O148" s="6"/>
      <c r="P148" s="6"/>
      <c r="Q148" s="6"/>
      <c r="R148" s="6">
        <v>0</v>
      </c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>
      <c r="A149" s="6"/>
      <c r="B149" s="6"/>
      <c r="C149" s="6"/>
      <c r="D149" s="6"/>
      <c r="E149" s="6"/>
      <c r="F149" s="6"/>
      <c r="G149" s="6"/>
      <c r="H149" s="6" t="str">
        <f ca="1">IFERROR(__xludf.DUMMYFUNCTION("""COMPUTED_VALUE"""),"Archer")</f>
        <v>Archer</v>
      </c>
      <c r="I149" s="6" t="str">
        <f ca="1">IFERROR(__xludf.DUMMYFUNCTION("""COMPUTED_VALUE"""),"Plague Doctor")</f>
        <v>Plague Doctor</v>
      </c>
      <c r="J149" s="6"/>
      <c r="K149" s="6"/>
      <c r="L149" s="6"/>
      <c r="M149" s="6"/>
      <c r="N149" s="6"/>
      <c r="O149" s="6"/>
      <c r="P149" s="6"/>
      <c r="Q149" s="6"/>
      <c r="R149" s="6">
        <v>0</v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>
      <c r="A150" s="6"/>
      <c r="B150" s="6"/>
      <c r="C150" s="6"/>
      <c r="D150" s="6"/>
      <c r="E150" s="6"/>
      <c r="F150" s="6"/>
      <c r="G150" s="6"/>
      <c r="H150" s="6" t="str">
        <f ca="1">IFERROR(__xludf.DUMMYFUNCTION("""COMPUTED_VALUE"""),"Knight")</f>
        <v>Knight</v>
      </c>
      <c r="I150" s="6" t="str">
        <f ca="1">IFERROR(__xludf.DUMMYFUNCTION("""COMPUTED_VALUE"""),"Swordsman")</f>
        <v>Swordsman</v>
      </c>
      <c r="J150" s="6"/>
      <c r="K150" s="6"/>
      <c r="L150" s="6"/>
      <c r="M150" s="6"/>
      <c r="N150" s="6"/>
      <c r="O150" s="6"/>
      <c r="P150" s="6"/>
      <c r="Q150" s="6"/>
      <c r="R150" s="6">
        <v>0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>
      <c r="A151" s="6"/>
      <c r="B151" s="6"/>
      <c r="C151" s="6"/>
      <c r="D151" s="6"/>
      <c r="E151" s="6"/>
      <c r="F151" s="6"/>
      <c r="G151" s="6"/>
      <c r="H151" s="6" t="str">
        <f ca="1">IFERROR(__xludf.DUMMYFUNCTION("""COMPUTED_VALUE"""),"Mystic Dancer")</f>
        <v>Mystic Dancer</v>
      </c>
      <c r="I151" s="6" t="str">
        <f ca="1">IFERROR(__xludf.DUMMYFUNCTION("""COMPUTED_VALUE"""),"Magic Knight")</f>
        <v>Magic Knight</v>
      </c>
      <c r="J151" s="6"/>
      <c r="K151" s="6"/>
      <c r="L151" s="6"/>
      <c r="M151" s="6"/>
      <c r="N151" s="6"/>
      <c r="O151" s="6"/>
      <c r="P151" s="6"/>
      <c r="Q151" s="6"/>
      <c r="R151" s="6">
        <v>0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>
      <c r="A152" s="6"/>
      <c r="B152" s="6"/>
      <c r="C152" s="6"/>
      <c r="D152" s="6"/>
      <c r="E152" s="6"/>
      <c r="F152" s="6"/>
      <c r="G152" s="6"/>
      <c r="H152" s="6" t="str">
        <f ca="1">IFERROR(__xludf.DUMMYFUNCTION("""COMPUTED_VALUE"""),"Fighter")</f>
        <v>Fighter</v>
      </c>
      <c r="I152" s="6" t="str">
        <f ca="1">IFERROR(__xludf.DUMMYFUNCTION("""COMPUTED_VALUE"""),"Gambler")</f>
        <v>Gambler</v>
      </c>
      <c r="J152" s="6"/>
      <c r="K152" s="6"/>
      <c r="L152" s="6"/>
      <c r="M152" s="6"/>
      <c r="N152" s="6"/>
      <c r="O152" s="6"/>
      <c r="P152" s="6"/>
      <c r="Q152" s="6"/>
      <c r="R152" s="6">
        <v>0</v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>
      <c r="A153" s="6"/>
      <c r="B153" s="6"/>
      <c r="C153" s="6"/>
      <c r="D153" s="6"/>
      <c r="E153" s="6"/>
      <c r="F153" s="6"/>
      <c r="G153" s="6"/>
      <c r="H153" s="6" t="str">
        <f ca="1">IFERROR(__xludf.DUMMYFUNCTION("""COMPUTED_VALUE"""),"Lightning Mage")</f>
        <v>Lightning Mage</v>
      </c>
      <c r="I153" s="6" t="str">
        <f ca="1">IFERROR(__xludf.DUMMYFUNCTION("""COMPUTED_VALUE"""),"Fighter")</f>
        <v>Fighter</v>
      </c>
      <c r="J153" s="6"/>
      <c r="K153" s="6"/>
      <c r="L153" s="6"/>
      <c r="M153" s="6"/>
      <c r="N153" s="6"/>
      <c r="O153" s="6"/>
      <c r="P153" s="6"/>
      <c r="Q153" s="6"/>
      <c r="R153" s="6">
        <v>0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>
      <c r="A154" s="6"/>
      <c r="B154" s="6"/>
      <c r="C154" s="6"/>
      <c r="D154" s="6"/>
      <c r="E154" s="6"/>
      <c r="F154" s="6"/>
      <c r="G154" s="6"/>
      <c r="H154" s="6" t="str">
        <f ca="1">IFERROR(__xludf.DUMMYFUNCTION("""COMPUTED_VALUE"""),"Cold Corpse")</f>
        <v>Cold Corpse</v>
      </c>
      <c r="I154" s="6" t="str">
        <f ca="1">IFERROR(__xludf.DUMMYFUNCTION("""COMPUTED_VALUE"""),"Devil")</f>
        <v>Devil</v>
      </c>
      <c r="J154" s="6"/>
      <c r="K154" s="6"/>
      <c r="L154" s="6"/>
      <c r="M154" s="6"/>
      <c r="N154" s="6"/>
      <c r="O154" s="6"/>
      <c r="P154" s="6"/>
      <c r="Q154" s="6"/>
      <c r="R154" s="6">
        <v>0</v>
      </c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>
      <c r="A155" s="6"/>
      <c r="B155" s="6"/>
      <c r="C155" s="6"/>
      <c r="D155" s="6"/>
      <c r="E155" s="6"/>
      <c r="F155" s="6"/>
      <c r="G155" s="6"/>
      <c r="H155" s="6" t="str">
        <f ca="1">IFERROR(__xludf.DUMMYFUNCTION("""COMPUTED_VALUE"""),"Magic Knight")</f>
        <v>Magic Knight</v>
      </c>
      <c r="I155" s="6" t="str">
        <f ca="1">IFERROR(__xludf.DUMMYFUNCTION("""COMPUTED_VALUE"""),"Lancer")</f>
        <v>Lancer</v>
      </c>
      <c r="J155" s="6"/>
      <c r="K155" s="6"/>
      <c r="L155" s="6"/>
      <c r="M155" s="6"/>
      <c r="N155" s="6"/>
      <c r="O155" s="6"/>
      <c r="P155" s="6"/>
      <c r="Q155" s="6"/>
      <c r="R155" s="6">
        <v>0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>
      <c r="A156" s="6"/>
      <c r="B156" s="6"/>
      <c r="C156" s="6"/>
      <c r="D156" s="6"/>
      <c r="E156" s="6"/>
      <c r="F156" s="6"/>
      <c r="G156" s="6"/>
      <c r="H156" s="6" t="str">
        <f ca="1">IFERROR(__xludf.DUMMYFUNCTION("""COMPUTED_VALUE"""),"Boomerang Hunter")</f>
        <v>Boomerang Hunter</v>
      </c>
      <c r="I156" s="6" t="str">
        <f ca="1">IFERROR(__xludf.DUMMYFUNCTION("""COMPUTED_VALUE"""),"Werewolf")</f>
        <v>Werewolf</v>
      </c>
      <c r="J156" s="6"/>
      <c r="K156" s="6"/>
      <c r="L156" s="6"/>
      <c r="M156" s="6"/>
      <c r="N156" s="6"/>
      <c r="O156" s="6"/>
      <c r="P156" s="6"/>
      <c r="Q156" s="6"/>
      <c r="R156" s="6">
        <v>0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>
      <c r="A157" s="6"/>
      <c r="B157" s="6"/>
      <c r="C157" s="6"/>
      <c r="D157" s="6"/>
      <c r="E157" s="6"/>
      <c r="F157" s="6"/>
      <c r="G157" s="6"/>
      <c r="H157" s="6" t="str">
        <f ca="1">IFERROR(__xludf.DUMMYFUNCTION("""COMPUTED_VALUE"""),"Barrier Mage")</f>
        <v>Barrier Mage</v>
      </c>
      <c r="I157" s="6" t="str">
        <f ca="1">IFERROR(__xludf.DUMMYFUNCTION("""COMPUTED_VALUE"""),"Taoist")</f>
        <v>Taoist</v>
      </c>
      <c r="J157" s="6"/>
      <c r="K157" s="6"/>
      <c r="L157" s="6"/>
      <c r="M157" s="6"/>
      <c r="N157" s="6"/>
      <c r="O157" s="6"/>
      <c r="P157" s="6"/>
      <c r="Q157" s="6"/>
      <c r="R157" s="6">
        <v>0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>
      <c r="A158" s="6"/>
      <c r="B158" s="6"/>
      <c r="C158" s="6"/>
      <c r="D158" s="6"/>
      <c r="E158" s="6"/>
      <c r="F158" s="6"/>
      <c r="G158" s="6"/>
      <c r="H158" s="6" t="str">
        <f ca="1">IFERROR(__xludf.DUMMYFUNCTION("""COMPUTED_VALUE"""),"Exorcist")</f>
        <v>Exorcist</v>
      </c>
      <c r="I158" s="6" t="str">
        <f ca="1">IFERROR(__xludf.DUMMYFUNCTION("""COMPUTED_VALUE"""),"Icemage")</f>
        <v>Icemage</v>
      </c>
      <c r="J158" s="6"/>
      <c r="K158" s="6"/>
      <c r="L158" s="6"/>
      <c r="M158" s="6"/>
      <c r="N158" s="6"/>
      <c r="O158" s="6"/>
      <c r="P158" s="6"/>
      <c r="Q158" s="6"/>
      <c r="R158" s="6">
        <v>0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>
      <c r="A159" s="6"/>
      <c r="B159" s="6"/>
      <c r="C159" s="6"/>
      <c r="D159" s="6"/>
      <c r="E159" s="6"/>
      <c r="F159" s="6"/>
      <c r="G159" s="6"/>
      <c r="H159" s="6" t="str">
        <f ca="1">IFERROR(__xludf.DUMMYFUNCTION("""COMPUTED_VALUE"""),"Boomerang Hunter")</f>
        <v>Boomerang Hunter</v>
      </c>
      <c r="I159" s="6" t="str">
        <f ca="1">IFERROR(__xludf.DUMMYFUNCTION("""COMPUTED_VALUE"""),"Gunner")</f>
        <v>Gunner</v>
      </c>
      <c r="J159" s="6"/>
      <c r="K159" s="6"/>
      <c r="L159" s="6"/>
      <c r="M159" s="6"/>
      <c r="N159" s="6"/>
      <c r="O159" s="6"/>
      <c r="P159" s="6"/>
      <c r="Q159" s="6"/>
      <c r="R159" s="6">
        <v>0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>
      <c r="A160" s="6"/>
      <c r="B160" s="6"/>
      <c r="C160" s="6"/>
      <c r="D160" s="6"/>
      <c r="E160" s="6"/>
      <c r="F160" s="6"/>
      <c r="G160" s="6"/>
      <c r="H160" s="6" t="str">
        <f ca="1">IFERROR(__xludf.DUMMYFUNCTION("""COMPUTED_VALUE"""),"Fighter")</f>
        <v>Fighter</v>
      </c>
      <c r="I160" s="6" t="str">
        <f ca="1">IFERROR(__xludf.DUMMYFUNCTION("""COMPUTED_VALUE"""),"Clown")</f>
        <v>Clown</v>
      </c>
      <c r="J160" s="6"/>
      <c r="K160" s="6"/>
      <c r="L160" s="6"/>
      <c r="M160" s="6"/>
      <c r="N160" s="6"/>
      <c r="O160" s="6"/>
      <c r="P160" s="6"/>
      <c r="Q160" s="6"/>
      <c r="R160" s="6">
        <v>0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>
      <c r="A161" s="6"/>
      <c r="B161" s="6"/>
      <c r="C161" s="6"/>
      <c r="D161" s="6"/>
      <c r="E161" s="6"/>
      <c r="F161" s="6"/>
      <c r="G161" s="6"/>
      <c r="H161" s="6" t="str">
        <f ca="1">IFERROR(__xludf.DUMMYFUNCTION("""COMPUTED_VALUE"""),"Lightning Mage")</f>
        <v>Lightning Mage</v>
      </c>
      <c r="I161" s="6" t="str">
        <f ca="1">IFERROR(__xludf.DUMMYFUNCTION("""COMPUTED_VALUE"""),"Plague Doctor")</f>
        <v>Plague Doctor</v>
      </c>
      <c r="J161" s="6"/>
      <c r="K161" s="6"/>
      <c r="L161" s="6"/>
      <c r="M161" s="6"/>
      <c r="N161" s="6"/>
      <c r="O161" s="6"/>
      <c r="P161" s="6"/>
      <c r="Q161" s="6"/>
      <c r="R161" s="6">
        <v>0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>
      <c r="A162" s="6"/>
      <c r="B162" s="6"/>
      <c r="C162" s="6"/>
      <c r="D162" s="6"/>
      <c r="E162" s="6"/>
      <c r="F162" s="6"/>
      <c r="G162" s="6"/>
      <c r="H162" s="6" t="str">
        <f ca="1">IFERROR(__xludf.DUMMYFUNCTION("""COMPUTED_VALUE"""),"Taoist")</f>
        <v>Taoist</v>
      </c>
      <c r="I162" s="6" t="str">
        <f ca="1">IFERROR(__xludf.DUMMYFUNCTION("""COMPUTED_VALUE"""),"Exorcist")</f>
        <v>Exorcist</v>
      </c>
      <c r="J162" s="6"/>
      <c r="K162" s="6"/>
      <c r="L162" s="6"/>
      <c r="M162" s="6"/>
      <c r="N162" s="6"/>
      <c r="O162" s="6"/>
      <c r="P162" s="6"/>
      <c r="Q162" s="6"/>
      <c r="R162" s="6">
        <v>0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>
      <c r="A163" s="6"/>
      <c r="B163" s="6"/>
      <c r="C163" s="6"/>
      <c r="D163" s="6"/>
      <c r="E163" s="6"/>
      <c r="F163" s="6"/>
      <c r="G163" s="6"/>
      <c r="H163" s="6" t="str">
        <f ca="1">IFERROR(__xludf.DUMMYFUNCTION("""COMPUTED_VALUE"""),"Knight")</f>
        <v>Knight</v>
      </c>
      <c r="I163" s="6" t="str">
        <f ca="1">IFERROR(__xludf.DUMMYFUNCTION("""COMPUTED_VALUE"""),"Shrine Maiden")</f>
        <v>Shrine Maiden</v>
      </c>
      <c r="J163" s="6"/>
      <c r="K163" s="6"/>
      <c r="L163" s="6"/>
      <c r="M163" s="6"/>
      <c r="N163" s="6"/>
      <c r="O163" s="6"/>
      <c r="P163" s="6"/>
      <c r="Q163" s="6"/>
      <c r="R163" s="6">
        <v>0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>
      <c r="A164" s="6"/>
      <c r="B164" s="6"/>
      <c r="C164" s="6"/>
      <c r="D164" s="6"/>
      <c r="E164" s="6"/>
      <c r="F164" s="6"/>
      <c r="G164" s="6"/>
      <c r="H164" s="6" t="str">
        <f ca="1">IFERROR(__xludf.DUMMYFUNCTION("""COMPUTED_VALUE"""),"Lancer")</f>
        <v>Lancer</v>
      </c>
      <c r="I164" s="6" t="str">
        <f ca="1">IFERROR(__xludf.DUMMYFUNCTION("""COMPUTED_VALUE"""),"Devil")</f>
        <v>Devil</v>
      </c>
      <c r="J164" s="6"/>
      <c r="K164" s="6"/>
      <c r="L164" s="6"/>
      <c r="M164" s="6"/>
      <c r="N164" s="6"/>
      <c r="O164" s="6"/>
      <c r="P164" s="6"/>
      <c r="Q164" s="6"/>
      <c r="R164" s="6">
        <v>0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>
      <c r="A165" s="6"/>
      <c r="B165" s="6"/>
      <c r="C165" s="6"/>
      <c r="D165" s="6"/>
      <c r="E165" s="6"/>
      <c r="F165" s="6"/>
      <c r="G165" s="6"/>
      <c r="H165" s="6" t="str">
        <f ca="1">IFERROR(__xludf.DUMMYFUNCTION("""COMPUTED_VALUE"""),"Mystic Dancer")</f>
        <v>Mystic Dancer</v>
      </c>
      <c r="I165" s="6" t="str">
        <f ca="1">IFERROR(__xludf.DUMMYFUNCTION("""COMPUTED_VALUE"""),"Barrier Mage")</f>
        <v>Barrier Mage</v>
      </c>
      <c r="J165" s="6"/>
      <c r="K165" s="6"/>
      <c r="L165" s="6"/>
      <c r="M165" s="6"/>
      <c r="N165" s="6"/>
      <c r="O165" s="6"/>
      <c r="P165" s="6"/>
      <c r="Q165" s="6"/>
      <c r="R165" s="6">
        <v>0</v>
      </c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>
      <c r="A166" s="6"/>
      <c r="B166" s="6"/>
      <c r="C166" s="6"/>
      <c r="D166" s="6"/>
      <c r="E166" s="6"/>
      <c r="F166" s="6"/>
      <c r="G166" s="6"/>
      <c r="H166" s="6" t="str">
        <f ca="1">IFERROR(__xludf.DUMMYFUNCTION("""COMPUTED_VALUE"""),"Lancer")</f>
        <v>Lancer</v>
      </c>
      <c r="I166" s="6" t="str">
        <f ca="1">IFERROR(__xludf.DUMMYFUNCTION("""COMPUTED_VALUE"""),"Knight")</f>
        <v>Knight</v>
      </c>
      <c r="J166" s="6"/>
      <c r="K166" s="6"/>
      <c r="L166" s="6"/>
      <c r="M166" s="6"/>
      <c r="N166" s="6"/>
      <c r="O166" s="6"/>
      <c r="P166" s="6"/>
      <c r="Q166" s="6"/>
      <c r="R166" s="6">
        <v>0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>
      <c r="A167" s="6"/>
      <c r="B167" s="6"/>
      <c r="C167" s="6"/>
      <c r="D167" s="6"/>
      <c r="E167" s="6"/>
      <c r="F167" s="6"/>
      <c r="G167" s="6"/>
      <c r="H167" s="6" t="str">
        <f ca="1">IFERROR(__xludf.DUMMYFUNCTION("""COMPUTED_VALUE"""),"Sniper")</f>
        <v>Sniper</v>
      </c>
      <c r="I167" s="6" t="str">
        <f ca="1">IFERROR(__xludf.DUMMYFUNCTION("""COMPUTED_VALUE"""),"Taoist")</f>
        <v>Taoist</v>
      </c>
      <c r="J167" s="6"/>
      <c r="K167" s="6"/>
      <c r="L167" s="6"/>
      <c r="M167" s="6"/>
      <c r="N167" s="6"/>
      <c r="O167" s="6"/>
      <c r="P167" s="6"/>
      <c r="Q167" s="6"/>
      <c r="R167" s="6">
        <v>0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>
      <c r="A168" s="6"/>
      <c r="B168" s="6"/>
      <c r="C168" s="6"/>
      <c r="D168" s="6"/>
      <c r="E168" s="6"/>
      <c r="F168" s="6"/>
      <c r="G168" s="6"/>
      <c r="H168" s="6" t="str">
        <f ca="1">IFERROR(__xludf.DUMMYFUNCTION("""COMPUTED_VALUE"""),"Cold Corpse")</f>
        <v>Cold Corpse</v>
      </c>
      <c r="I168" s="6" t="str">
        <f ca="1">IFERROR(__xludf.DUMMYFUNCTION("""COMPUTED_VALUE"""),"Devil")</f>
        <v>Devil</v>
      </c>
      <c r="J168" s="6"/>
      <c r="K168" s="6"/>
      <c r="L168" s="6"/>
      <c r="M168" s="6"/>
      <c r="N168" s="6"/>
      <c r="O168" s="6"/>
      <c r="P168" s="6"/>
      <c r="Q168" s="6"/>
      <c r="R168" s="6">
        <v>0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>
      <c r="A169" s="6"/>
      <c r="B169" s="6"/>
      <c r="C169" s="6"/>
      <c r="D169" s="6"/>
      <c r="E169" s="6"/>
      <c r="F169" s="6"/>
      <c r="G169" s="6"/>
      <c r="H169" s="6" t="str">
        <f ca="1">IFERROR(__xludf.DUMMYFUNCTION("""COMPUTED_VALUE"""),"Magic Knight")</f>
        <v>Magic Knight</v>
      </c>
      <c r="I169" s="6" t="str">
        <f ca="1">IFERROR(__xludf.DUMMYFUNCTION("""COMPUTED_VALUE"""),"Barrier Mage")</f>
        <v>Barrier Mage</v>
      </c>
      <c r="J169" s="6"/>
      <c r="K169" s="6"/>
      <c r="L169" s="6"/>
      <c r="M169" s="6"/>
      <c r="N169" s="6"/>
      <c r="O169" s="6"/>
      <c r="P169" s="6"/>
      <c r="Q169" s="6"/>
      <c r="R169" s="6">
        <v>0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>
      <c r="A170" s="6"/>
      <c r="B170" s="6"/>
      <c r="C170" s="6"/>
      <c r="D170" s="6"/>
      <c r="E170" s="6"/>
      <c r="F170" s="6"/>
      <c r="G170" s="6"/>
      <c r="H170" s="6" t="str">
        <f ca="1">IFERROR(__xludf.DUMMYFUNCTION("""COMPUTED_VALUE"""),"Exorcist")</f>
        <v>Exorcist</v>
      </c>
      <c r="I170" s="6" t="str">
        <f ca="1">IFERROR(__xludf.DUMMYFUNCTION("""COMPUTED_VALUE"""),"Exorcist")</f>
        <v>Exorcist</v>
      </c>
      <c r="J170" s="6"/>
      <c r="K170" s="6"/>
      <c r="L170" s="6"/>
      <c r="M170" s="6"/>
      <c r="N170" s="6"/>
      <c r="O170" s="6"/>
      <c r="P170" s="6"/>
      <c r="Q170" s="6"/>
      <c r="R170" s="6">
        <v>0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>
      <c r="A171" s="6"/>
      <c r="B171" s="6"/>
      <c r="C171" s="6"/>
      <c r="D171" s="6"/>
      <c r="E171" s="6"/>
      <c r="F171" s="6"/>
      <c r="G171" s="6"/>
      <c r="H171" s="6" t="str">
        <f ca="1">IFERROR(__xludf.DUMMYFUNCTION("""COMPUTED_VALUE"""),"Pyromancer")</f>
        <v>Pyromancer</v>
      </c>
      <c r="I171" s="6" t="str">
        <f ca="1">IFERROR(__xludf.DUMMYFUNCTION("""COMPUTED_VALUE"""),"Ghost")</f>
        <v>Ghost</v>
      </c>
      <c r="J171" s="6"/>
      <c r="K171" s="6"/>
      <c r="L171" s="6"/>
      <c r="M171" s="6"/>
      <c r="N171" s="6"/>
      <c r="O171" s="6"/>
      <c r="P171" s="6"/>
      <c r="Q171" s="6"/>
      <c r="R171" s="6">
        <v>0</v>
      </c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>
      <c r="A172" s="6"/>
      <c r="B172" s="6"/>
      <c r="C172" s="6"/>
      <c r="D172" s="6"/>
      <c r="E172" s="6"/>
      <c r="F172" s="6"/>
      <c r="G172" s="6"/>
      <c r="H172" s="6" t="str">
        <f ca="1">IFERROR(__xludf.DUMMYFUNCTION("""COMPUTED_VALUE"""),"Lancer")</f>
        <v>Lancer</v>
      </c>
      <c r="I172" s="6" t="str">
        <f ca="1">IFERROR(__xludf.DUMMYFUNCTION("""COMPUTED_VALUE"""),"Clown")</f>
        <v>Clown</v>
      </c>
      <c r="J172" s="6"/>
      <c r="K172" s="6"/>
      <c r="L172" s="6"/>
      <c r="M172" s="6"/>
      <c r="N172" s="6"/>
      <c r="O172" s="6"/>
      <c r="P172" s="6"/>
      <c r="Q172" s="6"/>
      <c r="R172" s="6">
        <v>0</v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>
      <c r="A173" s="6"/>
      <c r="B173" s="6"/>
      <c r="C173" s="6"/>
      <c r="D173" s="6"/>
      <c r="E173" s="6"/>
      <c r="F173" s="6"/>
      <c r="G173" s="6"/>
      <c r="H173" s="6" t="str">
        <f ca="1">IFERROR(__xludf.DUMMYFUNCTION("""COMPUTED_VALUE"""),"Gambler")</f>
        <v>Gambler</v>
      </c>
      <c r="I173" s="6" t="str">
        <f ca="1">IFERROR(__xludf.DUMMYFUNCTION("""COMPUTED_VALUE"""),"Knight")</f>
        <v>Knight</v>
      </c>
      <c r="J173" s="6"/>
      <c r="K173" s="6"/>
      <c r="L173" s="6"/>
      <c r="M173" s="6"/>
      <c r="N173" s="6"/>
      <c r="O173" s="6"/>
      <c r="P173" s="6"/>
      <c r="Q173" s="6"/>
      <c r="R173" s="6">
        <v>0</v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>
      <c r="A174" s="6"/>
      <c r="B174" s="6"/>
      <c r="C174" s="6"/>
      <c r="D174" s="6"/>
      <c r="E174" s="6"/>
      <c r="F174" s="6"/>
      <c r="G174" s="6"/>
      <c r="H174" s="6" t="str">
        <f ca="1">IFERROR(__xludf.DUMMYFUNCTION("""COMPUTED_VALUE"""),"Shield Bearer")</f>
        <v>Shield Bearer</v>
      </c>
      <c r="I174" s="6" t="str">
        <f ca="1">IFERROR(__xludf.DUMMYFUNCTION("""COMPUTED_VALUE"""),"Shrine Maiden")</f>
        <v>Shrine Maiden</v>
      </c>
      <c r="J174" s="6"/>
      <c r="K174" s="6"/>
      <c r="L174" s="6"/>
      <c r="M174" s="6"/>
      <c r="N174" s="6"/>
      <c r="O174" s="6"/>
      <c r="P174" s="6"/>
      <c r="Q174" s="6"/>
      <c r="R174" s="6">
        <v>0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>
      <c r="A175" s="6"/>
      <c r="B175" s="6"/>
      <c r="C175" s="6"/>
      <c r="D175" s="6"/>
      <c r="E175" s="6"/>
      <c r="F175" s="6"/>
      <c r="G175" s="6"/>
      <c r="H175" s="6" t="str">
        <f ca="1">IFERROR(__xludf.DUMMYFUNCTION("""COMPUTED_VALUE"""),"Lancer")</f>
        <v>Lancer</v>
      </c>
      <c r="I175" s="6" t="str">
        <f ca="1">IFERROR(__xludf.DUMMYFUNCTION("""COMPUTED_VALUE"""),"Shield Bearer")</f>
        <v>Shield Bearer</v>
      </c>
      <c r="J175" s="6"/>
      <c r="K175" s="6"/>
      <c r="L175" s="6"/>
      <c r="M175" s="6"/>
      <c r="N175" s="6"/>
      <c r="O175" s="6"/>
      <c r="P175" s="6"/>
      <c r="Q175" s="6"/>
      <c r="R175" s="6">
        <v>0</v>
      </c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>
      <c r="A176" s="6"/>
      <c r="B176" s="6"/>
      <c r="C176" s="6"/>
      <c r="D176" s="6"/>
      <c r="E176" s="6"/>
      <c r="F176" s="6"/>
      <c r="G176" s="6"/>
      <c r="H176" s="6" t="str">
        <f ca="1">IFERROR(__xludf.DUMMYFUNCTION("""COMPUTED_VALUE"""),"Gunner")</f>
        <v>Gunner</v>
      </c>
      <c r="I176" s="6" t="str">
        <f ca="1">IFERROR(__xludf.DUMMYFUNCTION("""COMPUTED_VALUE"""),"Pyromancer")</f>
        <v>Pyromancer</v>
      </c>
      <c r="J176" s="6"/>
      <c r="K176" s="6"/>
      <c r="L176" s="6"/>
      <c r="M176" s="6"/>
      <c r="N176" s="6"/>
      <c r="O176" s="6"/>
      <c r="P176" s="6"/>
      <c r="Q176" s="6"/>
      <c r="R176" s="6">
        <v>0</v>
      </c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>
      <c r="A177" s="6"/>
      <c r="B177" s="6"/>
      <c r="C177" s="6"/>
      <c r="D177" s="6"/>
      <c r="E177" s="6"/>
      <c r="F177" s="6"/>
      <c r="G177" s="6"/>
      <c r="H177" s="6" t="str">
        <f ca="1">IFERROR(__xludf.DUMMYFUNCTION("""COMPUTED_VALUE"""),"Barrier Mage")</f>
        <v>Barrier Mage</v>
      </c>
      <c r="I177" s="6" t="str">
        <f ca="1">IFERROR(__xludf.DUMMYFUNCTION("""COMPUTED_VALUE"""),"Barrier Mage")</f>
        <v>Barrier Mage</v>
      </c>
      <c r="J177" s="6"/>
      <c r="K177" s="6"/>
      <c r="L177" s="6"/>
      <c r="M177" s="6"/>
      <c r="N177" s="6"/>
      <c r="O177" s="6"/>
      <c r="P177" s="6"/>
      <c r="Q177" s="6"/>
      <c r="R177" s="6">
        <v>0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>
      <c r="A178" s="6"/>
      <c r="B178" s="6"/>
      <c r="C178" s="6"/>
      <c r="D178" s="6"/>
      <c r="E178" s="6"/>
      <c r="F178" s="6"/>
      <c r="G178" s="6"/>
      <c r="H178" s="6" t="str">
        <f ca="1">IFERROR(__xludf.DUMMYFUNCTION("""COMPUTED_VALUE"""),"Lightning Mage")</f>
        <v>Lightning Mage</v>
      </c>
      <c r="I178" s="6" t="str">
        <f ca="1">IFERROR(__xludf.DUMMYFUNCTION("""COMPUTED_VALUE"""),"Lancer")</f>
        <v>Lancer</v>
      </c>
      <c r="J178" s="6"/>
      <c r="K178" s="6"/>
      <c r="L178" s="6"/>
      <c r="M178" s="6"/>
      <c r="N178" s="6"/>
      <c r="O178" s="6"/>
      <c r="P178" s="6"/>
      <c r="Q178" s="6"/>
      <c r="R178" s="6">
        <v>0</v>
      </c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>
      <c r="A179" s="6"/>
      <c r="B179" s="6"/>
      <c r="C179" s="6"/>
      <c r="D179" s="6"/>
      <c r="E179" s="6"/>
      <c r="F179" s="6"/>
      <c r="G179" s="6"/>
      <c r="H179" s="6" t="str">
        <f ca="1">IFERROR(__xludf.DUMMYFUNCTION("""COMPUTED_VALUE"""),"Cold Corpse")</f>
        <v>Cold Corpse</v>
      </c>
      <c r="I179" s="6" t="str">
        <f ca="1">IFERROR(__xludf.DUMMYFUNCTION("""COMPUTED_VALUE"""),"Cold Corpse")</f>
        <v>Cold Corpse</v>
      </c>
      <c r="J179" s="6"/>
      <c r="K179" s="6"/>
      <c r="L179" s="6"/>
      <c r="M179" s="6"/>
      <c r="N179" s="6"/>
      <c r="O179" s="6"/>
      <c r="P179" s="6"/>
      <c r="Q179" s="6"/>
      <c r="R179" s="6">
        <v>0</v>
      </c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>
      <c r="A180" s="6"/>
      <c r="B180" s="6"/>
      <c r="C180" s="6"/>
      <c r="D180" s="6"/>
      <c r="E180" s="6"/>
      <c r="F180" s="6"/>
      <c r="G180" s="6"/>
      <c r="H180" s="6" t="str">
        <f ca="1">IFERROR(__xludf.DUMMYFUNCTION("""COMPUTED_VALUE"""),"Gambler")</f>
        <v>Gambler</v>
      </c>
      <c r="I180" s="6" t="str">
        <f ca="1">IFERROR(__xludf.DUMMYFUNCTION("""COMPUTED_VALUE"""),"Devil")</f>
        <v>Devil</v>
      </c>
      <c r="J180" s="6"/>
      <c r="K180" s="6"/>
      <c r="L180" s="6"/>
      <c r="M180" s="6"/>
      <c r="N180" s="6"/>
      <c r="O180" s="6"/>
      <c r="P180" s="6"/>
      <c r="Q180" s="6"/>
      <c r="R180" s="6">
        <v>0</v>
      </c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>
      <c r="A181" s="6"/>
      <c r="B181" s="6"/>
      <c r="C181" s="6"/>
      <c r="D181" s="6"/>
      <c r="E181" s="6"/>
      <c r="F181" s="6"/>
      <c r="G181" s="6"/>
      <c r="H181" s="6" t="str">
        <f ca="1">IFERROR(__xludf.DUMMYFUNCTION("""COMPUTED_VALUE"""),"Plague Doctor")</f>
        <v>Plague Doctor</v>
      </c>
      <c r="I181" s="6" t="str">
        <f ca="1">IFERROR(__xludf.DUMMYFUNCTION("""COMPUTED_VALUE"""),"Mystic Dancer")</f>
        <v>Mystic Dancer</v>
      </c>
      <c r="J181" s="6"/>
      <c r="K181" s="6"/>
      <c r="L181" s="6"/>
      <c r="M181" s="6"/>
      <c r="N181" s="6"/>
      <c r="O181" s="6"/>
      <c r="P181" s="6"/>
      <c r="Q181" s="6"/>
      <c r="R181" s="6">
        <v>0</v>
      </c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>
      <c r="A182" s="6"/>
      <c r="B182" s="6"/>
      <c r="C182" s="6"/>
      <c r="D182" s="6"/>
      <c r="E182" s="6"/>
      <c r="F182" s="6"/>
      <c r="G182" s="6"/>
      <c r="H182" s="6" t="str">
        <f ca="1">IFERROR(__xludf.DUMMYFUNCTION("""COMPUTED_VALUE"""),"Boomerang Hunter")</f>
        <v>Boomerang Hunter</v>
      </c>
      <c r="I182" s="6" t="str">
        <f ca="1">IFERROR(__xludf.DUMMYFUNCTION("""COMPUTED_VALUE"""),"Knight")</f>
        <v>Knight</v>
      </c>
      <c r="J182" s="6"/>
      <c r="K182" s="6"/>
      <c r="L182" s="6"/>
      <c r="M182" s="6"/>
      <c r="N182" s="6"/>
      <c r="O182" s="6"/>
      <c r="P182" s="6"/>
      <c r="Q182" s="6"/>
      <c r="R182" s="6">
        <v>0</v>
      </c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>
      <c r="A183" s="6"/>
      <c r="B183" s="6"/>
      <c r="C183" s="6"/>
      <c r="D183" s="6"/>
      <c r="E183" s="6"/>
      <c r="F183" s="6"/>
      <c r="G183" s="6"/>
      <c r="H183" s="6" t="str">
        <f ca="1">IFERROR(__xludf.DUMMYFUNCTION("""COMPUTED_VALUE"""),"Knight")</f>
        <v>Knight</v>
      </c>
      <c r="I183" s="6" t="str">
        <f ca="1">IFERROR(__xludf.DUMMYFUNCTION("""COMPUTED_VALUE"""),"Archer")</f>
        <v>Archer</v>
      </c>
      <c r="J183" s="6"/>
      <c r="K183" s="6"/>
      <c r="L183" s="6"/>
      <c r="M183" s="6"/>
      <c r="N183" s="6"/>
      <c r="O183" s="6"/>
      <c r="P183" s="6"/>
      <c r="Q183" s="6"/>
      <c r="R183" s="6">
        <v>0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>
      <c r="A184" s="6"/>
      <c r="B184" s="6"/>
      <c r="C184" s="6"/>
      <c r="D184" s="6"/>
      <c r="E184" s="6"/>
      <c r="F184" s="6"/>
      <c r="G184" s="6"/>
      <c r="H184" s="6" t="str">
        <f ca="1">IFERROR(__xludf.DUMMYFUNCTION("""COMPUTED_VALUE"""),"Magic Knight")</f>
        <v>Magic Knight</v>
      </c>
      <c r="I184" s="6" t="str">
        <f ca="1">IFERROR(__xludf.DUMMYFUNCTION("""COMPUTED_VALUE"""),"Priestess")</f>
        <v>Priestess</v>
      </c>
      <c r="J184" s="6"/>
      <c r="K184" s="6"/>
      <c r="L184" s="6"/>
      <c r="M184" s="6"/>
      <c r="N184" s="6"/>
      <c r="O184" s="6"/>
      <c r="P184" s="6"/>
      <c r="Q184" s="6"/>
      <c r="R184" s="6">
        <v>0</v>
      </c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>
      <c r="A185" s="6"/>
      <c r="B185" s="6"/>
      <c r="C185" s="6"/>
      <c r="D185" s="6"/>
      <c r="E185" s="6"/>
      <c r="F185" s="6"/>
      <c r="G185" s="6"/>
      <c r="H185" s="6" t="str">
        <f ca="1">IFERROR(__xludf.DUMMYFUNCTION("""COMPUTED_VALUE"""),"Knight")</f>
        <v>Knight</v>
      </c>
      <c r="I185" s="6" t="str">
        <f ca="1">IFERROR(__xludf.DUMMYFUNCTION("""COMPUTED_VALUE"""),"Dual Blader")</f>
        <v>Dual Blader</v>
      </c>
      <c r="J185" s="6"/>
      <c r="K185" s="6"/>
      <c r="L185" s="6"/>
      <c r="M185" s="6"/>
      <c r="N185" s="6"/>
      <c r="O185" s="6"/>
      <c r="P185" s="6"/>
      <c r="Q185" s="6"/>
      <c r="R185" s="6">
        <v>0</v>
      </c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>
      <c r="A186" s="6"/>
      <c r="B186" s="6"/>
      <c r="C186" s="6"/>
      <c r="D186" s="6"/>
      <c r="E186" s="6"/>
      <c r="F186" s="6"/>
      <c r="G186" s="6"/>
      <c r="H186" s="6" t="str">
        <f ca="1">IFERROR(__xludf.DUMMYFUNCTION("""COMPUTED_VALUE"""),"Archer")</f>
        <v>Archer</v>
      </c>
      <c r="I186" s="6" t="str">
        <f ca="1">IFERROR(__xludf.DUMMYFUNCTION("""COMPUTED_VALUE"""),"Barrier Mage")</f>
        <v>Barrier Mage</v>
      </c>
      <c r="J186" s="6"/>
      <c r="K186" s="6"/>
      <c r="L186" s="6"/>
      <c r="M186" s="6"/>
      <c r="N186" s="6"/>
      <c r="O186" s="6"/>
      <c r="P186" s="6"/>
      <c r="Q186" s="6"/>
      <c r="R186" s="6">
        <v>0</v>
      </c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>
      <c r="A187" s="6"/>
      <c r="B187" s="6"/>
      <c r="C187" s="6"/>
      <c r="D187" s="6"/>
      <c r="E187" s="6"/>
      <c r="F187" s="6"/>
      <c r="G187" s="6"/>
      <c r="H187" s="6" t="str">
        <f ca="1">IFERROR(__xludf.DUMMYFUNCTION("""COMPUTED_VALUE"""),"Sniper")</f>
        <v>Sniper</v>
      </c>
      <c r="I187" s="6" t="str">
        <f ca="1">IFERROR(__xludf.DUMMYFUNCTION("""COMPUTED_VALUE"""),"Pyromancer")</f>
        <v>Pyromancer</v>
      </c>
      <c r="J187" s="6"/>
      <c r="K187" s="6"/>
      <c r="L187" s="6"/>
      <c r="M187" s="6"/>
      <c r="N187" s="6"/>
      <c r="O187" s="6"/>
      <c r="P187" s="6"/>
      <c r="Q187" s="6"/>
      <c r="R187" s="6">
        <v>0</v>
      </c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>
      <c r="A188" s="6"/>
      <c r="B188" s="6"/>
      <c r="C188" s="6"/>
      <c r="D188" s="6"/>
      <c r="E188" s="6"/>
      <c r="F188" s="6"/>
      <c r="G188" s="6"/>
      <c r="H188" s="6" t="str">
        <f ca="1">IFERROR(__xludf.DUMMYFUNCTION("""COMPUTED_VALUE"""),"Mystic Dancer")</f>
        <v>Mystic Dancer</v>
      </c>
      <c r="I188" s="6" t="str">
        <f ca="1">IFERROR(__xludf.DUMMYFUNCTION("""COMPUTED_VALUE"""),"Lancer")</f>
        <v>Lancer</v>
      </c>
      <c r="J188" s="6"/>
      <c r="K188" s="6"/>
      <c r="L188" s="6"/>
      <c r="M188" s="6"/>
      <c r="N188" s="6"/>
      <c r="O188" s="6"/>
      <c r="P188" s="6"/>
      <c r="Q188" s="6"/>
      <c r="R188" s="6">
        <v>0</v>
      </c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>
      <c r="A189" s="6"/>
      <c r="B189" s="6"/>
      <c r="C189" s="6"/>
      <c r="D189" s="6"/>
      <c r="E189" s="6"/>
      <c r="F189" s="6"/>
      <c r="G189" s="6"/>
      <c r="H189" s="6" t="str">
        <f ca="1">IFERROR(__xludf.DUMMYFUNCTION("""COMPUTED_VALUE"""),"Taoist")</f>
        <v>Taoist</v>
      </c>
      <c r="I189" s="6" t="str">
        <f ca="1">IFERROR(__xludf.DUMMYFUNCTION("""COMPUTED_VALUE"""),"Shrine Maiden")</f>
        <v>Shrine Maiden</v>
      </c>
      <c r="J189" s="6"/>
      <c r="K189" s="6"/>
      <c r="L189" s="6"/>
      <c r="M189" s="6"/>
      <c r="N189" s="6"/>
      <c r="O189" s="6"/>
      <c r="P189" s="6"/>
      <c r="Q189" s="6"/>
      <c r="R189" s="6">
        <v>0</v>
      </c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>
      <c r="A190" s="6"/>
      <c r="B190" s="6"/>
      <c r="C190" s="6"/>
      <c r="D190" s="6"/>
      <c r="E190" s="6"/>
      <c r="F190" s="6"/>
      <c r="G190" s="6"/>
      <c r="H190" s="6" t="str">
        <f ca="1">IFERROR(__xludf.DUMMYFUNCTION("""COMPUTED_VALUE"""),"Lancer")</f>
        <v>Lancer</v>
      </c>
      <c r="I190" s="6" t="str">
        <f ca="1">IFERROR(__xludf.DUMMYFUNCTION("""COMPUTED_VALUE"""),"Fighter")</f>
        <v>Fighter</v>
      </c>
      <c r="J190" s="6"/>
      <c r="K190" s="6"/>
      <c r="L190" s="6"/>
      <c r="M190" s="6"/>
      <c r="N190" s="6"/>
      <c r="O190" s="6"/>
      <c r="P190" s="6"/>
      <c r="Q190" s="6"/>
      <c r="R190" s="6">
        <v>0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>
      <c r="A191" s="6"/>
      <c r="B191" s="6"/>
      <c r="C191" s="6"/>
      <c r="D191" s="6"/>
      <c r="E191" s="6"/>
      <c r="F191" s="6"/>
      <c r="G191" s="6"/>
      <c r="H191" s="6" t="str">
        <f ca="1">IFERROR(__xludf.DUMMYFUNCTION("""COMPUTED_VALUE"""),"Dual Blader")</f>
        <v>Dual Blader</v>
      </c>
      <c r="I191" s="6" t="str">
        <f ca="1">IFERROR(__xludf.DUMMYFUNCTION("""COMPUTED_VALUE"""),"Boomerang Hunter")</f>
        <v>Boomerang Hunter</v>
      </c>
      <c r="J191" s="6"/>
      <c r="K191" s="6"/>
      <c r="L191" s="6"/>
      <c r="M191" s="6"/>
      <c r="N191" s="6"/>
      <c r="O191" s="6"/>
      <c r="P191" s="6"/>
      <c r="Q191" s="6"/>
      <c r="R191" s="6">
        <v>0</v>
      </c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>
      <c r="A192" s="6"/>
      <c r="B192" s="6"/>
      <c r="C192" s="6"/>
      <c r="D192" s="6"/>
      <c r="E192" s="6"/>
      <c r="F192" s="6"/>
      <c r="G192" s="6"/>
      <c r="H192" s="6" t="str">
        <f ca="1">IFERROR(__xludf.DUMMYFUNCTION("""COMPUTED_VALUE"""),"Ghost")</f>
        <v>Ghost</v>
      </c>
      <c r="I192" s="6" t="str">
        <f ca="1">IFERROR(__xludf.DUMMYFUNCTION("""COMPUTED_VALUE"""),"Pyromancer")</f>
        <v>Pyromancer</v>
      </c>
      <c r="J192" s="6"/>
      <c r="K192" s="6"/>
      <c r="L192" s="6"/>
      <c r="M192" s="6"/>
      <c r="N192" s="6"/>
      <c r="O192" s="6"/>
      <c r="P192" s="6"/>
      <c r="Q192" s="6"/>
      <c r="R192" s="6">
        <v>0</v>
      </c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>
      <c r="A193" s="6"/>
      <c r="B193" s="6"/>
      <c r="C193" s="6"/>
      <c r="D193" s="6"/>
      <c r="E193" s="6"/>
      <c r="F193" s="6"/>
      <c r="G193" s="6"/>
      <c r="H193" s="6" t="str">
        <f ca="1">IFERROR(__xludf.DUMMYFUNCTION("""COMPUTED_VALUE"""),"Swordsman")</f>
        <v>Swordsman</v>
      </c>
      <c r="I193" s="6" t="str">
        <f ca="1">IFERROR(__xludf.DUMMYFUNCTION("""COMPUTED_VALUE"""),"Plague Doctor")</f>
        <v>Plague Doctor</v>
      </c>
      <c r="J193" s="6"/>
      <c r="K193" s="6"/>
      <c r="L193" s="6"/>
      <c r="M193" s="6"/>
      <c r="N193" s="6"/>
      <c r="O193" s="6"/>
      <c r="P193" s="6"/>
      <c r="Q193" s="6"/>
      <c r="R193" s="6">
        <v>0</v>
      </c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>
      <c r="A194" s="6"/>
      <c r="B194" s="6"/>
      <c r="C194" s="6"/>
      <c r="D194" s="6"/>
      <c r="E194" s="6"/>
      <c r="F194" s="6"/>
      <c r="G194" s="6"/>
      <c r="H194" s="6" t="str">
        <f ca="1">IFERROR(__xludf.DUMMYFUNCTION("""COMPUTED_VALUE"""),"Magic Knight")</f>
        <v>Magic Knight</v>
      </c>
      <c r="I194" s="6" t="str">
        <f ca="1">IFERROR(__xludf.DUMMYFUNCTION("""COMPUTED_VALUE"""),"Lightning Mage")</f>
        <v>Lightning Mage</v>
      </c>
      <c r="J194" s="6"/>
      <c r="K194" s="6"/>
      <c r="L194" s="6"/>
      <c r="M194" s="6"/>
      <c r="N194" s="6"/>
      <c r="O194" s="6"/>
      <c r="P194" s="6"/>
      <c r="Q194" s="6"/>
      <c r="R194" s="6">
        <v>0</v>
      </c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>
      <c r="A195" s="6"/>
      <c r="B195" s="6"/>
      <c r="C195" s="6"/>
      <c r="D195" s="6"/>
      <c r="E195" s="6"/>
      <c r="F195" s="6"/>
      <c r="G195" s="6"/>
      <c r="H195" s="6" t="str">
        <f ca="1">IFERROR(__xludf.DUMMYFUNCTION("""COMPUTED_VALUE"""),"Shield Bearer")</f>
        <v>Shield Bearer</v>
      </c>
      <c r="I195" s="6" t="str">
        <f ca="1">IFERROR(__xludf.DUMMYFUNCTION("""COMPUTED_VALUE"""),"Exorcist")</f>
        <v>Exorcist</v>
      </c>
      <c r="J195" s="6"/>
      <c r="K195" s="6"/>
      <c r="L195" s="6"/>
      <c r="M195" s="6"/>
      <c r="N195" s="6"/>
      <c r="O195" s="6"/>
      <c r="P195" s="6"/>
      <c r="Q195" s="6"/>
      <c r="R195" s="6">
        <v>0</v>
      </c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>
      <c r="A196" s="6"/>
      <c r="B196" s="6"/>
      <c r="C196" s="6"/>
      <c r="D196" s="6"/>
      <c r="E196" s="6"/>
      <c r="F196" s="6"/>
      <c r="G196" s="6"/>
      <c r="H196" s="6" t="str">
        <f ca="1">IFERROR(__xludf.DUMMYFUNCTION("""COMPUTED_VALUE"""),"Barrier Mage")</f>
        <v>Barrier Mage</v>
      </c>
      <c r="I196" s="6" t="str">
        <f ca="1">IFERROR(__xludf.DUMMYFUNCTION("""COMPUTED_VALUE"""),"Sniper")</f>
        <v>Sniper</v>
      </c>
      <c r="J196" s="6"/>
      <c r="K196" s="6"/>
      <c r="L196" s="6"/>
      <c r="M196" s="6"/>
      <c r="N196" s="6"/>
      <c r="O196" s="6"/>
      <c r="P196" s="6"/>
      <c r="Q196" s="6"/>
      <c r="R196" s="6">
        <v>0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>
      <c r="A197" s="6"/>
      <c r="B197" s="6"/>
      <c r="C197" s="6"/>
      <c r="D197" s="6"/>
      <c r="E197" s="6"/>
      <c r="F197" s="6"/>
      <c r="G197" s="6"/>
      <c r="H197" s="6" t="str">
        <f ca="1">IFERROR(__xludf.DUMMYFUNCTION("""COMPUTED_VALUE"""),"Dual Blader")</f>
        <v>Dual Blader</v>
      </c>
      <c r="I197" s="6" t="str">
        <f ca="1">IFERROR(__xludf.DUMMYFUNCTION("""COMPUTED_VALUE"""),"Barrier Mage")</f>
        <v>Barrier Mage</v>
      </c>
      <c r="J197" s="6"/>
      <c r="K197" s="6"/>
      <c r="L197" s="6"/>
      <c r="M197" s="6"/>
      <c r="N197" s="6"/>
      <c r="O197" s="6"/>
      <c r="P197" s="6"/>
      <c r="Q197" s="6"/>
      <c r="R197" s="6">
        <v>0</v>
      </c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>
      <c r="A198" s="6"/>
      <c r="B198" s="6"/>
      <c r="C198" s="6"/>
      <c r="D198" s="6"/>
      <c r="E198" s="6"/>
      <c r="F198" s="6"/>
      <c r="G198" s="6"/>
      <c r="H198" s="6" t="str">
        <f ca="1">IFERROR(__xludf.DUMMYFUNCTION("""COMPUTED_VALUE"""),"Taoist")</f>
        <v>Taoist</v>
      </c>
      <c r="I198" s="6" t="str">
        <f ca="1">IFERROR(__xludf.DUMMYFUNCTION("""COMPUTED_VALUE"""),"Lancer")</f>
        <v>Lancer</v>
      </c>
      <c r="J198" s="6"/>
      <c r="K198" s="6"/>
      <c r="L198" s="6"/>
      <c r="M198" s="6"/>
      <c r="N198" s="6"/>
      <c r="O198" s="6"/>
      <c r="P198" s="6"/>
      <c r="Q198" s="6"/>
      <c r="R198" s="6">
        <v>0</v>
      </c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>
      <c r="A199" s="6"/>
      <c r="B199" s="6"/>
      <c r="C199" s="6"/>
      <c r="D199" s="6"/>
      <c r="E199" s="6"/>
      <c r="F199" s="6"/>
      <c r="G199" s="6"/>
      <c r="H199" s="6" t="str">
        <f ca="1">IFERROR(__xludf.DUMMYFUNCTION("""COMPUTED_VALUE"""),"Mystic Dancer")</f>
        <v>Mystic Dancer</v>
      </c>
      <c r="I199" s="6" t="str">
        <f ca="1">IFERROR(__xludf.DUMMYFUNCTION("""COMPUTED_VALUE"""),"Knight")</f>
        <v>Knight</v>
      </c>
      <c r="J199" s="6"/>
      <c r="K199" s="6"/>
      <c r="L199" s="6"/>
      <c r="M199" s="6"/>
      <c r="N199" s="6"/>
      <c r="O199" s="6"/>
      <c r="P199" s="6"/>
      <c r="Q199" s="6"/>
      <c r="R199" s="6">
        <v>0</v>
      </c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>
      <c r="A200" s="6"/>
      <c r="B200" s="6"/>
      <c r="C200" s="6"/>
      <c r="D200" s="6"/>
      <c r="E200" s="6"/>
      <c r="F200" s="6"/>
      <c r="G200" s="6"/>
      <c r="H200" s="6" t="str">
        <f ca="1">IFERROR(__xludf.DUMMYFUNCTION("""COMPUTED_VALUE"""),"Barrier Mage")</f>
        <v>Barrier Mage</v>
      </c>
      <c r="I200" s="6" t="str">
        <f ca="1">IFERROR(__xludf.DUMMYFUNCTION("""COMPUTED_VALUE"""),"Devil")</f>
        <v>Devil</v>
      </c>
      <c r="J200" s="6"/>
      <c r="K200" s="6"/>
      <c r="L200" s="6"/>
      <c r="M200" s="6"/>
      <c r="N200" s="6"/>
      <c r="O200" s="6"/>
      <c r="P200" s="6"/>
      <c r="Q200" s="6"/>
      <c r="R200" s="6">
        <v>0</v>
      </c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>
      <c r="A201" s="6"/>
      <c r="B201" s="6"/>
      <c r="C201" s="6"/>
      <c r="D201" s="6"/>
      <c r="E201" s="6"/>
      <c r="F201" s="6"/>
      <c r="G201" s="6"/>
      <c r="H201" s="6" t="str">
        <f ca="1">IFERROR(__xludf.DUMMYFUNCTION("""COMPUTED_VALUE"""),"Lightning Mage")</f>
        <v>Lightning Mage</v>
      </c>
      <c r="I201" s="6" t="str">
        <f ca="1">IFERROR(__xludf.DUMMYFUNCTION("""COMPUTED_VALUE"""),"Barrier Mage")</f>
        <v>Barrier Mage</v>
      </c>
      <c r="J201" s="6"/>
      <c r="K201" s="6"/>
      <c r="L201" s="6"/>
      <c r="M201" s="6"/>
      <c r="N201" s="6"/>
      <c r="O201" s="6"/>
      <c r="P201" s="6"/>
      <c r="Q201" s="6"/>
      <c r="R201" s="6">
        <v>0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>
      <c r="A202" s="6"/>
      <c r="B202" s="6"/>
      <c r="C202" s="6"/>
      <c r="D202" s="6"/>
      <c r="E202" s="6"/>
      <c r="F202" s="6"/>
      <c r="G202" s="6"/>
      <c r="H202" s="6" t="str">
        <f ca="1">IFERROR(__xludf.DUMMYFUNCTION("""COMPUTED_VALUE"""),"Exorcist")</f>
        <v>Exorcist</v>
      </c>
      <c r="I202" s="6" t="str">
        <f ca="1">IFERROR(__xludf.DUMMYFUNCTION("""COMPUTED_VALUE"""),"Lancer")</f>
        <v>Lancer</v>
      </c>
      <c r="J202" s="6"/>
      <c r="K202" s="6"/>
      <c r="L202" s="6"/>
      <c r="M202" s="6"/>
      <c r="N202" s="6"/>
      <c r="O202" s="6"/>
      <c r="P202" s="6"/>
      <c r="Q202" s="6"/>
      <c r="R202" s="6">
        <v>0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>
      <c r="A203" s="6"/>
      <c r="B203" s="6"/>
      <c r="C203" s="6"/>
      <c r="D203" s="6"/>
      <c r="E203" s="6"/>
      <c r="F203" s="6"/>
      <c r="G203" s="6"/>
      <c r="H203" s="6" t="str">
        <f ca="1">IFERROR(__xludf.DUMMYFUNCTION("""COMPUTED_VALUE"""),"Magic Knight")</f>
        <v>Magic Knight</v>
      </c>
      <c r="I203" s="6" t="str">
        <f ca="1">IFERROR(__xludf.DUMMYFUNCTION("""COMPUTED_VALUE"""),"Boomerang Hunter")</f>
        <v>Boomerang Hunter</v>
      </c>
      <c r="J203" s="6"/>
      <c r="K203" s="6"/>
      <c r="L203" s="6"/>
      <c r="M203" s="6"/>
      <c r="N203" s="6"/>
      <c r="O203" s="6"/>
      <c r="P203" s="6"/>
      <c r="Q203" s="6"/>
      <c r="R203" s="6">
        <v>0</v>
      </c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>
      <c r="A204" s="6"/>
      <c r="B204" s="6"/>
      <c r="C204" s="6"/>
      <c r="D204" s="6"/>
      <c r="E204" s="6"/>
      <c r="F204" s="6"/>
      <c r="G204" s="6"/>
      <c r="H204" s="6" t="str">
        <f ca="1">IFERROR(__xludf.DUMMYFUNCTION("""COMPUTED_VALUE"""),"Shrine Maiden")</f>
        <v>Shrine Maiden</v>
      </c>
      <c r="I204" s="6" t="str">
        <f ca="1">IFERROR(__xludf.DUMMYFUNCTION("""COMPUTED_VALUE"""),"Devil")</f>
        <v>Devil</v>
      </c>
      <c r="J204" s="6"/>
      <c r="K204" s="6"/>
      <c r="L204" s="6"/>
      <c r="M204" s="6"/>
      <c r="N204" s="6"/>
      <c r="O204" s="6"/>
      <c r="P204" s="6"/>
      <c r="Q204" s="6"/>
      <c r="R204" s="6">
        <v>0</v>
      </c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>
      <c r="A205" s="6"/>
      <c r="B205" s="6"/>
      <c r="C205" s="6"/>
      <c r="D205" s="6"/>
      <c r="E205" s="6"/>
      <c r="F205" s="6"/>
      <c r="G205" s="6"/>
      <c r="H205" s="6" t="str">
        <f ca="1">IFERROR(__xludf.DUMMYFUNCTION("""COMPUTED_VALUE"""),"Exorcist")</f>
        <v>Exorcist</v>
      </c>
      <c r="I205" s="6" t="str">
        <f ca="1">IFERROR(__xludf.DUMMYFUNCTION("""COMPUTED_VALUE"""),"Lightning Mage")</f>
        <v>Lightning Mage</v>
      </c>
      <c r="J205" s="6"/>
      <c r="K205" s="6"/>
      <c r="L205" s="6"/>
      <c r="M205" s="6"/>
      <c r="N205" s="6"/>
      <c r="O205" s="6"/>
      <c r="P205" s="6"/>
      <c r="Q205" s="6"/>
      <c r="R205" s="6">
        <v>0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>
      <c r="A206" s="6"/>
      <c r="B206" s="6"/>
      <c r="C206" s="6"/>
      <c r="D206" s="6"/>
      <c r="E206" s="6"/>
      <c r="F206" s="6"/>
      <c r="G206" s="6"/>
      <c r="H206" s="6" t="str">
        <f ca="1">IFERROR(__xludf.DUMMYFUNCTION("""COMPUTED_VALUE"""),"Taoist")</f>
        <v>Taoist</v>
      </c>
      <c r="I206" s="6" t="str">
        <f ca="1">IFERROR(__xludf.DUMMYFUNCTION("""COMPUTED_VALUE"""),"Lancer")</f>
        <v>Lancer</v>
      </c>
      <c r="J206" s="6"/>
      <c r="K206" s="6"/>
      <c r="L206" s="6"/>
      <c r="M206" s="6"/>
      <c r="N206" s="6"/>
      <c r="O206" s="6"/>
      <c r="P206" s="6"/>
      <c r="Q206" s="6"/>
      <c r="R206" s="6">
        <v>0</v>
      </c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>
      <c r="A207" s="6"/>
      <c r="B207" s="6"/>
      <c r="C207" s="6"/>
      <c r="D207" s="6"/>
      <c r="E207" s="6"/>
      <c r="F207" s="6"/>
      <c r="G207" s="6"/>
      <c r="H207" s="6" t="str">
        <f ca="1">IFERROR(__xludf.DUMMYFUNCTION("""COMPUTED_VALUE"""),"Cold Corpse")</f>
        <v>Cold Corpse</v>
      </c>
      <c r="I207" s="6" t="str">
        <f ca="1">IFERROR(__xludf.DUMMYFUNCTION("""COMPUTED_VALUE"""),"Clown")</f>
        <v>Clown</v>
      </c>
      <c r="J207" s="6"/>
      <c r="K207" s="6"/>
      <c r="L207" s="6"/>
      <c r="M207" s="6"/>
      <c r="N207" s="6"/>
      <c r="O207" s="6"/>
      <c r="P207" s="6"/>
      <c r="Q207" s="6"/>
      <c r="R207" s="6">
        <v>0</v>
      </c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>
      <c r="A208" s="6"/>
      <c r="B208" s="6"/>
      <c r="C208" s="6"/>
      <c r="D208" s="6"/>
      <c r="E208" s="6"/>
      <c r="F208" s="6"/>
      <c r="G208" s="6"/>
      <c r="H208" s="6" t="str">
        <f ca="1">IFERROR(__xludf.DUMMYFUNCTION("""COMPUTED_VALUE"""),"Clown")</f>
        <v>Clown</v>
      </c>
      <c r="I208" s="6" t="str">
        <f ca="1">IFERROR(__xludf.DUMMYFUNCTION("""COMPUTED_VALUE"""),"Ghost")</f>
        <v>Ghost</v>
      </c>
      <c r="J208" s="6"/>
      <c r="K208" s="6"/>
      <c r="L208" s="6"/>
      <c r="M208" s="6"/>
      <c r="N208" s="6"/>
      <c r="O208" s="6"/>
      <c r="P208" s="6"/>
      <c r="Q208" s="6"/>
      <c r="R208" s="6">
        <v>0</v>
      </c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>
      <c r="A209" s="6"/>
      <c r="B209" s="6"/>
      <c r="C209" s="6"/>
      <c r="D209" s="6"/>
      <c r="E209" s="6"/>
      <c r="F209" s="6"/>
      <c r="G209" s="6"/>
      <c r="H209" s="6" t="str">
        <f ca="1">IFERROR(__xludf.DUMMYFUNCTION("""COMPUTED_VALUE"""),"Barrier Mage")</f>
        <v>Barrier Mage</v>
      </c>
      <c r="I209" s="6" t="str">
        <f ca="1">IFERROR(__xludf.DUMMYFUNCTION("""COMPUTED_VALUE"""),"Plague Doctor")</f>
        <v>Plague Doctor</v>
      </c>
      <c r="J209" s="6"/>
      <c r="K209" s="6"/>
      <c r="L209" s="6"/>
      <c r="M209" s="6"/>
      <c r="N209" s="6"/>
      <c r="O209" s="6"/>
      <c r="P209" s="6"/>
      <c r="Q209" s="6"/>
      <c r="R209" s="6">
        <v>0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>
      <c r="A210" s="6"/>
      <c r="B210" s="6"/>
      <c r="C210" s="6"/>
      <c r="D210" s="6"/>
      <c r="E210" s="6"/>
      <c r="F210" s="6"/>
      <c r="G210" s="6"/>
      <c r="H210" s="6" t="str">
        <f ca="1">IFERROR(__xludf.DUMMYFUNCTION("""COMPUTED_VALUE"""),"Lancer")</f>
        <v>Lancer</v>
      </c>
      <c r="I210" s="6" t="str">
        <f ca="1">IFERROR(__xludf.DUMMYFUNCTION("""COMPUTED_VALUE"""),"Mystic Dancer")</f>
        <v>Mystic Dancer</v>
      </c>
      <c r="J210" s="6"/>
      <c r="K210" s="6"/>
      <c r="L210" s="6"/>
      <c r="M210" s="6"/>
      <c r="N210" s="6"/>
      <c r="O210" s="6"/>
      <c r="P210" s="6"/>
      <c r="Q210" s="6"/>
      <c r="R210" s="6">
        <v>0</v>
      </c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>
      <c r="A211" s="6"/>
      <c r="B211" s="6"/>
      <c r="C211" s="6"/>
      <c r="D211" s="6"/>
      <c r="E211" s="6"/>
      <c r="F211" s="6"/>
      <c r="G211" s="6"/>
      <c r="H211" s="6" t="str">
        <f ca="1">IFERROR(__xludf.DUMMYFUNCTION("""COMPUTED_VALUE"""),"Pyromancer")</f>
        <v>Pyromancer</v>
      </c>
      <c r="I211" s="6" t="str">
        <f ca="1">IFERROR(__xludf.DUMMYFUNCTION("""COMPUTED_VALUE"""),"Shield Bearer")</f>
        <v>Shield Bearer</v>
      </c>
      <c r="J211" s="6"/>
      <c r="K211" s="6"/>
      <c r="L211" s="6"/>
      <c r="M211" s="6"/>
      <c r="N211" s="6"/>
      <c r="O211" s="6"/>
      <c r="P211" s="6"/>
      <c r="Q211" s="6"/>
      <c r="R211" s="6">
        <v>0</v>
      </c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>
      <c r="A212" s="6"/>
      <c r="B212" s="6"/>
      <c r="C212" s="6"/>
      <c r="D212" s="6"/>
      <c r="E212" s="6"/>
      <c r="F212" s="6"/>
      <c r="G212" s="6"/>
      <c r="H212" s="6" t="str">
        <f ca="1">IFERROR(__xludf.DUMMYFUNCTION("""COMPUTED_VALUE"""),"Werewolf")</f>
        <v>Werewolf</v>
      </c>
      <c r="I212" s="6" t="str">
        <f ca="1">IFERROR(__xludf.DUMMYFUNCTION("""COMPUTED_VALUE"""),"Priestess")</f>
        <v>Priestess</v>
      </c>
      <c r="J212" s="6"/>
      <c r="K212" s="6"/>
      <c r="L212" s="6"/>
      <c r="M212" s="6"/>
      <c r="N212" s="6"/>
      <c r="O212" s="6"/>
      <c r="P212" s="6"/>
      <c r="Q212" s="6"/>
      <c r="R212" s="6">
        <v>0</v>
      </c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>
      <c r="A213" s="6"/>
      <c r="B213" s="6"/>
      <c r="C213" s="6"/>
      <c r="D213" s="6"/>
      <c r="E213" s="6"/>
      <c r="F213" s="6"/>
      <c r="G213" s="6"/>
      <c r="H213" s="6" t="str">
        <f ca="1">IFERROR(__xludf.DUMMYFUNCTION("""COMPUTED_VALUE"""),"Plague Doctor")</f>
        <v>Plague Doctor</v>
      </c>
      <c r="I213" s="6" t="str">
        <f ca="1">IFERROR(__xludf.DUMMYFUNCTION("""COMPUTED_VALUE"""),"Barrier Mage")</f>
        <v>Barrier Mage</v>
      </c>
      <c r="J213" s="6"/>
      <c r="K213" s="6"/>
      <c r="L213" s="6"/>
      <c r="M213" s="6"/>
      <c r="N213" s="6"/>
      <c r="O213" s="6"/>
      <c r="P213" s="6"/>
      <c r="Q213" s="6"/>
      <c r="R213" s="6">
        <v>0</v>
      </c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>
      <c r="A214" s="6"/>
      <c r="B214" s="6"/>
      <c r="C214" s="6"/>
      <c r="D214" s="6"/>
      <c r="E214" s="6"/>
      <c r="F214" s="6"/>
      <c r="G214" s="6"/>
      <c r="H214" s="6" t="str">
        <f ca="1">IFERROR(__xludf.DUMMYFUNCTION("""COMPUTED_VALUE"""),"Archer")</f>
        <v>Archer</v>
      </c>
      <c r="I214" s="6" t="str">
        <f ca="1">IFERROR(__xludf.DUMMYFUNCTION("""COMPUTED_VALUE"""),"Archer")</f>
        <v>Archer</v>
      </c>
      <c r="J214" s="6"/>
      <c r="K214" s="6"/>
      <c r="L214" s="6"/>
      <c r="M214" s="6"/>
      <c r="N214" s="6"/>
      <c r="O214" s="6"/>
      <c r="P214" s="6"/>
      <c r="Q214" s="6"/>
      <c r="R214" s="6">
        <v>0</v>
      </c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>
      <c r="A215" s="6"/>
      <c r="B215" s="6"/>
      <c r="C215" s="6"/>
      <c r="D215" s="6"/>
      <c r="E215" s="6"/>
      <c r="F215" s="6"/>
      <c r="G215" s="6"/>
      <c r="H215" s="6" t="str">
        <f ca="1">IFERROR(__xludf.DUMMYFUNCTION("""COMPUTED_VALUE"""),"Fighter")</f>
        <v>Fighter</v>
      </c>
      <c r="I215" s="6" t="str">
        <f ca="1">IFERROR(__xludf.DUMMYFUNCTION("""COMPUTED_VALUE"""),"Shield Bearer")</f>
        <v>Shield Bearer</v>
      </c>
      <c r="J215" s="6"/>
      <c r="K215" s="6"/>
      <c r="L215" s="6"/>
      <c r="M215" s="6"/>
      <c r="N215" s="6"/>
      <c r="O215" s="6"/>
      <c r="P215" s="6"/>
      <c r="Q215" s="6"/>
      <c r="R215" s="6">
        <v>0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>
      <c r="A216" s="6"/>
      <c r="B216" s="6"/>
      <c r="C216" s="6"/>
      <c r="D216" s="6"/>
      <c r="E216" s="6"/>
      <c r="F216" s="6"/>
      <c r="G216" s="6"/>
      <c r="H216" s="6" t="str">
        <f ca="1">IFERROR(__xludf.DUMMYFUNCTION("""COMPUTED_VALUE"""),"Ghost")</f>
        <v>Ghost</v>
      </c>
      <c r="I216" s="6" t="str">
        <f ca="1">IFERROR(__xludf.DUMMYFUNCTION("""COMPUTED_VALUE"""),"Shrine Maiden")</f>
        <v>Shrine Maiden</v>
      </c>
      <c r="J216" s="6"/>
      <c r="K216" s="6"/>
      <c r="L216" s="6"/>
      <c r="M216" s="6"/>
      <c r="N216" s="6"/>
      <c r="O216" s="6"/>
      <c r="P216" s="6"/>
      <c r="Q216" s="6"/>
      <c r="R216" s="6">
        <v>0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>
      <c r="A217" s="6"/>
      <c r="B217" s="6"/>
      <c r="C217" s="6"/>
      <c r="D217" s="6"/>
      <c r="E217" s="6"/>
      <c r="F217" s="6"/>
      <c r="G217" s="6"/>
      <c r="H217" s="6" t="str">
        <f ca="1">IFERROR(__xludf.DUMMYFUNCTION("""COMPUTED_VALUE"""),"Archer")</f>
        <v>Archer</v>
      </c>
      <c r="I217" s="6" t="str">
        <f ca="1">IFERROR(__xludf.DUMMYFUNCTION("""COMPUTED_VALUE"""),"Mystic Dancer")</f>
        <v>Mystic Dancer</v>
      </c>
      <c r="J217" s="6"/>
      <c r="K217" s="6"/>
      <c r="L217" s="6"/>
      <c r="M217" s="6"/>
      <c r="N217" s="6"/>
      <c r="O217" s="6"/>
      <c r="P217" s="6"/>
      <c r="Q217" s="6"/>
      <c r="R217" s="6">
        <v>0</v>
      </c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>
      <c r="A218" s="6"/>
      <c r="B218" s="6"/>
      <c r="C218" s="6"/>
      <c r="D218" s="6"/>
      <c r="E218" s="6"/>
      <c r="F218" s="6"/>
      <c r="G218" s="6"/>
      <c r="H218" s="6" t="str">
        <f ca="1">IFERROR(__xludf.DUMMYFUNCTION("""COMPUTED_VALUE"""),"Dual Blader")</f>
        <v>Dual Blader</v>
      </c>
      <c r="I218" s="6" t="str">
        <f ca="1">IFERROR(__xludf.DUMMYFUNCTION("""COMPUTED_VALUE"""),"Shield Bearer")</f>
        <v>Shield Bearer</v>
      </c>
      <c r="J218" s="6"/>
      <c r="K218" s="6"/>
      <c r="L218" s="6"/>
      <c r="M218" s="6"/>
      <c r="N218" s="6"/>
      <c r="O218" s="6"/>
      <c r="P218" s="6"/>
      <c r="Q218" s="6"/>
      <c r="R218" s="6">
        <v>0</v>
      </c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>
      <c r="A219" s="6"/>
      <c r="B219" s="6"/>
      <c r="C219" s="6"/>
      <c r="D219" s="6"/>
      <c r="E219" s="6"/>
      <c r="F219" s="6"/>
      <c r="G219" s="6"/>
      <c r="H219" s="6" t="str">
        <f ca="1">IFERROR(__xludf.DUMMYFUNCTION("""COMPUTED_VALUE"""),"Fighter")</f>
        <v>Fighter</v>
      </c>
      <c r="I219" s="6" t="str">
        <f ca="1">IFERROR(__xludf.DUMMYFUNCTION("""COMPUTED_VALUE"""),"Cold Corpse")</f>
        <v>Cold Corpse</v>
      </c>
      <c r="J219" s="6"/>
      <c r="K219" s="6"/>
      <c r="L219" s="6"/>
      <c r="M219" s="6"/>
      <c r="N219" s="6"/>
      <c r="O219" s="6"/>
      <c r="P219" s="6"/>
      <c r="Q219" s="6"/>
      <c r="R219" s="6">
        <v>0</v>
      </c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>
      <c r="A220" s="6"/>
      <c r="B220" s="6"/>
      <c r="C220" s="6"/>
      <c r="D220" s="6"/>
      <c r="E220" s="6"/>
      <c r="F220" s="6"/>
      <c r="G220" s="6"/>
      <c r="H220" s="6" t="str">
        <f ca="1">IFERROR(__xludf.DUMMYFUNCTION("""COMPUTED_VALUE"""),"Pyromancer")</f>
        <v>Pyromancer</v>
      </c>
      <c r="I220" s="6" t="str">
        <f ca="1">IFERROR(__xludf.DUMMYFUNCTION("""COMPUTED_VALUE"""),"Lightning Mage")</f>
        <v>Lightning Mage</v>
      </c>
      <c r="J220" s="6"/>
      <c r="K220" s="6"/>
      <c r="L220" s="6"/>
      <c r="M220" s="6"/>
      <c r="N220" s="6"/>
      <c r="O220" s="6"/>
      <c r="P220" s="6"/>
      <c r="Q220" s="6"/>
      <c r="R220" s="6">
        <v>0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>
      <c r="A221" s="6"/>
      <c r="B221" s="6"/>
      <c r="C221" s="6"/>
      <c r="D221" s="6"/>
      <c r="E221" s="6"/>
      <c r="F221" s="6"/>
      <c r="G221" s="6"/>
      <c r="H221" s="6" t="str">
        <f ca="1">IFERROR(__xludf.DUMMYFUNCTION("""COMPUTED_VALUE"""),"Taoist")</f>
        <v>Taoist</v>
      </c>
      <c r="I221" s="6" t="str">
        <f ca="1">IFERROR(__xludf.DUMMYFUNCTION("""COMPUTED_VALUE"""),"Dual Blader")</f>
        <v>Dual Blader</v>
      </c>
      <c r="J221" s="6"/>
      <c r="K221" s="6"/>
      <c r="L221" s="6"/>
      <c r="M221" s="6"/>
      <c r="N221" s="6"/>
      <c r="O221" s="6"/>
      <c r="P221" s="6"/>
      <c r="Q221" s="6"/>
      <c r="R221" s="6">
        <v>0</v>
      </c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>
      <c r="A222" s="6"/>
      <c r="B222" s="6"/>
      <c r="C222" s="6"/>
      <c r="D222" s="6"/>
      <c r="E222" s="6"/>
      <c r="F222" s="6"/>
      <c r="G222" s="6"/>
      <c r="H222" s="6" t="str">
        <f ca="1">IFERROR(__xludf.DUMMYFUNCTION("""COMPUTED_VALUE"""),"Mystic Dancer")</f>
        <v>Mystic Dancer</v>
      </c>
      <c r="I222" s="6" t="str">
        <f ca="1">IFERROR(__xludf.DUMMYFUNCTION("""COMPUTED_VALUE"""),"Barrier Mage")</f>
        <v>Barrier Mage</v>
      </c>
      <c r="J222" s="6"/>
      <c r="K222" s="6"/>
      <c r="L222" s="6"/>
      <c r="M222" s="6"/>
      <c r="N222" s="6"/>
      <c r="O222" s="6"/>
      <c r="P222" s="6"/>
      <c r="Q222" s="6"/>
      <c r="R222" s="6">
        <v>0</v>
      </c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>
      <c r="A223" s="6"/>
      <c r="B223" s="6"/>
      <c r="C223" s="6"/>
      <c r="D223" s="6"/>
      <c r="E223" s="6"/>
      <c r="F223" s="6"/>
      <c r="G223" s="6"/>
      <c r="H223" s="6" t="str">
        <f ca="1">IFERROR(__xludf.DUMMYFUNCTION("""COMPUTED_VALUE"""),"Knight")</f>
        <v>Knight</v>
      </c>
      <c r="I223" s="6" t="str">
        <f ca="1">IFERROR(__xludf.DUMMYFUNCTION("""COMPUTED_VALUE"""),"Mystic Dancer")</f>
        <v>Mystic Dancer</v>
      </c>
      <c r="J223" s="6"/>
      <c r="K223" s="6"/>
      <c r="L223" s="6"/>
      <c r="M223" s="6"/>
      <c r="N223" s="6"/>
      <c r="O223" s="6"/>
      <c r="P223" s="6"/>
      <c r="Q223" s="6"/>
      <c r="R223" s="6">
        <v>0</v>
      </c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>
      <c r="A224" s="6"/>
      <c r="B224" s="6"/>
      <c r="C224" s="6"/>
      <c r="D224" s="6"/>
      <c r="E224" s="6"/>
      <c r="F224" s="6"/>
      <c r="G224" s="6"/>
      <c r="H224" s="6" t="str">
        <f ca="1">IFERROR(__xludf.DUMMYFUNCTION("""COMPUTED_VALUE"""),"Priestess")</f>
        <v>Priestess</v>
      </c>
      <c r="I224" s="6" t="str">
        <f ca="1">IFERROR(__xludf.DUMMYFUNCTION("""COMPUTED_VALUE"""),"Sniper")</f>
        <v>Sniper</v>
      </c>
      <c r="J224" s="6"/>
      <c r="K224" s="6"/>
      <c r="L224" s="6"/>
      <c r="M224" s="6"/>
      <c r="N224" s="6"/>
      <c r="O224" s="6"/>
      <c r="P224" s="6"/>
      <c r="Q224" s="6"/>
      <c r="R224" s="6">
        <v>0</v>
      </c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>
      <c r="A225" s="6"/>
      <c r="B225" s="6"/>
      <c r="C225" s="6"/>
      <c r="D225" s="6"/>
      <c r="E225" s="6"/>
      <c r="F225" s="6"/>
      <c r="G225" s="6"/>
      <c r="H225" s="6" t="str">
        <f ca="1">IFERROR(__xludf.DUMMYFUNCTION("""COMPUTED_VALUE"""),"Knight")</f>
        <v>Knight</v>
      </c>
      <c r="I225" s="6" t="str">
        <f ca="1">IFERROR(__xludf.DUMMYFUNCTION("""COMPUTED_VALUE"""),"Dual Blader")</f>
        <v>Dual Blader</v>
      </c>
      <c r="J225" s="6"/>
      <c r="K225" s="6"/>
      <c r="L225" s="6"/>
      <c r="M225" s="6"/>
      <c r="N225" s="6"/>
      <c r="O225" s="6"/>
      <c r="P225" s="6"/>
      <c r="Q225" s="6"/>
      <c r="R225" s="6">
        <v>0</v>
      </c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>
      <c r="A226" s="6"/>
      <c r="B226" s="6"/>
      <c r="C226" s="6"/>
      <c r="D226" s="6"/>
      <c r="E226" s="6"/>
      <c r="F226" s="6"/>
      <c r="G226" s="6"/>
      <c r="H226" s="6" t="str">
        <f ca="1">IFERROR(__xludf.DUMMYFUNCTION("""COMPUTED_VALUE"""),"Fighter")</f>
        <v>Fighter</v>
      </c>
      <c r="I226" s="6" t="str">
        <f ca="1">IFERROR(__xludf.DUMMYFUNCTION("""COMPUTED_VALUE"""),"Archer")</f>
        <v>Archer</v>
      </c>
      <c r="J226" s="6"/>
      <c r="K226" s="6"/>
      <c r="L226" s="6"/>
      <c r="M226" s="6"/>
      <c r="N226" s="6"/>
      <c r="O226" s="6"/>
      <c r="P226" s="6"/>
      <c r="Q226" s="6"/>
      <c r="R226" s="6">
        <v>0</v>
      </c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>
      <c r="A227" s="6"/>
      <c r="B227" s="6"/>
      <c r="C227" s="6"/>
      <c r="D227" s="6"/>
      <c r="E227" s="6"/>
      <c r="F227" s="6"/>
      <c r="G227" s="6"/>
      <c r="H227" s="6" t="str">
        <f ca="1">IFERROR(__xludf.DUMMYFUNCTION("""COMPUTED_VALUE"""),"Barrier Mage")</f>
        <v>Barrier Mage</v>
      </c>
      <c r="I227" s="6" t="str">
        <f ca="1">IFERROR(__xludf.DUMMYFUNCTION("""COMPUTED_VALUE"""),"Magic Knight")</f>
        <v>Magic Knight</v>
      </c>
      <c r="J227" s="6"/>
      <c r="K227" s="6"/>
      <c r="L227" s="6"/>
      <c r="M227" s="6"/>
      <c r="N227" s="6"/>
      <c r="O227" s="6"/>
      <c r="P227" s="6"/>
      <c r="Q227" s="6"/>
      <c r="R227" s="6">
        <v>0</v>
      </c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>
      <c r="A228" s="6"/>
      <c r="B228" s="6"/>
      <c r="C228" s="6"/>
      <c r="D228" s="6"/>
      <c r="E228" s="6"/>
      <c r="F228" s="6"/>
      <c r="G228" s="6"/>
      <c r="H228" s="6" t="str">
        <f ca="1">IFERROR(__xludf.DUMMYFUNCTION("""COMPUTED_VALUE"""),"Boomerang Hunter")</f>
        <v>Boomerang Hunter</v>
      </c>
      <c r="I228" s="6" t="str">
        <f ca="1">IFERROR(__xludf.DUMMYFUNCTION("""COMPUTED_VALUE"""),"Lancer")</f>
        <v>Lancer</v>
      </c>
      <c r="J228" s="6"/>
      <c r="K228" s="6"/>
      <c r="L228" s="6"/>
      <c r="M228" s="6"/>
      <c r="N228" s="6"/>
      <c r="O228" s="6"/>
      <c r="P228" s="6"/>
      <c r="Q228" s="6"/>
      <c r="R228" s="6">
        <v>0</v>
      </c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>
      <c r="A229" s="6"/>
      <c r="B229" s="6"/>
      <c r="C229" s="6"/>
      <c r="D229" s="6"/>
      <c r="E229" s="6"/>
      <c r="F229" s="6"/>
      <c r="G229" s="6"/>
      <c r="H229" s="6" t="str">
        <f ca="1">IFERROR(__xludf.DUMMYFUNCTION("""COMPUTED_VALUE"""),"Knight")</f>
        <v>Knight</v>
      </c>
      <c r="I229" s="6" t="str">
        <f ca="1">IFERROR(__xludf.DUMMYFUNCTION("""COMPUTED_VALUE"""),"Barrier Mage")</f>
        <v>Barrier Mage</v>
      </c>
      <c r="J229" s="6"/>
      <c r="K229" s="6"/>
      <c r="L229" s="6"/>
      <c r="M229" s="6"/>
      <c r="N229" s="6"/>
      <c r="O229" s="6"/>
      <c r="P229" s="6"/>
      <c r="Q229" s="6"/>
      <c r="R229" s="6">
        <v>0</v>
      </c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>
      <c r="A230" s="6"/>
      <c r="B230" s="6"/>
      <c r="C230" s="6"/>
      <c r="D230" s="6"/>
      <c r="E230" s="6"/>
      <c r="F230" s="6"/>
      <c r="G230" s="6"/>
      <c r="H230" s="6" t="str">
        <f ca="1">IFERROR(__xludf.DUMMYFUNCTION("""COMPUTED_VALUE"""),"Barrier Mage")</f>
        <v>Barrier Mage</v>
      </c>
      <c r="I230" s="6" t="str">
        <f ca="1">IFERROR(__xludf.DUMMYFUNCTION("""COMPUTED_VALUE"""),"Mystic Dancer")</f>
        <v>Mystic Dancer</v>
      </c>
      <c r="J230" s="6"/>
      <c r="K230" s="6"/>
      <c r="L230" s="6"/>
      <c r="M230" s="6"/>
      <c r="N230" s="6"/>
      <c r="O230" s="6"/>
      <c r="P230" s="6"/>
      <c r="Q230" s="6"/>
      <c r="R230" s="6">
        <v>0</v>
      </c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>
      <c r="A231" s="6"/>
      <c r="B231" s="6"/>
      <c r="C231" s="6"/>
      <c r="D231" s="6"/>
      <c r="E231" s="6"/>
      <c r="F231" s="6"/>
      <c r="G231" s="6"/>
      <c r="H231" s="6" t="str">
        <f ca="1">IFERROR(__xludf.DUMMYFUNCTION("""COMPUTED_VALUE"""),"Lightning Mage")</f>
        <v>Lightning Mage</v>
      </c>
      <c r="I231" s="6" t="str">
        <f ca="1">IFERROR(__xludf.DUMMYFUNCTION("""COMPUTED_VALUE"""),"Fighter")</f>
        <v>Fighter</v>
      </c>
      <c r="J231" s="6"/>
      <c r="K231" s="6"/>
      <c r="L231" s="6"/>
      <c r="M231" s="6"/>
      <c r="N231" s="6"/>
      <c r="O231" s="6"/>
      <c r="P231" s="6"/>
      <c r="Q231" s="6"/>
      <c r="R231" s="6">
        <v>0</v>
      </c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>
      <c r="A232" s="6"/>
      <c r="B232" s="6"/>
      <c r="C232" s="6"/>
      <c r="D232" s="6"/>
      <c r="E232" s="6"/>
      <c r="F232" s="6"/>
      <c r="G232" s="6"/>
      <c r="H232" s="6" t="str">
        <f ca="1">IFERROR(__xludf.DUMMYFUNCTION("""COMPUTED_VALUE"""),"Pyromancer")</f>
        <v>Pyromancer</v>
      </c>
      <c r="I232" s="6" t="str">
        <f ca="1">IFERROR(__xludf.DUMMYFUNCTION("""COMPUTED_VALUE"""),"Illusionist")</f>
        <v>Illusionist</v>
      </c>
      <c r="J232" s="6"/>
      <c r="K232" s="6"/>
      <c r="L232" s="6"/>
      <c r="M232" s="6"/>
      <c r="N232" s="6"/>
      <c r="O232" s="6"/>
      <c r="P232" s="6"/>
      <c r="Q232" s="6"/>
      <c r="R232" s="6">
        <v>0</v>
      </c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>
      <c r="A233" s="6"/>
      <c r="B233" s="6"/>
      <c r="C233" s="6"/>
      <c r="D233" s="6"/>
      <c r="E233" s="6"/>
      <c r="F233" s="6"/>
      <c r="G233" s="6"/>
      <c r="H233" s="6" t="str">
        <f ca="1">IFERROR(__xludf.DUMMYFUNCTION("""COMPUTED_VALUE"""),"Knight")</f>
        <v>Knight</v>
      </c>
      <c r="I233" s="6" t="str">
        <f ca="1">IFERROR(__xludf.DUMMYFUNCTION("""COMPUTED_VALUE"""),"Dual Blader")</f>
        <v>Dual Blader</v>
      </c>
      <c r="J233" s="6"/>
      <c r="K233" s="6"/>
      <c r="L233" s="6"/>
      <c r="M233" s="6"/>
      <c r="N233" s="6"/>
      <c r="O233" s="6"/>
      <c r="P233" s="6"/>
      <c r="Q233" s="6"/>
      <c r="R233" s="6">
        <v>0</v>
      </c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>
      <c r="A234" s="6"/>
      <c r="B234" s="6"/>
      <c r="C234" s="6"/>
      <c r="D234" s="6"/>
      <c r="E234" s="6"/>
      <c r="F234" s="6"/>
      <c r="G234" s="6"/>
      <c r="H234" s="6" t="str">
        <f ca="1">IFERROR(__xludf.DUMMYFUNCTION("""COMPUTED_VALUE"""),"Shrine Maiden")</f>
        <v>Shrine Maiden</v>
      </c>
      <c r="I234" s="6" t="str">
        <f ca="1">IFERROR(__xludf.DUMMYFUNCTION("""COMPUTED_VALUE"""),"Exorcist")</f>
        <v>Exorcist</v>
      </c>
      <c r="J234" s="6"/>
      <c r="K234" s="6"/>
      <c r="L234" s="6"/>
      <c r="M234" s="6"/>
      <c r="N234" s="6"/>
      <c r="O234" s="6"/>
      <c r="P234" s="6"/>
      <c r="Q234" s="6"/>
      <c r="R234" s="6">
        <v>0</v>
      </c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>
      <c r="A235" s="6"/>
      <c r="B235" s="6"/>
      <c r="C235" s="6"/>
      <c r="D235" s="6"/>
      <c r="E235" s="6"/>
      <c r="F235" s="6"/>
      <c r="G235" s="6"/>
      <c r="H235" s="6" t="str">
        <f ca="1">IFERROR(__xludf.DUMMYFUNCTION("""COMPUTED_VALUE"""),"Magic Knight")</f>
        <v>Magic Knight</v>
      </c>
      <c r="I235" s="6" t="str">
        <f ca="1">IFERROR(__xludf.DUMMYFUNCTION("""COMPUTED_VALUE"""),"Fighter")</f>
        <v>Fighter</v>
      </c>
      <c r="J235" s="6"/>
      <c r="K235" s="6"/>
      <c r="L235" s="6"/>
      <c r="M235" s="6"/>
      <c r="N235" s="6"/>
      <c r="O235" s="6"/>
      <c r="P235" s="6"/>
      <c r="Q235" s="6"/>
      <c r="R235" s="6">
        <v>0</v>
      </c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>
      <c r="A236" s="6"/>
      <c r="B236" s="6"/>
      <c r="C236" s="6"/>
      <c r="D236" s="6"/>
      <c r="E236" s="6"/>
      <c r="F236" s="6"/>
      <c r="G236" s="6"/>
      <c r="H236" s="6" t="str">
        <f ca="1">IFERROR(__xludf.DUMMYFUNCTION("""COMPUTED_VALUE"""),"Barrier Mage")</f>
        <v>Barrier Mage</v>
      </c>
      <c r="I236" s="6" t="str">
        <f ca="1">IFERROR(__xludf.DUMMYFUNCTION("""COMPUTED_VALUE"""),"Magic Knight")</f>
        <v>Magic Knight</v>
      </c>
      <c r="J236" s="6"/>
      <c r="K236" s="6"/>
      <c r="L236" s="6"/>
      <c r="M236" s="6"/>
      <c r="N236" s="6"/>
      <c r="O236" s="6"/>
      <c r="P236" s="6"/>
      <c r="Q236" s="6"/>
      <c r="R236" s="6">
        <v>0</v>
      </c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>
      <c r="A237" s="6"/>
      <c r="B237" s="6"/>
      <c r="C237" s="6"/>
      <c r="D237" s="6"/>
      <c r="E237" s="6"/>
      <c r="F237" s="6"/>
      <c r="G237" s="6"/>
      <c r="H237" s="6" t="str">
        <f ca="1">IFERROR(__xludf.DUMMYFUNCTION("""COMPUTED_VALUE"""),"Knight")</f>
        <v>Knight</v>
      </c>
      <c r="I237" s="6" t="str">
        <f ca="1">IFERROR(__xludf.DUMMYFUNCTION("""COMPUTED_VALUE"""),"Illusionist")</f>
        <v>Illusionist</v>
      </c>
      <c r="J237" s="6"/>
      <c r="K237" s="6"/>
      <c r="L237" s="6"/>
      <c r="M237" s="6"/>
      <c r="N237" s="6"/>
      <c r="O237" s="6"/>
      <c r="P237" s="6"/>
      <c r="Q237" s="6"/>
      <c r="R237" s="6">
        <v>0</v>
      </c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>
      <c r="A238" s="6"/>
      <c r="B238" s="6"/>
      <c r="C238" s="6"/>
      <c r="D238" s="6"/>
      <c r="E238" s="6"/>
      <c r="F238" s="6"/>
      <c r="G238" s="6"/>
      <c r="H238" s="6" t="str">
        <f ca="1">IFERROR(__xludf.DUMMYFUNCTION("""COMPUTED_VALUE"""),"Gunner")</f>
        <v>Gunner</v>
      </c>
      <c r="I238" s="6" t="str">
        <f ca="1">IFERROR(__xludf.DUMMYFUNCTION("""COMPUTED_VALUE"""),"Exorcist")</f>
        <v>Exorcist</v>
      </c>
      <c r="J238" s="6"/>
      <c r="K238" s="6"/>
      <c r="L238" s="6"/>
      <c r="M238" s="6"/>
      <c r="N238" s="6"/>
      <c r="O238" s="6"/>
      <c r="P238" s="6"/>
      <c r="Q238" s="6"/>
      <c r="R238" s="6">
        <v>0</v>
      </c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>
      <c r="A239" s="6"/>
      <c r="B239" s="6"/>
      <c r="C239" s="6"/>
      <c r="D239" s="6"/>
      <c r="E239" s="6"/>
      <c r="F239" s="6"/>
      <c r="G239" s="6"/>
      <c r="H239" s="6" t="str">
        <f ca="1">IFERROR(__xludf.DUMMYFUNCTION("""COMPUTED_VALUE"""),"Fighter")</f>
        <v>Fighter</v>
      </c>
      <c r="I239" s="6" t="str">
        <f ca="1">IFERROR(__xludf.DUMMYFUNCTION("""COMPUTED_VALUE"""),"Archer")</f>
        <v>Archer</v>
      </c>
      <c r="J239" s="6"/>
      <c r="K239" s="6"/>
      <c r="L239" s="6"/>
      <c r="M239" s="6"/>
      <c r="N239" s="6"/>
      <c r="O239" s="6"/>
      <c r="P239" s="6"/>
      <c r="Q239" s="6"/>
      <c r="R239" s="6">
        <v>0</v>
      </c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>
      <c r="A240" s="6"/>
      <c r="B240" s="6"/>
      <c r="C240" s="6"/>
      <c r="D240" s="6"/>
      <c r="E240" s="6"/>
      <c r="F240" s="6"/>
      <c r="G240" s="6"/>
      <c r="H240" s="6" t="str">
        <f ca="1">IFERROR(__xludf.DUMMYFUNCTION("""COMPUTED_VALUE"""),"Devil")</f>
        <v>Devil</v>
      </c>
      <c r="I240" s="6" t="str">
        <f ca="1">IFERROR(__xludf.DUMMYFUNCTION("""COMPUTED_VALUE"""),"Swordsman")</f>
        <v>Swordsman</v>
      </c>
      <c r="J240" s="6"/>
      <c r="K240" s="6"/>
      <c r="L240" s="6"/>
      <c r="M240" s="6"/>
      <c r="N240" s="6"/>
      <c r="O240" s="6"/>
      <c r="P240" s="6"/>
      <c r="Q240" s="6"/>
      <c r="R240" s="6">
        <v>0</v>
      </c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>
      <c r="A241" s="6"/>
      <c r="B241" s="6"/>
      <c r="C241" s="6"/>
      <c r="D241" s="6"/>
      <c r="E241" s="6"/>
      <c r="F241" s="6"/>
      <c r="G241" s="6"/>
      <c r="H241" s="6" t="str">
        <f ca="1">IFERROR(__xludf.DUMMYFUNCTION("""COMPUTED_VALUE"""),"Taoist")</f>
        <v>Taoist</v>
      </c>
      <c r="I241" s="6" t="str">
        <f ca="1">IFERROR(__xludf.DUMMYFUNCTION("""COMPUTED_VALUE"""),"Shrine Maiden")</f>
        <v>Shrine Maiden</v>
      </c>
      <c r="J241" s="6"/>
      <c r="K241" s="6"/>
      <c r="L241" s="6"/>
      <c r="M241" s="6"/>
      <c r="N241" s="6"/>
      <c r="O241" s="6"/>
      <c r="P241" s="6"/>
      <c r="Q241" s="6"/>
      <c r="R241" s="6">
        <v>0</v>
      </c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>
      <c r="A242" s="6"/>
      <c r="B242" s="6"/>
      <c r="C242" s="6"/>
      <c r="D242" s="6"/>
      <c r="E242" s="6"/>
      <c r="F242" s="6"/>
      <c r="G242" s="6"/>
      <c r="H242" s="6" t="str">
        <f ca="1">IFERROR(__xludf.DUMMYFUNCTION("""COMPUTED_VALUE"""),"Dual Blader")</f>
        <v>Dual Blader</v>
      </c>
      <c r="I242" s="6" t="str">
        <f ca="1">IFERROR(__xludf.DUMMYFUNCTION("""COMPUTED_VALUE"""),"Boomerang Hunter")</f>
        <v>Boomerang Hunter</v>
      </c>
      <c r="J242" s="6"/>
      <c r="K242" s="6"/>
      <c r="L242" s="6"/>
      <c r="M242" s="6"/>
      <c r="N242" s="6"/>
      <c r="O242" s="6"/>
      <c r="P242" s="6"/>
      <c r="Q242" s="6"/>
      <c r="R242" s="6">
        <v>0</v>
      </c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>
      <c r="A243" s="6"/>
      <c r="B243" s="6"/>
      <c r="C243" s="6"/>
      <c r="D243" s="6"/>
      <c r="E243" s="6"/>
      <c r="F243" s="6"/>
      <c r="G243" s="6"/>
      <c r="H243" s="6" t="str">
        <f ca="1">IFERROR(__xludf.DUMMYFUNCTION("""COMPUTED_VALUE"""),"Illusionist")</f>
        <v>Illusionist</v>
      </c>
      <c r="I243" s="6" t="str">
        <f ca="1">IFERROR(__xludf.DUMMYFUNCTION("""COMPUTED_VALUE"""),"Lancer")</f>
        <v>Lancer</v>
      </c>
      <c r="J243" s="6"/>
      <c r="K243" s="6"/>
      <c r="L243" s="6"/>
      <c r="M243" s="6"/>
      <c r="N243" s="6"/>
      <c r="O243" s="6"/>
      <c r="P243" s="6"/>
      <c r="Q243" s="6"/>
      <c r="R243" s="6">
        <v>0</v>
      </c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>
      <c r="A244" s="6"/>
      <c r="B244" s="6"/>
      <c r="C244" s="6"/>
      <c r="D244" s="6"/>
      <c r="E244" s="6"/>
      <c r="F244" s="6"/>
      <c r="G244" s="6"/>
      <c r="H244" s="6" t="str">
        <f ca="1">IFERROR(__xludf.DUMMYFUNCTION("""COMPUTED_VALUE"""),"Icemage")</f>
        <v>Icemage</v>
      </c>
      <c r="I244" s="6" t="str">
        <f ca="1">IFERROR(__xludf.DUMMYFUNCTION("""COMPUTED_VALUE"""),"Archer")</f>
        <v>Archer</v>
      </c>
      <c r="J244" s="6"/>
      <c r="K244" s="6"/>
      <c r="L244" s="6"/>
      <c r="M244" s="6"/>
      <c r="N244" s="6"/>
      <c r="O244" s="6"/>
      <c r="P244" s="6"/>
      <c r="Q244" s="6"/>
      <c r="R244" s="6">
        <v>0</v>
      </c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>
      <c r="A245" s="6"/>
      <c r="B245" s="6"/>
      <c r="C245" s="6"/>
      <c r="D245" s="6"/>
      <c r="E245" s="6"/>
      <c r="F245" s="6"/>
      <c r="G245" s="6"/>
      <c r="H245" s="6" t="str">
        <f ca="1">IFERROR(__xludf.DUMMYFUNCTION("""COMPUTED_VALUE"""),"Shield Bearer")</f>
        <v>Shield Bearer</v>
      </c>
      <c r="I245" s="6" t="str">
        <f ca="1">IFERROR(__xludf.DUMMYFUNCTION("""COMPUTED_VALUE"""),"Barrier Mage")</f>
        <v>Barrier Mage</v>
      </c>
      <c r="J245" s="6"/>
      <c r="K245" s="6"/>
      <c r="L245" s="6"/>
      <c r="M245" s="6"/>
      <c r="N245" s="6"/>
      <c r="O245" s="6"/>
      <c r="P245" s="6"/>
      <c r="Q245" s="6"/>
      <c r="R245" s="6">
        <v>0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>
      <c r="A246" s="6"/>
      <c r="B246" s="6"/>
      <c r="C246" s="6"/>
      <c r="D246" s="6"/>
      <c r="E246" s="6"/>
      <c r="F246" s="6"/>
      <c r="G246" s="6"/>
      <c r="H246" s="6" t="str">
        <f ca="1">IFERROR(__xludf.DUMMYFUNCTION("""COMPUTED_VALUE"""),"Magic Knight")</f>
        <v>Magic Knight</v>
      </c>
      <c r="I246" s="6" t="str">
        <f ca="1">IFERROR(__xludf.DUMMYFUNCTION("""COMPUTED_VALUE"""),"Swordsman")</f>
        <v>Swordsman</v>
      </c>
      <c r="J246" s="6"/>
      <c r="K246" s="6"/>
      <c r="L246" s="6"/>
      <c r="M246" s="6"/>
      <c r="N246" s="6"/>
      <c r="O246" s="6"/>
      <c r="P246" s="6"/>
      <c r="Q246" s="6"/>
      <c r="R246" s="6">
        <v>0</v>
      </c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>
      <c r="A247" s="6"/>
      <c r="B247" s="6"/>
      <c r="C247" s="6"/>
      <c r="D247" s="6"/>
      <c r="E247" s="6"/>
      <c r="F247" s="6"/>
      <c r="G247" s="6"/>
      <c r="H247" s="6" t="str">
        <f ca="1">IFERROR(__xludf.DUMMYFUNCTION("""COMPUTED_VALUE"""),"Werewolf")</f>
        <v>Werewolf</v>
      </c>
      <c r="I247" s="6" t="str">
        <f ca="1">IFERROR(__xludf.DUMMYFUNCTION("""COMPUTED_VALUE"""),"Cold Corpse")</f>
        <v>Cold Corpse</v>
      </c>
      <c r="J247" s="6"/>
      <c r="K247" s="6"/>
      <c r="L247" s="6"/>
      <c r="M247" s="6"/>
      <c r="N247" s="6"/>
      <c r="O247" s="6"/>
      <c r="P247" s="6"/>
      <c r="Q247" s="6"/>
      <c r="R247" s="6">
        <v>0</v>
      </c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>
      <c r="A248" s="6"/>
      <c r="B248" s="6"/>
      <c r="C248" s="6"/>
      <c r="D248" s="6"/>
      <c r="E248" s="6"/>
      <c r="F248" s="6"/>
      <c r="G248" s="6"/>
      <c r="H248" s="6" t="str">
        <f ca="1">IFERROR(__xludf.DUMMYFUNCTION("""COMPUTED_VALUE"""),"Barrier Mage")</f>
        <v>Barrier Mage</v>
      </c>
      <c r="I248" s="6" t="str">
        <f ca="1">IFERROR(__xludf.DUMMYFUNCTION("""COMPUTED_VALUE"""),"Devil")</f>
        <v>Devil</v>
      </c>
      <c r="J248" s="6"/>
      <c r="K248" s="6"/>
      <c r="L248" s="6"/>
      <c r="M248" s="6"/>
      <c r="N248" s="6"/>
      <c r="O248" s="6"/>
      <c r="P248" s="6"/>
      <c r="Q248" s="6"/>
      <c r="R248" s="6">
        <v>0</v>
      </c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>
      <c r="A249" s="6"/>
      <c r="B249" s="6"/>
      <c r="C249" s="6"/>
      <c r="D249" s="6"/>
      <c r="E249" s="6"/>
      <c r="F249" s="6"/>
      <c r="G249" s="6"/>
      <c r="H249" s="6" t="str">
        <f ca="1">IFERROR(__xludf.DUMMYFUNCTION("""COMPUTED_VALUE"""),"Gunner")</f>
        <v>Gunner</v>
      </c>
      <c r="I249" s="6" t="str">
        <f ca="1">IFERROR(__xludf.DUMMYFUNCTION("""COMPUTED_VALUE"""),"Archer")</f>
        <v>Archer</v>
      </c>
      <c r="J249" s="6"/>
      <c r="K249" s="6"/>
      <c r="L249" s="6"/>
      <c r="M249" s="6"/>
      <c r="N249" s="6"/>
      <c r="O249" s="6"/>
      <c r="P249" s="6"/>
      <c r="Q249" s="6"/>
      <c r="R249" s="6">
        <v>0</v>
      </c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>
      <c r="A250" s="6"/>
      <c r="B250" s="6"/>
      <c r="C250" s="6"/>
      <c r="D250" s="6"/>
      <c r="E250" s="6"/>
      <c r="F250" s="6"/>
      <c r="G250" s="6"/>
      <c r="H250" s="6" t="str">
        <f ca="1">IFERROR(__xludf.DUMMYFUNCTION("""COMPUTED_VALUE"""),"Swordsman")</f>
        <v>Swordsman</v>
      </c>
      <c r="I250" s="6" t="str">
        <f ca="1">IFERROR(__xludf.DUMMYFUNCTION("""COMPUTED_VALUE"""),"Knight")</f>
        <v>Knight</v>
      </c>
      <c r="J250" s="6"/>
      <c r="K250" s="6"/>
      <c r="L250" s="6"/>
      <c r="M250" s="6"/>
      <c r="N250" s="6"/>
      <c r="O250" s="6"/>
      <c r="P250" s="6"/>
      <c r="Q250" s="6"/>
      <c r="R250" s="6">
        <v>0</v>
      </c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>
      <c r="A251" s="6"/>
      <c r="B251" s="6"/>
      <c r="C251" s="6"/>
      <c r="D251" s="6"/>
      <c r="E251" s="6"/>
      <c r="F251" s="6"/>
      <c r="G251" s="6"/>
      <c r="H251" s="6" t="str">
        <f ca="1">IFERROR(__xludf.DUMMYFUNCTION("""COMPUTED_VALUE"""),"Archer")</f>
        <v>Archer</v>
      </c>
      <c r="I251" s="6" t="str">
        <f ca="1">IFERROR(__xludf.DUMMYFUNCTION("""COMPUTED_VALUE"""),"Mystic Dancer")</f>
        <v>Mystic Dancer</v>
      </c>
      <c r="J251" s="6"/>
      <c r="K251" s="6"/>
      <c r="L251" s="6"/>
      <c r="M251" s="6"/>
      <c r="N251" s="6"/>
      <c r="O251" s="6"/>
      <c r="P251" s="6"/>
      <c r="Q251" s="6"/>
      <c r="R251" s="6">
        <v>0</v>
      </c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>
      <c r="A252" s="6"/>
      <c r="B252" s="6"/>
      <c r="C252" s="6"/>
      <c r="D252" s="6"/>
      <c r="E252" s="6"/>
      <c r="F252" s="6"/>
      <c r="G252" s="6"/>
      <c r="H252" s="6" t="str">
        <f ca="1">IFERROR(__xludf.DUMMYFUNCTION("""COMPUTED_VALUE"""),"Werewolf")</f>
        <v>Werewolf</v>
      </c>
      <c r="I252" s="6" t="str">
        <f ca="1">IFERROR(__xludf.DUMMYFUNCTION("""COMPUTED_VALUE"""),"Fighter")</f>
        <v>Fighter</v>
      </c>
      <c r="J252" s="6"/>
      <c r="K252" s="6"/>
      <c r="L252" s="6"/>
      <c r="M252" s="6"/>
      <c r="N252" s="6"/>
      <c r="O252" s="6"/>
      <c r="P252" s="6"/>
      <c r="Q252" s="6"/>
      <c r="R252" s="6">
        <v>0</v>
      </c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>
      <c r="A253" s="6"/>
      <c r="B253" s="6"/>
      <c r="C253" s="6"/>
      <c r="D253" s="6"/>
      <c r="E253" s="6"/>
      <c r="F253" s="6"/>
      <c r="G253" s="6"/>
      <c r="H253" s="6" t="str">
        <f ca="1">IFERROR(__xludf.DUMMYFUNCTION("""COMPUTED_VALUE"""),"Mystic Dancer")</f>
        <v>Mystic Dancer</v>
      </c>
      <c r="I253" s="6" t="str">
        <f ca="1">IFERROR(__xludf.DUMMYFUNCTION("""COMPUTED_VALUE"""),"Plague Doctor")</f>
        <v>Plague Doctor</v>
      </c>
      <c r="J253" s="6"/>
      <c r="K253" s="6"/>
      <c r="L253" s="6"/>
      <c r="M253" s="6"/>
      <c r="N253" s="6"/>
      <c r="O253" s="6"/>
      <c r="P253" s="6"/>
      <c r="Q253" s="6"/>
      <c r="R253" s="6">
        <v>0</v>
      </c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>
      <c r="A254" s="6"/>
      <c r="B254" s="6"/>
      <c r="C254" s="6"/>
      <c r="D254" s="6"/>
      <c r="E254" s="6"/>
      <c r="F254" s="6"/>
      <c r="G254" s="6"/>
      <c r="H254" s="6" t="str">
        <f ca="1">IFERROR(__xludf.DUMMYFUNCTION("""COMPUTED_VALUE"""),"Knight")</f>
        <v>Knight</v>
      </c>
      <c r="I254" s="6" t="str">
        <f ca="1">IFERROR(__xludf.DUMMYFUNCTION("""COMPUTED_VALUE"""),"Taoist")</f>
        <v>Taoist</v>
      </c>
      <c r="J254" s="6"/>
      <c r="K254" s="6"/>
      <c r="L254" s="6"/>
      <c r="M254" s="6"/>
      <c r="N254" s="6"/>
      <c r="O254" s="6"/>
      <c r="P254" s="6"/>
      <c r="Q254" s="6"/>
      <c r="R254" s="6">
        <v>0</v>
      </c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>
      <c r="A255" s="6"/>
      <c r="B255" s="6"/>
      <c r="C255" s="6"/>
      <c r="D255" s="6"/>
      <c r="E255" s="6"/>
      <c r="F255" s="6"/>
      <c r="G255" s="6"/>
      <c r="H255" s="6" t="str">
        <f ca="1">IFERROR(__xludf.DUMMYFUNCTION("""COMPUTED_VALUE"""),"Boomerang Hunter")</f>
        <v>Boomerang Hunter</v>
      </c>
      <c r="I255" s="6" t="str">
        <f ca="1">IFERROR(__xludf.DUMMYFUNCTION("""COMPUTED_VALUE"""),"Shield Bearer")</f>
        <v>Shield Bearer</v>
      </c>
      <c r="J255" s="6"/>
      <c r="K255" s="6"/>
      <c r="L255" s="6"/>
      <c r="M255" s="6"/>
      <c r="N255" s="6"/>
      <c r="O255" s="6"/>
      <c r="P255" s="6"/>
      <c r="Q255" s="6"/>
      <c r="R255" s="6">
        <v>0</v>
      </c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>
      <c r="A256" s="6"/>
      <c r="B256" s="6"/>
      <c r="C256" s="6"/>
      <c r="D256" s="6"/>
      <c r="E256" s="6"/>
      <c r="F256" s="6"/>
      <c r="G256" s="6"/>
      <c r="H256" s="6" t="str">
        <f ca="1">IFERROR(__xludf.DUMMYFUNCTION("""COMPUTED_VALUE"""),"Swordsman")</f>
        <v>Swordsman</v>
      </c>
      <c r="I256" s="6" t="str">
        <f ca="1">IFERROR(__xludf.DUMMYFUNCTION("""COMPUTED_VALUE"""),"Gunner")</f>
        <v>Gunner</v>
      </c>
      <c r="J256" s="6"/>
      <c r="K256" s="6"/>
      <c r="L256" s="6"/>
      <c r="M256" s="6"/>
      <c r="N256" s="6"/>
      <c r="O256" s="6"/>
      <c r="P256" s="6"/>
      <c r="Q256" s="6"/>
      <c r="R256" s="6">
        <v>0</v>
      </c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>
      <c r="A257" s="6"/>
      <c r="B257" s="6"/>
      <c r="C257" s="6"/>
      <c r="D257" s="6"/>
      <c r="E257" s="6"/>
      <c r="F257" s="6"/>
      <c r="G257" s="6"/>
      <c r="H257" s="6" t="str">
        <f ca="1">IFERROR(__xludf.DUMMYFUNCTION("""COMPUTED_VALUE"""),"Exorcist")</f>
        <v>Exorcist</v>
      </c>
      <c r="I257" s="6" t="str">
        <f ca="1">IFERROR(__xludf.DUMMYFUNCTION("""COMPUTED_VALUE"""),"Lightning Mage")</f>
        <v>Lightning Mage</v>
      </c>
      <c r="J257" s="6"/>
      <c r="K257" s="6"/>
      <c r="L257" s="6"/>
      <c r="M257" s="6"/>
      <c r="N257" s="6"/>
      <c r="O257" s="6"/>
      <c r="P257" s="6"/>
      <c r="Q257" s="6"/>
      <c r="R257" s="6">
        <v>0</v>
      </c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>
      <c r="A258" s="6"/>
      <c r="B258" s="6"/>
      <c r="C258" s="6"/>
      <c r="D258" s="6"/>
      <c r="E258" s="6"/>
      <c r="F258" s="6"/>
      <c r="G258" s="6"/>
      <c r="H258" s="6" t="str">
        <f ca="1">IFERROR(__xludf.DUMMYFUNCTION("""COMPUTED_VALUE"""),"Knight")</f>
        <v>Knight</v>
      </c>
      <c r="I258" s="6" t="str">
        <f ca="1">IFERROR(__xludf.DUMMYFUNCTION("""COMPUTED_VALUE"""),"Cold Corpse")</f>
        <v>Cold Corpse</v>
      </c>
      <c r="J258" s="6"/>
      <c r="K258" s="6"/>
      <c r="L258" s="6"/>
      <c r="M258" s="6"/>
      <c r="N258" s="6"/>
      <c r="O258" s="6"/>
      <c r="P258" s="6"/>
      <c r="Q258" s="6"/>
      <c r="R258" s="6">
        <v>0</v>
      </c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>
      <c r="A259" s="6"/>
      <c r="B259" s="6"/>
      <c r="C259" s="6"/>
      <c r="D259" s="6"/>
      <c r="E259" s="6"/>
      <c r="F259" s="6"/>
      <c r="G259" s="6"/>
      <c r="H259" s="6" t="str">
        <f ca="1">IFERROR(__xludf.DUMMYFUNCTION("""COMPUTED_VALUE"""),"Fighter")</f>
        <v>Fighter</v>
      </c>
      <c r="I259" s="6" t="str">
        <f ca="1">IFERROR(__xludf.DUMMYFUNCTION("""COMPUTED_VALUE"""),"Magic Knight")</f>
        <v>Magic Knight</v>
      </c>
      <c r="J259" s="6"/>
      <c r="K259" s="6"/>
      <c r="L259" s="6"/>
      <c r="M259" s="6"/>
      <c r="N259" s="6"/>
      <c r="O259" s="6"/>
      <c r="P259" s="6"/>
      <c r="Q259" s="6"/>
      <c r="R259" s="6">
        <v>0</v>
      </c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>
      <c r="A260" s="6"/>
      <c r="B260" s="6"/>
      <c r="C260" s="6"/>
      <c r="D260" s="6"/>
      <c r="E260" s="6"/>
      <c r="F260" s="6"/>
      <c r="G260" s="6"/>
      <c r="H260" s="6" t="str">
        <f ca="1">IFERROR(__xludf.DUMMYFUNCTION("""COMPUTED_VALUE"""),"Shadowmancer")</f>
        <v>Shadowmancer</v>
      </c>
      <c r="I260" s="6" t="str">
        <f ca="1">IFERROR(__xludf.DUMMYFUNCTION("""COMPUTED_VALUE"""),"Boomerang Hunter")</f>
        <v>Boomerang Hunter</v>
      </c>
      <c r="J260" s="6"/>
      <c r="K260" s="6"/>
      <c r="L260" s="6"/>
      <c r="M260" s="6"/>
      <c r="N260" s="6"/>
      <c r="O260" s="6"/>
      <c r="P260" s="6"/>
      <c r="Q260" s="6"/>
      <c r="R260" s="6">
        <v>0</v>
      </c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>
      <c r="A261" s="6"/>
      <c r="B261" s="6"/>
      <c r="C261" s="6"/>
      <c r="D261" s="6"/>
      <c r="E261" s="6"/>
      <c r="F261" s="6"/>
      <c r="G261" s="6"/>
      <c r="H261" s="6" t="str">
        <f ca="1">IFERROR(__xludf.DUMMYFUNCTION("""COMPUTED_VALUE"""),"Archer")</f>
        <v>Archer</v>
      </c>
      <c r="I261" s="6" t="str">
        <f ca="1">IFERROR(__xludf.DUMMYFUNCTION("""COMPUTED_VALUE"""),"Dual Blader")</f>
        <v>Dual Blader</v>
      </c>
      <c r="J261" s="6"/>
      <c r="K261" s="6"/>
      <c r="L261" s="6"/>
      <c r="M261" s="6"/>
      <c r="N261" s="6"/>
      <c r="O261" s="6"/>
      <c r="P261" s="6"/>
      <c r="Q261" s="6"/>
      <c r="R261" s="6">
        <v>0</v>
      </c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>
      <c r="A262" s="6"/>
      <c r="B262" s="6"/>
      <c r="C262" s="6"/>
      <c r="D262" s="6"/>
      <c r="E262" s="6"/>
      <c r="F262" s="6"/>
      <c r="G262" s="6"/>
      <c r="H262" s="6" t="str">
        <f ca="1">IFERROR(__xludf.DUMMYFUNCTION("""COMPUTED_VALUE"""),"Magic Knight")</f>
        <v>Magic Knight</v>
      </c>
      <c r="I262" s="6" t="str">
        <f ca="1">IFERROR(__xludf.DUMMYFUNCTION("""COMPUTED_VALUE"""),"Magic Knight")</f>
        <v>Magic Knight</v>
      </c>
      <c r="J262" s="6"/>
      <c r="K262" s="6"/>
      <c r="L262" s="6"/>
      <c r="M262" s="6"/>
      <c r="N262" s="6"/>
      <c r="O262" s="6"/>
      <c r="P262" s="6"/>
      <c r="Q262" s="6"/>
      <c r="R262" s="6">
        <v>0</v>
      </c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>
      <c r="A263" s="6"/>
      <c r="B263" s="6"/>
      <c r="C263" s="6"/>
      <c r="D263" s="6"/>
      <c r="E263" s="6"/>
      <c r="F263" s="6"/>
      <c r="G263" s="6"/>
      <c r="H263" s="6" t="str">
        <f ca="1">IFERROR(__xludf.DUMMYFUNCTION("""COMPUTED_VALUE"""),"Lightning Mage")</f>
        <v>Lightning Mage</v>
      </c>
      <c r="I263" s="6" t="str">
        <f ca="1">IFERROR(__xludf.DUMMYFUNCTION("""COMPUTED_VALUE"""),"Shield Bearer")</f>
        <v>Shield Bearer</v>
      </c>
      <c r="J263" s="6"/>
      <c r="K263" s="6"/>
      <c r="L263" s="6"/>
      <c r="M263" s="6"/>
      <c r="N263" s="6"/>
      <c r="O263" s="6"/>
      <c r="P263" s="6"/>
      <c r="Q263" s="6"/>
      <c r="R263" s="6">
        <v>0</v>
      </c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>
      <c r="A264" s="6"/>
      <c r="B264" s="6"/>
      <c r="C264" s="6"/>
      <c r="D264" s="6"/>
      <c r="E264" s="6"/>
      <c r="F264" s="6"/>
      <c r="G264" s="6"/>
      <c r="H264" s="6" t="str">
        <f ca="1">IFERROR(__xludf.DUMMYFUNCTION("""COMPUTED_VALUE"""),"Ghost")</f>
        <v>Ghost</v>
      </c>
      <c r="I264" s="6" t="str">
        <f ca="1">IFERROR(__xludf.DUMMYFUNCTION("""COMPUTED_VALUE"""),"Shadowmancer")</f>
        <v>Shadowmancer</v>
      </c>
      <c r="J264" s="6"/>
      <c r="K264" s="6"/>
      <c r="L264" s="6"/>
      <c r="M264" s="6"/>
      <c r="N264" s="6"/>
      <c r="O264" s="6"/>
      <c r="P264" s="6"/>
      <c r="Q264" s="6"/>
      <c r="R264" s="6">
        <v>0</v>
      </c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>
      <c r="A265" s="6"/>
      <c r="B265" s="6"/>
      <c r="C265" s="6"/>
      <c r="D265" s="6"/>
      <c r="E265" s="6"/>
      <c r="F265" s="6"/>
      <c r="G265" s="6"/>
      <c r="H265" s="6" t="str">
        <f ca="1">IFERROR(__xludf.DUMMYFUNCTION("""COMPUTED_VALUE"""),"Taoist")</f>
        <v>Taoist</v>
      </c>
      <c r="I265" s="6" t="str">
        <f ca="1">IFERROR(__xludf.DUMMYFUNCTION("""COMPUTED_VALUE"""),"Shadowmancer")</f>
        <v>Shadowmancer</v>
      </c>
      <c r="J265" s="6"/>
      <c r="K265" s="6"/>
      <c r="L265" s="6"/>
      <c r="M265" s="6"/>
      <c r="N265" s="6"/>
      <c r="O265" s="6"/>
      <c r="P265" s="6"/>
      <c r="Q265" s="6"/>
      <c r="R265" s="6">
        <v>0</v>
      </c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>
      <c r="A266" s="6"/>
      <c r="B266" s="6"/>
      <c r="C266" s="6"/>
      <c r="D266" s="6"/>
      <c r="E266" s="6"/>
      <c r="F266" s="6"/>
      <c r="G266" s="6"/>
      <c r="H266" s="6" t="str">
        <f ca="1">IFERROR(__xludf.DUMMYFUNCTION("""COMPUTED_VALUE"""),"Lightning Mage")</f>
        <v>Lightning Mage</v>
      </c>
      <c r="I266" s="6" t="str">
        <f ca="1">IFERROR(__xludf.DUMMYFUNCTION("""COMPUTED_VALUE"""),"Cold Corpse")</f>
        <v>Cold Corpse</v>
      </c>
      <c r="J266" s="6"/>
      <c r="K266" s="6"/>
      <c r="L266" s="6"/>
      <c r="M266" s="6"/>
      <c r="N266" s="6"/>
      <c r="O266" s="6"/>
      <c r="P266" s="6"/>
      <c r="Q266" s="6"/>
      <c r="R266" s="6">
        <v>0</v>
      </c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>
      <c r="A267" s="6"/>
      <c r="B267" s="6"/>
      <c r="C267" s="6"/>
      <c r="D267" s="6"/>
      <c r="E267" s="6"/>
      <c r="F267" s="6"/>
      <c r="G267" s="6"/>
      <c r="H267" s="6" t="str">
        <f ca="1">IFERROR(__xludf.DUMMYFUNCTION("""COMPUTED_VALUE"""),"Fighter")</f>
        <v>Fighter</v>
      </c>
      <c r="I267" s="6" t="str">
        <f ca="1">IFERROR(__xludf.DUMMYFUNCTION("""COMPUTED_VALUE"""),"Shield Bearer")</f>
        <v>Shield Bearer</v>
      </c>
      <c r="J267" s="6"/>
      <c r="K267" s="6"/>
      <c r="L267" s="6"/>
      <c r="M267" s="6"/>
      <c r="N267" s="6"/>
      <c r="O267" s="6"/>
      <c r="P267" s="6"/>
      <c r="Q267" s="6"/>
      <c r="R267" s="6">
        <v>0</v>
      </c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>
      <c r="A268" s="6"/>
      <c r="B268" s="6"/>
      <c r="C268" s="6"/>
      <c r="D268" s="6"/>
      <c r="E268" s="6"/>
      <c r="F268" s="6"/>
      <c r="G268" s="6"/>
      <c r="H268" s="6" t="str">
        <f ca="1">IFERROR(__xludf.DUMMYFUNCTION("""COMPUTED_VALUE"""),"Ghost")</f>
        <v>Ghost</v>
      </c>
      <c r="I268" s="6" t="str">
        <f ca="1">IFERROR(__xludf.DUMMYFUNCTION("""COMPUTED_VALUE"""),"Werewolf")</f>
        <v>Werewolf</v>
      </c>
      <c r="J268" s="6"/>
      <c r="K268" s="6"/>
      <c r="L268" s="6"/>
      <c r="M268" s="6"/>
      <c r="N268" s="6"/>
      <c r="O268" s="6"/>
      <c r="P268" s="6"/>
      <c r="Q268" s="6"/>
      <c r="R268" s="6">
        <v>0</v>
      </c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>
      <c r="A269" s="6"/>
      <c r="B269" s="6"/>
      <c r="C269" s="6"/>
      <c r="D269" s="6"/>
      <c r="E269" s="6"/>
      <c r="F269" s="6"/>
      <c r="G269" s="6"/>
      <c r="H269" s="6" t="str">
        <f ca="1">IFERROR(__xludf.DUMMYFUNCTION("""COMPUTED_VALUE"""),"Lightning Mage")</f>
        <v>Lightning Mage</v>
      </c>
      <c r="I269" s="6" t="str">
        <f ca="1">IFERROR(__xludf.DUMMYFUNCTION("""COMPUTED_VALUE"""),"Barrier Mage")</f>
        <v>Barrier Mage</v>
      </c>
      <c r="J269" s="6"/>
      <c r="K269" s="6"/>
      <c r="L269" s="6"/>
      <c r="M269" s="6"/>
      <c r="N269" s="6"/>
      <c r="O269" s="6"/>
      <c r="P269" s="6"/>
      <c r="Q269" s="6"/>
      <c r="R269" s="6">
        <v>0</v>
      </c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>
      <c r="A270" s="6"/>
      <c r="B270" s="6"/>
      <c r="C270" s="6"/>
      <c r="D270" s="6"/>
      <c r="E270" s="6"/>
      <c r="F270" s="6"/>
      <c r="G270" s="6"/>
      <c r="H270" s="6" t="str">
        <f ca="1">IFERROR(__xludf.DUMMYFUNCTION("""COMPUTED_VALUE"""),"Knight")</f>
        <v>Knight</v>
      </c>
      <c r="I270" s="6" t="str">
        <f ca="1">IFERROR(__xludf.DUMMYFUNCTION("""COMPUTED_VALUE"""),"Exorcist")</f>
        <v>Exorcist</v>
      </c>
      <c r="J270" s="6"/>
      <c r="K270" s="6"/>
      <c r="L270" s="6"/>
      <c r="M270" s="6"/>
      <c r="N270" s="6"/>
      <c r="O270" s="6"/>
      <c r="P270" s="6"/>
      <c r="Q270" s="6"/>
      <c r="R270" s="6">
        <v>0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>
      <c r="A271" s="6"/>
      <c r="B271" s="6"/>
      <c r="C271" s="6"/>
      <c r="D271" s="6"/>
      <c r="E271" s="6"/>
      <c r="F271" s="6"/>
      <c r="G271" s="6"/>
      <c r="H271" s="6" t="str">
        <f ca="1">IFERROR(__xludf.DUMMYFUNCTION("""COMPUTED_VALUE"""),"Dual Blader")</f>
        <v>Dual Blader</v>
      </c>
      <c r="I271" s="6" t="str">
        <f ca="1">IFERROR(__xludf.DUMMYFUNCTION("""COMPUTED_VALUE"""),"Boomerang Hunter")</f>
        <v>Boomerang Hunter</v>
      </c>
      <c r="J271" s="6"/>
      <c r="K271" s="6"/>
      <c r="L271" s="6"/>
      <c r="M271" s="6"/>
      <c r="N271" s="6"/>
      <c r="O271" s="6"/>
      <c r="P271" s="6"/>
      <c r="Q271" s="6"/>
      <c r="R271" s="6">
        <v>0</v>
      </c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>
      <c r="A272" s="6"/>
      <c r="B272" s="6"/>
      <c r="C272" s="6"/>
      <c r="D272" s="6"/>
      <c r="E272" s="6"/>
      <c r="F272" s="6"/>
      <c r="G272" s="6"/>
      <c r="H272" s="6" t="str">
        <f ca="1">IFERROR(__xludf.DUMMYFUNCTION("""COMPUTED_VALUE"""),"Werewolf")</f>
        <v>Werewolf</v>
      </c>
      <c r="I272" s="6" t="str">
        <f ca="1">IFERROR(__xludf.DUMMYFUNCTION("""COMPUTED_VALUE"""),"Fighter")</f>
        <v>Fighter</v>
      </c>
      <c r="J272" s="6"/>
      <c r="K272" s="6"/>
      <c r="L272" s="6"/>
      <c r="M272" s="6"/>
      <c r="N272" s="6"/>
      <c r="O272" s="6"/>
      <c r="P272" s="6"/>
      <c r="Q272" s="6"/>
      <c r="R272" s="6">
        <v>0</v>
      </c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>
      <c r="A273" s="6"/>
      <c r="B273" s="6"/>
      <c r="C273" s="6"/>
      <c r="D273" s="6"/>
      <c r="E273" s="6"/>
      <c r="F273" s="6"/>
      <c r="G273" s="6"/>
      <c r="H273" s="6" t="str">
        <f ca="1">IFERROR(__xludf.DUMMYFUNCTION("""COMPUTED_VALUE"""),"Archer")</f>
        <v>Archer</v>
      </c>
      <c r="I273" s="6" t="str">
        <f ca="1">IFERROR(__xludf.DUMMYFUNCTION("""COMPUTED_VALUE"""),"Lightning Mage")</f>
        <v>Lightning Mage</v>
      </c>
      <c r="J273" s="6"/>
      <c r="K273" s="6"/>
      <c r="L273" s="6"/>
      <c r="M273" s="6"/>
      <c r="N273" s="6"/>
      <c r="O273" s="6"/>
      <c r="P273" s="6"/>
      <c r="Q273" s="6"/>
      <c r="R273" s="6">
        <v>0</v>
      </c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>
      <c r="A274" s="6"/>
      <c r="B274" s="6"/>
      <c r="C274" s="6"/>
      <c r="D274" s="6"/>
      <c r="E274" s="6"/>
      <c r="F274" s="6"/>
      <c r="G274" s="6"/>
      <c r="H274" s="6" t="str">
        <f ca="1">IFERROR(__xludf.DUMMYFUNCTION("""COMPUTED_VALUE"""),"Shield Bearer")</f>
        <v>Shield Bearer</v>
      </c>
      <c r="I274" s="6" t="str">
        <f ca="1">IFERROR(__xludf.DUMMYFUNCTION("""COMPUTED_VALUE"""),"Taoist")</f>
        <v>Taoist</v>
      </c>
      <c r="J274" s="6"/>
      <c r="K274" s="6"/>
      <c r="L274" s="6"/>
      <c r="M274" s="6"/>
      <c r="N274" s="6"/>
      <c r="O274" s="6"/>
      <c r="P274" s="6"/>
      <c r="Q274" s="6"/>
      <c r="R274" s="6">
        <v>0</v>
      </c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>
      <c r="A275" s="6"/>
      <c r="B275" s="6"/>
      <c r="C275" s="6"/>
      <c r="D275" s="6"/>
      <c r="E275" s="6"/>
      <c r="F275" s="6"/>
      <c r="G275" s="6"/>
      <c r="H275" s="6" t="str">
        <f ca="1">IFERROR(__xludf.DUMMYFUNCTION("""COMPUTED_VALUE"""),"Fighter")</f>
        <v>Fighter</v>
      </c>
      <c r="I275" s="6" t="str">
        <f ca="1">IFERROR(__xludf.DUMMYFUNCTION("""COMPUTED_VALUE"""),"Knight")</f>
        <v>Knight</v>
      </c>
      <c r="J275" s="6"/>
      <c r="K275" s="6"/>
      <c r="L275" s="6"/>
      <c r="M275" s="6"/>
      <c r="N275" s="6"/>
      <c r="O275" s="6"/>
      <c r="P275" s="6"/>
      <c r="Q275" s="6"/>
      <c r="R275" s="6">
        <v>0</v>
      </c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>
      <c r="A276" s="6"/>
      <c r="B276" s="6"/>
      <c r="C276" s="6"/>
      <c r="D276" s="6"/>
      <c r="E276" s="6"/>
      <c r="F276" s="6"/>
      <c r="G276" s="6"/>
      <c r="H276" s="6" t="str">
        <f ca="1">IFERROR(__xludf.DUMMYFUNCTION("""COMPUTED_VALUE"""),"Gambler")</f>
        <v>Gambler</v>
      </c>
      <c r="I276" s="6" t="str">
        <f ca="1">IFERROR(__xludf.DUMMYFUNCTION("""COMPUTED_VALUE"""),"Lancer")</f>
        <v>Lancer</v>
      </c>
      <c r="J276" s="6"/>
      <c r="K276" s="6"/>
      <c r="L276" s="6"/>
      <c r="M276" s="6"/>
      <c r="N276" s="6"/>
      <c r="O276" s="6"/>
      <c r="P276" s="6"/>
      <c r="Q276" s="6"/>
      <c r="R276" s="6">
        <v>0</v>
      </c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>
      <c r="A277" s="6"/>
      <c r="B277" s="6"/>
      <c r="C277" s="6"/>
      <c r="D277" s="6"/>
      <c r="E277" s="6"/>
      <c r="F277" s="6"/>
      <c r="G277" s="6"/>
      <c r="H277" s="6" t="str">
        <f ca="1">IFERROR(__xludf.DUMMYFUNCTION("""COMPUTED_VALUE"""),"Plague Doctor")</f>
        <v>Plague Doctor</v>
      </c>
      <c r="I277" s="6" t="str">
        <f ca="1">IFERROR(__xludf.DUMMYFUNCTION("""COMPUTED_VALUE"""),"Mystic Dancer")</f>
        <v>Mystic Dancer</v>
      </c>
      <c r="J277" s="6"/>
      <c r="K277" s="6"/>
      <c r="L277" s="6"/>
      <c r="M277" s="6"/>
      <c r="N277" s="6"/>
      <c r="O277" s="6"/>
      <c r="P277" s="6"/>
      <c r="Q277" s="6"/>
      <c r="R277" s="6">
        <v>0</v>
      </c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>
      <c r="A278" s="6"/>
      <c r="B278" s="6"/>
      <c r="C278" s="6"/>
      <c r="D278" s="6"/>
      <c r="E278" s="6"/>
      <c r="F278" s="6"/>
      <c r="G278" s="6"/>
      <c r="H278" s="6" t="str">
        <f ca="1">IFERROR(__xludf.DUMMYFUNCTION("""COMPUTED_VALUE"""),"Dual Blader")</f>
        <v>Dual Blader</v>
      </c>
      <c r="I278" s="6" t="str">
        <f ca="1">IFERROR(__xludf.DUMMYFUNCTION("""COMPUTED_VALUE"""),"Lancer")</f>
        <v>Lancer</v>
      </c>
      <c r="J278" s="6"/>
      <c r="K278" s="6"/>
      <c r="L278" s="6"/>
      <c r="M278" s="6"/>
      <c r="N278" s="6"/>
      <c r="O278" s="6"/>
      <c r="P278" s="6"/>
      <c r="Q278" s="6"/>
      <c r="R278" s="6">
        <v>0</v>
      </c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>
      <c r="A279" s="6"/>
      <c r="B279" s="6"/>
      <c r="C279" s="6"/>
      <c r="D279" s="6"/>
      <c r="E279" s="6"/>
      <c r="F279" s="6"/>
      <c r="G279" s="6"/>
      <c r="H279" s="6" t="str">
        <f ca="1">IFERROR(__xludf.DUMMYFUNCTION("""COMPUTED_VALUE"""),"Devil")</f>
        <v>Devil</v>
      </c>
      <c r="I279" s="6" t="str">
        <f ca="1">IFERROR(__xludf.DUMMYFUNCTION("""COMPUTED_VALUE"""),"Sniper")</f>
        <v>Sniper</v>
      </c>
      <c r="J279" s="6"/>
      <c r="K279" s="6"/>
      <c r="L279" s="6"/>
      <c r="M279" s="6"/>
      <c r="N279" s="6"/>
      <c r="O279" s="6"/>
      <c r="P279" s="6"/>
      <c r="Q279" s="6"/>
      <c r="R279" s="6">
        <v>0</v>
      </c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>
      <c r="A280" s="6"/>
      <c r="B280" s="6"/>
      <c r="C280" s="6"/>
      <c r="D280" s="6"/>
      <c r="E280" s="6"/>
      <c r="F280" s="6"/>
      <c r="G280" s="6"/>
      <c r="H280" s="6" t="str">
        <f ca="1">IFERROR(__xludf.DUMMYFUNCTION("""COMPUTED_VALUE"""),"Vampire")</f>
        <v>Vampire</v>
      </c>
      <c r="I280" s="6" t="str">
        <f ca="1">IFERROR(__xludf.DUMMYFUNCTION("""COMPUTED_VALUE"""),"Cold Corpse")</f>
        <v>Cold Corpse</v>
      </c>
      <c r="J280" s="6"/>
      <c r="K280" s="6"/>
      <c r="L280" s="6"/>
      <c r="M280" s="6"/>
      <c r="N280" s="6"/>
      <c r="O280" s="6"/>
      <c r="P280" s="6"/>
      <c r="Q280" s="6"/>
      <c r="R280" s="6">
        <v>0</v>
      </c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>
      <c r="A281" s="6"/>
      <c r="B281" s="6"/>
      <c r="C281" s="6"/>
      <c r="D281" s="6"/>
      <c r="E281" s="6"/>
      <c r="F281" s="6"/>
      <c r="G281" s="6"/>
      <c r="H281" s="6" t="str">
        <f ca="1">IFERROR(__xludf.DUMMYFUNCTION("""COMPUTED_VALUE"""),"Knight")</f>
        <v>Knight</v>
      </c>
      <c r="I281" s="6" t="str">
        <f ca="1">IFERROR(__xludf.DUMMYFUNCTION("""COMPUTED_VALUE"""),"Magic Knight")</f>
        <v>Magic Knight</v>
      </c>
      <c r="J281" s="6"/>
      <c r="K281" s="6"/>
      <c r="L281" s="6"/>
      <c r="M281" s="6"/>
      <c r="N281" s="6"/>
      <c r="O281" s="6"/>
      <c r="P281" s="6"/>
      <c r="Q281" s="6"/>
      <c r="R281" s="6">
        <v>0</v>
      </c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>
      <c r="A282" s="6"/>
      <c r="B282" s="6"/>
      <c r="C282" s="6"/>
      <c r="D282" s="6"/>
      <c r="E282" s="6"/>
      <c r="F282" s="6"/>
      <c r="G282" s="6"/>
      <c r="H282" s="6" t="str">
        <f ca="1">IFERROR(__xludf.DUMMYFUNCTION("""COMPUTED_VALUE"""),"Boomerang Hunter")</f>
        <v>Boomerang Hunter</v>
      </c>
      <c r="I282" s="6" t="str">
        <f ca="1">IFERROR(__xludf.DUMMYFUNCTION("""COMPUTED_VALUE"""),"Exorcist")</f>
        <v>Exorcist</v>
      </c>
      <c r="J282" s="6"/>
      <c r="K282" s="6"/>
      <c r="L282" s="6"/>
      <c r="M282" s="6"/>
      <c r="N282" s="6"/>
      <c r="O282" s="6"/>
      <c r="P282" s="6"/>
      <c r="Q282" s="6"/>
      <c r="R282" s="6">
        <v>0</v>
      </c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>
      <c r="A283" s="6"/>
      <c r="B283" s="6"/>
      <c r="C283" s="6"/>
      <c r="D283" s="6"/>
      <c r="E283" s="6"/>
      <c r="F283" s="6"/>
      <c r="G283" s="6"/>
      <c r="H283" s="6" t="str">
        <f ca="1">IFERROR(__xludf.DUMMYFUNCTION("""COMPUTED_VALUE"""),"Mystic Dancer")</f>
        <v>Mystic Dancer</v>
      </c>
      <c r="I283" s="6" t="str">
        <f ca="1">IFERROR(__xludf.DUMMYFUNCTION("""COMPUTED_VALUE"""),"Pyromancer")</f>
        <v>Pyromancer</v>
      </c>
      <c r="J283" s="6"/>
      <c r="K283" s="6"/>
      <c r="L283" s="6"/>
      <c r="M283" s="6"/>
      <c r="N283" s="6"/>
      <c r="O283" s="6"/>
      <c r="P283" s="6"/>
      <c r="Q283" s="6"/>
      <c r="R283" s="6">
        <v>0</v>
      </c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>
      <c r="A284" s="6"/>
      <c r="B284" s="6"/>
      <c r="C284" s="6"/>
      <c r="D284" s="6"/>
      <c r="E284" s="6"/>
      <c r="F284" s="6"/>
      <c r="G284" s="6"/>
      <c r="H284" s="6" t="str">
        <f ca="1">IFERROR(__xludf.DUMMYFUNCTION("""COMPUTED_VALUE"""),"Magic Knight")</f>
        <v>Magic Knight</v>
      </c>
      <c r="I284" s="6" t="str">
        <f ca="1">IFERROR(__xludf.DUMMYFUNCTION("""COMPUTED_VALUE"""),"Lancer")</f>
        <v>Lancer</v>
      </c>
      <c r="J284" s="6"/>
      <c r="K284" s="6"/>
      <c r="L284" s="6"/>
      <c r="M284" s="6"/>
      <c r="N284" s="6"/>
      <c r="O284" s="6"/>
      <c r="P284" s="6"/>
      <c r="Q284" s="6"/>
      <c r="R284" s="6">
        <v>0</v>
      </c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>
      <c r="A285" s="6"/>
      <c r="B285" s="6"/>
      <c r="C285" s="6"/>
      <c r="D285" s="6"/>
      <c r="E285" s="6"/>
      <c r="F285" s="6"/>
      <c r="G285" s="6"/>
      <c r="H285" s="6" t="str">
        <f ca="1">IFERROR(__xludf.DUMMYFUNCTION("""COMPUTED_VALUE"""),"Archer")</f>
        <v>Archer</v>
      </c>
      <c r="I285" s="6" t="str">
        <f ca="1">IFERROR(__xludf.DUMMYFUNCTION("""COMPUTED_VALUE"""),"Dual Blader")</f>
        <v>Dual Blader</v>
      </c>
      <c r="J285" s="6"/>
      <c r="K285" s="6"/>
      <c r="L285" s="6"/>
      <c r="M285" s="6"/>
      <c r="N285" s="6"/>
      <c r="O285" s="6"/>
      <c r="P285" s="6"/>
      <c r="Q285" s="6"/>
      <c r="R285" s="6">
        <v>0</v>
      </c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>
      <c r="A286" s="6"/>
      <c r="B286" s="6"/>
      <c r="C286" s="6"/>
      <c r="D286" s="6"/>
      <c r="E286" s="6"/>
      <c r="F286" s="6"/>
      <c r="G286" s="6"/>
      <c r="H286" s="6" t="str">
        <f ca="1">IFERROR(__xludf.DUMMYFUNCTION("""COMPUTED_VALUE"""),"Dual Blader")</f>
        <v>Dual Blader</v>
      </c>
      <c r="I286" s="6" t="str">
        <f ca="1">IFERROR(__xludf.DUMMYFUNCTION("""COMPUTED_VALUE"""),"Devil")</f>
        <v>Devil</v>
      </c>
      <c r="J286" s="6"/>
      <c r="K286" s="6"/>
      <c r="L286" s="6"/>
      <c r="M286" s="6"/>
      <c r="N286" s="6"/>
      <c r="O286" s="6"/>
      <c r="P286" s="6"/>
      <c r="Q286" s="6"/>
      <c r="R286" s="6">
        <v>0</v>
      </c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>
      <c r="A287" s="6"/>
      <c r="B287" s="6"/>
      <c r="C287" s="6"/>
      <c r="D287" s="6"/>
      <c r="E287" s="6"/>
      <c r="F287" s="6"/>
      <c r="G287" s="6"/>
      <c r="H287" s="6" t="str">
        <f ca="1">IFERROR(__xludf.DUMMYFUNCTION("""COMPUTED_VALUE"""),"Lightning Mage")</f>
        <v>Lightning Mage</v>
      </c>
      <c r="I287" s="6" t="str">
        <f ca="1">IFERROR(__xludf.DUMMYFUNCTION("""COMPUTED_VALUE"""),"Fighter")</f>
        <v>Fighter</v>
      </c>
      <c r="J287" s="6"/>
      <c r="K287" s="6"/>
      <c r="L287" s="6"/>
      <c r="M287" s="6"/>
      <c r="N287" s="6"/>
      <c r="O287" s="6"/>
      <c r="P287" s="6"/>
      <c r="Q287" s="6"/>
      <c r="R287" s="6">
        <v>0</v>
      </c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>
      <c r="A288" s="6"/>
      <c r="B288" s="6"/>
      <c r="C288" s="6"/>
      <c r="D288" s="6"/>
      <c r="E288" s="6"/>
      <c r="F288" s="6"/>
      <c r="G288" s="6"/>
      <c r="H288" s="6" t="str">
        <f ca="1">IFERROR(__xludf.DUMMYFUNCTION("""COMPUTED_VALUE"""),"Lancer")</f>
        <v>Lancer</v>
      </c>
      <c r="I288" s="6" t="str">
        <f ca="1">IFERROR(__xludf.DUMMYFUNCTION("""COMPUTED_VALUE"""),"Werewolf")</f>
        <v>Werewolf</v>
      </c>
      <c r="J288" s="6"/>
      <c r="K288" s="6"/>
      <c r="L288" s="6"/>
      <c r="M288" s="6"/>
      <c r="N288" s="6"/>
      <c r="O288" s="6"/>
      <c r="P288" s="6"/>
      <c r="Q288" s="6"/>
      <c r="R288" s="6">
        <v>0</v>
      </c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>
      <c r="A289" s="6"/>
      <c r="B289" s="6"/>
      <c r="C289" s="6"/>
      <c r="D289" s="6"/>
      <c r="E289" s="6"/>
      <c r="F289" s="6"/>
      <c r="G289" s="6"/>
      <c r="H289" s="6" t="str">
        <f ca="1">IFERROR(__xludf.DUMMYFUNCTION("""COMPUTED_VALUE"""),"Barrier Mage")</f>
        <v>Barrier Mage</v>
      </c>
      <c r="I289" s="6" t="str">
        <f ca="1">IFERROR(__xludf.DUMMYFUNCTION("""COMPUTED_VALUE"""),"Boomerang Hunter")</f>
        <v>Boomerang Hunter</v>
      </c>
      <c r="J289" s="6"/>
      <c r="K289" s="6"/>
      <c r="L289" s="6"/>
      <c r="M289" s="6"/>
      <c r="N289" s="6"/>
      <c r="O289" s="6"/>
      <c r="P289" s="6"/>
      <c r="Q289" s="6"/>
      <c r="R289" s="6">
        <v>0</v>
      </c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>
      <c r="A290" s="6"/>
      <c r="B290" s="6"/>
      <c r="C290" s="6"/>
      <c r="D290" s="6"/>
      <c r="E290" s="6"/>
      <c r="F290" s="6"/>
      <c r="G290" s="6"/>
      <c r="H290" s="6" t="str">
        <f ca="1">IFERROR(__xludf.DUMMYFUNCTION("""COMPUTED_VALUE"""),"Lightning Mage")</f>
        <v>Lightning Mage</v>
      </c>
      <c r="I290" s="6" t="str">
        <f ca="1">IFERROR(__xludf.DUMMYFUNCTION("""COMPUTED_VALUE"""),"Archer")</f>
        <v>Archer</v>
      </c>
      <c r="J290" s="6"/>
      <c r="K290" s="6"/>
      <c r="L290" s="6"/>
      <c r="M290" s="6"/>
      <c r="N290" s="6"/>
      <c r="O290" s="6"/>
      <c r="P290" s="6"/>
      <c r="Q290" s="6"/>
      <c r="R290" s="6">
        <v>0</v>
      </c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>
      <c r="A291" s="6"/>
      <c r="B291" s="6"/>
      <c r="C291" s="6"/>
      <c r="D291" s="6"/>
      <c r="E291" s="6"/>
      <c r="F291" s="6"/>
      <c r="G291" s="6"/>
      <c r="H291" s="6" t="str">
        <f ca="1">IFERROR(__xludf.DUMMYFUNCTION("""COMPUTED_VALUE"""),"Shield Bearer")</f>
        <v>Shield Bearer</v>
      </c>
      <c r="I291" s="6" t="str">
        <f ca="1">IFERROR(__xludf.DUMMYFUNCTION("""COMPUTED_VALUE"""),"Werewolf")</f>
        <v>Werewolf</v>
      </c>
      <c r="J291" s="6"/>
      <c r="K291" s="6"/>
      <c r="L291" s="6"/>
      <c r="M291" s="6"/>
      <c r="N291" s="6"/>
      <c r="O291" s="6"/>
      <c r="P291" s="6"/>
      <c r="Q291" s="6"/>
      <c r="R291" s="6">
        <v>0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>
      <c r="A292" s="6"/>
      <c r="B292" s="6"/>
      <c r="C292" s="6"/>
      <c r="D292" s="6"/>
      <c r="E292" s="6"/>
      <c r="F292" s="6"/>
      <c r="G292" s="6"/>
      <c r="H292" s="6" t="str">
        <f ca="1">IFERROR(__xludf.DUMMYFUNCTION("""COMPUTED_VALUE"""),"Archer")</f>
        <v>Archer</v>
      </c>
      <c r="I292" s="6" t="str">
        <f ca="1">IFERROR(__xludf.DUMMYFUNCTION("""COMPUTED_VALUE"""),"Illusionist")</f>
        <v>Illusionist</v>
      </c>
      <c r="J292" s="6"/>
      <c r="K292" s="6"/>
      <c r="L292" s="6"/>
      <c r="M292" s="6"/>
      <c r="N292" s="6"/>
      <c r="O292" s="6"/>
      <c r="P292" s="6"/>
      <c r="Q292" s="6"/>
      <c r="R292" s="6">
        <v>0</v>
      </c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>
      <c r="A293" s="6"/>
      <c r="B293" s="6"/>
      <c r="C293" s="6"/>
      <c r="D293" s="6"/>
      <c r="E293" s="6"/>
      <c r="F293" s="6"/>
      <c r="G293" s="6"/>
      <c r="H293" s="6" t="str">
        <f ca="1">IFERROR(__xludf.DUMMYFUNCTION("""COMPUTED_VALUE"""),"Knight")</f>
        <v>Knight</v>
      </c>
      <c r="I293" s="6" t="str">
        <f ca="1">IFERROR(__xludf.DUMMYFUNCTION("""COMPUTED_VALUE"""),"Gambler")</f>
        <v>Gambler</v>
      </c>
      <c r="J293" s="6"/>
      <c r="K293" s="6"/>
      <c r="L293" s="6"/>
      <c r="M293" s="6"/>
      <c r="N293" s="6"/>
      <c r="O293" s="6"/>
      <c r="P293" s="6"/>
      <c r="Q293" s="6"/>
      <c r="R293" s="6">
        <v>0</v>
      </c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>
      <c r="A294" s="6"/>
      <c r="B294" s="6"/>
      <c r="C294" s="6"/>
      <c r="D294" s="6"/>
      <c r="E294" s="6"/>
      <c r="F294" s="6"/>
      <c r="G294" s="6"/>
      <c r="H294" s="6" t="str">
        <f ca="1">IFERROR(__xludf.DUMMYFUNCTION("""COMPUTED_VALUE"""),"Lightning Mage")</f>
        <v>Lightning Mage</v>
      </c>
      <c r="I294" s="6" t="str">
        <f ca="1">IFERROR(__xludf.DUMMYFUNCTION("""COMPUTED_VALUE"""),"Shield Bearer")</f>
        <v>Shield Bearer</v>
      </c>
      <c r="J294" s="6"/>
      <c r="K294" s="6"/>
      <c r="L294" s="6"/>
      <c r="M294" s="6"/>
      <c r="N294" s="6"/>
      <c r="O294" s="6"/>
      <c r="P294" s="6"/>
      <c r="Q294" s="6"/>
      <c r="R294" s="6">
        <v>0</v>
      </c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>
      <c r="A295" s="6"/>
      <c r="B295" s="6"/>
      <c r="C295" s="6"/>
      <c r="D295" s="6"/>
      <c r="E295" s="6"/>
      <c r="F295" s="6"/>
      <c r="G295" s="6"/>
      <c r="H295" s="6" t="str">
        <f ca="1">IFERROR(__xludf.DUMMYFUNCTION("""COMPUTED_VALUE"""),"Werewolf")</f>
        <v>Werewolf</v>
      </c>
      <c r="I295" s="6" t="str">
        <f ca="1">IFERROR(__xludf.DUMMYFUNCTION("""COMPUTED_VALUE"""),"Lancer")</f>
        <v>Lancer</v>
      </c>
      <c r="J295" s="6"/>
      <c r="K295" s="6"/>
      <c r="L295" s="6"/>
      <c r="M295" s="6"/>
      <c r="N295" s="6"/>
      <c r="O295" s="6"/>
      <c r="P295" s="6"/>
      <c r="Q295" s="6"/>
      <c r="R295" s="6">
        <v>0</v>
      </c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>
      <c r="A296" s="6"/>
      <c r="B296" s="6"/>
      <c r="C296" s="6"/>
      <c r="D296" s="6"/>
      <c r="E296" s="6"/>
      <c r="F296" s="6"/>
      <c r="G296" s="6"/>
      <c r="H296" s="6" t="str">
        <f ca="1">IFERROR(__xludf.DUMMYFUNCTION("""COMPUTED_VALUE"""),"Illusionist")</f>
        <v>Illusionist</v>
      </c>
      <c r="I296" s="6" t="str">
        <f ca="1">IFERROR(__xludf.DUMMYFUNCTION("""COMPUTED_VALUE"""),"Gunner")</f>
        <v>Gunner</v>
      </c>
      <c r="J296" s="6"/>
      <c r="K296" s="6"/>
      <c r="L296" s="6"/>
      <c r="M296" s="6"/>
      <c r="N296" s="6"/>
      <c r="O296" s="6"/>
      <c r="P296" s="6"/>
      <c r="Q296" s="6"/>
      <c r="R296" s="6">
        <v>0</v>
      </c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>
      <c r="A297" s="6"/>
      <c r="B297" s="6"/>
      <c r="C297" s="6"/>
      <c r="D297" s="6"/>
      <c r="E297" s="6"/>
      <c r="F297" s="6"/>
      <c r="G297" s="6"/>
      <c r="H297" s="6" t="str">
        <f ca="1">IFERROR(__xludf.DUMMYFUNCTION("""COMPUTED_VALUE"""),"Mystic Dancer")</f>
        <v>Mystic Dancer</v>
      </c>
      <c r="I297" s="6" t="str">
        <f ca="1">IFERROR(__xludf.DUMMYFUNCTION("""COMPUTED_VALUE"""),"Boomerang Hunter")</f>
        <v>Boomerang Hunter</v>
      </c>
      <c r="J297" s="6"/>
      <c r="K297" s="6"/>
      <c r="L297" s="6"/>
      <c r="M297" s="6"/>
      <c r="N297" s="6"/>
      <c r="O297" s="6"/>
      <c r="P297" s="6"/>
      <c r="Q297" s="6"/>
      <c r="R297" s="6">
        <v>0</v>
      </c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>
      <c r="A298" s="6"/>
      <c r="B298" s="6"/>
      <c r="C298" s="6"/>
      <c r="D298" s="6"/>
      <c r="E298" s="6"/>
      <c r="F298" s="6"/>
      <c r="G298" s="6"/>
      <c r="H298" s="6" t="str">
        <f ca="1">IFERROR(__xludf.DUMMYFUNCTION("""COMPUTED_VALUE"""),"Fighter")</f>
        <v>Fighter</v>
      </c>
      <c r="I298" s="6" t="str">
        <f ca="1">IFERROR(__xludf.DUMMYFUNCTION("""COMPUTED_VALUE"""),"Shield Bearer")</f>
        <v>Shield Bearer</v>
      </c>
      <c r="J298" s="6"/>
      <c r="K298" s="6"/>
      <c r="L298" s="6"/>
      <c r="M298" s="6"/>
      <c r="N298" s="6"/>
      <c r="O298" s="6"/>
      <c r="P298" s="6"/>
      <c r="Q298" s="6"/>
      <c r="R298" s="6">
        <v>0</v>
      </c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>
      <c r="A299" s="6"/>
      <c r="B299" s="6"/>
      <c r="C299" s="6"/>
      <c r="D299" s="6"/>
      <c r="E299" s="6"/>
      <c r="F299" s="6"/>
      <c r="G299" s="6"/>
      <c r="H299" s="6" t="str">
        <f ca="1">IFERROR(__xludf.DUMMYFUNCTION("""COMPUTED_VALUE"""),"Illusionist")</f>
        <v>Illusionist</v>
      </c>
      <c r="I299" s="6" t="str">
        <f ca="1">IFERROR(__xludf.DUMMYFUNCTION("""COMPUTED_VALUE"""),"Clown")</f>
        <v>Clown</v>
      </c>
      <c r="J299" s="6"/>
      <c r="K299" s="6"/>
      <c r="L299" s="6"/>
      <c r="M299" s="6"/>
      <c r="N299" s="6"/>
      <c r="O299" s="6"/>
      <c r="P299" s="6"/>
      <c r="Q299" s="6"/>
      <c r="R299" s="6">
        <v>0</v>
      </c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>
      <c r="A300" s="6"/>
      <c r="B300" s="6"/>
      <c r="C300" s="6"/>
      <c r="D300" s="6"/>
      <c r="E300" s="6"/>
      <c r="F300" s="6"/>
      <c r="G300" s="6"/>
      <c r="H300" s="6" t="str">
        <f ca="1">IFERROR(__xludf.DUMMYFUNCTION("""COMPUTED_VALUE"""),"Devil")</f>
        <v>Devil</v>
      </c>
      <c r="I300" s="6" t="str">
        <f ca="1">IFERROR(__xludf.DUMMYFUNCTION("""COMPUTED_VALUE"""),"Magic Knight")</f>
        <v>Magic Knight</v>
      </c>
      <c r="J300" s="6"/>
      <c r="K300" s="6"/>
      <c r="L300" s="6"/>
      <c r="M300" s="6"/>
      <c r="N300" s="6"/>
      <c r="O300" s="6"/>
      <c r="P300" s="6"/>
      <c r="Q300" s="6"/>
      <c r="R300" s="6">
        <v>0</v>
      </c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>
      <c r="A301" s="6"/>
      <c r="B301" s="6"/>
      <c r="C301" s="6"/>
      <c r="D301" s="6"/>
      <c r="E301" s="6"/>
      <c r="F301" s="6"/>
      <c r="G301" s="6"/>
      <c r="H301" s="6" t="str">
        <f ca="1">IFERROR(__xludf.DUMMYFUNCTION("""COMPUTED_VALUE"""),"Archer")</f>
        <v>Archer</v>
      </c>
      <c r="I301" s="6" t="str">
        <f ca="1">IFERROR(__xludf.DUMMYFUNCTION("""COMPUTED_VALUE"""),"Boomerang Hunter")</f>
        <v>Boomerang Hunter</v>
      </c>
      <c r="J301" s="6"/>
      <c r="K301" s="6"/>
      <c r="L301" s="6"/>
      <c r="M301" s="6"/>
      <c r="N301" s="6"/>
      <c r="O301" s="6"/>
      <c r="P301" s="6"/>
      <c r="Q301" s="6"/>
      <c r="R301" s="6">
        <v>0</v>
      </c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>
      <c r="A302" s="6"/>
      <c r="B302" s="6"/>
      <c r="C302" s="6"/>
      <c r="D302" s="6"/>
      <c r="E302" s="6"/>
      <c r="F302" s="6"/>
      <c r="G302" s="6"/>
      <c r="H302" s="6" t="str">
        <f ca="1">IFERROR(__xludf.DUMMYFUNCTION("""COMPUTED_VALUE"""),"Knight")</f>
        <v>Knight</v>
      </c>
      <c r="I302" s="6" t="str">
        <f ca="1">IFERROR(__xludf.DUMMYFUNCTION("""COMPUTED_VALUE"""),"Exorcist")</f>
        <v>Exorcist</v>
      </c>
      <c r="J302" s="6"/>
      <c r="K302" s="6"/>
      <c r="L302" s="6"/>
      <c r="M302" s="6"/>
      <c r="N302" s="6"/>
      <c r="O302" s="6"/>
      <c r="P302" s="6"/>
      <c r="Q302" s="6"/>
      <c r="R302" s="6">
        <v>0</v>
      </c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>
      <c r="A303" s="6"/>
      <c r="B303" s="6"/>
      <c r="C303" s="6"/>
      <c r="D303" s="6"/>
      <c r="E303" s="6"/>
      <c r="F303" s="6"/>
      <c r="G303" s="6"/>
      <c r="H303" s="6" t="str">
        <f ca="1">IFERROR(__xludf.DUMMYFUNCTION("""COMPUTED_VALUE"""),"Swordsman")</f>
        <v>Swordsman</v>
      </c>
      <c r="I303" s="6" t="str">
        <f ca="1">IFERROR(__xludf.DUMMYFUNCTION("""COMPUTED_VALUE"""),"Magic Knight")</f>
        <v>Magic Knight</v>
      </c>
      <c r="J303" s="6"/>
      <c r="K303" s="6"/>
      <c r="L303" s="6"/>
      <c r="M303" s="6"/>
      <c r="N303" s="6"/>
      <c r="O303" s="6"/>
      <c r="P303" s="6"/>
      <c r="Q303" s="6"/>
      <c r="R303" s="6">
        <v>0</v>
      </c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>
      <c r="A304" s="6"/>
      <c r="B304" s="6"/>
      <c r="C304" s="6"/>
      <c r="D304" s="6"/>
      <c r="E304" s="6"/>
      <c r="F304" s="6"/>
      <c r="G304" s="6"/>
      <c r="H304" s="6" t="str">
        <f ca="1">IFERROR(__xludf.DUMMYFUNCTION("""COMPUTED_VALUE"""),"Sniper")</f>
        <v>Sniper</v>
      </c>
      <c r="I304" s="6" t="str">
        <f ca="1">IFERROR(__xludf.DUMMYFUNCTION("""COMPUTED_VALUE"""),"Pyromancer")</f>
        <v>Pyromancer</v>
      </c>
      <c r="J304" s="6"/>
      <c r="K304" s="6"/>
      <c r="L304" s="6"/>
      <c r="M304" s="6"/>
      <c r="N304" s="6"/>
      <c r="O304" s="6"/>
      <c r="P304" s="6"/>
      <c r="Q304" s="6"/>
      <c r="R304" s="6">
        <v>0</v>
      </c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>
      <c r="A305" s="6"/>
      <c r="B305" s="6"/>
      <c r="C305" s="6"/>
      <c r="D305" s="6"/>
      <c r="E305" s="6"/>
      <c r="F305" s="6"/>
      <c r="G305" s="6"/>
      <c r="H305" s="6" t="str">
        <f ca="1">IFERROR(__xludf.DUMMYFUNCTION("""COMPUTED_VALUE"""),"Archer")</f>
        <v>Archer</v>
      </c>
      <c r="I305" s="6" t="str">
        <f ca="1">IFERROR(__xludf.DUMMYFUNCTION("""COMPUTED_VALUE"""),"Dual Blader")</f>
        <v>Dual Blader</v>
      </c>
      <c r="J305" s="6"/>
      <c r="K305" s="6"/>
      <c r="L305" s="6"/>
      <c r="M305" s="6"/>
      <c r="N305" s="6"/>
      <c r="O305" s="6"/>
      <c r="P305" s="6"/>
      <c r="Q305" s="6"/>
      <c r="R305" s="6">
        <v>0</v>
      </c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>
      <c r="A306" s="6"/>
      <c r="B306" s="6"/>
      <c r="C306" s="6"/>
      <c r="D306" s="6"/>
      <c r="E306" s="6"/>
      <c r="F306" s="6"/>
      <c r="G306" s="6"/>
      <c r="H306" s="6" t="str">
        <f ca="1">IFERROR(__xludf.DUMMYFUNCTION("""COMPUTED_VALUE"""),"Fighter")</f>
        <v>Fighter</v>
      </c>
      <c r="I306" s="6" t="str">
        <f ca="1">IFERROR(__xludf.DUMMYFUNCTION("""COMPUTED_VALUE"""),"Cold Corpse")</f>
        <v>Cold Corpse</v>
      </c>
      <c r="J306" s="6"/>
      <c r="K306" s="6"/>
      <c r="L306" s="6"/>
      <c r="M306" s="6"/>
      <c r="N306" s="6"/>
      <c r="O306" s="6"/>
      <c r="P306" s="6"/>
      <c r="Q306" s="6"/>
      <c r="R306" s="6">
        <v>0</v>
      </c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>
      <c r="A307" s="6"/>
      <c r="B307" s="6"/>
      <c r="C307" s="6"/>
      <c r="D307" s="6"/>
      <c r="E307" s="6"/>
      <c r="F307" s="6"/>
      <c r="G307" s="6"/>
      <c r="H307" s="6" t="str">
        <f ca="1">IFERROR(__xludf.DUMMYFUNCTION("""COMPUTED_VALUE"""),"Lightning Mage")</f>
        <v>Lightning Mage</v>
      </c>
      <c r="I307" s="6" t="str">
        <f ca="1">IFERROR(__xludf.DUMMYFUNCTION("""COMPUTED_VALUE"""),"Gambler")</f>
        <v>Gambler</v>
      </c>
      <c r="J307" s="6"/>
      <c r="K307" s="6"/>
      <c r="L307" s="6"/>
      <c r="M307" s="6"/>
      <c r="N307" s="6"/>
      <c r="O307" s="6"/>
      <c r="P307" s="6"/>
      <c r="Q307" s="6"/>
      <c r="R307" s="6">
        <v>0</v>
      </c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>
      <c r="A308" s="6"/>
      <c r="B308" s="6"/>
      <c r="C308" s="6"/>
      <c r="D308" s="6"/>
      <c r="E308" s="6"/>
      <c r="F308" s="6"/>
      <c r="G308" s="6"/>
      <c r="H308" s="6" t="str">
        <f ca="1">IFERROR(__xludf.DUMMYFUNCTION("""COMPUTED_VALUE"""),"Werewolf")</f>
        <v>Werewolf</v>
      </c>
      <c r="I308" s="6" t="str">
        <f ca="1">IFERROR(__xludf.DUMMYFUNCTION("""COMPUTED_VALUE"""),"Shrine Maiden")</f>
        <v>Shrine Maiden</v>
      </c>
      <c r="J308" s="6"/>
      <c r="K308" s="6"/>
      <c r="L308" s="6"/>
      <c r="M308" s="6"/>
      <c r="N308" s="6"/>
      <c r="O308" s="6"/>
      <c r="P308" s="6"/>
      <c r="Q308" s="6"/>
      <c r="R308" s="6">
        <v>0</v>
      </c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>
      <c r="A309" s="6"/>
      <c r="B309" s="6"/>
      <c r="C309" s="6"/>
      <c r="D309" s="6"/>
      <c r="E309" s="6"/>
      <c r="F309" s="6"/>
      <c r="G309" s="6"/>
      <c r="H309" s="6" t="str">
        <f ca="1">IFERROR(__xludf.DUMMYFUNCTION("""COMPUTED_VALUE"""),"Plague Doctor")</f>
        <v>Plague Doctor</v>
      </c>
      <c r="I309" s="6" t="str">
        <f ca="1">IFERROR(__xludf.DUMMYFUNCTION("""COMPUTED_VALUE"""),"Plague Doctor")</f>
        <v>Plague Doctor</v>
      </c>
      <c r="J309" s="6"/>
      <c r="K309" s="6"/>
      <c r="L309" s="6"/>
      <c r="M309" s="6"/>
      <c r="N309" s="6"/>
      <c r="O309" s="6"/>
      <c r="P309" s="6"/>
      <c r="Q309" s="6"/>
      <c r="R309" s="6">
        <v>0</v>
      </c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>
      <c r="A310" s="6"/>
      <c r="B310" s="6"/>
      <c r="C310" s="6"/>
      <c r="D310" s="6"/>
      <c r="E310" s="6"/>
      <c r="F310" s="6"/>
      <c r="G310" s="6"/>
      <c r="H310" s="6" t="str">
        <f ca="1">IFERROR(__xludf.DUMMYFUNCTION("""COMPUTED_VALUE"""),"Archer")</f>
        <v>Archer</v>
      </c>
      <c r="I310" s="6" t="str">
        <f ca="1">IFERROR(__xludf.DUMMYFUNCTION("""COMPUTED_VALUE"""),"Fighter")</f>
        <v>Fighter</v>
      </c>
      <c r="J310" s="6"/>
      <c r="K310" s="6"/>
      <c r="L310" s="6"/>
      <c r="M310" s="6"/>
      <c r="N310" s="6"/>
      <c r="O310" s="6"/>
      <c r="P310" s="6"/>
      <c r="Q310" s="6"/>
      <c r="R310" s="6">
        <v>0</v>
      </c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>
      <c r="A311" s="6"/>
      <c r="B311" s="6"/>
      <c r="C311" s="6"/>
      <c r="D311" s="6"/>
      <c r="E311" s="6"/>
      <c r="F311" s="6"/>
      <c r="G311" s="6"/>
      <c r="H311" s="6" t="str">
        <f ca="1">IFERROR(__xludf.DUMMYFUNCTION("""COMPUTED_VALUE"""),"Knight")</f>
        <v>Knight</v>
      </c>
      <c r="I311" s="6" t="str">
        <f ca="1">IFERROR(__xludf.DUMMYFUNCTION("""COMPUTED_VALUE"""),"Devil")</f>
        <v>Devil</v>
      </c>
      <c r="J311" s="6"/>
      <c r="K311" s="6"/>
      <c r="L311" s="6"/>
      <c r="M311" s="6"/>
      <c r="N311" s="6"/>
      <c r="O311" s="6"/>
      <c r="P311" s="6"/>
      <c r="Q311" s="6"/>
      <c r="R311" s="6">
        <v>0</v>
      </c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>
      <c r="A312" s="6"/>
      <c r="B312" s="6"/>
      <c r="C312" s="6"/>
      <c r="D312" s="6"/>
      <c r="E312" s="6"/>
      <c r="F312" s="6"/>
      <c r="G312" s="6"/>
      <c r="H312" s="6" t="str">
        <f ca="1">IFERROR(__xludf.DUMMYFUNCTION("""COMPUTED_VALUE"""),"Shadowmancer")</f>
        <v>Shadowmancer</v>
      </c>
      <c r="I312" s="6" t="str">
        <f ca="1">IFERROR(__xludf.DUMMYFUNCTION("""COMPUTED_VALUE"""),"Boomerang Hunter")</f>
        <v>Boomerang Hunter</v>
      </c>
      <c r="J312" s="6"/>
      <c r="K312" s="6"/>
      <c r="L312" s="6"/>
      <c r="M312" s="6"/>
      <c r="N312" s="6"/>
      <c r="O312" s="6"/>
      <c r="P312" s="6"/>
      <c r="Q312" s="6"/>
      <c r="R312" s="6">
        <v>0</v>
      </c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>
      <c r="A313" s="6"/>
      <c r="B313" s="6"/>
      <c r="C313" s="6"/>
      <c r="D313" s="6"/>
      <c r="E313" s="6"/>
      <c r="F313" s="6"/>
      <c r="G313" s="6"/>
      <c r="H313" s="6" t="str">
        <f ca="1">IFERROR(__xludf.DUMMYFUNCTION("""COMPUTED_VALUE"""),"Lancer")</f>
        <v>Lancer</v>
      </c>
      <c r="I313" s="6" t="str">
        <f ca="1">IFERROR(__xludf.DUMMYFUNCTION("""COMPUTED_VALUE"""),"Barrier Mage")</f>
        <v>Barrier Mage</v>
      </c>
      <c r="J313" s="6"/>
      <c r="K313" s="6"/>
      <c r="L313" s="6"/>
      <c r="M313" s="6"/>
      <c r="N313" s="6"/>
      <c r="O313" s="6"/>
      <c r="P313" s="6"/>
      <c r="Q313" s="6"/>
      <c r="R313" s="6">
        <v>0</v>
      </c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>
      <c r="A314" s="6"/>
      <c r="B314" s="6"/>
      <c r="C314" s="6"/>
      <c r="D314" s="6"/>
      <c r="E314" s="6"/>
      <c r="F314" s="6"/>
      <c r="G314" s="6"/>
      <c r="H314" s="6" t="str">
        <f ca="1">IFERROR(__xludf.DUMMYFUNCTION("""COMPUTED_VALUE"""),"Lightning Mage")</f>
        <v>Lightning Mage</v>
      </c>
      <c r="I314" s="6" t="str">
        <f ca="1">IFERROR(__xludf.DUMMYFUNCTION("""COMPUTED_VALUE"""),"Lightning Mage")</f>
        <v>Lightning Mage</v>
      </c>
      <c r="J314" s="6"/>
      <c r="K314" s="6"/>
      <c r="L314" s="6"/>
      <c r="M314" s="6"/>
      <c r="N314" s="6"/>
      <c r="O314" s="6"/>
      <c r="P314" s="6"/>
      <c r="Q314" s="6"/>
      <c r="R314" s="6">
        <v>0</v>
      </c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>
      <c r="A315" s="6"/>
      <c r="B315" s="6"/>
      <c r="C315" s="6"/>
      <c r="D315" s="6"/>
      <c r="E315" s="6"/>
      <c r="F315" s="6"/>
      <c r="G315" s="6"/>
      <c r="H315" s="6" t="str">
        <f ca="1">IFERROR(__xludf.DUMMYFUNCTION("""COMPUTED_VALUE"""),"Knight")</f>
        <v>Knight</v>
      </c>
      <c r="I315" s="6" t="str">
        <f ca="1">IFERROR(__xludf.DUMMYFUNCTION("""COMPUTED_VALUE"""),"Cold Corpse")</f>
        <v>Cold Corpse</v>
      </c>
      <c r="J315" s="6"/>
      <c r="K315" s="6"/>
      <c r="L315" s="6"/>
      <c r="M315" s="6"/>
      <c r="N315" s="6"/>
      <c r="O315" s="6"/>
      <c r="P315" s="6"/>
      <c r="Q315" s="6"/>
      <c r="R315" s="6">
        <v>0</v>
      </c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>
      <c r="A316" s="6"/>
      <c r="B316" s="6"/>
      <c r="C316" s="6"/>
      <c r="D316" s="6"/>
      <c r="E316" s="6"/>
      <c r="F316" s="6"/>
      <c r="G316" s="6"/>
      <c r="H316" s="6" t="str">
        <f ca="1">IFERROR(__xludf.DUMMYFUNCTION("""COMPUTED_VALUE"""),"Illusionist")</f>
        <v>Illusionist</v>
      </c>
      <c r="I316" s="6" t="str">
        <f ca="1">IFERROR(__xludf.DUMMYFUNCTION("""COMPUTED_VALUE"""),"Gambler")</f>
        <v>Gambler</v>
      </c>
      <c r="J316" s="6"/>
      <c r="K316" s="6"/>
      <c r="L316" s="6"/>
      <c r="M316" s="6"/>
      <c r="N316" s="6"/>
      <c r="O316" s="6"/>
      <c r="P316" s="6"/>
      <c r="Q316" s="6"/>
      <c r="R316" s="6">
        <v>0</v>
      </c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>
      <c r="A317" s="6"/>
      <c r="B317" s="6"/>
      <c r="C317" s="6"/>
      <c r="D317" s="6"/>
      <c r="E317" s="6"/>
      <c r="F317" s="6"/>
      <c r="G317" s="6"/>
      <c r="H317" s="6" t="str">
        <f ca="1">IFERROR(__xludf.DUMMYFUNCTION("""COMPUTED_VALUE"""),"Lightning Mage")</f>
        <v>Lightning Mage</v>
      </c>
      <c r="I317" s="6" t="str">
        <f ca="1">IFERROR(__xludf.DUMMYFUNCTION("""COMPUTED_VALUE"""),"Plague Doctor")</f>
        <v>Plague Doctor</v>
      </c>
      <c r="J317" s="6"/>
      <c r="K317" s="6"/>
      <c r="L317" s="6"/>
      <c r="M317" s="6"/>
      <c r="N317" s="6"/>
      <c r="O317" s="6"/>
      <c r="P317" s="6"/>
      <c r="Q317" s="6"/>
      <c r="R317" s="6">
        <v>0</v>
      </c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>
      <c r="A318" s="6"/>
      <c r="B318" s="6"/>
      <c r="C318" s="6"/>
      <c r="D318" s="6"/>
      <c r="E318" s="6"/>
      <c r="F318" s="6"/>
      <c r="G318" s="6"/>
      <c r="H318" s="6" t="str">
        <f ca="1">IFERROR(__xludf.DUMMYFUNCTION("""COMPUTED_VALUE"""),"Exorcist")</f>
        <v>Exorcist</v>
      </c>
      <c r="I318" s="6" t="str">
        <f ca="1">IFERROR(__xludf.DUMMYFUNCTION("""COMPUTED_VALUE"""),"Boomerang Hunter")</f>
        <v>Boomerang Hunter</v>
      </c>
      <c r="J318" s="6"/>
      <c r="K318" s="6"/>
      <c r="L318" s="6"/>
      <c r="M318" s="6"/>
      <c r="N318" s="6"/>
      <c r="O318" s="6"/>
      <c r="P318" s="6"/>
      <c r="Q318" s="6"/>
      <c r="R318" s="6">
        <v>0</v>
      </c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>
      <c r="A319" s="6"/>
      <c r="B319" s="6"/>
      <c r="C319" s="6"/>
      <c r="D319" s="6"/>
      <c r="E319" s="6"/>
      <c r="F319" s="6"/>
      <c r="G319" s="6"/>
      <c r="H319" s="6" t="str">
        <f ca="1">IFERROR(__xludf.DUMMYFUNCTION("""COMPUTED_VALUE"""),"Knight")</f>
        <v>Knight</v>
      </c>
      <c r="I319" s="6" t="str">
        <f ca="1">IFERROR(__xludf.DUMMYFUNCTION("""COMPUTED_VALUE"""),"Knight")</f>
        <v>Knight</v>
      </c>
      <c r="J319" s="6"/>
      <c r="K319" s="6"/>
      <c r="L319" s="6"/>
      <c r="M319" s="6"/>
      <c r="N319" s="6"/>
      <c r="O319" s="6"/>
      <c r="P319" s="6"/>
      <c r="Q319" s="6"/>
      <c r="R319" s="6">
        <v>0</v>
      </c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>
      <c r="A320" s="6"/>
      <c r="B320" s="6"/>
      <c r="C320" s="6"/>
      <c r="D320" s="6"/>
      <c r="E320" s="6"/>
      <c r="F320" s="6"/>
      <c r="G320" s="6"/>
      <c r="H320" s="6" t="str">
        <f ca="1">IFERROR(__xludf.DUMMYFUNCTION("""COMPUTED_VALUE"""),"Pyromancer")</f>
        <v>Pyromancer</v>
      </c>
      <c r="I320" s="6" t="str">
        <f ca="1">IFERROR(__xludf.DUMMYFUNCTION("""COMPUTED_VALUE"""),"Magic Knight")</f>
        <v>Magic Knight</v>
      </c>
      <c r="J320" s="6"/>
      <c r="K320" s="6"/>
      <c r="L320" s="6"/>
      <c r="M320" s="6"/>
      <c r="N320" s="6"/>
      <c r="O320" s="6"/>
      <c r="P320" s="6"/>
      <c r="Q320" s="6"/>
      <c r="R320" s="6">
        <v>0</v>
      </c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>
      <c r="A321" s="6"/>
      <c r="B321" s="6"/>
      <c r="C321" s="6"/>
      <c r="D321" s="6"/>
      <c r="E321" s="6"/>
      <c r="F321" s="6"/>
      <c r="G321" s="6"/>
      <c r="H321" s="6" t="str">
        <f ca="1">IFERROR(__xludf.DUMMYFUNCTION("""COMPUTED_VALUE"""),"Plague Doctor")</f>
        <v>Plague Doctor</v>
      </c>
      <c r="I321" s="6" t="str">
        <f ca="1">IFERROR(__xludf.DUMMYFUNCTION("""COMPUTED_VALUE"""),"Mystic Dancer")</f>
        <v>Mystic Dancer</v>
      </c>
      <c r="J321" s="6"/>
      <c r="K321" s="6"/>
      <c r="L321" s="6"/>
      <c r="M321" s="6"/>
      <c r="N321" s="6"/>
      <c r="O321" s="6"/>
      <c r="P321" s="6"/>
      <c r="Q321" s="6"/>
      <c r="R321" s="6">
        <v>0</v>
      </c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>
      <c r="A322" s="6"/>
      <c r="B322" s="6"/>
      <c r="C322" s="6"/>
      <c r="D322" s="6"/>
      <c r="E322" s="6"/>
      <c r="F322" s="6"/>
      <c r="G322" s="6"/>
      <c r="H322" s="6" t="str">
        <f ca="1">IFERROR(__xludf.DUMMYFUNCTION("""COMPUTED_VALUE"""),"Lancer")</f>
        <v>Lancer</v>
      </c>
      <c r="I322" s="6" t="str">
        <f ca="1">IFERROR(__xludf.DUMMYFUNCTION("""COMPUTED_VALUE"""),"Dual Blader")</f>
        <v>Dual Blader</v>
      </c>
      <c r="J322" s="6"/>
      <c r="K322" s="6"/>
      <c r="L322" s="6"/>
      <c r="M322" s="6"/>
      <c r="N322" s="6"/>
      <c r="O322" s="6"/>
      <c r="P322" s="6"/>
      <c r="Q322" s="6"/>
      <c r="R322" s="6">
        <v>0</v>
      </c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>
      <c r="A323" s="6"/>
      <c r="B323" s="6"/>
      <c r="C323" s="6"/>
      <c r="D323" s="6"/>
      <c r="E323" s="6"/>
      <c r="F323" s="6"/>
      <c r="G323" s="6"/>
      <c r="H323" s="6" t="str">
        <f ca="1">IFERROR(__xludf.DUMMYFUNCTION("""COMPUTED_VALUE"""),"Vampire")</f>
        <v>Vampire</v>
      </c>
      <c r="I323" s="6" t="str">
        <f ca="1">IFERROR(__xludf.DUMMYFUNCTION("""COMPUTED_VALUE"""),"Knight")</f>
        <v>Knight</v>
      </c>
      <c r="J323" s="6"/>
      <c r="K323" s="6"/>
      <c r="L323" s="6"/>
      <c r="M323" s="6"/>
      <c r="N323" s="6"/>
      <c r="O323" s="6"/>
      <c r="P323" s="6"/>
      <c r="Q323" s="6"/>
      <c r="R323" s="6">
        <v>0</v>
      </c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>
      <c r="A324" s="6"/>
      <c r="B324" s="6"/>
      <c r="C324" s="6"/>
      <c r="D324" s="6"/>
      <c r="E324" s="6"/>
      <c r="F324" s="6"/>
      <c r="G324" s="6"/>
      <c r="H324" s="6" t="str">
        <f ca="1">IFERROR(__xludf.DUMMYFUNCTION("""COMPUTED_VALUE"""),"Shrine Maiden")</f>
        <v>Shrine Maiden</v>
      </c>
      <c r="I324" s="6" t="str">
        <f ca="1">IFERROR(__xludf.DUMMYFUNCTION("""COMPUTED_VALUE"""),"Taoist")</f>
        <v>Taoist</v>
      </c>
      <c r="J324" s="6"/>
      <c r="K324" s="6"/>
      <c r="L324" s="6"/>
      <c r="M324" s="6"/>
      <c r="N324" s="6"/>
      <c r="O324" s="6"/>
      <c r="P324" s="6"/>
      <c r="Q324" s="6"/>
      <c r="R324" s="6">
        <v>0</v>
      </c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>
      <c r="A325" s="6"/>
      <c r="B325" s="6"/>
      <c r="C325" s="6"/>
      <c r="D325" s="6"/>
      <c r="E325" s="6"/>
      <c r="F325" s="6"/>
      <c r="G325" s="6"/>
      <c r="H325" s="6" t="str">
        <f ca="1">IFERROR(__xludf.DUMMYFUNCTION("""COMPUTED_VALUE"""),"Illusionist")</f>
        <v>Illusionist</v>
      </c>
      <c r="I325" s="6" t="str">
        <f ca="1">IFERROR(__xludf.DUMMYFUNCTION("""COMPUTED_VALUE"""),"Knight")</f>
        <v>Knight</v>
      </c>
      <c r="J325" s="6"/>
      <c r="K325" s="6"/>
      <c r="L325" s="6"/>
      <c r="M325" s="6"/>
      <c r="N325" s="6"/>
      <c r="O325" s="6"/>
      <c r="P325" s="6"/>
      <c r="Q325" s="6"/>
      <c r="R325" s="6">
        <v>0</v>
      </c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>
      <c r="A326" s="6"/>
      <c r="B326" s="6"/>
      <c r="C326" s="6"/>
      <c r="D326" s="6"/>
      <c r="E326" s="6"/>
      <c r="F326" s="6"/>
      <c r="G326" s="6"/>
      <c r="H326" s="6" t="str">
        <f ca="1">IFERROR(__xludf.DUMMYFUNCTION("""COMPUTED_VALUE"""),"Cold Corpse")</f>
        <v>Cold Corpse</v>
      </c>
      <c r="I326" s="6" t="str">
        <f ca="1">IFERROR(__xludf.DUMMYFUNCTION("""COMPUTED_VALUE"""),"Archer")</f>
        <v>Archer</v>
      </c>
      <c r="J326" s="6"/>
      <c r="K326" s="6"/>
      <c r="L326" s="6"/>
      <c r="M326" s="6"/>
      <c r="N326" s="6"/>
      <c r="O326" s="6"/>
      <c r="P326" s="6"/>
      <c r="Q326" s="6"/>
      <c r="R326" s="6">
        <v>0</v>
      </c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>
      <c r="A327" s="6"/>
      <c r="B327" s="6"/>
      <c r="C327" s="6"/>
      <c r="D327" s="6"/>
      <c r="E327" s="6"/>
      <c r="F327" s="6"/>
      <c r="G327" s="6"/>
      <c r="H327" s="6" t="str">
        <f ca="1">IFERROR(__xludf.DUMMYFUNCTION("""COMPUTED_VALUE"""),"Dual Blader")</f>
        <v>Dual Blader</v>
      </c>
      <c r="I327" s="6" t="str">
        <f ca="1">IFERROR(__xludf.DUMMYFUNCTION("""COMPUTED_VALUE"""),"Sniper")</f>
        <v>Sniper</v>
      </c>
      <c r="J327" s="6"/>
      <c r="K327" s="6"/>
      <c r="L327" s="6"/>
      <c r="M327" s="6"/>
      <c r="N327" s="6"/>
      <c r="O327" s="6"/>
      <c r="P327" s="6"/>
      <c r="Q327" s="6"/>
      <c r="R327" s="6">
        <v>0</v>
      </c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>
      <c r="A328" s="6"/>
      <c r="B328" s="6"/>
      <c r="C328" s="6"/>
      <c r="D328" s="6"/>
      <c r="E328" s="6"/>
      <c r="F328" s="6"/>
      <c r="G328" s="6"/>
      <c r="H328" s="6" t="str">
        <f ca="1">IFERROR(__xludf.DUMMYFUNCTION("""COMPUTED_VALUE"""),"Archer")</f>
        <v>Archer</v>
      </c>
      <c r="I328" s="6" t="str">
        <f ca="1">IFERROR(__xludf.DUMMYFUNCTION("""COMPUTED_VALUE"""),"Mystic Dancer")</f>
        <v>Mystic Dancer</v>
      </c>
      <c r="J328" s="6"/>
      <c r="K328" s="6"/>
      <c r="L328" s="6"/>
      <c r="M328" s="6"/>
      <c r="N328" s="6"/>
      <c r="O328" s="6"/>
      <c r="P328" s="6"/>
      <c r="Q328" s="6"/>
      <c r="R328" s="6">
        <v>0</v>
      </c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>
      <c r="A329" s="6"/>
      <c r="B329" s="6"/>
      <c r="C329" s="6"/>
      <c r="D329" s="6"/>
      <c r="E329" s="6"/>
      <c r="F329" s="6"/>
      <c r="G329" s="6"/>
      <c r="H329" s="6" t="str">
        <f ca="1">IFERROR(__xludf.DUMMYFUNCTION("""COMPUTED_VALUE"""),"Swordsman")</f>
        <v>Swordsman</v>
      </c>
      <c r="I329" s="6" t="str">
        <f ca="1">IFERROR(__xludf.DUMMYFUNCTION("""COMPUTED_VALUE"""),"Barrier Mage")</f>
        <v>Barrier Mage</v>
      </c>
      <c r="J329" s="6"/>
      <c r="K329" s="6"/>
      <c r="L329" s="6"/>
      <c r="M329" s="6"/>
      <c r="N329" s="6"/>
      <c r="O329" s="6"/>
      <c r="P329" s="6"/>
      <c r="Q329" s="6"/>
      <c r="R329" s="6">
        <v>0</v>
      </c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>
      <c r="A330" s="6"/>
      <c r="B330" s="6"/>
      <c r="C330" s="6"/>
      <c r="D330" s="6"/>
      <c r="E330" s="6"/>
      <c r="F330" s="6"/>
      <c r="G330" s="6"/>
      <c r="H330" s="6" t="str">
        <f ca="1">IFERROR(__xludf.DUMMYFUNCTION("""COMPUTED_VALUE"""),"Mystic Dancer")</f>
        <v>Mystic Dancer</v>
      </c>
      <c r="I330" s="6" t="str">
        <f ca="1">IFERROR(__xludf.DUMMYFUNCTION("""COMPUTED_VALUE"""),"Lancer")</f>
        <v>Lancer</v>
      </c>
      <c r="J330" s="6"/>
      <c r="K330" s="6"/>
      <c r="L330" s="6"/>
      <c r="M330" s="6"/>
      <c r="N330" s="6"/>
      <c r="O330" s="6"/>
      <c r="P330" s="6"/>
      <c r="Q330" s="6"/>
      <c r="R330" s="6">
        <v>0</v>
      </c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>
      <c r="A331" s="6"/>
      <c r="B331" s="6"/>
      <c r="C331" s="6"/>
      <c r="D331" s="6"/>
      <c r="E331" s="6"/>
      <c r="F331" s="6"/>
      <c r="G331" s="6"/>
      <c r="H331" s="6" t="str">
        <f ca="1">IFERROR(__xludf.DUMMYFUNCTION("""COMPUTED_VALUE"""),"Lightning Mage")</f>
        <v>Lightning Mage</v>
      </c>
      <c r="I331" s="6" t="str">
        <f ca="1">IFERROR(__xludf.DUMMYFUNCTION("""COMPUTED_VALUE"""),"Clown")</f>
        <v>Clown</v>
      </c>
      <c r="J331" s="6"/>
      <c r="K331" s="6"/>
      <c r="L331" s="6"/>
      <c r="M331" s="6"/>
      <c r="N331" s="6"/>
      <c r="O331" s="6"/>
      <c r="P331" s="6"/>
      <c r="Q331" s="6"/>
      <c r="R331" s="6">
        <v>0</v>
      </c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>
      <c r="A332" s="6"/>
      <c r="B332" s="6"/>
      <c r="C332" s="6"/>
      <c r="D332" s="6"/>
      <c r="E332" s="6"/>
      <c r="F332" s="6"/>
      <c r="G332" s="6"/>
      <c r="H332" s="6" t="str">
        <f ca="1">IFERROR(__xludf.DUMMYFUNCTION("""COMPUTED_VALUE"""),"Barrier Mage")</f>
        <v>Barrier Mage</v>
      </c>
      <c r="I332" s="6" t="str">
        <f ca="1">IFERROR(__xludf.DUMMYFUNCTION("""COMPUTED_VALUE"""),"Ghost")</f>
        <v>Ghost</v>
      </c>
      <c r="J332" s="6"/>
      <c r="K332" s="6"/>
      <c r="L332" s="6"/>
      <c r="M332" s="6"/>
      <c r="N332" s="6"/>
      <c r="O332" s="6"/>
      <c r="P332" s="6"/>
      <c r="Q332" s="6"/>
      <c r="R332" s="6">
        <v>0</v>
      </c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>
      <c r="A333" s="6"/>
      <c r="B333" s="6"/>
      <c r="C333" s="6"/>
      <c r="D333" s="6"/>
      <c r="E333" s="6"/>
      <c r="F333" s="6"/>
      <c r="G333" s="6"/>
      <c r="H333" s="6" t="str">
        <f ca="1">IFERROR(__xludf.DUMMYFUNCTION("""COMPUTED_VALUE"""),"Knight")</f>
        <v>Knight</v>
      </c>
      <c r="I333" s="6" t="str">
        <f ca="1">IFERROR(__xludf.DUMMYFUNCTION("""COMPUTED_VALUE"""),"Taoist")</f>
        <v>Taoist</v>
      </c>
      <c r="J333" s="6"/>
      <c r="K333" s="6"/>
      <c r="L333" s="6"/>
      <c r="M333" s="6"/>
      <c r="N333" s="6"/>
      <c r="O333" s="6"/>
      <c r="P333" s="6"/>
      <c r="Q333" s="6"/>
      <c r="R333" s="6">
        <v>0</v>
      </c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>
      <c r="A334" s="6"/>
      <c r="B334" s="6"/>
      <c r="C334" s="6"/>
      <c r="D334" s="6"/>
      <c r="E334" s="6"/>
      <c r="F334" s="6"/>
      <c r="G334" s="6"/>
      <c r="H334" s="6" t="str">
        <f ca="1">IFERROR(__xludf.DUMMYFUNCTION("""COMPUTED_VALUE"""),"Shrine Maiden")</f>
        <v>Shrine Maiden</v>
      </c>
      <c r="I334" s="6" t="str">
        <f ca="1">IFERROR(__xludf.DUMMYFUNCTION("""COMPUTED_VALUE"""),"Lancer")</f>
        <v>Lancer</v>
      </c>
      <c r="J334" s="6"/>
      <c r="K334" s="6"/>
      <c r="L334" s="6"/>
      <c r="M334" s="6"/>
      <c r="N334" s="6"/>
      <c r="O334" s="6"/>
      <c r="P334" s="6"/>
      <c r="Q334" s="6"/>
      <c r="R334" s="6">
        <v>0</v>
      </c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>
      <c r="A335" s="6"/>
      <c r="B335" s="6"/>
      <c r="C335" s="6"/>
      <c r="D335" s="6"/>
      <c r="E335" s="6"/>
      <c r="F335" s="6"/>
      <c r="G335" s="6"/>
      <c r="H335" s="6" t="str">
        <f ca="1">IFERROR(__xludf.DUMMYFUNCTION("""COMPUTED_VALUE"""),"Lancer")</f>
        <v>Lancer</v>
      </c>
      <c r="I335" s="6" t="str">
        <f ca="1">IFERROR(__xludf.DUMMYFUNCTION("""COMPUTED_VALUE"""),"Dual Blader")</f>
        <v>Dual Blader</v>
      </c>
      <c r="J335" s="6"/>
      <c r="K335" s="6"/>
      <c r="L335" s="6"/>
      <c r="M335" s="6"/>
      <c r="N335" s="6"/>
      <c r="O335" s="6"/>
      <c r="P335" s="6"/>
      <c r="Q335" s="6"/>
      <c r="R335" s="6">
        <v>0</v>
      </c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>
      <c r="A336" s="6"/>
      <c r="B336" s="6"/>
      <c r="C336" s="6"/>
      <c r="D336" s="6"/>
      <c r="E336" s="6"/>
      <c r="F336" s="6"/>
      <c r="G336" s="6"/>
      <c r="H336" s="6" t="str">
        <f ca="1">IFERROR(__xludf.DUMMYFUNCTION("""COMPUTED_VALUE"""),"Devil")</f>
        <v>Devil</v>
      </c>
      <c r="I336" s="6" t="str">
        <f ca="1">IFERROR(__xludf.DUMMYFUNCTION("""COMPUTED_VALUE"""),"Ghost")</f>
        <v>Ghost</v>
      </c>
      <c r="J336" s="6"/>
      <c r="K336" s="6"/>
      <c r="L336" s="6"/>
      <c r="M336" s="6"/>
      <c r="N336" s="6"/>
      <c r="O336" s="6"/>
      <c r="P336" s="6"/>
      <c r="Q336" s="6"/>
      <c r="R336" s="6">
        <v>0</v>
      </c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>
      <c r="A337" s="6"/>
      <c r="B337" s="6"/>
      <c r="C337" s="6"/>
      <c r="D337" s="6"/>
      <c r="E337" s="6"/>
      <c r="F337" s="6"/>
      <c r="G337" s="6"/>
      <c r="H337" s="6" t="str">
        <f ca="1">IFERROR(__xludf.DUMMYFUNCTION("""COMPUTED_VALUE"""),"Knight")</f>
        <v>Knight</v>
      </c>
      <c r="I337" s="6" t="str">
        <f ca="1">IFERROR(__xludf.DUMMYFUNCTION("""COMPUTED_VALUE"""),"Taoist")</f>
        <v>Taoist</v>
      </c>
      <c r="J337" s="6"/>
      <c r="K337" s="6"/>
      <c r="L337" s="6"/>
      <c r="M337" s="6"/>
      <c r="N337" s="6"/>
      <c r="O337" s="6"/>
      <c r="P337" s="6"/>
      <c r="Q337" s="6"/>
      <c r="R337" s="6">
        <v>0</v>
      </c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>
      <c r="A338" s="6"/>
      <c r="B338" s="6"/>
      <c r="C338" s="6"/>
      <c r="D338" s="6"/>
      <c r="E338" s="6"/>
      <c r="F338" s="6"/>
      <c r="G338" s="6"/>
      <c r="H338" s="6" t="str">
        <f ca="1">IFERROR(__xludf.DUMMYFUNCTION("""COMPUTED_VALUE"""),"Barrier Mage")</f>
        <v>Barrier Mage</v>
      </c>
      <c r="I338" s="6" t="str">
        <f ca="1">IFERROR(__xludf.DUMMYFUNCTION("""COMPUTED_VALUE"""),"Lancer")</f>
        <v>Lancer</v>
      </c>
      <c r="J338" s="6"/>
      <c r="K338" s="6"/>
      <c r="L338" s="6"/>
      <c r="M338" s="6"/>
      <c r="N338" s="6"/>
      <c r="O338" s="6"/>
      <c r="P338" s="6"/>
      <c r="Q338" s="6"/>
      <c r="R338" s="6">
        <v>0</v>
      </c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>
      <c r="A339" s="6"/>
      <c r="B339" s="6"/>
      <c r="C339" s="6"/>
      <c r="D339" s="6"/>
      <c r="E339" s="6"/>
      <c r="F339" s="6"/>
      <c r="G339" s="6"/>
      <c r="H339" s="6" t="str">
        <f ca="1">IFERROR(__xludf.DUMMYFUNCTION("""COMPUTED_VALUE"""),"Dual Blader")</f>
        <v>Dual Blader</v>
      </c>
      <c r="I339" s="6" t="str">
        <f ca="1">IFERROR(__xludf.DUMMYFUNCTION("""COMPUTED_VALUE"""),"Shadowmancer")</f>
        <v>Shadowmancer</v>
      </c>
      <c r="J339" s="6"/>
      <c r="K339" s="6"/>
      <c r="L339" s="6"/>
      <c r="M339" s="6"/>
      <c r="N339" s="6"/>
      <c r="O339" s="6"/>
      <c r="P339" s="6"/>
      <c r="Q339" s="6"/>
      <c r="R339" s="6">
        <v>0</v>
      </c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>
      <c r="A340" s="6"/>
      <c r="B340" s="6"/>
      <c r="C340" s="6"/>
      <c r="D340" s="6"/>
      <c r="E340" s="6"/>
      <c r="F340" s="6"/>
      <c r="G340" s="6"/>
      <c r="H340" s="6" t="str">
        <f ca="1">IFERROR(__xludf.DUMMYFUNCTION("""COMPUTED_VALUE"""),"Fighter")</f>
        <v>Fighter</v>
      </c>
      <c r="I340" s="6" t="str">
        <f ca="1">IFERROR(__xludf.DUMMYFUNCTION("""COMPUTED_VALUE"""),"Swordsman")</f>
        <v>Swordsman</v>
      </c>
      <c r="J340" s="6"/>
      <c r="K340" s="6"/>
      <c r="L340" s="6"/>
      <c r="M340" s="6"/>
      <c r="N340" s="6"/>
      <c r="O340" s="6"/>
      <c r="P340" s="6"/>
      <c r="Q340" s="6"/>
      <c r="R340" s="6">
        <v>0</v>
      </c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>
      <c r="A341" s="6"/>
      <c r="B341" s="6"/>
      <c r="C341" s="6"/>
      <c r="D341" s="6"/>
      <c r="E341" s="6"/>
      <c r="F341" s="6"/>
      <c r="G341" s="6"/>
      <c r="H341" s="6" t="str">
        <f ca="1">IFERROR(__xludf.DUMMYFUNCTION("""COMPUTED_VALUE"""),"Dual Blader")</f>
        <v>Dual Blader</v>
      </c>
      <c r="I341" s="6" t="str">
        <f ca="1">IFERROR(__xludf.DUMMYFUNCTION("""COMPUTED_VALUE"""),"Exorcist")</f>
        <v>Exorcist</v>
      </c>
      <c r="J341" s="6"/>
      <c r="K341" s="6"/>
      <c r="L341" s="6"/>
      <c r="M341" s="6"/>
      <c r="N341" s="6"/>
      <c r="O341" s="6"/>
      <c r="P341" s="6"/>
      <c r="Q341" s="6"/>
      <c r="R341" s="6">
        <v>0</v>
      </c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>
      <c r="A342" s="6"/>
      <c r="B342" s="6"/>
      <c r="C342" s="6"/>
      <c r="D342" s="6"/>
      <c r="E342" s="6"/>
      <c r="F342" s="6"/>
      <c r="G342" s="6"/>
      <c r="H342" s="6" t="str">
        <f ca="1">IFERROR(__xludf.DUMMYFUNCTION("""COMPUTED_VALUE"""),"Lancer")</f>
        <v>Lancer</v>
      </c>
      <c r="I342" s="6" t="str">
        <f ca="1">IFERROR(__xludf.DUMMYFUNCTION("""COMPUTED_VALUE"""),"Archer")</f>
        <v>Archer</v>
      </c>
      <c r="J342" s="6"/>
      <c r="K342" s="6"/>
      <c r="L342" s="6"/>
      <c r="M342" s="6"/>
      <c r="N342" s="6"/>
      <c r="O342" s="6"/>
      <c r="P342" s="6"/>
      <c r="Q342" s="6"/>
      <c r="R342" s="6">
        <v>0</v>
      </c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>
      <c r="A343" s="6"/>
      <c r="B343" s="6"/>
      <c r="C343" s="6"/>
      <c r="D343" s="6"/>
      <c r="E343" s="6"/>
      <c r="F343" s="6"/>
      <c r="G343" s="6"/>
      <c r="H343" s="6" t="str">
        <f ca="1">IFERROR(__xludf.DUMMYFUNCTION("""COMPUTED_VALUE"""),"Cold Corpse")</f>
        <v>Cold Corpse</v>
      </c>
      <c r="I343" s="6" t="str">
        <f ca="1">IFERROR(__xludf.DUMMYFUNCTION("""COMPUTED_VALUE"""),"Illusionist")</f>
        <v>Illusionist</v>
      </c>
      <c r="J343" s="6"/>
      <c r="K343" s="6"/>
      <c r="L343" s="6"/>
      <c r="M343" s="6"/>
      <c r="N343" s="6"/>
      <c r="O343" s="6"/>
      <c r="P343" s="6"/>
      <c r="Q343" s="6"/>
      <c r="R343" s="6">
        <v>0</v>
      </c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>
      <c r="A344" s="6"/>
      <c r="B344" s="6"/>
      <c r="C344" s="6"/>
      <c r="D344" s="6"/>
      <c r="E344" s="6"/>
      <c r="F344" s="6"/>
      <c r="G344" s="6"/>
      <c r="H344" s="6" t="str">
        <f ca="1">IFERROR(__xludf.DUMMYFUNCTION("""COMPUTED_VALUE"""),"Sniper")</f>
        <v>Sniper</v>
      </c>
      <c r="I344" s="6" t="str">
        <f ca="1">IFERROR(__xludf.DUMMYFUNCTION("""COMPUTED_VALUE"""),"Shrine Maiden")</f>
        <v>Shrine Maiden</v>
      </c>
      <c r="J344" s="6"/>
      <c r="K344" s="6"/>
      <c r="L344" s="6"/>
      <c r="M344" s="6"/>
      <c r="N344" s="6"/>
      <c r="O344" s="6"/>
      <c r="P344" s="6"/>
      <c r="Q344" s="6"/>
      <c r="R344" s="6">
        <v>0</v>
      </c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>
      <c r="A345" s="6"/>
      <c r="B345" s="6"/>
      <c r="C345" s="6"/>
      <c r="D345" s="6"/>
      <c r="E345" s="6"/>
      <c r="F345" s="6"/>
      <c r="G345" s="6"/>
      <c r="H345" s="6" t="str">
        <f ca="1">IFERROR(__xludf.DUMMYFUNCTION("""COMPUTED_VALUE"""),"Archer")</f>
        <v>Archer</v>
      </c>
      <c r="I345" s="6" t="str">
        <f ca="1">IFERROR(__xludf.DUMMYFUNCTION("""COMPUTED_VALUE"""),"Magic Knight")</f>
        <v>Magic Knight</v>
      </c>
      <c r="J345" s="6"/>
      <c r="K345" s="6"/>
      <c r="L345" s="6"/>
      <c r="M345" s="6"/>
      <c r="N345" s="6"/>
      <c r="O345" s="6"/>
      <c r="P345" s="6"/>
      <c r="Q345" s="6"/>
      <c r="R345" s="6">
        <v>0</v>
      </c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>
      <c r="A346" s="6"/>
      <c r="B346" s="6"/>
      <c r="C346" s="6"/>
      <c r="D346" s="6"/>
      <c r="E346" s="6"/>
      <c r="F346" s="6"/>
      <c r="G346" s="6"/>
      <c r="H346" s="6" t="str">
        <f ca="1">IFERROR(__xludf.DUMMYFUNCTION("""COMPUTED_VALUE"""),"Magic Knight")</f>
        <v>Magic Knight</v>
      </c>
      <c r="I346" s="6" t="str">
        <f ca="1">IFERROR(__xludf.DUMMYFUNCTION("""COMPUTED_VALUE"""),"Archer")</f>
        <v>Archer</v>
      </c>
      <c r="J346" s="6"/>
      <c r="K346" s="6"/>
      <c r="L346" s="6"/>
      <c r="M346" s="6"/>
      <c r="N346" s="6"/>
      <c r="O346" s="6"/>
      <c r="P346" s="6"/>
      <c r="Q346" s="6"/>
      <c r="R346" s="6">
        <v>0</v>
      </c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>
      <c r="A347" s="6"/>
      <c r="B347" s="6"/>
      <c r="C347" s="6"/>
      <c r="D347" s="6"/>
      <c r="E347" s="6"/>
      <c r="F347" s="6"/>
      <c r="G347" s="6"/>
      <c r="H347" s="6" t="str">
        <f ca="1">IFERROR(__xludf.DUMMYFUNCTION("""COMPUTED_VALUE"""),"Barrier Mage")</f>
        <v>Barrier Mage</v>
      </c>
      <c r="I347" s="6" t="str">
        <f ca="1">IFERROR(__xludf.DUMMYFUNCTION("""COMPUTED_VALUE"""),"Boomerang Hunter")</f>
        <v>Boomerang Hunter</v>
      </c>
      <c r="J347" s="6"/>
      <c r="K347" s="6"/>
      <c r="L347" s="6"/>
      <c r="M347" s="6"/>
      <c r="N347" s="6"/>
      <c r="O347" s="6"/>
      <c r="P347" s="6"/>
      <c r="Q347" s="6"/>
      <c r="R347" s="6">
        <v>0</v>
      </c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>
      <c r="A348" s="6"/>
      <c r="B348" s="6"/>
      <c r="C348" s="6"/>
      <c r="D348" s="6"/>
      <c r="E348" s="6"/>
      <c r="F348" s="6"/>
      <c r="G348" s="6"/>
      <c r="H348" s="6" t="str">
        <f ca="1">IFERROR(__xludf.DUMMYFUNCTION("""COMPUTED_VALUE"""),"Lancer")</f>
        <v>Lancer</v>
      </c>
      <c r="I348" s="6" t="str">
        <f ca="1">IFERROR(__xludf.DUMMYFUNCTION("""COMPUTED_VALUE"""),"Pyromancer")</f>
        <v>Pyromancer</v>
      </c>
      <c r="J348" s="6"/>
      <c r="K348" s="6"/>
      <c r="L348" s="6"/>
      <c r="M348" s="6"/>
      <c r="N348" s="6"/>
      <c r="O348" s="6"/>
      <c r="P348" s="6"/>
      <c r="Q348" s="6"/>
      <c r="R348" s="6">
        <v>0</v>
      </c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>
      <c r="A349" s="6"/>
      <c r="B349" s="6"/>
      <c r="C349" s="6"/>
      <c r="D349" s="6"/>
      <c r="E349" s="6"/>
      <c r="F349" s="6"/>
      <c r="G349" s="6"/>
      <c r="H349" s="6" t="str">
        <f ca="1">IFERROR(__xludf.DUMMYFUNCTION("""COMPUTED_VALUE"""),"Dual Blader")</f>
        <v>Dual Blader</v>
      </c>
      <c r="I349" s="6" t="str">
        <f ca="1">IFERROR(__xludf.DUMMYFUNCTION("""COMPUTED_VALUE"""),"Lancer")</f>
        <v>Lancer</v>
      </c>
      <c r="J349" s="6"/>
      <c r="K349" s="6"/>
      <c r="L349" s="6"/>
      <c r="M349" s="6"/>
      <c r="N349" s="6"/>
      <c r="O349" s="6"/>
      <c r="P349" s="6"/>
      <c r="Q349" s="6"/>
      <c r="R349" s="6">
        <v>0</v>
      </c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>
      <c r="A350" s="6"/>
      <c r="B350" s="6"/>
      <c r="C350" s="6"/>
      <c r="D350" s="6"/>
      <c r="E350" s="6"/>
      <c r="F350" s="6"/>
      <c r="G350" s="6"/>
      <c r="H350" s="6" t="str">
        <f ca="1">IFERROR(__xludf.DUMMYFUNCTION("""COMPUTED_VALUE"""),"Boomerang Hunter")</f>
        <v>Boomerang Hunter</v>
      </c>
      <c r="I350" s="6" t="str">
        <f ca="1">IFERROR(__xludf.DUMMYFUNCTION("""COMPUTED_VALUE"""),"Lightning Mage")</f>
        <v>Lightning Mage</v>
      </c>
      <c r="J350" s="6"/>
      <c r="K350" s="6"/>
      <c r="L350" s="6"/>
      <c r="M350" s="6"/>
      <c r="N350" s="6"/>
      <c r="O350" s="6"/>
      <c r="P350" s="6"/>
      <c r="Q350" s="6"/>
      <c r="R350" s="6">
        <v>0</v>
      </c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>
      <c r="A351" s="6"/>
      <c r="B351" s="6"/>
      <c r="C351" s="6"/>
      <c r="D351" s="6"/>
      <c r="E351" s="6"/>
      <c r="F351" s="6"/>
      <c r="G351" s="6"/>
      <c r="H351" s="6" t="str">
        <f ca="1">IFERROR(__xludf.DUMMYFUNCTION("""COMPUTED_VALUE"""),"Shield Bearer")</f>
        <v>Shield Bearer</v>
      </c>
      <c r="I351" s="6" t="str">
        <f ca="1">IFERROR(__xludf.DUMMYFUNCTION("""COMPUTED_VALUE"""),"Magic Knight")</f>
        <v>Magic Knight</v>
      </c>
      <c r="J351" s="6"/>
      <c r="K351" s="6"/>
      <c r="L351" s="6"/>
      <c r="M351" s="6"/>
      <c r="N351" s="6"/>
      <c r="O351" s="6"/>
      <c r="P351" s="6"/>
      <c r="Q351" s="6"/>
      <c r="R351" s="6">
        <v>0</v>
      </c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>
      <c r="A352" s="6"/>
      <c r="B352" s="6"/>
      <c r="C352" s="6"/>
      <c r="D352" s="6"/>
      <c r="E352" s="6"/>
      <c r="F352" s="6"/>
      <c r="G352" s="6"/>
      <c r="H352" s="6" t="str">
        <f ca="1">IFERROR(__xludf.DUMMYFUNCTION("""COMPUTED_VALUE"""),"Vampire")</f>
        <v>Vampire</v>
      </c>
      <c r="I352" s="6" t="str">
        <f ca="1">IFERROR(__xludf.DUMMYFUNCTION("""COMPUTED_VALUE"""),"Shield Bearer")</f>
        <v>Shield Bearer</v>
      </c>
      <c r="J352" s="6"/>
      <c r="K352" s="6"/>
      <c r="L352" s="6"/>
      <c r="M352" s="6"/>
      <c r="N352" s="6"/>
      <c r="O352" s="6"/>
      <c r="P352" s="6"/>
      <c r="Q352" s="6"/>
      <c r="R352" s="6">
        <v>0</v>
      </c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>
      <c r="A353" s="6"/>
      <c r="B353" s="6"/>
      <c r="C353" s="6"/>
      <c r="D353" s="6"/>
      <c r="E353" s="6"/>
      <c r="F353" s="6"/>
      <c r="G353" s="6"/>
      <c r="H353" s="6" t="str">
        <f ca="1">IFERROR(__xludf.DUMMYFUNCTION("""COMPUTED_VALUE"""),"Dual Blader")</f>
        <v>Dual Blader</v>
      </c>
      <c r="I353" s="6" t="str">
        <f ca="1">IFERROR(__xludf.DUMMYFUNCTION("""COMPUTED_VALUE"""),"Gambler")</f>
        <v>Gambler</v>
      </c>
      <c r="J353" s="6"/>
      <c r="K353" s="6"/>
      <c r="L353" s="6"/>
      <c r="M353" s="6"/>
      <c r="N353" s="6"/>
      <c r="O353" s="6"/>
      <c r="P353" s="6"/>
      <c r="Q353" s="6"/>
      <c r="R353" s="6">
        <v>0</v>
      </c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>
      <c r="A354" s="6"/>
      <c r="B354" s="6"/>
      <c r="C354" s="6"/>
      <c r="D354" s="6"/>
      <c r="E354" s="6"/>
      <c r="F354" s="6"/>
      <c r="G354" s="6"/>
      <c r="H354" s="6" t="str">
        <f ca="1">IFERROR(__xludf.DUMMYFUNCTION("""COMPUTED_VALUE"""),"Lancer")</f>
        <v>Lancer</v>
      </c>
      <c r="I354" s="6" t="str">
        <f ca="1">IFERROR(__xludf.DUMMYFUNCTION("""COMPUTED_VALUE"""),"Fighter")</f>
        <v>Fighter</v>
      </c>
      <c r="J354" s="6"/>
      <c r="K354" s="6"/>
      <c r="L354" s="6"/>
      <c r="M354" s="6"/>
      <c r="N354" s="6"/>
      <c r="O354" s="6"/>
      <c r="P354" s="6"/>
      <c r="Q354" s="6"/>
      <c r="R354" s="6">
        <v>0</v>
      </c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>
      <c r="A355" s="6"/>
      <c r="B355" s="6"/>
      <c r="C355" s="6"/>
      <c r="D355" s="6"/>
      <c r="E355" s="6"/>
      <c r="F355" s="6"/>
      <c r="G355" s="6"/>
      <c r="H355" s="6" t="str">
        <f ca="1">IFERROR(__xludf.DUMMYFUNCTION("""COMPUTED_VALUE"""),"Boomerang Hunter")</f>
        <v>Boomerang Hunter</v>
      </c>
      <c r="I355" s="6" t="str">
        <f ca="1">IFERROR(__xludf.DUMMYFUNCTION("""COMPUTED_VALUE"""),"Illusionist")</f>
        <v>Illusionist</v>
      </c>
      <c r="J355" s="6"/>
      <c r="K355" s="6"/>
      <c r="L355" s="6"/>
      <c r="M355" s="6"/>
      <c r="N355" s="6"/>
      <c r="O355" s="6"/>
      <c r="P355" s="6"/>
      <c r="Q355" s="6"/>
      <c r="R355" s="6">
        <v>0</v>
      </c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>
      <c r="A356" s="6"/>
      <c r="B356" s="6"/>
      <c r="C356" s="6"/>
      <c r="D356" s="6"/>
      <c r="E356" s="6"/>
      <c r="F356" s="6"/>
      <c r="G356" s="6"/>
      <c r="H356" s="6" t="str">
        <f ca="1">IFERROR(__xludf.DUMMYFUNCTION("""COMPUTED_VALUE"""),"Clown")</f>
        <v>Clown</v>
      </c>
      <c r="I356" s="6" t="str">
        <f ca="1">IFERROR(__xludf.DUMMYFUNCTION("""COMPUTED_VALUE"""),"Clown")</f>
        <v>Clown</v>
      </c>
      <c r="J356" s="6"/>
      <c r="K356" s="6"/>
      <c r="L356" s="6"/>
      <c r="M356" s="6"/>
      <c r="N356" s="6"/>
      <c r="O356" s="6"/>
      <c r="P356" s="6"/>
      <c r="Q356" s="6"/>
      <c r="R356" s="6">
        <v>0</v>
      </c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>
      <c r="A357" s="6"/>
      <c r="B357" s="6"/>
      <c r="C357" s="6"/>
      <c r="D357" s="6"/>
      <c r="E357" s="6"/>
      <c r="F357" s="6"/>
      <c r="G357" s="6"/>
      <c r="H357" s="6" t="str">
        <f ca="1">IFERROR(__xludf.DUMMYFUNCTION("""COMPUTED_VALUE"""),"Magic Knight")</f>
        <v>Magic Knight</v>
      </c>
      <c r="I357" s="6" t="str">
        <f ca="1">IFERROR(__xludf.DUMMYFUNCTION("""COMPUTED_VALUE"""),"Swordsman")</f>
        <v>Swordsman</v>
      </c>
      <c r="J357" s="6"/>
      <c r="K357" s="6"/>
      <c r="L357" s="6"/>
      <c r="M357" s="6"/>
      <c r="N357" s="6"/>
      <c r="O357" s="6"/>
      <c r="P357" s="6"/>
      <c r="Q357" s="6"/>
      <c r="R357" s="6">
        <v>0</v>
      </c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>
      <c r="A358" s="6"/>
      <c r="B358" s="6"/>
      <c r="C358" s="6"/>
      <c r="D358" s="6"/>
      <c r="E358" s="6"/>
      <c r="F358" s="6"/>
      <c r="G358" s="6"/>
      <c r="H358" s="6" t="str">
        <f ca="1">IFERROR(__xludf.DUMMYFUNCTION("""COMPUTED_VALUE"""),"Lancer")</f>
        <v>Lancer</v>
      </c>
      <c r="I358" s="6" t="str">
        <f ca="1">IFERROR(__xludf.DUMMYFUNCTION("""COMPUTED_VALUE"""),"Magic Knight")</f>
        <v>Magic Knight</v>
      </c>
      <c r="J358" s="6"/>
      <c r="K358" s="6"/>
      <c r="L358" s="6"/>
      <c r="M358" s="6"/>
      <c r="N358" s="6"/>
      <c r="O358" s="6"/>
      <c r="P358" s="6"/>
      <c r="Q358" s="6"/>
      <c r="R358" s="6">
        <v>0</v>
      </c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>
      <c r="A359" s="6"/>
      <c r="B359" s="6"/>
      <c r="C359" s="6"/>
      <c r="D359" s="6"/>
      <c r="E359" s="6"/>
      <c r="F359" s="6"/>
      <c r="G359" s="6"/>
      <c r="H359" s="6" t="str">
        <f ca="1">IFERROR(__xludf.DUMMYFUNCTION("""COMPUTED_VALUE"""),"Lightning Mage")</f>
        <v>Lightning Mage</v>
      </c>
      <c r="I359" s="6" t="str">
        <f ca="1">IFERROR(__xludf.DUMMYFUNCTION("""COMPUTED_VALUE"""),"Shield Bearer")</f>
        <v>Shield Bearer</v>
      </c>
      <c r="J359" s="6"/>
      <c r="K359" s="6"/>
      <c r="L359" s="6"/>
      <c r="M359" s="6"/>
      <c r="N359" s="6"/>
      <c r="O359" s="6"/>
      <c r="P359" s="6"/>
      <c r="Q359" s="6"/>
      <c r="R359" s="6">
        <v>0</v>
      </c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>
      <c r="A360" s="6"/>
      <c r="B360" s="6"/>
      <c r="C360" s="6"/>
      <c r="D360" s="6"/>
      <c r="E360" s="6"/>
      <c r="F360" s="6"/>
      <c r="G360" s="6"/>
      <c r="H360" s="6" t="str">
        <f ca="1">IFERROR(__xludf.DUMMYFUNCTION("""COMPUTED_VALUE"""),"Clown")</f>
        <v>Clown</v>
      </c>
      <c r="I360" s="6" t="str">
        <f ca="1">IFERROR(__xludf.DUMMYFUNCTION("""COMPUTED_VALUE"""),"Barrier Mage")</f>
        <v>Barrier Mage</v>
      </c>
      <c r="J360" s="6"/>
      <c r="K360" s="6"/>
      <c r="L360" s="6"/>
      <c r="M360" s="6"/>
      <c r="N360" s="6"/>
      <c r="O360" s="6"/>
      <c r="P360" s="6"/>
      <c r="Q360" s="6"/>
      <c r="R360" s="6">
        <v>0</v>
      </c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>
      <c r="A361" s="6"/>
      <c r="B361" s="6"/>
      <c r="C361" s="6"/>
      <c r="D361" s="6"/>
      <c r="E361" s="6"/>
      <c r="F361" s="6"/>
      <c r="G361" s="6"/>
      <c r="H361" s="6" t="str">
        <f ca="1">IFERROR(__xludf.DUMMYFUNCTION("""COMPUTED_VALUE"""),"Illusionist")</f>
        <v>Illusionist</v>
      </c>
      <c r="I361" s="6" t="str">
        <f ca="1">IFERROR(__xludf.DUMMYFUNCTION("""COMPUTED_VALUE"""),"Archer")</f>
        <v>Archer</v>
      </c>
      <c r="J361" s="6"/>
      <c r="K361" s="6"/>
      <c r="L361" s="6"/>
      <c r="M361" s="6"/>
      <c r="N361" s="6"/>
      <c r="O361" s="6"/>
      <c r="P361" s="6"/>
      <c r="Q361" s="6"/>
      <c r="R361" s="6">
        <v>0</v>
      </c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>
      <c r="A362" s="6"/>
      <c r="B362" s="6"/>
      <c r="C362" s="6"/>
      <c r="D362" s="6"/>
      <c r="E362" s="6"/>
      <c r="F362" s="6"/>
      <c r="G362" s="6"/>
      <c r="H362" s="6" t="str">
        <f ca="1">IFERROR(__xludf.DUMMYFUNCTION("""COMPUTED_VALUE"""),"Shield Bearer")</f>
        <v>Shield Bearer</v>
      </c>
      <c r="I362" s="6" t="str">
        <f ca="1">IFERROR(__xludf.DUMMYFUNCTION("""COMPUTED_VALUE"""),"Dual Blader")</f>
        <v>Dual Blader</v>
      </c>
      <c r="J362" s="6"/>
      <c r="K362" s="6"/>
      <c r="L362" s="6"/>
      <c r="M362" s="6"/>
      <c r="N362" s="6"/>
      <c r="O362" s="6"/>
      <c r="P362" s="6"/>
      <c r="Q362" s="6"/>
      <c r="R362" s="6">
        <v>0</v>
      </c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>
      <c r="A363" s="6"/>
      <c r="B363" s="6"/>
      <c r="C363" s="6"/>
      <c r="D363" s="6"/>
      <c r="E363" s="6"/>
      <c r="F363" s="6"/>
      <c r="G363" s="6"/>
      <c r="H363" s="6" t="str">
        <f ca="1">IFERROR(__xludf.DUMMYFUNCTION("""COMPUTED_VALUE"""),"Lightning Mage")</f>
        <v>Lightning Mage</v>
      </c>
      <c r="I363" s="6" t="str">
        <f ca="1">IFERROR(__xludf.DUMMYFUNCTION("""COMPUTED_VALUE"""),"Fighter")</f>
        <v>Fighter</v>
      </c>
      <c r="J363" s="6"/>
      <c r="K363" s="6"/>
      <c r="L363" s="6"/>
      <c r="M363" s="6"/>
      <c r="N363" s="6"/>
      <c r="O363" s="6"/>
      <c r="P363" s="6"/>
      <c r="Q363" s="6"/>
      <c r="R363" s="6">
        <v>0</v>
      </c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>
      <c r="A364" s="6"/>
      <c r="B364" s="6"/>
      <c r="C364" s="6"/>
      <c r="D364" s="6"/>
      <c r="E364" s="6"/>
      <c r="F364" s="6"/>
      <c r="G364" s="6"/>
      <c r="H364" s="6" t="str">
        <f ca="1">IFERROR(__xludf.DUMMYFUNCTION("""COMPUTED_VALUE"""),"Magic Knight")</f>
        <v>Magic Knight</v>
      </c>
      <c r="I364" s="6" t="str">
        <f ca="1">IFERROR(__xludf.DUMMYFUNCTION("""COMPUTED_VALUE"""),"Exorcist")</f>
        <v>Exorcist</v>
      </c>
      <c r="J364" s="6"/>
      <c r="K364" s="6"/>
      <c r="L364" s="6"/>
      <c r="M364" s="6"/>
      <c r="N364" s="6"/>
      <c r="O364" s="6"/>
      <c r="P364" s="6"/>
      <c r="Q364" s="6"/>
      <c r="R364" s="6">
        <v>0</v>
      </c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>
      <c r="A365" s="6"/>
      <c r="B365" s="6"/>
      <c r="C365" s="6"/>
      <c r="D365" s="6"/>
      <c r="E365" s="6"/>
      <c r="F365" s="6"/>
      <c r="G365" s="6"/>
      <c r="H365" s="6"/>
      <c r="I365" s="6" t="str">
        <f ca="1">IFERROR(__xludf.DUMMYFUNCTION("""COMPUTED_VALUE"""),"Plague Doctor")</f>
        <v>Plague Doctor</v>
      </c>
      <c r="J365" s="6"/>
      <c r="K365" s="6"/>
      <c r="L365" s="6"/>
      <c r="M365" s="6"/>
      <c r="N365" s="6"/>
      <c r="O365" s="6"/>
      <c r="P365" s="6"/>
      <c r="Q365" s="6"/>
      <c r="R365" s="6">
        <v>0</v>
      </c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>
      <c r="A366" s="6"/>
      <c r="B366" s="6"/>
      <c r="C366" s="6"/>
      <c r="D366" s="6"/>
      <c r="E366" s="6"/>
      <c r="F366" s="6"/>
      <c r="G366" s="6"/>
      <c r="H366" s="6"/>
      <c r="I366" s="6" t="str">
        <f ca="1">IFERROR(__xludf.DUMMYFUNCTION("""COMPUTED_VALUE"""),"FIghter")</f>
        <v>FIghter</v>
      </c>
      <c r="J366" s="6"/>
      <c r="K366" s="6"/>
      <c r="L366" s="6"/>
      <c r="M366" s="6"/>
      <c r="N366" s="6"/>
      <c r="O366" s="6"/>
      <c r="P366" s="6"/>
      <c r="Q366" s="6"/>
      <c r="R366" s="6">
        <v>0</v>
      </c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>
      <c r="A367" s="6"/>
      <c r="B367" s="6"/>
      <c r="C367" s="6"/>
      <c r="D367" s="6"/>
      <c r="E367" s="6"/>
      <c r="F367" s="6"/>
      <c r="G367" s="6"/>
      <c r="H367" s="6"/>
      <c r="I367" s="6" t="str">
        <f ca="1">IFERROR(__xludf.DUMMYFUNCTION("""COMPUTED_VALUE"""),"Plague Doctor")</f>
        <v>Plague Doctor</v>
      </c>
      <c r="J367" s="6"/>
      <c r="K367" s="6"/>
      <c r="L367" s="6"/>
      <c r="M367" s="6"/>
      <c r="N367" s="6"/>
      <c r="O367" s="6"/>
      <c r="P367" s="6"/>
      <c r="Q367" s="6"/>
      <c r="R367" s="6">
        <v>0</v>
      </c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>
      <c r="A368" s="6"/>
      <c r="B368" s="6"/>
      <c r="C368" s="6"/>
      <c r="D368" s="6"/>
      <c r="E368" s="6"/>
      <c r="F368" s="6"/>
      <c r="G368" s="6"/>
      <c r="H368" s="6"/>
      <c r="I368" s="6" t="str">
        <f ca="1">IFERROR(__xludf.DUMMYFUNCTION("""COMPUTED_VALUE"""),"Sniper")</f>
        <v>Sniper</v>
      </c>
      <c r="J368" s="6"/>
      <c r="K368" s="6"/>
      <c r="L368" s="6"/>
      <c r="M368" s="6"/>
      <c r="N368" s="6"/>
      <c r="O368" s="6"/>
      <c r="P368" s="6"/>
      <c r="Q368" s="6"/>
      <c r="R368" s="6">
        <v>0</v>
      </c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>
      <c r="A369" s="6"/>
      <c r="B369" s="6"/>
      <c r="C369" s="6"/>
      <c r="D369" s="6"/>
      <c r="E369" s="6"/>
      <c r="F369" s="6"/>
      <c r="G369" s="6"/>
      <c r="H369" s="6"/>
      <c r="I369" s="6" t="str">
        <f ca="1">IFERROR(__xludf.DUMMYFUNCTION("""COMPUTED_VALUE"""),"Dual Blader")</f>
        <v>Dual Blader</v>
      </c>
      <c r="J369" s="6"/>
      <c r="K369" s="6"/>
      <c r="L369" s="6"/>
      <c r="M369" s="6"/>
      <c r="N369" s="6"/>
      <c r="O369" s="6"/>
      <c r="P369" s="6"/>
      <c r="Q369" s="6"/>
      <c r="R369" s="6">
        <v>0</v>
      </c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>
      <c r="A370" s="6"/>
      <c r="B370" s="6"/>
      <c r="C370" s="6"/>
      <c r="D370" s="6"/>
      <c r="E370" s="6"/>
      <c r="F370" s="6"/>
      <c r="G370" s="6"/>
      <c r="H370" s="6"/>
      <c r="I370" s="6" t="str">
        <f ca="1">IFERROR(__xludf.DUMMYFUNCTION("""COMPUTED_VALUE"""),"Taoist")</f>
        <v>Taoist</v>
      </c>
      <c r="J370" s="6"/>
      <c r="K370" s="6"/>
      <c r="L370" s="6"/>
      <c r="M370" s="6"/>
      <c r="N370" s="6"/>
      <c r="O370" s="6"/>
      <c r="P370" s="6"/>
      <c r="Q370" s="6"/>
      <c r="R370" s="6">
        <v>0</v>
      </c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>
      <c r="A371" s="6"/>
      <c r="B371" s="6"/>
      <c r="C371" s="6"/>
      <c r="D371" s="6"/>
      <c r="E371" s="6"/>
      <c r="F371" s="6"/>
      <c r="G371" s="6"/>
      <c r="H371" s="6"/>
      <c r="I371" s="6" t="str">
        <f ca="1">IFERROR(__xludf.DUMMYFUNCTION("""COMPUTED_VALUE"""),"Mystic Dancer")</f>
        <v>Mystic Dancer</v>
      </c>
      <c r="J371" s="6"/>
      <c r="K371" s="6"/>
      <c r="L371" s="6"/>
      <c r="M371" s="6"/>
      <c r="N371" s="6"/>
      <c r="O371" s="6"/>
      <c r="P371" s="6"/>
      <c r="Q371" s="6"/>
      <c r="R371" s="6">
        <v>0</v>
      </c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>
      <c r="A372" s="6"/>
      <c r="B372" s="6"/>
      <c r="C372" s="6"/>
      <c r="D372" s="6"/>
      <c r="E372" s="6"/>
      <c r="F372" s="6"/>
      <c r="G372" s="6"/>
      <c r="H372" s="6"/>
      <c r="I372" s="6" t="str">
        <f ca="1">IFERROR(__xludf.DUMMYFUNCTION("""COMPUTED_VALUE"""),"Barrier Mage")</f>
        <v>Barrier Mage</v>
      </c>
      <c r="J372" s="6"/>
      <c r="K372" s="6"/>
      <c r="L372" s="6"/>
      <c r="M372" s="6"/>
      <c r="N372" s="6"/>
      <c r="O372" s="6"/>
      <c r="P372" s="6"/>
      <c r="Q372" s="6"/>
      <c r="R372" s="6">
        <v>0</v>
      </c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>
      <c r="A373" s="6"/>
      <c r="B373" s="6"/>
      <c r="C373" s="6"/>
      <c r="D373" s="6"/>
      <c r="E373" s="6"/>
      <c r="F373" s="6"/>
      <c r="G373" s="6"/>
      <c r="H373" s="6"/>
      <c r="I373" s="6" t="str">
        <f ca="1">IFERROR(__xludf.DUMMYFUNCTION("""COMPUTED_VALUE"""),"Lightning Mage")</f>
        <v>Lightning Mage</v>
      </c>
      <c r="J373" s="6"/>
      <c r="K373" s="6"/>
      <c r="L373" s="6"/>
      <c r="M373" s="6"/>
      <c r="N373" s="6"/>
      <c r="O373" s="6"/>
      <c r="P373" s="6"/>
      <c r="Q373" s="6"/>
      <c r="R373" s="6">
        <v>0</v>
      </c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>
      <c r="A374" s="6"/>
      <c r="B374" s="6"/>
      <c r="C374" s="6"/>
      <c r="D374" s="6"/>
      <c r="E374" s="6"/>
      <c r="F374" s="6"/>
      <c r="G374" s="6"/>
      <c r="H374" s="6"/>
      <c r="I374" s="6" t="str">
        <f ca="1">IFERROR(__xludf.DUMMYFUNCTION("""COMPUTED_VALUE"""),"Exorcist")</f>
        <v>Exorcist</v>
      </c>
      <c r="J374" s="6"/>
      <c r="K374" s="6"/>
      <c r="L374" s="6"/>
      <c r="M374" s="6"/>
      <c r="N374" s="6"/>
      <c r="O374" s="6"/>
      <c r="P374" s="6"/>
      <c r="Q374" s="6"/>
      <c r="R374" s="6">
        <v>0</v>
      </c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>
      <c r="A375" s="6"/>
      <c r="B375" s="6"/>
      <c r="C375" s="6"/>
      <c r="D375" s="6"/>
      <c r="E375" s="6"/>
      <c r="F375" s="6"/>
      <c r="G375" s="6"/>
      <c r="H375" s="6"/>
      <c r="I375" s="6" t="str">
        <f ca="1">IFERROR(__xludf.DUMMYFUNCTION("""COMPUTED_VALUE"""),"Magic Knight")</f>
        <v>Magic Knight</v>
      </c>
      <c r="J375" s="6"/>
      <c r="K375" s="6"/>
      <c r="L375" s="6"/>
      <c r="M375" s="6"/>
      <c r="N375" s="6"/>
      <c r="O375" s="6"/>
      <c r="P375" s="6"/>
      <c r="Q375" s="6"/>
      <c r="R375" s="6">
        <v>0</v>
      </c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>
      <c r="A376" s="6"/>
      <c r="B376" s="6"/>
      <c r="C376" s="6"/>
      <c r="D376" s="6"/>
      <c r="E376" s="6"/>
      <c r="F376" s="6"/>
      <c r="G376" s="6"/>
      <c r="H376" s="6"/>
      <c r="I376" s="6" t="str">
        <f ca="1">IFERROR(__xludf.DUMMYFUNCTION("""COMPUTED_VALUE"""),"Shrine Maiden")</f>
        <v>Shrine Maiden</v>
      </c>
      <c r="J376" s="6"/>
      <c r="K376" s="6"/>
      <c r="L376" s="6"/>
      <c r="M376" s="6"/>
      <c r="N376" s="6"/>
      <c r="O376" s="6"/>
      <c r="P376" s="6"/>
      <c r="Q376" s="6"/>
      <c r="R376" s="6">
        <v>0</v>
      </c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>
      <c r="A377" s="6"/>
      <c r="B377" s="6"/>
      <c r="C377" s="6"/>
      <c r="D377" s="6"/>
      <c r="E377" s="6"/>
      <c r="F377" s="6"/>
      <c r="G377" s="6"/>
      <c r="H377" s="6"/>
      <c r="I377" s="6" t="str">
        <f ca="1">IFERROR(__xludf.DUMMYFUNCTION("""COMPUTED_VALUE"""),"Exorcist")</f>
        <v>Exorcist</v>
      </c>
      <c r="J377" s="6"/>
      <c r="K377" s="6"/>
      <c r="L377" s="6"/>
      <c r="M377" s="6"/>
      <c r="N377" s="6"/>
      <c r="O377" s="6"/>
      <c r="P377" s="6"/>
      <c r="Q377" s="6"/>
      <c r="R377" s="6">
        <v>0</v>
      </c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>
      <c r="A378" s="6"/>
      <c r="B378" s="6"/>
      <c r="C378" s="6"/>
      <c r="D378" s="6"/>
      <c r="E378" s="6"/>
      <c r="F378" s="6"/>
      <c r="G378" s="6"/>
      <c r="H378" s="6"/>
      <c r="I378" s="6" t="str">
        <f ca="1">IFERROR(__xludf.DUMMYFUNCTION("""COMPUTED_VALUE"""),"Taoist")</f>
        <v>Taoist</v>
      </c>
      <c r="J378" s="6"/>
      <c r="K378" s="6"/>
      <c r="L378" s="6"/>
      <c r="M378" s="6"/>
      <c r="N378" s="6"/>
      <c r="O378" s="6"/>
      <c r="P378" s="6"/>
      <c r="Q378" s="6"/>
      <c r="R378" s="6">
        <v>0</v>
      </c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>
      <c r="A379" s="6"/>
      <c r="B379" s="6"/>
      <c r="C379" s="6"/>
      <c r="D379" s="6"/>
      <c r="E379" s="6"/>
      <c r="F379" s="6"/>
      <c r="G379" s="6"/>
      <c r="H379" s="6"/>
      <c r="I379" s="6" t="str">
        <f ca="1">IFERROR(__xludf.DUMMYFUNCTION("""COMPUTED_VALUE"""),"Cold Corpse")</f>
        <v>Cold Corpse</v>
      </c>
      <c r="J379" s="6"/>
      <c r="K379" s="6"/>
      <c r="L379" s="6"/>
      <c r="M379" s="6"/>
      <c r="N379" s="6"/>
      <c r="O379" s="6"/>
      <c r="P379" s="6"/>
      <c r="Q379" s="6"/>
      <c r="R379" s="6">
        <v>0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>
      <c r="A380" s="6"/>
      <c r="B380" s="6"/>
      <c r="C380" s="6"/>
      <c r="D380" s="6"/>
      <c r="E380" s="6"/>
      <c r="F380" s="6"/>
      <c r="G380" s="6"/>
      <c r="H380" s="6"/>
      <c r="I380" s="6" t="str">
        <f ca="1">IFERROR(__xludf.DUMMYFUNCTION("""COMPUTED_VALUE"""),"Clown")</f>
        <v>Clown</v>
      </c>
      <c r="J380" s="6"/>
      <c r="K380" s="6"/>
      <c r="L380" s="6"/>
      <c r="M380" s="6"/>
      <c r="N380" s="6"/>
      <c r="O380" s="6"/>
      <c r="P380" s="6"/>
      <c r="Q380" s="6"/>
      <c r="R380" s="6">
        <v>0</v>
      </c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>
      <c r="A381" s="6"/>
      <c r="B381" s="6"/>
      <c r="C381" s="6"/>
      <c r="D381" s="6"/>
      <c r="E381" s="6"/>
      <c r="F381" s="6"/>
      <c r="G381" s="6"/>
      <c r="H381" s="6"/>
      <c r="I381" s="6" t="str">
        <f ca="1">IFERROR(__xludf.DUMMYFUNCTION("""COMPUTED_VALUE"""),"Shield Bearer")</f>
        <v>Shield Bearer</v>
      </c>
      <c r="J381" s="6"/>
      <c r="K381" s="6"/>
      <c r="L381" s="6"/>
      <c r="M381" s="6"/>
      <c r="N381" s="6"/>
      <c r="O381" s="6"/>
      <c r="P381" s="6"/>
      <c r="Q381" s="6"/>
      <c r="R381" s="6">
        <v>0</v>
      </c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>
      <c r="A382" s="6"/>
      <c r="B382" s="6"/>
      <c r="C382" s="6"/>
      <c r="D382" s="6"/>
      <c r="E382" s="6"/>
      <c r="F382" s="6"/>
      <c r="G382" s="6"/>
      <c r="H382" s="6"/>
      <c r="I382" s="6" t="str">
        <f ca="1">IFERROR(__xludf.DUMMYFUNCTION("""COMPUTED_VALUE"""),"Fighter")</f>
        <v>Fighter</v>
      </c>
      <c r="J382" s="6"/>
      <c r="K382" s="6"/>
      <c r="L382" s="6"/>
      <c r="M382" s="6"/>
      <c r="N382" s="6"/>
      <c r="O382" s="6"/>
      <c r="P382" s="6"/>
      <c r="Q382" s="6"/>
      <c r="R382" s="6">
        <v>0</v>
      </c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>
      <c r="A383" s="6"/>
      <c r="B383" s="6"/>
      <c r="C383" s="6"/>
      <c r="D383" s="6"/>
      <c r="E383" s="6"/>
      <c r="F383" s="6"/>
      <c r="G383" s="6"/>
      <c r="H383" s="6"/>
      <c r="I383" s="6" t="str">
        <f ca="1">IFERROR(__xludf.DUMMYFUNCTION("""COMPUTED_VALUE"""),"Lancer")</f>
        <v>Lancer</v>
      </c>
      <c r="J383" s="6"/>
      <c r="K383" s="6"/>
      <c r="L383" s="6"/>
      <c r="M383" s="6"/>
      <c r="N383" s="6"/>
      <c r="O383" s="6"/>
      <c r="P383" s="6"/>
      <c r="Q383" s="6"/>
      <c r="R383" s="6">
        <v>0</v>
      </c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>
      <c r="A384" s="6"/>
      <c r="B384" s="6"/>
      <c r="C384" s="6"/>
      <c r="D384" s="6"/>
      <c r="E384" s="6"/>
      <c r="F384" s="6"/>
      <c r="G384" s="6"/>
      <c r="H384" s="6"/>
      <c r="I384" s="6" t="str">
        <f ca="1">IFERROR(__xludf.DUMMYFUNCTION("""COMPUTED_VALUE"""),"Devil")</f>
        <v>Devil</v>
      </c>
      <c r="J384" s="6"/>
      <c r="K384" s="6"/>
      <c r="L384" s="6"/>
      <c r="M384" s="6"/>
      <c r="N384" s="6"/>
      <c r="O384" s="6"/>
      <c r="P384" s="6"/>
      <c r="Q384" s="6"/>
      <c r="R384" s="6">
        <v>0</v>
      </c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>
      <c r="A385" s="6"/>
      <c r="B385" s="6"/>
      <c r="C385" s="6"/>
      <c r="D385" s="6"/>
      <c r="E385" s="6"/>
      <c r="F385" s="6"/>
      <c r="G385" s="6"/>
      <c r="H385" s="6"/>
      <c r="I385" s="6" t="str">
        <f ca="1">IFERROR(__xludf.DUMMYFUNCTION("""COMPUTED_VALUE"""),"Barrier Mage")</f>
        <v>Barrier Mage</v>
      </c>
      <c r="J385" s="6"/>
      <c r="K385" s="6"/>
      <c r="L385" s="6"/>
      <c r="M385" s="6"/>
      <c r="N385" s="6"/>
      <c r="O385" s="6"/>
      <c r="P385" s="6"/>
      <c r="Q385" s="6"/>
      <c r="R385" s="6">
        <v>0</v>
      </c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>
      <c r="A386" s="6"/>
      <c r="B386" s="6"/>
      <c r="C386" s="6"/>
      <c r="D386" s="6"/>
      <c r="E386" s="6"/>
      <c r="F386" s="6"/>
      <c r="G386" s="6"/>
      <c r="H386" s="6"/>
      <c r="I386" s="6" t="str">
        <f ca="1">IFERROR(__xludf.DUMMYFUNCTION("""COMPUTED_VALUE"""),"Lancer")</f>
        <v>Lancer</v>
      </c>
      <c r="J386" s="6"/>
      <c r="K386" s="6"/>
      <c r="L386" s="6"/>
      <c r="M386" s="6"/>
      <c r="N386" s="6"/>
      <c r="O386" s="6"/>
      <c r="P386" s="6"/>
      <c r="Q386" s="6"/>
      <c r="R386" s="6">
        <v>0</v>
      </c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>
      <c r="A387" s="6"/>
      <c r="B387" s="6"/>
      <c r="C387" s="6"/>
      <c r="D387" s="6"/>
      <c r="E387" s="6"/>
      <c r="F387" s="6"/>
      <c r="G387" s="6"/>
      <c r="H387" s="6"/>
      <c r="I387" s="6" t="str">
        <f ca="1">IFERROR(__xludf.DUMMYFUNCTION("""COMPUTED_VALUE"""),"Pyromancer")</f>
        <v>Pyromancer</v>
      </c>
      <c r="J387" s="6"/>
      <c r="K387" s="6"/>
      <c r="L387" s="6"/>
      <c r="M387" s="6"/>
      <c r="N387" s="6"/>
      <c r="O387" s="6"/>
      <c r="P387" s="6"/>
      <c r="Q387" s="6"/>
      <c r="R387" s="6">
        <v>0</v>
      </c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>
      <c r="A388" s="6"/>
      <c r="B388" s="6"/>
      <c r="C388" s="6"/>
      <c r="D388" s="6"/>
      <c r="E388" s="6"/>
      <c r="F388" s="6"/>
      <c r="G388" s="6"/>
      <c r="H388" s="6"/>
      <c r="I388" s="6" t="str">
        <f ca="1">IFERROR(__xludf.DUMMYFUNCTION("""COMPUTED_VALUE"""),"Werewolf")</f>
        <v>Werewolf</v>
      </c>
      <c r="J388" s="6"/>
      <c r="K388" s="6"/>
      <c r="L388" s="6"/>
      <c r="M388" s="6"/>
      <c r="N388" s="6"/>
      <c r="O388" s="6"/>
      <c r="P388" s="6"/>
      <c r="Q388" s="6"/>
      <c r="R388" s="6">
        <v>0</v>
      </c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>
      <c r="A389" s="6"/>
      <c r="B389" s="6"/>
      <c r="C389" s="6"/>
      <c r="D389" s="6"/>
      <c r="E389" s="6"/>
      <c r="F389" s="6"/>
      <c r="G389" s="6"/>
      <c r="H389" s="6"/>
      <c r="I389" s="6" t="str">
        <f ca="1">IFERROR(__xludf.DUMMYFUNCTION("""COMPUTED_VALUE"""),"Knight")</f>
        <v>Knight</v>
      </c>
      <c r="J389" s="6"/>
      <c r="K389" s="6"/>
      <c r="L389" s="6"/>
      <c r="M389" s="6"/>
      <c r="N389" s="6"/>
      <c r="O389" s="6"/>
      <c r="P389" s="6"/>
      <c r="Q389" s="6"/>
      <c r="R389" s="6">
        <v>0</v>
      </c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>
      <c r="A390" s="6"/>
      <c r="B390" s="6"/>
      <c r="C390" s="6"/>
      <c r="D390" s="6"/>
      <c r="E390" s="6"/>
      <c r="F390" s="6"/>
      <c r="G390" s="6"/>
      <c r="H390" s="6"/>
      <c r="I390" s="6" t="str">
        <f ca="1">IFERROR(__xludf.DUMMYFUNCTION("""COMPUTED_VALUE"""),"Archer")</f>
        <v>Archer</v>
      </c>
      <c r="J390" s="6"/>
      <c r="K390" s="6"/>
      <c r="L390" s="6"/>
      <c r="M390" s="6"/>
      <c r="N390" s="6"/>
      <c r="O390" s="6"/>
      <c r="P390" s="6"/>
      <c r="Q390" s="6"/>
      <c r="R390" s="6">
        <v>0</v>
      </c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>
      <c r="A391" s="6"/>
      <c r="B391" s="6"/>
      <c r="C391" s="6"/>
      <c r="D391" s="6"/>
      <c r="E391" s="6"/>
      <c r="F391" s="6"/>
      <c r="G391" s="6"/>
      <c r="H391" s="6"/>
      <c r="I391" s="6" t="str">
        <f ca="1">IFERROR(__xludf.DUMMYFUNCTION("""COMPUTED_VALUE"""),"Gambler")</f>
        <v>Gambler</v>
      </c>
      <c r="J391" s="6"/>
      <c r="K391" s="6"/>
      <c r="L391" s="6"/>
      <c r="M391" s="6"/>
      <c r="N391" s="6"/>
      <c r="O391" s="6"/>
      <c r="P391" s="6"/>
      <c r="Q391" s="6"/>
      <c r="R391" s="6">
        <v>0</v>
      </c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>
      <c r="A392" s="6"/>
      <c r="B392" s="6"/>
      <c r="C392" s="6"/>
      <c r="D392" s="6"/>
      <c r="E392" s="6"/>
      <c r="F392" s="6"/>
      <c r="G392" s="6"/>
      <c r="H392" s="6"/>
      <c r="I392" s="6" t="str">
        <f ca="1">IFERROR(__xludf.DUMMYFUNCTION("""COMPUTED_VALUE"""),"Gunner")</f>
        <v>Gunner</v>
      </c>
      <c r="J392" s="6"/>
      <c r="K392" s="6"/>
      <c r="L392" s="6"/>
      <c r="M392" s="6"/>
      <c r="N392" s="6"/>
      <c r="O392" s="6"/>
      <c r="P392" s="6"/>
      <c r="Q392" s="6"/>
      <c r="R392" s="6">
        <v>0</v>
      </c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>
      <c r="A393" s="6"/>
      <c r="B393" s="6"/>
      <c r="C393" s="6"/>
      <c r="D393" s="6"/>
      <c r="E393" s="6"/>
      <c r="F393" s="6"/>
      <c r="G393" s="6"/>
      <c r="H393" s="6"/>
      <c r="I393" s="6" t="str">
        <f ca="1">IFERROR(__xludf.DUMMYFUNCTION("""COMPUTED_VALUE"""),"Plague Doctor")</f>
        <v>Plague Doctor</v>
      </c>
      <c r="J393" s="6"/>
      <c r="K393" s="6"/>
      <c r="L393" s="6"/>
      <c r="M393" s="6"/>
      <c r="N393" s="6"/>
      <c r="O393" s="6"/>
      <c r="P393" s="6"/>
      <c r="Q393" s="6"/>
      <c r="R393" s="6">
        <v>0</v>
      </c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>
      <c r="A394" s="6"/>
      <c r="B394" s="6"/>
      <c r="C394" s="6"/>
      <c r="D394" s="6"/>
      <c r="E394" s="6"/>
      <c r="F394" s="6"/>
      <c r="G394" s="6"/>
      <c r="H394" s="6"/>
      <c r="I394" s="6" t="str">
        <f ca="1">IFERROR(__xludf.DUMMYFUNCTION("""COMPUTED_VALUE"""),"Archer")</f>
        <v>Archer</v>
      </c>
      <c r="J394" s="6"/>
      <c r="K394" s="6"/>
      <c r="L394" s="6"/>
      <c r="M394" s="6"/>
      <c r="N394" s="6"/>
      <c r="O394" s="6"/>
      <c r="P394" s="6"/>
      <c r="Q394" s="6"/>
      <c r="R394" s="6">
        <v>0</v>
      </c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>
      <c r="A395" s="6"/>
      <c r="B395" s="6"/>
      <c r="C395" s="6"/>
      <c r="D395" s="6"/>
      <c r="E395" s="6"/>
      <c r="F395" s="6"/>
      <c r="G395" s="6"/>
      <c r="H395" s="6"/>
      <c r="I395" s="6" t="str">
        <f ca="1">IFERROR(__xludf.DUMMYFUNCTION("""COMPUTED_VALUE"""),"Fighter")</f>
        <v>Fighter</v>
      </c>
      <c r="J395" s="6"/>
      <c r="K395" s="6"/>
      <c r="L395" s="6"/>
      <c r="M395" s="6"/>
      <c r="N395" s="6"/>
      <c r="O395" s="6"/>
      <c r="P395" s="6"/>
      <c r="Q395" s="6"/>
      <c r="R395" s="6">
        <v>0</v>
      </c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>
      <c r="A396" s="6"/>
      <c r="B396" s="6"/>
      <c r="C396" s="6"/>
      <c r="D396" s="6"/>
      <c r="E396" s="6"/>
      <c r="F396" s="6"/>
      <c r="G396" s="6"/>
      <c r="H396" s="6"/>
      <c r="I396" s="6" t="str">
        <f ca="1">IFERROR(__xludf.DUMMYFUNCTION("""COMPUTED_VALUE"""),"Ghost")</f>
        <v>Ghost</v>
      </c>
      <c r="J396" s="6"/>
      <c r="K396" s="6"/>
      <c r="L396" s="6"/>
      <c r="M396" s="6"/>
      <c r="N396" s="6"/>
      <c r="O396" s="6"/>
      <c r="P396" s="6"/>
      <c r="Q396" s="6"/>
      <c r="R396" s="6">
        <v>0</v>
      </c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>
      <c r="A397" s="6"/>
      <c r="B397" s="6"/>
      <c r="C397" s="6"/>
      <c r="D397" s="6"/>
      <c r="E397" s="6"/>
      <c r="F397" s="6"/>
      <c r="G397" s="6"/>
      <c r="H397" s="6"/>
      <c r="I397" s="6" t="str">
        <f ca="1">IFERROR(__xludf.DUMMYFUNCTION("""COMPUTED_VALUE"""),"Exorcist")</f>
        <v>Exorcist</v>
      </c>
      <c r="J397" s="6"/>
      <c r="K397" s="6"/>
      <c r="L397" s="6"/>
      <c r="M397" s="6"/>
      <c r="N397" s="6"/>
      <c r="O397" s="6"/>
      <c r="P397" s="6"/>
      <c r="Q397" s="6"/>
      <c r="R397" s="6">
        <v>0</v>
      </c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>
      <c r="A398" s="6"/>
      <c r="B398" s="6"/>
      <c r="C398" s="6"/>
      <c r="D398" s="6"/>
      <c r="E398" s="6"/>
      <c r="F398" s="6"/>
      <c r="G398" s="6"/>
      <c r="H398" s="6"/>
      <c r="I398" s="6" t="str">
        <f ca="1">IFERROR(__xludf.DUMMYFUNCTION("""COMPUTED_VALUE"""),"Shield Bearer")</f>
        <v>Shield Bearer</v>
      </c>
      <c r="J398" s="6"/>
      <c r="K398" s="6"/>
      <c r="L398" s="6"/>
      <c r="M398" s="6"/>
      <c r="N398" s="6"/>
      <c r="O398" s="6"/>
      <c r="P398" s="6"/>
      <c r="Q398" s="6"/>
      <c r="R398" s="6">
        <v>0</v>
      </c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>
      <c r="A399" s="6"/>
      <c r="B399" s="6"/>
      <c r="C399" s="6"/>
      <c r="D399" s="6"/>
      <c r="E399" s="6"/>
      <c r="F399" s="6"/>
      <c r="G399" s="6"/>
      <c r="H399" s="6"/>
      <c r="I399" s="6" t="str">
        <f ca="1">IFERROR(__xludf.DUMMYFUNCTION("""COMPUTED_VALUE"""),"Clown")</f>
        <v>Clown</v>
      </c>
      <c r="J399" s="6"/>
      <c r="K399" s="6"/>
      <c r="L399" s="6"/>
      <c r="M399" s="6"/>
      <c r="N399" s="6"/>
      <c r="O399" s="6"/>
      <c r="P399" s="6"/>
      <c r="Q399" s="6"/>
      <c r="R399" s="6">
        <v>0</v>
      </c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>
      <c r="A400" s="6"/>
      <c r="B400" s="6"/>
      <c r="C400" s="6"/>
      <c r="D400" s="6"/>
      <c r="E400" s="6"/>
      <c r="F400" s="6"/>
      <c r="G400" s="6"/>
      <c r="H400" s="6"/>
      <c r="I400" s="6" t="str">
        <f ca="1">IFERROR(__xludf.DUMMYFUNCTION("""COMPUTED_VALUE"""),"Ghost")</f>
        <v>Ghost</v>
      </c>
      <c r="J400" s="6"/>
      <c r="K400" s="6"/>
      <c r="L400" s="6"/>
      <c r="M400" s="6"/>
      <c r="N400" s="6"/>
      <c r="O400" s="6"/>
      <c r="P400" s="6"/>
      <c r="Q400" s="6"/>
      <c r="R400" s="6">
        <v>0</v>
      </c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>
      <c r="A401" s="6"/>
      <c r="B401" s="6"/>
      <c r="C401" s="6"/>
      <c r="D401" s="6"/>
      <c r="E401" s="6"/>
      <c r="F401" s="6"/>
      <c r="G401" s="6"/>
      <c r="H401" s="6"/>
      <c r="I401" s="6" t="str">
        <f ca="1">IFERROR(__xludf.DUMMYFUNCTION("""COMPUTED_VALUE"""),"Archer")</f>
        <v>Archer</v>
      </c>
      <c r="J401" s="6"/>
      <c r="K401" s="6"/>
      <c r="L401" s="6"/>
      <c r="M401" s="6"/>
      <c r="N401" s="6"/>
      <c r="O401" s="6"/>
      <c r="P401" s="6"/>
      <c r="Q401" s="6"/>
      <c r="R401" s="6">
        <v>0</v>
      </c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>
      <c r="A402" s="6"/>
      <c r="B402" s="6"/>
      <c r="C402" s="6"/>
      <c r="D402" s="6"/>
      <c r="E402" s="6"/>
      <c r="F402" s="6"/>
      <c r="G402" s="6"/>
      <c r="H402" s="6"/>
      <c r="I402" s="6" t="str">
        <f ca="1">IFERROR(__xludf.DUMMYFUNCTION("""COMPUTED_VALUE"""),"Barrier Mage")</f>
        <v>Barrier Mage</v>
      </c>
      <c r="J402" s="6"/>
      <c r="K402" s="6"/>
      <c r="L402" s="6"/>
      <c r="M402" s="6"/>
      <c r="N402" s="6"/>
      <c r="O402" s="6"/>
      <c r="P402" s="6"/>
      <c r="Q402" s="6"/>
      <c r="R402" s="6">
        <v>0</v>
      </c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>
      <c r="A403" s="6"/>
      <c r="B403" s="6"/>
      <c r="C403" s="6"/>
      <c r="D403" s="6"/>
      <c r="E403" s="6"/>
      <c r="F403" s="6"/>
      <c r="G403" s="6"/>
      <c r="H403" s="6"/>
      <c r="I403" s="6" t="str">
        <f ca="1">IFERROR(__xludf.DUMMYFUNCTION("""COMPUTED_VALUE"""),"Swordsman")</f>
        <v>Swordsman</v>
      </c>
      <c r="J403" s="6"/>
      <c r="K403" s="6"/>
      <c r="L403" s="6"/>
      <c r="M403" s="6"/>
      <c r="N403" s="6"/>
      <c r="O403" s="6"/>
      <c r="P403" s="6"/>
      <c r="Q403" s="6"/>
      <c r="R403" s="6">
        <v>0</v>
      </c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>
      <c r="A404" s="6"/>
      <c r="B404" s="6"/>
      <c r="C404" s="6"/>
      <c r="D404" s="6"/>
      <c r="E404" s="6"/>
      <c r="F404" s="6"/>
      <c r="G404" s="6"/>
      <c r="H404" s="6"/>
      <c r="I404" s="6" t="str">
        <f ca="1">IFERROR(__xludf.DUMMYFUNCTION("""COMPUTED_VALUE"""),"Fighter")</f>
        <v>Fighter</v>
      </c>
      <c r="J404" s="6"/>
      <c r="K404" s="6"/>
      <c r="L404" s="6"/>
      <c r="M404" s="6"/>
      <c r="N404" s="6"/>
      <c r="O404" s="6"/>
      <c r="P404" s="6"/>
      <c r="Q404" s="6"/>
      <c r="R404" s="6">
        <v>0</v>
      </c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>
      <c r="A405" s="6"/>
      <c r="B405" s="6"/>
      <c r="C405" s="6"/>
      <c r="D405" s="6"/>
      <c r="E405" s="6"/>
      <c r="F405" s="6"/>
      <c r="G405" s="6"/>
      <c r="H405" s="6"/>
      <c r="I405" s="6" t="str">
        <f ca="1">IFERROR(__xludf.DUMMYFUNCTION("""COMPUTED_VALUE"""),"Taoist")</f>
        <v>Taoist</v>
      </c>
      <c r="J405" s="6"/>
      <c r="K405" s="6"/>
      <c r="L405" s="6"/>
      <c r="M405" s="6"/>
      <c r="N405" s="6"/>
      <c r="O405" s="6"/>
      <c r="P405" s="6"/>
      <c r="Q405" s="6"/>
      <c r="R405" s="6">
        <v>0</v>
      </c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>
      <c r="A406" s="6"/>
      <c r="B406" s="6"/>
      <c r="C406" s="6"/>
      <c r="D406" s="6"/>
      <c r="E406" s="6"/>
      <c r="F406" s="6"/>
      <c r="G406" s="6"/>
      <c r="H406" s="6"/>
      <c r="I406" s="6" t="str">
        <f ca="1">IFERROR(__xludf.DUMMYFUNCTION("""COMPUTED_VALUE"""),"Plague Doctor")</f>
        <v>Plague Doctor</v>
      </c>
      <c r="J406" s="6"/>
      <c r="K406" s="6"/>
      <c r="L406" s="6"/>
      <c r="M406" s="6"/>
      <c r="N406" s="6"/>
      <c r="O406" s="6"/>
      <c r="P406" s="6"/>
      <c r="Q406" s="6"/>
      <c r="R406" s="6">
        <v>0</v>
      </c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>
      <c r="A407" s="6"/>
      <c r="B407" s="6"/>
      <c r="C407" s="6"/>
      <c r="D407" s="6"/>
      <c r="E407" s="6"/>
      <c r="F407" s="6"/>
      <c r="G407" s="6"/>
      <c r="H407" s="6"/>
      <c r="I407" s="6" t="str">
        <f ca="1">IFERROR(__xludf.DUMMYFUNCTION("""COMPUTED_VALUE"""),"Lightning Mage")</f>
        <v>Lightning Mage</v>
      </c>
      <c r="J407" s="6"/>
      <c r="K407" s="6"/>
      <c r="L407" s="6"/>
      <c r="M407" s="6"/>
      <c r="N407" s="6"/>
      <c r="O407" s="6"/>
      <c r="P407" s="6"/>
      <c r="Q407" s="6"/>
      <c r="R407" s="6">
        <v>0</v>
      </c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>
      <c r="A408" s="6"/>
      <c r="B408" s="6"/>
      <c r="C408" s="6"/>
      <c r="D408" s="6"/>
      <c r="E408" s="6"/>
      <c r="F408" s="6"/>
      <c r="G408" s="6"/>
      <c r="H408" s="6"/>
      <c r="I408" s="6" t="str">
        <f ca="1">IFERROR(__xludf.DUMMYFUNCTION("""COMPUTED_VALUE"""),"Werewolf")</f>
        <v>Werewolf</v>
      </c>
      <c r="J408" s="6"/>
      <c r="K408" s="6"/>
      <c r="L408" s="6"/>
      <c r="M408" s="6"/>
      <c r="N408" s="6"/>
      <c r="O408" s="6"/>
      <c r="P408" s="6"/>
      <c r="Q408" s="6"/>
      <c r="R408" s="6">
        <v>0</v>
      </c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>
      <c r="A409" s="6"/>
      <c r="B409" s="6"/>
      <c r="C409" s="6"/>
      <c r="D409" s="6"/>
      <c r="E409" s="6"/>
      <c r="F409" s="6"/>
      <c r="G409" s="6"/>
      <c r="H409" s="6"/>
      <c r="I409" s="6" t="str">
        <f ca="1">IFERROR(__xludf.DUMMYFUNCTION("""COMPUTED_VALUE"""),"Archer")</f>
        <v>Archer</v>
      </c>
      <c r="J409" s="6"/>
      <c r="K409" s="6"/>
      <c r="L409" s="6"/>
      <c r="M409" s="6"/>
      <c r="N409" s="6"/>
      <c r="O409" s="6"/>
      <c r="P409" s="6"/>
      <c r="Q409" s="6"/>
      <c r="R409" s="6">
        <v>0</v>
      </c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>
      <c r="A410" s="6"/>
      <c r="B410" s="6"/>
      <c r="C410" s="6"/>
      <c r="D410" s="6"/>
      <c r="E410" s="6"/>
      <c r="F410" s="6"/>
      <c r="G410" s="6"/>
      <c r="H410" s="6"/>
      <c r="I410" s="6" t="str">
        <f ca="1">IFERROR(__xludf.DUMMYFUNCTION("""COMPUTED_VALUE"""),"Dual Blader")</f>
        <v>Dual Blader</v>
      </c>
      <c r="J410" s="6"/>
      <c r="K410" s="6"/>
      <c r="L410" s="6"/>
      <c r="M410" s="6"/>
      <c r="N410" s="6"/>
      <c r="O410" s="6"/>
      <c r="P410" s="6"/>
      <c r="Q410" s="6"/>
      <c r="R410" s="6">
        <v>0</v>
      </c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>
      <c r="A411" s="6"/>
      <c r="B411" s="6"/>
      <c r="C411" s="6"/>
      <c r="D411" s="6"/>
      <c r="E411" s="6"/>
      <c r="F411" s="6"/>
      <c r="G411" s="6"/>
      <c r="H411" s="6"/>
      <c r="I411" s="6" t="str">
        <f ca="1">IFERROR(__xludf.DUMMYFUNCTION("""COMPUTED_VALUE"""),"Fighter")</f>
        <v>Fighter</v>
      </c>
      <c r="J411" s="6"/>
      <c r="K411" s="6"/>
      <c r="L411" s="6"/>
      <c r="M411" s="6"/>
      <c r="N411" s="6"/>
      <c r="O411" s="6"/>
      <c r="P411" s="6"/>
      <c r="Q411" s="6"/>
      <c r="R411" s="6">
        <v>0</v>
      </c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>
      <c r="A412" s="6"/>
      <c r="B412" s="6"/>
      <c r="C412" s="6"/>
      <c r="D412" s="6"/>
      <c r="E412" s="6"/>
      <c r="F412" s="6"/>
      <c r="G412" s="6"/>
      <c r="H412" s="6"/>
      <c r="I412" s="6" t="str">
        <f ca="1">IFERROR(__xludf.DUMMYFUNCTION("""COMPUTED_VALUE"""),"Pyromancer")</f>
        <v>Pyromancer</v>
      </c>
      <c r="J412" s="6"/>
      <c r="K412" s="6"/>
      <c r="L412" s="6"/>
      <c r="M412" s="6"/>
      <c r="N412" s="6"/>
      <c r="O412" s="6"/>
      <c r="P412" s="6"/>
      <c r="Q412" s="6"/>
      <c r="R412" s="6">
        <v>0</v>
      </c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>
      <c r="A413" s="6"/>
      <c r="B413" s="6"/>
      <c r="C413" s="6"/>
      <c r="D413" s="6"/>
      <c r="E413" s="6"/>
      <c r="F413" s="6"/>
      <c r="G413" s="6"/>
      <c r="H413" s="6"/>
      <c r="I413" s="6" t="str">
        <f ca="1">IFERROR(__xludf.DUMMYFUNCTION("""COMPUTED_VALUE"""),"Archer")</f>
        <v>Archer</v>
      </c>
      <c r="J413" s="6"/>
      <c r="K413" s="6"/>
      <c r="L413" s="6"/>
      <c r="M413" s="6"/>
      <c r="N413" s="6"/>
      <c r="O413" s="6"/>
      <c r="P413" s="6"/>
      <c r="Q413" s="6"/>
      <c r="R413" s="6">
        <v>0</v>
      </c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>
      <c r="A414" s="6"/>
      <c r="B414" s="6"/>
      <c r="C414" s="6"/>
      <c r="D414" s="6"/>
      <c r="E414" s="6"/>
      <c r="F414" s="6"/>
      <c r="G414" s="6"/>
      <c r="H414" s="6"/>
      <c r="I414" s="6" t="str">
        <f ca="1">IFERROR(__xludf.DUMMYFUNCTION("""COMPUTED_VALUE"""),"Barrier Mage")</f>
        <v>Barrier Mage</v>
      </c>
      <c r="J414" s="6"/>
      <c r="K414" s="6"/>
      <c r="L414" s="6"/>
      <c r="M414" s="6"/>
      <c r="N414" s="6"/>
      <c r="O414" s="6"/>
      <c r="P414" s="6"/>
      <c r="Q414" s="6"/>
      <c r="R414" s="6">
        <v>0</v>
      </c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>
      <c r="A415" s="6"/>
      <c r="B415" s="6"/>
      <c r="C415" s="6"/>
      <c r="D415" s="6"/>
      <c r="E415" s="6"/>
      <c r="F415" s="6"/>
      <c r="G415" s="6"/>
      <c r="H415" s="6"/>
      <c r="I415" s="6" t="str">
        <f ca="1">IFERROR(__xludf.DUMMYFUNCTION("""COMPUTED_VALUE"""),"Swordsman")</f>
        <v>Swordsman</v>
      </c>
      <c r="J415" s="6"/>
      <c r="K415" s="6"/>
      <c r="L415" s="6"/>
      <c r="M415" s="6"/>
      <c r="N415" s="6"/>
      <c r="O415" s="6"/>
      <c r="P415" s="6"/>
      <c r="Q415" s="6"/>
      <c r="R415" s="6">
        <v>0</v>
      </c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>
      <c r="A416" s="6"/>
      <c r="B416" s="6"/>
      <c r="C416" s="6"/>
      <c r="D416" s="6"/>
      <c r="E416" s="6"/>
      <c r="F416" s="6"/>
      <c r="G416" s="6"/>
      <c r="H416" s="6"/>
      <c r="I416" s="6" t="str">
        <f ca="1">IFERROR(__xludf.DUMMYFUNCTION("""COMPUTED_VALUE"""),"Fighter")</f>
        <v>Fighter</v>
      </c>
      <c r="J416" s="6"/>
      <c r="K416" s="6"/>
      <c r="L416" s="6"/>
      <c r="M416" s="6"/>
      <c r="N416" s="6"/>
      <c r="O416" s="6"/>
      <c r="P416" s="6"/>
      <c r="Q416" s="6"/>
      <c r="R416" s="6">
        <v>0</v>
      </c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>
      <c r="A417" s="6"/>
      <c r="B417" s="6"/>
      <c r="C417" s="6"/>
      <c r="D417" s="6"/>
      <c r="E417" s="6"/>
      <c r="F417" s="6"/>
      <c r="G417" s="6"/>
      <c r="H417" s="6"/>
      <c r="I417" s="6" t="str">
        <f ca="1">IFERROR(__xludf.DUMMYFUNCTION("""COMPUTED_VALUE"""),"Boomerang Hunter")</f>
        <v>Boomerang Hunter</v>
      </c>
      <c r="J417" s="6"/>
      <c r="K417" s="6"/>
      <c r="L417" s="6"/>
      <c r="M417" s="6"/>
      <c r="N417" s="6"/>
      <c r="O417" s="6"/>
      <c r="P417" s="6"/>
      <c r="Q417" s="6"/>
      <c r="R417" s="6">
        <v>0</v>
      </c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>
      <c r="A418" s="6"/>
      <c r="B418" s="6"/>
      <c r="C418" s="6"/>
      <c r="D418" s="6"/>
      <c r="E418" s="6"/>
      <c r="F418" s="6"/>
      <c r="G418" s="6"/>
      <c r="H418" s="6"/>
      <c r="I418" s="6" t="str">
        <f ca="1">IFERROR(__xludf.DUMMYFUNCTION("""COMPUTED_VALUE"""),"Cold Corpse")</f>
        <v>Cold Corpse</v>
      </c>
      <c r="J418" s="6"/>
      <c r="K418" s="6"/>
      <c r="L418" s="6"/>
      <c r="M418" s="6"/>
      <c r="N418" s="6"/>
      <c r="O418" s="6"/>
      <c r="P418" s="6"/>
      <c r="Q418" s="6"/>
      <c r="R418" s="6">
        <v>0</v>
      </c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>
      <c r="A419" s="6"/>
      <c r="B419" s="6"/>
      <c r="C419" s="6"/>
      <c r="D419" s="6"/>
      <c r="E419" s="6"/>
      <c r="F419" s="6"/>
      <c r="G419" s="6"/>
      <c r="H419" s="6"/>
      <c r="I419" s="6" t="str">
        <f ca="1">IFERROR(__xludf.DUMMYFUNCTION("""COMPUTED_VALUE"""),"Gunner")</f>
        <v>Gunner</v>
      </c>
      <c r="J419" s="6"/>
      <c r="K419" s="6"/>
      <c r="L419" s="6"/>
      <c r="M419" s="6"/>
      <c r="N419" s="6"/>
      <c r="O419" s="6"/>
      <c r="P419" s="6"/>
      <c r="Q419" s="6"/>
      <c r="R419" s="6">
        <v>0</v>
      </c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>
      <c r="A420" s="6"/>
      <c r="B420" s="6"/>
      <c r="C420" s="6"/>
      <c r="D420" s="6"/>
      <c r="E420" s="6"/>
      <c r="F420" s="6"/>
      <c r="G420" s="6"/>
      <c r="H420" s="6"/>
      <c r="I420" s="6" t="str">
        <f ca="1">IFERROR(__xludf.DUMMYFUNCTION("""COMPUTED_VALUE"""),"Icemage")</f>
        <v>Icemage</v>
      </c>
      <c r="J420" s="6"/>
      <c r="K420" s="6"/>
      <c r="L420" s="6"/>
      <c r="M420" s="6"/>
      <c r="N420" s="6"/>
      <c r="O420" s="6"/>
      <c r="P420" s="6"/>
      <c r="Q420" s="6"/>
      <c r="R420" s="6">
        <v>0</v>
      </c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>
      <c r="A421" s="6"/>
      <c r="B421" s="6"/>
      <c r="C421" s="6"/>
      <c r="D421" s="6"/>
      <c r="E421" s="6"/>
      <c r="F421" s="6"/>
      <c r="G421" s="6"/>
      <c r="H421" s="6"/>
      <c r="I421" s="6" t="str">
        <f ca="1">IFERROR(__xludf.DUMMYFUNCTION("""COMPUTED_VALUE"""),"Taoist")</f>
        <v>Taoist</v>
      </c>
      <c r="J421" s="6"/>
      <c r="K421" s="6"/>
      <c r="L421" s="6"/>
      <c r="M421" s="6"/>
      <c r="N421" s="6"/>
      <c r="O421" s="6"/>
      <c r="P421" s="6"/>
      <c r="Q421" s="6"/>
      <c r="R421" s="6">
        <v>0</v>
      </c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>
      <c r="A422" s="6"/>
      <c r="B422" s="6"/>
      <c r="C422" s="6"/>
      <c r="D422" s="6"/>
      <c r="E422" s="6"/>
      <c r="F422" s="6"/>
      <c r="G422" s="6"/>
      <c r="H422" s="6"/>
      <c r="I422" s="6" t="str">
        <f ca="1">IFERROR(__xludf.DUMMYFUNCTION("""COMPUTED_VALUE"""),"Mystic Dancer")</f>
        <v>Mystic Dancer</v>
      </c>
      <c r="J422" s="6"/>
      <c r="K422" s="6"/>
      <c r="L422" s="6"/>
      <c r="M422" s="6"/>
      <c r="N422" s="6"/>
      <c r="O422" s="6"/>
      <c r="P422" s="6"/>
      <c r="Q422" s="6"/>
      <c r="R422" s="6">
        <v>0</v>
      </c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>
      <c r="A423" s="6"/>
      <c r="B423" s="6"/>
      <c r="C423" s="6"/>
      <c r="D423" s="6"/>
      <c r="E423" s="6"/>
      <c r="F423" s="6"/>
      <c r="G423" s="6"/>
      <c r="H423" s="6"/>
      <c r="I423" s="6" t="str">
        <f ca="1">IFERROR(__xludf.DUMMYFUNCTION("""COMPUTED_VALUE"""),"Knight")</f>
        <v>Knight</v>
      </c>
      <c r="J423" s="6"/>
      <c r="K423" s="6"/>
      <c r="L423" s="6"/>
      <c r="M423" s="6"/>
      <c r="N423" s="6"/>
      <c r="O423" s="6"/>
      <c r="P423" s="6"/>
      <c r="Q423" s="6"/>
      <c r="R423" s="6">
        <v>0</v>
      </c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>
      <c r="A424" s="6"/>
      <c r="B424" s="6"/>
      <c r="C424" s="6"/>
      <c r="D424" s="6"/>
      <c r="E424" s="6"/>
      <c r="F424" s="6"/>
      <c r="G424" s="6"/>
      <c r="H424" s="6"/>
      <c r="I424" s="6" t="str">
        <f ca="1">IFERROR(__xludf.DUMMYFUNCTION("""COMPUTED_VALUE"""),"Priestess")</f>
        <v>Priestess</v>
      </c>
      <c r="J424" s="6"/>
      <c r="K424" s="6"/>
      <c r="L424" s="6"/>
      <c r="M424" s="6"/>
      <c r="N424" s="6"/>
      <c r="O424" s="6"/>
      <c r="P424" s="6"/>
      <c r="Q424" s="6"/>
      <c r="R424" s="6">
        <v>0</v>
      </c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>
      <c r="A425" s="6"/>
      <c r="B425" s="6"/>
      <c r="C425" s="6"/>
      <c r="D425" s="6"/>
      <c r="E425" s="6"/>
      <c r="F425" s="6"/>
      <c r="G425" s="6"/>
      <c r="H425" s="6"/>
      <c r="I425" s="6" t="str">
        <f ca="1">IFERROR(__xludf.DUMMYFUNCTION("""COMPUTED_VALUE"""),"Taoist")</f>
        <v>Taoist</v>
      </c>
      <c r="J425" s="6"/>
      <c r="K425" s="6"/>
      <c r="L425" s="6"/>
      <c r="M425" s="6"/>
      <c r="N425" s="6"/>
      <c r="O425" s="6"/>
      <c r="P425" s="6"/>
      <c r="Q425" s="6"/>
      <c r="R425" s="6">
        <v>0</v>
      </c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>
      <c r="A426" s="6"/>
      <c r="B426" s="6"/>
      <c r="C426" s="6"/>
      <c r="D426" s="6"/>
      <c r="E426" s="6"/>
      <c r="F426" s="6"/>
      <c r="G426" s="6"/>
      <c r="H426" s="6"/>
      <c r="I426" s="6" t="str">
        <f ca="1">IFERROR(__xludf.DUMMYFUNCTION("""COMPUTED_VALUE"""),"Mystic Dancer")</f>
        <v>Mystic Dancer</v>
      </c>
      <c r="J426" s="6"/>
      <c r="K426" s="6"/>
      <c r="L426" s="6"/>
      <c r="M426" s="6"/>
      <c r="N426" s="6"/>
      <c r="O426" s="6"/>
      <c r="P426" s="6"/>
      <c r="Q426" s="6"/>
      <c r="R426" s="6">
        <v>0</v>
      </c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>
      <c r="A427" s="6"/>
      <c r="B427" s="6"/>
      <c r="C427" s="6"/>
      <c r="D427" s="6"/>
      <c r="E427" s="6"/>
      <c r="F427" s="6"/>
      <c r="G427" s="6"/>
      <c r="H427" s="6"/>
      <c r="I427" s="6" t="str">
        <f ca="1">IFERROR(__xludf.DUMMYFUNCTION("""COMPUTED_VALUE"""),"Magic Knight")</f>
        <v>Magic Knight</v>
      </c>
      <c r="J427" s="6"/>
      <c r="K427" s="6"/>
      <c r="L427" s="6"/>
      <c r="M427" s="6"/>
      <c r="N427" s="6"/>
      <c r="O427" s="6"/>
      <c r="P427" s="6"/>
      <c r="Q427" s="6"/>
      <c r="R427" s="6">
        <v>0</v>
      </c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>
      <c r="A428" s="6"/>
      <c r="B428" s="6"/>
      <c r="C428" s="6"/>
      <c r="D428" s="6"/>
      <c r="E428" s="6"/>
      <c r="F428" s="6"/>
      <c r="G428" s="6"/>
      <c r="H428" s="6"/>
      <c r="I428" s="6" t="str">
        <f ca="1">IFERROR(__xludf.DUMMYFUNCTION("""COMPUTED_VALUE"""),"Lightning Mage")</f>
        <v>Lightning Mage</v>
      </c>
      <c r="J428" s="6"/>
      <c r="K428" s="6"/>
      <c r="L428" s="6"/>
      <c r="M428" s="6"/>
      <c r="N428" s="6"/>
      <c r="O428" s="6"/>
      <c r="P428" s="6"/>
      <c r="Q428" s="6"/>
      <c r="R428" s="6">
        <v>0</v>
      </c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>
      <c r="A429" s="6"/>
      <c r="B429" s="6"/>
      <c r="C429" s="6"/>
      <c r="D429" s="6"/>
      <c r="E429" s="6"/>
      <c r="F429" s="6"/>
      <c r="G429" s="6"/>
      <c r="H429" s="6"/>
      <c r="I429" s="6" t="str">
        <f ca="1">IFERROR(__xludf.DUMMYFUNCTION("""COMPUTED_VALUE"""),"Taoist")</f>
        <v>Taoist</v>
      </c>
      <c r="J429" s="6"/>
      <c r="K429" s="6"/>
      <c r="L429" s="6"/>
      <c r="M429" s="6"/>
      <c r="N429" s="6"/>
      <c r="O429" s="6"/>
      <c r="P429" s="6"/>
      <c r="Q429" s="6"/>
      <c r="R429" s="6">
        <v>0</v>
      </c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>
      <c r="A430" s="6"/>
      <c r="B430" s="6"/>
      <c r="C430" s="6"/>
      <c r="D430" s="6"/>
      <c r="E430" s="6"/>
      <c r="F430" s="6"/>
      <c r="G430" s="6"/>
      <c r="H430" s="6"/>
      <c r="I430" s="6" t="str">
        <f ca="1">IFERROR(__xludf.DUMMYFUNCTION("""COMPUTED_VALUE"""),"Mystic Dancer")</f>
        <v>Mystic Dancer</v>
      </c>
      <c r="J430" s="6"/>
      <c r="K430" s="6"/>
      <c r="L430" s="6"/>
      <c r="M430" s="6"/>
      <c r="N430" s="6"/>
      <c r="O430" s="6"/>
      <c r="P430" s="6"/>
      <c r="Q430" s="6"/>
      <c r="R430" s="6">
        <v>0</v>
      </c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>
      <c r="A431" s="6"/>
      <c r="B431" s="6"/>
      <c r="C431" s="6"/>
      <c r="D431" s="6"/>
      <c r="E431" s="6"/>
      <c r="F431" s="6"/>
      <c r="G431" s="6"/>
      <c r="H431" s="6"/>
      <c r="I431" s="6" t="str">
        <f ca="1">IFERROR(__xludf.DUMMYFUNCTION("""COMPUTED_VALUE"""),"Lancer")</f>
        <v>Lancer</v>
      </c>
      <c r="J431" s="6"/>
      <c r="K431" s="6"/>
      <c r="L431" s="6"/>
      <c r="M431" s="6"/>
      <c r="N431" s="6"/>
      <c r="O431" s="6"/>
      <c r="P431" s="6"/>
      <c r="Q431" s="6"/>
      <c r="R431" s="6">
        <v>0</v>
      </c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>
      <c r="A432" s="6"/>
      <c r="B432" s="6"/>
      <c r="C432" s="6"/>
      <c r="D432" s="6"/>
      <c r="E432" s="6"/>
      <c r="F432" s="6"/>
      <c r="G432" s="6"/>
      <c r="H432" s="6"/>
      <c r="I432" s="6" t="str">
        <f ca="1">IFERROR(__xludf.DUMMYFUNCTION("""COMPUTED_VALUE"""),"Werewolf")</f>
        <v>Werewolf</v>
      </c>
      <c r="J432" s="6"/>
      <c r="K432" s="6"/>
      <c r="L432" s="6"/>
      <c r="M432" s="6"/>
      <c r="N432" s="6"/>
      <c r="O432" s="6"/>
      <c r="P432" s="6"/>
      <c r="Q432" s="6"/>
      <c r="R432" s="6">
        <v>0</v>
      </c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>
      <c r="A433" s="6"/>
      <c r="B433" s="6"/>
      <c r="C433" s="6"/>
      <c r="D433" s="6"/>
      <c r="E433" s="6"/>
      <c r="F433" s="6"/>
      <c r="G433" s="6"/>
      <c r="H433" s="6"/>
      <c r="I433" s="6" t="str">
        <f ca="1">IFERROR(__xludf.DUMMYFUNCTION("""COMPUTED_VALUE"""),"Knight")</f>
        <v>Knight</v>
      </c>
      <c r="J433" s="6"/>
      <c r="K433" s="6"/>
      <c r="L433" s="6"/>
      <c r="M433" s="6"/>
      <c r="N433" s="6"/>
      <c r="O433" s="6"/>
      <c r="P433" s="6"/>
      <c r="Q433" s="6"/>
      <c r="R433" s="6">
        <v>0</v>
      </c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>
      <c r="A434" s="6"/>
      <c r="B434" s="6"/>
      <c r="C434" s="6"/>
      <c r="D434" s="6"/>
      <c r="E434" s="6"/>
      <c r="F434" s="6"/>
      <c r="G434" s="6"/>
      <c r="H434" s="6"/>
      <c r="I434" s="6" t="str">
        <f ca="1">IFERROR(__xludf.DUMMYFUNCTION("""COMPUTED_VALUE"""),"Fighter")</f>
        <v>Fighter</v>
      </c>
      <c r="J434" s="6"/>
      <c r="K434" s="6"/>
      <c r="L434" s="6"/>
      <c r="M434" s="6"/>
      <c r="N434" s="6"/>
      <c r="O434" s="6"/>
      <c r="P434" s="6"/>
      <c r="Q434" s="6"/>
      <c r="R434" s="6">
        <v>0</v>
      </c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>
      <c r="A435" s="6"/>
      <c r="B435" s="6"/>
      <c r="C435" s="6"/>
      <c r="D435" s="6"/>
      <c r="E435" s="6"/>
      <c r="F435" s="6"/>
      <c r="G435" s="6"/>
      <c r="H435" s="6"/>
      <c r="I435" s="6" t="str">
        <f ca="1">IFERROR(__xludf.DUMMYFUNCTION("""COMPUTED_VALUE"""),"Barrier Mage")</f>
        <v>Barrier Mage</v>
      </c>
      <c r="J435" s="6"/>
      <c r="K435" s="6"/>
      <c r="L435" s="6"/>
      <c r="M435" s="6"/>
      <c r="N435" s="6"/>
      <c r="O435" s="6"/>
      <c r="P435" s="6"/>
      <c r="Q435" s="6"/>
      <c r="R435" s="6">
        <v>0</v>
      </c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>
      <c r="A436" s="6"/>
      <c r="B436" s="6"/>
      <c r="C436" s="6"/>
      <c r="D436" s="6"/>
      <c r="E436" s="6"/>
      <c r="F436" s="6"/>
      <c r="G436" s="6"/>
      <c r="H436" s="6"/>
      <c r="I436" s="6" t="str">
        <f ca="1">IFERROR(__xludf.DUMMYFUNCTION("""COMPUTED_VALUE"""),"Boomerang Hunter")</f>
        <v>Boomerang Hunter</v>
      </c>
      <c r="J436" s="6"/>
      <c r="K436" s="6"/>
      <c r="L436" s="6"/>
      <c r="M436" s="6"/>
      <c r="N436" s="6"/>
      <c r="O436" s="6"/>
      <c r="P436" s="6"/>
      <c r="Q436" s="6"/>
      <c r="R436" s="6">
        <v>0</v>
      </c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>
      <c r="A437" s="6"/>
      <c r="B437" s="6"/>
      <c r="C437" s="6"/>
      <c r="D437" s="6"/>
      <c r="E437" s="6"/>
      <c r="F437" s="6"/>
      <c r="G437" s="6"/>
      <c r="H437" s="6"/>
      <c r="I437" s="6" t="str">
        <f ca="1">IFERROR(__xludf.DUMMYFUNCTION("""COMPUTED_VALUE"""),"Knight")</f>
        <v>Knight</v>
      </c>
      <c r="J437" s="6"/>
      <c r="K437" s="6"/>
      <c r="L437" s="6"/>
      <c r="M437" s="6"/>
      <c r="N437" s="6"/>
      <c r="O437" s="6"/>
      <c r="P437" s="6"/>
      <c r="Q437" s="6"/>
      <c r="R437" s="6">
        <v>0</v>
      </c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>
      <c r="A438" s="6"/>
      <c r="B438" s="6"/>
      <c r="C438" s="6"/>
      <c r="D438" s="6"/>
      <c r="E438" s="6"/>
      <c r="F438" s="6"/>
      <c r="G438" s="6"/>
      <c r="H438" s="6"/>
      <c r="I438" s="6" t="str">
        <f ca="1">IFERROR(__xludf.DUMMYFUNCTION("""COMPUTED_VALUE"""),"Barrier Mage")</f>
        <v>Barrier Mage</v>
      </c>
      <c r="J438" s="6"/>
      <c r="K438" s="6"/>
      <c r="L438" s="6"/>
      <c r="M438" s="6"/>
      <c r="N438" s="6"/>
      <c r="O438" s="6"/>
      <c r="P438" s="6"/>
      <c r="Q438" s="6"/>
      <c r="R438" s="6">
        <v>0</v>
      </c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>
      <c r="A439" s="6"/>
      <c r="B439" s="6"/>
      <c r="C439" s="6"/>
      <c r="D439" s="6"/>
      <c r="E439" s="6"/>
      <c r="F439" s="6"/>
      <c r="G439" s="6"/>
      <c r="H439" s="6"/>
      <c r="I439" s="6" t="str">
        <f ca="1">IFERROR(__xludf.DUMMYFUNCTION("""COMPUTED_VALUE"""),"Lightning Mage")</f>
        <v>Lightning Mage</v>
      </c>
      <c r="J439" s="6"/>
      <c r="K439" s="6"/>
      <c r="L439" s="6"/>
      <c r="M439" s="6"/>
      <c r="N439" s="6"/>
      <c r="O439" s="6"/>
      <c r="P439" s="6"/>
      <c r="Q439" s="6"/>
      <c r="R439" s="6">
        <v>0</v>
      </c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>
      <c r="A440" s="6"/>
      <c r="B440" s="6"/>
      <c r="C440" s="6"/>
      <c r="D440" s="6"/>
      <c r="E440" s="6"/>
      <c r="F440" s="6"/>
      <c r="G440" s="6"/>
      <c r="H440" s="6"/>
      <c r="I440" s="6" t="str">
        <f ca="1">IFERROR(__xludf.DUMMYFUNCTION("""COMPUTED_VALUE"""),"Pyromancer")</f>
        <v>Pyromancer</v>
      </c>
      <c r="J440" s="6"/>
      <c r="K440" s="6"/>
      <c r="L440" s="6"/>
      <c r="M440" s="6"/>
      <c r="N440" s="6"/>
      <c r="O440" s="6"/>
      <c r="P440" s="6"/>
      <c r="Q440" s="6"/>
      <c r="R440" s="6">
        <v>0</v>
      </c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>
      <c r="A441" s="6"/>
      <c r="B441" s="6"/>
      <c r="C441" s="6"/>
      <c r="D441" s="6"/>
      <c r="E441" s="6"/>
      <c r="F441" s="6"/>
      <c r="G441" s="6"/>
      <c r="H441" s="6"/>
      <c r="I441" s="6" t="str">
        <f ca="1">IFERROR(__xludf.DUMMYFUNCTION("""COMPUTED_VALUE"""),"Knight")</f>
        <v>Knight</v>
      </c>
      <c r="J441" s="6"/>
      <c r="K441" s="6"/>
      <c r="L441" s="6"/>
      <c r="M441" s="6"/>
      <c r="N441" s="6"/>
      <c r="O441" s="6"/>
      <c r="P441" s="6"/>
      <c r="Q441" s="6"/>
      <c r="R441" s="6">
        <v>0</v>
      </c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>
      <c r="A442" s="6"/>
      <c r="B442" s="6"/>
      <c r="C442" s="6"/>
      <c r="D442" s="6"/>
      <c r="E442" s="6"/>
      <c r="F442" s="6"/>
      <c r="G442" s="6"/>
      <c r="H442" s="6"/>
      <c r="I442" s="6" t="str">
        <f ca="1">IFERROR(__xludf.DUMMYFUNCTION("""COMPUTED_VALUE"""),"Barrier Mage")</f>
        <v>Barrier Mage</v>
      </c>
      <c r="J442" s="6"/>
      <c r="K442" s="6"/>
      <c r="L442" s="6"/>
      <c r="M442" s="6"/>
      <c r="N442" s="6"/>
      <c r="O442" s="6"/>
      <c r="P442" s="6"/>
      <c r="Q442" s="6"/>
      <c r="R442" s="6">
        <v>0</v>
      </c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>
      <c r="A443" s="6"/>
      <c r="B443" s="6"/>
      <c r="C443" s="6"/>
      <c r="D443" s="6"/>
      <c r="E443" s="6"/>
      <c r="F443" s="6"/>
      <c r="G443" s="6"/>
      <c r="H443" s="6"/>
      <c r="I443" s="6" t="str">
        <f ca="1">IFERROR(__xludf.DUMMYFUNCTION("""COMPUTED_VALUE"""),"Lightning Mage")</f>
        <v>Lightning Mage</v>
      </c>
      <c r="J443" s="6"/>
      <c r="K443" s="6"/>
      <c r="L443" s="6"/>
      <c r="M443" s="6"/>
      <c r="N443" s="6"/>
      <c r="O443" s="6"/>
      <c r="P443" s="6"/>
      <c r="Q443" s="6"/>
      <c r="R443" s="6">
        <v>0</v>
      </c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>
      <c r="A444" s="6"/>
      <c r="B444" s="6"/>
      <c r="C444" s="6"/>
      <c r="D444" s="6"/>
      <c r="E444" s="6"/>
      <c r="F444" s="6"/>
      <c r="G444" s="6"/>
      <c r="H444" s="6"/>
      <c r="I444" s="6" t="str">
        <f ca="1">IFERROR(__xludf.DUMMYFUNCTION("""COMPUTED_VALUE"""),"Pyromancer")</f>
        <v>Pyromancer</v>
      </c>
      <c r="J444" s="6"/>
      <c r="K444" s="6"/>
      <c r="L444" s="6"/>
      <c r="M444" s="6"/>
      <c r="N444" s="6"/>
      <c r="O444" s="6"/>
      <c r="P444" s="6"/>
      <c r="Q444" s="6"/>
      <c r="R444" s="6">
        <v>0</v>
      </c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>
      <c r="A445" s="6"/>
      <c r="B445" s="6"/>
      <c r="C445" s="6"/>
      <c r="D445" s="6"/>
      <c r="E445" s="6"/>
      <c r="F445" s="6"/>
      <c r="G445" s="6"/>
      <c r="H445" s="6"/>
      <c r="I445" s="6" t="str">
        <f ca="1">IFERROR(__xludf.DUMMYFUNCTION("""COMPUTED_VALUE"""),"Lancer")</f>
        <v>Lancer</v>
      </c>
      <c r="J445" s="6"/>
      <c r="K445" s="6"/>
      <c r="L445" s="6"/>
      <c r="M445" s="6"/>
      <c r="N445" s="6"/>
      <c r="O445" s="6"/>
      <c r="P445" s="6"/>
      <c r="Q445" s="6"/>
      <c r="R445" s="6">
        <v>0</v>
      </c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>
      <c r="A446" s="6"/>
      <c r="B446" s="6"/>
      <c r="C446" s="6"/>
      <c r="D446" s="6"/>
      <c r="E446" s="6"/>
      <c r="F446" s="6"/>
      <c r="G446" s="6"/>
      <c r="H446" s="6"/>
      <c r="I446" s="6" t="str">
        <f ca="1">IFERROR(__xludf.DUMMYFUNCTION("""COMPUTED_VALUE"""),"Fighter")</f>
        <v>Fighter</v>
      </c>
      <c r="J446" s="6"/>
      <c r="K446" s="6"/>
      <c r="L446" s="6"/>
      <c r="M446" s="6"/>
      <c r="N446" s="6"/>
      <c r="O446" s="6"/>
      <c r="P446" s="6"/>
      <c r="Q446" s="6"/>
      <c r="R446" s="6">
        <v>0</v>
      </c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>
      <c r="A447" s="6"/>
      <c r="B447" s="6"/>
      <c r="C447" s="6"/>
      <c r="D447" s="6"/>
      <c r="E447" s="6"/>
      <c r="F447" s="6"/>
      <c r="G447" s="6"/>
      <c r="H447" s="6"/>
      <c r="I447" s="6" t="str">
        <f ca="1">IFERROR(__xludf.DUMMYFUNCTION("""COMPUTED_VALUE"""),"Swordsman")</f>
        <v>Swordsman</v>
      </c>
      <c r="J447" s="6"/>
      <c r="K447" s="6"/>
      <c r="L447" s="6"/>
      <c r="M447" s="6"/>
      <c r="N447" s="6"/>
      <c r="O447" s="6"/>
      <c r="P447" s="6"/>
      <c r="Q447" s="6"/>
      <c r="R447" s="6">
        <v>0</v>
      </c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>
      <c r="A448" s="6"/>
      <c r="B448" s="6"/>
      <c r="C448" s="6"/>
      <c r="D448" s="6"/>
      <c r="E448" s="6"/>
      <c r="F448" s="6"/>
      <c r="G448" s="6"/>
      <c r="H448" s="6"/>
      <c r="I448" s="6" t="str">
        <f ca="1">IFERROR(__xludf.DUMMYFUNCTION("""COMPUTED_VALUE"""),"Pyromancer")</f>
        <v>Pyromancer</v>
      </c>
      <c r="J448" s="6"/>
      <c r="K448" s="6"/>
      <c r="L448" s="6"/>
      <c r="M448" s="6"/>
      <c r="N448" s="6"/>
      <c r="O448" s="6"/>
      <c r="P448" s="6"/>
      <c r="Q448" s="6"/>
      <c r="R448" s="6">
        <v>0</v>
      </c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>
      <c r="A449" s="6"/>
      <c r="B449" s="6"/>
      <c r="C449" s="6"/>
      <c r="D449" s="6"/>
      <c r="E449" s="6"/>
      <c r="F449" s="6"/>
      <c r="G449" s="6"/>
      <c r="H449" s="6"/>
      <c r="I449" s="6" t="str">
        <f ca="1">IFERROR(__xludf.DUMMYFUNCTION("""COMPUTED_VALUE"""),"Sniper")</f>
        <v>Sniper</v>
      </c>
      <c r="J449" s="6"/>
      <c r="K449" s="6"/>
      <c r="L449" s="6"/>
      <c r="M449" s="6"/>
      <c r="N449" s="6"/>
      <c r="O449" s="6"/>
      <c r="P449" s="6"/>
      <c r="Q449" s="6"/>
      <c r="R449" s="6">
        <v>0</v>
      </c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>
      <c r="A450" s="6"/>
      <c r="B450" s="6"/>
      <c r="C450" s="6"/>
      <c r="D450" s="6"/>
      <c r="E450" s="6"/>
      <c r="F450" s="6"/>
      <c r="G450" s="6"/>
      <c r="H450" s="6"/>
      <c r="I450" s="6" t="str">
        <f ca="1">IFERROR(__xludf.DUMMYFUNCTION("""COMPUTED_VALUE"""),"Fighter")</f>
        <v>Fighter</v>
      </c>
      <c r="J450" s="6"/>
      <c r="K450" s="6"/>
      <c r="L450" s="6"/>
      <c r="M450" s="6"/>
      <c r="N450" s="6"/>
      <c r="O450" s="6"/>
      <c r="P450" s="6"/>
      <c r="Q450" s="6"/>
      <c r="R450" s="6">
        <v>0</v>
      </c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>
      <c r="A451" s="6"/>
      <c r="B451" s="6"/>
      <c r="C451" s="6"/>
      <c r="D451" s="6"/>
      <c r="E451" s="6"/>
      <c r="F451" s="6"/>
      <c r="G451" s="6"/>
      <c r="H451" s="6"/>
      <c r="I451" s="6" t="str">
        <f ca="1">IFERROR(__xludf.DUMMYFUNCTION("""COMPUTED_VALUE"""),"Lancer")</f>
        <v>Lancer</v>
      </c>
      <c r="J451" s="6"/>
      <c r="K451" s="6"/>
      <c r="L451" s="6"/>
      <c r="M451" s="6"/>
      <c r="N451" s="6"/>
      <c r="O451" s="6"/>
      <c r="P451" s="6"/>
      <c r="Q451" s="6"/>
      <c r="R451" s="6">
        <v>0</v>
      </c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>
      <c r="A452" s="6"/>
      <c r="B452" s="6"/>
      <c r="C452" s="6"/>
      <c r="D452" s="6"/>
      <c r="E452" s="6"/>
      <c r="F452" s="6"/>
      <c r="G452" s="6"/>
      <c r="H452" s="6"/>
      <c r="I452" s="6" t="str">
        <f ca="1">IFERROR(__xludf.DUMMYFUNCTION("""COMPUTED_VALUE"""),"Magic Knight")</f>
        <v>Magic Knight</v>
      </c>
      <c r="J452" s="6"/>
      <c r="K452" s="6"/>
      <c r="L452" s="6"/>
      <c r="M452" s="6"/>
      <c r="N452" s="6"/>
      <c r="O452" s="6"/>
      <c r="P452" s="6"/>
      <c r="Q452" s="6"/>
      <c r="R452" s="6">
        <v>0</v>
      </c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>
      <c r="A453" s="6"/>
      <c r="B453" s="6"/>
      <c r="C453" s="6"/>
      <c r="D453" s="6"/>
      <c r="E453" s="6"/>
      <c r="F453" s="6"/>
      <c r="G453" s="6"/>
      <c r="H453" s="6"/>
      <c r="I453" s="6" t="str">
        <f ca="1">IFERROR(__xludf.DUMMYFUNCTION("""COMPUTED_VALUE"""),"Knight")</f>
        <v>Knight</v>
      </c>
      <c r="J453" s="6"/>
      <c r="K453" s="6"/>
      <c r="L453" s="6"/>
      <c r="M453" s="6"/>
      <c r="N453" s="6"/>
      <c r="O453" s="6"/>
      <c r="P453" s="6"/>
      <c r="Q453" s="6"/>
      <c r="R453" s="6">
        <v>0</v>
      </c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>
      <c r="A454" s="6"/>
      <c r="B454" s="6"/>
      <c r="C454" s="6"/>
      <c r="D454" s="6"/>
      <c r="E454" s="6"/>
      <c r="F454" s="6"/>
      <c r="G454" s="6"/>
      <c r="H454" s="6"/>
      <c r="I454" s="6" t="str">
        <f ca="1">IFERROR(__xludf.DUMMYFUNCTION("""COMPUTED_VALUE"""),"Shrine Maiden")</f>
        <v>Shrine Maiden</v>
      </c>
      <c r="J454" s="6"/>
      <c r="K454" s="6"/>
      <c r="L454" s="6"/>
      <c r="M454" s="6"/>
      <c r="N454" s="6"/>
      <c r="O454" s="6"/>
      <c r="P454" s="6"/>
      <c r="Q454" s="6"/>
      <c r="R454" s="6">
        <v>0</v>
      </c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>
      <c r="A455" s="6"/>
      <c r="B455" s="6"/>
      <c r="C455" s="6"/>
      <c r="D455" s="6"/>
      <c r="E455" s="6"/>
      <c r="F455" s="6"/>
      <c r="G455" s="6"/>
      <c r="H455" s="6"/>
      <c r="I455" s="6" t="str">
        <f ca="1">IFERROR(__xludf.DUMMYFUNCTION("""COMPUTED_VALUE"""),"Magic Knight")</f>
        <v>Magic Knight</v>
      </c>
      <c r="J455" s="6"/>
      <c r="K455" s="6"/>
      <c r="L455" s="6"/>
      <c r="M455" s="6"/>
      <c r="N455" s="6"/>
      <c r="O455" s="6"/>
      <c r="P455" s="6"/>
      <c r="Q455" s="6"/>
      <c r="R455" s="6">
        <v>0</v>
      </c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>
      <c r="A456" s="6"/>
      <c r="B456" s="6"/>
      <c r="C456" s="6"/>
      <c r="D456" s="6"/>
      <c r="E456" s="6"/>
      <c r="F456" s="6"/>
      <c r="G456" s="6"/>
      <c r="H456" s="6"/>
      <c r="I456" s="6" t="str">
        <f ca="1">IFERROR(__xludf.DUMMYFUNCTION("""COMPUTED_VALUE"""),"Barrier Mage")</f>
        <v>Barrier Mage</v>
      </c>
      <c r="J456" s="6"/>
      <c r="K456" s="6"/>
      <c r="L456" s="6"/>
      <c r="M456" s="6"/>
      <c r="N456" s="6"/>
      <c r="O456" s="6"/>
      <c r="P456" s="6"/>
      <c r="Q456" s="6"/>
      <c r="R456" s="6">
        <v>0</v>
      </c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>
      <c r="A457" s="6"/>
      <c r="B457" s="6"/>
      <c r="C457" s="6"/>
      <c r="D457" s="6"/>
      <c r="E457" s="6"/>
      <c r="F457" s="6"/>
      <c r="G457" s="6"/>
      <c r="H457" s="6"/>
      <c r="I457" s="6" t="str">
        <f ca="1">IFERROR(__xludf.DUMMYFUNCTION("""COMPUTED_VALUE"""),"Knight")</f>
        <v>Knight</v>
      </c>
      <c r="J457" s="6"/>
      <c r="K457" s="6"/>
      <c r="L457" s="6"/>
      <c r="M457" s="6"/>
      <c r="N457" s="6"/>
      <c r="O457" s="6"/>
      <c r="P457" s="6"/>
      <c r="Q457" s="6"/>
      <c r="R457" s="6">
        <v>0</v>
      </c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>
      <c r="A458" s="6"/>
      <c r="B458" s="6"/>
      <c r="C458" s="6"/>
      <c r="D458" s="6"/>
      <c r="E458" s="6"/>
      <c r="F458" s="6"/>
      <c r="G458" s="6"/>
      <c r="H458" s="6"/>
      <c r="I458" s="6" t="str">
        <f ca="1">IFERROR(__xludf.DUMMYFUNCTION("""COMPUTED_VALUE"""),"Gunner")</f>
        <v>Gunner</v>
      </c>
      <c r="J458" s="6"/>
      <c r="K458" s="6"/>
      <c r="L458" s="6"/>
      <c r="M458" s="6"/>
      <c r="N458" s="6"/>
      <c r="O458" s="6"/>
      <c r="P458" s="6"/>
      <c r="Q458" s="6"/>
      <c r="R458" s="6">
        <v>0</v>
      </c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>
      <c r="A459" s="6"/>
      <c r="B459" s="6"/>
      <c r="C459" s="6"/>
      <c r="D459" s="6"/>
      <c r="E459" s="6"/>
      <c r="F459" s="6"/>
      <c r="G459" s="6"/>
      <c r="H459" s="6"/>
      <c r="I459" s="6" t="str">
        <f ca="1">IFERROR(__xludf.DUMMYFUNCTION("""COMPUTED_VALUE"""),"Fighter")</f>
        <v>Fighter</v>
      </c>
      <c r="J459" s="6"/>
      <c r="K459" s="6"/>
      <c r="L459" s="6"/>
      <c r="M459" s="6"/>
      <c r="N459" s="6"/>
      <c r="O459" s="6"/>
      <c r="P459" s="6"/>
      <c r="Q459" s="6"/>
      <c r="R459" s="6">
        <v>0</v>
      </c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>
      <c r="A460" s="6"/>
      <c r="B460" s="6"/>
      <c r="C460" s="6"/>
      <c r="D460" s="6"/>
      <c r="E460" s="6"/>
      <c r="F460" s="6"/>
      <c r="G460" s="6"/>
      <c r="H460" s="6"/>
      <c r="I460" s="6" t="str">
        <f ca="1">IFERROR(__xludf.DUMMYFUNCTION("""COMPUTED_VALUE"""),"Devil")</f>
        <v>Devil</v>
      </c>
      <c r="J460" s="6"/>
      <c r="K460" s="6"/>
      <c r="L460" s="6"/>
      <c r="M460" s="6"/>
      <c r="N460" s="6"/>
      <c r="O460" s="6"/>
      <c r="P460" s="6"/>
      <c r="Q460" s="6"/>
      <c r="R460" s="6">
        <v>0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>
      <c r="A461" s="6"/>
      <c r="B461" s="6"/>
      <c r="C461" s="6"/>
      <c r="D461" s="6"/>
      <c r="E461" s="6"/>
      <c r="F461" s="6"/>
      <c r="G461" s="6"/>
      <c r="H461" s="6"/>
      <c r="I461" s="6" t="str">
        <f ca="1">IFERROR(__xludf.DUMMYFUNCTION("""COMPUTED_VALUE"""),"Taoist")</f>
        <v>Taoist</v>
      </c>
      <c r="J461" s="6"/>
      <c r="K461" s="6"/>
      <c r="L461" s="6"/>
      <c r="M461" s="6"/>
      <c r="N461" s="6"/>
      <c r="O461" s="6"/>
      <c r="P461" s="6"/>
      <c r="Q461" s="6"/>
      <c r="R461" s="6">
        <v>0</v>
      </c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>
      <c r="A462" s="6"/>
      <c r="B462" s="6"/>
      <c r="C462" s="6"/>
      <c r="D462" s="6"/>
      <c r="E462" s="6"/>
      <c r="F462" s="6"/>
      <c r="G462" s="6"/>
      <c r="H462" s="6"/>
      <c r="I462" s="6" t="str">
        <f ca="1">IFERROR(__xludf.DUMMYFUNCTION("""COMPUTED_VALUE"""),"Dual Blader")</f>
        <v>Dual Blader</v>
      </c>
      <c r="J462" s="6"/>
      <c r="K462" s="6"/>
      <c r="L462" s="6"/>
      <c r="M462" s="6"/>
      <c r="N462" s="6"/>
      <c r="O462" s="6"/>
      <c r="P462" s="6"/>
      <c r="Q462" s="6"/>
      <c r="R462" s="6">
        <v>0</v>
      </c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>
      <c r="A463" s="6"/>
      <c r="B463" s="6"/>
      <c r="C463" s="6"/>
      <c r="D463" s="6"/>
      <c r="E463" s="6"/>
      <c r="F463" s="6"/>
      <c r="G463" s="6"/>
      <c r="H463" s="6"/>
      <c r="I463" s="6" t="str">
        <f ca="1">IFERROR(__xludf.DUMMYFUNCTION("""COMPUTED_VALUE"""),"Illusionist")</f>
        <v>Illusionist</v>
      </c>
      <c r="J463" s="6"/>
      <c r="K463" s="6"/>
      <c r="L463" s="6"/>
      <c r="M463" s="6"/>
      <c r="N463" s="6"/>
      <c r="O463" s="6"/>
      <c r="P463" s="6"/>
      <c r="Q463" s="6"/>
      <c r="R463" s="6">
        <v>0</v>
      </c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>
      <c r="A464" s="6"/>
      <c r="B464" s="6"/>
      <c r="C464" s="6"/>
      <c r="D464" s="6"/>
      <c r="E464" s="6"/>
      <c r="F464" s="6"/>
      <c r="G464" s="6"/>
      <c r="H464" s="6"/>
      <c r="I464" s="6" t="str">
        <f ca="1">IFERROR(__xludf.DUMMYFUNCTION("""COMPUTED_VALUE"""),"Icemage")</f>
        <v>Icemage</v>
      </c>
      <c r="J464" s="6"/>
      <c r="K464" s="6"/>
      <c r="L464" s="6"/>
      <c r="M464" s="6"/>
      <c r="N464" s="6"/>
      <c r="O464" s="6"/>
      <c r="P464" s="6"/>
      <c r="Q464" s="6"/>
      <c r="R464" s="6">
        <v>0</v>
      </c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>
      <c r="A465" s="6"/>
      <c r="B465" s="6"/>
      <c r="C465" s="6"/>
      <c r="D465" s="6"/>
      <c r="E465" s="6"/>
      <c r="F465" s="6"/>
      <c r="G465" s="6"/>
      <c r="H465" s="6"/>
      <c r="I465" s="6" t="str">
        <f ca="1">IFERROR(__xludf.DUMMYFUNCTION("""COMPUTED_VALUE"""),"Dual Blader")</f>
        <v>Dual Blader</v>
      </c>
      <c r="J465" s="6"/>
      <c r="K465" s="6"/>
      <c r="L465" s="6"/>
      <c r="M465" s="6"/>
      <c r="N465" s="6"/>
      <c r="O465" s="6"/>
      <c r="P465" s="6"/>
      <c r="Q465" s="6"/>
      <c r="R465" s="6">
        <v>0</v>
      </c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>
      <c r="A466" s="6"/>
      <c r="B466" s="6"/>
      <c r="C466" s="6"/>
      <c r="D466" s="6"/>
      <c r="E466" s="6"/>
      <c r="F466" s="6"/>
      <c r="G466" s="6"/>
      <c r="H466" s="6"/>
      <c r="I466" s="6" t="str">
        <f ca="1">IFERROR(__xludf.DUMMYFUNCTION("""COMPUTED_VALUE"""),"Cold Corpse")</f>
        <v>Cold Corpse</v>
      </c>
      <c r="J466" s="6"/>
      <c r="K466" s="6"/>
      <c r="L466" s="6"/>
      <c r="M466" s="6"/>
      <c r="N466" s="6"/>
      <c r="O466" s="6"/>
      <c r="P466" s="6"/>
      <c r="Q466" s="6"/>
      <c r="R466" s="6">
        <v>0</v>
      </c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>
      <c r="A467" s="6"/>
      <c r="B467" s="6"/>
      <c r="C467" s="6"/>
      <c r="D467" s="6"/>
      <c r="E467" s="6"/>
      <c r="F467" s="6"/>
      <c r="G467" s="6"/>
      <c r="H467" s="6"/>
      <c r="I467" s="6" t="str">
        <f ca="1">IFERROR(__xludf.DUMMYFUNCTION("""COMPUTED_VALUE"""),"Gunner")</f>
        <v>Gunner</v>
      </c>
      <c r="J467" s="6"/>
      <c r="K467" s="6"/>
      <c r="L467" s="6"/>
      <c r="M467" s="6"/>
      <c r="N467" s="6"/>
      <c r="O467" s="6"/>
      <c r="P467" s="6"/>
      <c r="Q467" s="6"/>
      <c r="R467" s="6">
        <v>0</v>
      </c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>
      <c r="A468" s="6"/>
      <c r="B468" s="6"/>
      <c r="C468" s="6"/>
      <c r="D468" s="6"/>
      <c r="E468" s="6"/>
      <c r="F468" s="6"/>
      <c r="G468" s="6"/>
      <c r="H468" s="6"/>
      <c r="I468" s="6" t="str">
        <f ca="1">IFERROR(__xludf.DUMMYFUNCTION("""COMPUTED_VALUE"""),"Taoist")</f>
        <v>Taoist</v>
      </c>
      <c r="J468" s="6"/>
      <c r="K468" s="6"/>
      <c r="L468" s="6"/>
      <c r="M468" s="6"/>
      <c r="N468" s="6"/>
      <c r="O468" s="6"/>
      <c r="P468" s="6"/>
      <c r="Q468" s="6"/>
      <c r="R468" s="6">
        <v>0</v>
      </c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>
      <c r="A469" s="6"/>
      <c r="B469" s="6"/>
      <c r="C469" s="6"/>
      <c r="D469" s="6"/>
      <c r="E469" s="6"/>
      <c r="F469" s="6"/>
      <c r="G469" s="6"/>
      <c r="H469" s="6"/>
      <c r="I469" s="6" t="str">
        <f ca="1">IFERROR(__xludf.DUMMYFUNCTION("""COMPUTED_VALUE"""),"Shield Bearer")</f>
        <v>Shield Bearer</v>
      </c>
      <c r="J469" s="6"/>
      <c r="K469" s="6"/>
      <c r="L469" s="6"/>
      <c r="M469" s="6"/>
      <c r="N469" s="6"/>
      <c r="O469" s="6"/>
      <c r="P469" s="6"/>
      <c r="Q469" s="6"/>
      <c r="R469" s="6">
        <v>0</v>
      </c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>
      <c r="A470" s="6"/>
      <c r="B470" s="6"/>
      <c r="C470" s="6"/>
      <c r="D470" s="6"/>
      <c r="E470" s="6"/>
      <c r="F470" s="6"/>
      <c r="G470" s="6"/>
      <c r="H470" s="6"/>
      <c r="I470" s="6" t="str">
        <f ca="1">IFERROR(__xludf.DUMMYFUNCTION("""COMPUTED_VALUE"""),"Magic Knight")</f>
        <v>Magic Knight</v>
      </c>
      <c r="J470" s="6"/>
      <c r="K470" s="6"/>
      <c r="L470" s="6"/>
      <c r="M470" s="6"/>
      <c r="N470" s="6"/>
      <c r="O470" s="6"/>
      <c r="P470" s="6"/>
      <c r="Q470" s="6"/>
      <c r="R470" s="6">
        <v>0</v>
      </c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>
      <c r="A471" s="6"/>
      <c r="B471" s="6"/>
      <c r="C471" s="6"/>
      <c r="D471" s="6"/>
      <c r="E471" s="6"/>
      <c r="F471" s="6"/>
      <c r="G471" s="6"/>
      <c r="H471" s="6"/>
      <c r="I471" s="6" t="str">
        <f ca="1">IFERROR(__xludf.DUMMYFUNCTION("""COMPUTED_VALUE"""),"Werewolf")</f>
        <v>Werewolf</v>
      </c>
      <c r="J471" s="6"/>
      <c r="K471" s="6"/>
      <c r="L471" s="6"/>
      <c r="M471" s="6"/>
      <c r="N471" s="6"/>
      <c r="O471" s="6"/>
      <c r="P471" s="6"/>
      <c r="Q471" s="6"/>
      <c r="R471" s="6">
        <v>0</v>
      </c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>
      <c r="A472" s="6"/>
      <c r="B472" s="6"/>
      <c r="C472" s="6"/>
      <c r="D472" s="6"/>
      <c r="E472" s="6"/>
      <c r="F472" s="6"/>
      <c r="G472" s="6"/>
      <c r="H472" s="6"/>
      <c r="I472" s="6" t="str">
        <f ca="1">IFERROR(__xludf.DUMMYFUNCTION("""COMPUTED_VALUE"""),"Barrier Mage")</f>
        <v>Barrier Mage</v>
      </c>
      <c r="J472" s="6"/>
      <c r="K472" s="6"/>
      <c r="L472" s="6"/>
      <c r="M472" s="6"/>
      <c r="N472" s="6"/>
      <c r="O472" s="6"/>
      <c r="P472" s="6"/>
      <c r="Q472" s="6"/>
      <c r="R472" s="6">
        <v>0</v>
      </c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>
      <c r="A473" s="6"/>
      <c r="B473" s="6"/>
      <c r="C473" s="6"/>
      <c r="D473" s="6"/>
      <c r="E473" s="6"/>
      <c r="F473" s="6"/>
      <c r="G473" s="6"/>
      <c r="H473" s="6"/>
      <c r="I473" s="6" t="str">
        <f ca="1">IFERROR(__xludf.DUMMYFUNCTION("""COMPUTED_VALUE"""),"Gunner")</f>
        <v>Gunner</v>
      </c>
      <c r="J473" s="6"/>
      <c r="K473" s="6"/>
      <c r="L473" s="6"/>
      <c r="M473" s="6"/>
      <c r="N473" s="6"/>
      <c r="O473" s="6"/>
      <c r="P473" s="6"/>
      <c r="Q473" s="6"/>
      <c r="R473" s="6">
        <v>0</v>
      </c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>
      <c r="A474" s="6"/>
      <c r="B474" s="6"/>
      <c r="C474" s="6"/>
      <c r="D474" s="6"/>
      <c r="E474" s="6"/>
      <c r="F474" s="6"/>
      <c r="G474" s="6"/>
      <c r="H474" s="6"/>
      <c r="I474" s="6" t="str">
        <f ca="1">IFERROR(__xludf.DUMMYFUNCTION("""COMPUTED_VALUE"""),"Swordsman")</f>
        <v>Swordsman</v>
      </c>
      <c r="J474" s="6"/>
      <c r="K474" s="6"/>
      <c r="L474" s="6"/>
      <c r="M474" s="6"/>
      <c r="N474" s="6"/>
      <c r="O474" s="6"/>
      <c r="P474" s="6"/>
      <c r="Q474" s="6"/>
      <c r="R474" s="6">
        <v>0</v>
      </c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>
      <c r="A475" s="6"/>
      <c r="B475" s="6"/>
      <c r="C475" s="6"/>
      <c r="D475" s="6"/>
      <c r="E475" s="6"/>
      <c r="F475" s="6"/>
      <c r="G475" s="6"/>
      <c r="H475" s="6"/>
      <c r="I475" s="6" t="str">
        <f ca="1">IFERROR(__xludf.DUMMYFUNCTION("""COMPUTED_VALUE"""),"Archer")</f>
        <v>Archer</v>
      </c>
      <c r="J475" s="6"/>
      <c r="K475" s="6"/>
      <c r="L475" s="6"/>
      <c r="M475" s="6"/>
      <c r="N475" s="6"/>
      <c r="O475" s="6"/>
      <c r="P475" s="6"/>
      <c r="Q475" s="6"/>
      <c r="R475" s="6">
        <v>0</v>
      </c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>
      <c r="A476" s="6"/>
      <c r="B476" s="6"/>
      <c r="C476" s="6"/>
      <c r="D476" s="6"/>
      <c r="E476" s="6"/>
      <c r="F476" s="6"/>
      <c r="G476" s="6"/>
      <c r="H476" s="6"/>
      <c r="I476" s="6" t="str">
        <f ca="1">IFERROR(__xludf.DUMMYFUNCTION("""COMPUTED_VALUE"""),"Werewolf")</f>
        <v>Werewolf</v>
      </c>
      <c r="J476" s="6"/>
      <c r="K476" s="6"/>
      <c r="L476" s="6"/>
      <c r="M476" s="6"/>
      <c r="N476" s="6"/>
      <c r="O476" s="6"/>
      <c r="P476" s="6"/>
      <c r="Q476" s="6"/>
      <c r="R476" s="6">
        <v>0</v>
      </c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>
      <c r="A477" s="6"/>
      <c r="B477" s="6"/>
      <c r="C477" s="6"/>
      <c r="D477" s="6"/>
      <c r="E477" s="6"/>
      <c r="F477" s="6"/>
      <c r="G477" s="6"/>
      <c r="H477" s="6"/>
      <c r="I477" s="6" t="str">
        <f ca="1">IFERROR(__xludf.DUMMYFUNCTION("""COMPUTED_VALUE"""),"Mystic Dancer")</f>
        <v>Mystic Dancer</v>
      </c>
      <c r="J477" s="6"/>
      <c r="K477" s="6"/>
      <c r="L477" s="6"/>
      <c r="M477" s="6"/>
      <c r="N477" s="6"/>
      <c r="O477" s="6"/>
      <c r="P477" s="6"/>
      <c r="Q477" s="6"/>
      <c r="R477" s="6">
        <v>0</v>
      </c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>
      <c r="A478" s="6"/>
      <c r="B478" s="6"/>
      <c r="C478" s="6"/>
      <c r="D478" s="6"/>
      <c r="E478" s="6"/>
      <c r="F478" s="6"/>
      <c r="G478" s="6"/>
      <c r="H478" s="6"/>
      <c r="I478" s="6" t="str">
        <f ca="1">IFERROR(__xludf.DUMMYFUNCTION("""COMPUTED_VALUE"""),"Knight")</f>
        <v>Knight</v>
      </c>
      <c r="J478" s="6"/>
      <c r="K478" s="6"/>
      <c r="L478" s="6"/>
      <c r="M478" s="6"/>
      <c r="N478" s="6"/>
      <c r="O478" s="6"/>
      <c r="P478" s="6"/>
      <c r="Q478" s="6"/>
      <c r="R478" s="6">
        <v>0</v>
      </c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>
      <c r="A479" s="6"/>
      <c r="B479" s="6"/>
      <c r="C479" s="6"/>
      <c r="D479" s="6"/>
      <c r="E479" s="6"/>
      <c r="F479" s="6"/>
      <c r="G479" s="6"/>
      <c r="H479" s="6"/>
      <c r="I479" s="6" t="str">
        <f ca="1">IFERROR(__xludf.DUMMYFUNCTION("""COMPUTED_VALUE"""),"Boomerang Hunter")</f>
        <v>Boomerang Hunter</v>
      </c>
      <c r="J479" s="6"/>
      <c r="K479" s="6"/>
      <c r="L479" s="6"/>
      <c r="M479" s="6"/>
      <c r="N479" s="6"/>
      <c r="O479" s="6"/>
      <c r="P479" s="6"/>
      <c r="Q479" s="6"/>
      <c r="R479" s="6">
        <v>0</v>
      </c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>
      <c r="A480" s="6"/>
      <c r="B480" s="6"/>
      <c r="C480" s="6"/>
      <c r="D480" s="6"/>
      <c r="E480" s="6"/>
      <c r="F480" s="6"/>
      <c r="G480" s="6"/>
      <c r="H480" s="6"/>
      <c r="I480" s="6" t="str">
        <f ca="1">IFERROR(__xludf.DUMMYFUNCTION("""COMPUTED_VALUE"""),"Swordsman")</f>
        <v>Swordsman</v>
      </c>
      <c r="J480" s="6"/>
      <c r="K480" s="6"/>
      <c r="L480" s="6"/>
      <c r="M480" s="6"/>
      <c r="N480" s="6"/>
      <c r="O480" s="6"/>
      <c r="P480" s="6"/>
      <c r="Q480" s="6"/>
      <c r="R480" s="6">
        <v>0</v>
      </c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>
      <c r="A481" s="6"/>
      <c r="B481" s="6"/>
      <c r="C481" s="6"/>
      <c r="D481" s="6"/>
      <c r="E481" s="6"/>
      <c r="F481" s="6"/>
      <c r="G481" s="6"/>
      <c r="H481" s="6"/>
      <c r="I481" s="6" t="str">
        <f ca="1">IFERROR(__xludf.DUMMYFUNCTION("""COMPUTED_VALUE"""),"Barrier Mage")</f>
        <v>Barrier Mage</v>
      </c>
      <c r="J481" s="6"/>
      <c r="K481" s="6"/>
      <c r="L481" s="6"/>
      <c r="M481" s="6"/>
      <c r="N481" s="6"/>
      <c r="O481" s="6"/>
      <c r="P481" s="6"/>
      <c r="Q481" s="6"/>
      <c r="R481" s="6">
        <v>0</v>
      </c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>
      <c r="A482" s="6"/>
      <c r="B482" s="6"/>
      <c r="C482" s="6"/>
      <c r="D482" s="6"/>
      <c r="E482" s="6"/>
      <c r="F482" s="6"/>
      <c r="G482" s="6"/>
      <c r="H482" s="6"/>
      <c r="I482" s="6" t="str">
        <f ca="1">IFERROR(__xludf.DUMMYFUNCTION("""COMPUTED_VALUE"""),"Illusionist")</f>
        <v>Illusionist</v>
      </c>
      <c r="J482" s="6"/>
      <c r="K482" s="6"/>
      <c r="L482" s="6"/>
      <c r="M482" s="6"/>
      <c r="N482" s="6"/>
      <c r="O482" s="6"/>
      <c r="P482" s="6"/>
      <c r="Q482" s="6"/>
      <c r="R482" s="6">
        <v>0</v>
      </c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>
      <c r="A483" s="6"/>
      <c r="B483" s="6"/>
      <c r="C483" s="6"/>
      <c r="D483" s="6"/>
      <c r="E483" s="6"/>
      <c r="F483" s="6"/>
      <c r="G483" s="6"/>
      <c r="H483" s="6"/>
      <c r="I483" s="6" t="str">
        <f ca="1">IFERROR(__xludf.DUMMYFUNCTION("""COMPUTED_VALUE"""),"Lancer")</f>
        <v>Lancer</v>
      </c>
      <c r="J483" s="6"/>
      <c r="K483" s="6"/>
      <c r="L483" s="6"/>
      <c r="M483" s="6"/>
      <c r="N483" s="6"/>
      <c r="O483" s="6"/>
      <c r="P483" s="6"/>
      <c r="Q483" s="6"/>
      <c r="R483" s="6">
        <v>0</v>
      </c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>
      <c r="A484" s="6"/>
      <c r="B484" s="6"/>
      <c r="C484" s="6"/>
      <c r="D484" s="6"/>
      <c r="E484" s="6"/>
      <c r="F484" s="6"/>
      <c r="G484" s="6"/>
      <c r="H484" s="6"/>
      <c r="I484" s="6" t="str">
        <f ca="1">IFERROR(__xludf.DUMMYFUNCTION("""COMPUTED_VALUE"""),"Fighter")</f>
        <v>Fighter</v>
      </c>
      <c r="J484" s="6"/>
      <c r="K484" s="6"/>
      <c r="L484" s="6"/>
      <c r="M484" s="6"/>
      <c r="N484" s="6"/>
      <c r="O484" s="6"/>
      <c r="P484" s="6"/>
      <c r="Q484" s="6"/>
      <c r="R484" s="6">
        <v>0</v>
      </c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>
      <c r="A485" s="6"/>
      <c r="B485" s="6"/>
      <c r="C485" s="6"/>
      <c r="D485" s="6"/>
      <c r="E485" s="6"/>
      <c r="F485" s="6"/>
      <c r="G485" s="6"/>
      <c r="H485" s="6"/>
      <c r="I485" s="6" t="str">
        <f ca="1">IFERROR(__xludf.DUMMYFUNCTION("""COMPUTED_VALUE"""),"Illusionist")</f>
        <v>Illusionist</v>
      </c>
      <c r="J485" s="6"/>
      <c r="K485" s="6"/>
      <c r="L485" s="6"/>
      <c r="M485" s="6"/>
      <c r="N485" s="6"/>
      <c r="O485" s="6"/>
      <c r="P485" s="6"/>
      <c r="Q485" s="6"/>
      <c r="R485" s="6">
        <v>0</v>
      </c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>
      <c r="A486" s="6"/>
      <c r="B486" s="6"/>
      <c r="C486" s="6"/>
      <c r="D486" s="6"/>
      <c r="E486" s="6"/>
      <c r="F486" s="6"/>
      <c r="G486" s="6"/>
      <c r="H486" s="6"/>
      <c r="I486" s="6" t="str">
        <f ca="1">IFERROR(__xludf.DUMMYFUNCTION("""COMPUTED_VALUE"""),"Magic Knight")</f>
        <v>Magic Knight</v>
      </c>
      <c r="J486" s="6"/>
      <c r="K486" s="6"/>
      <c r="L486" s="6"/>
      <c r="M486" s="6"/>
      <c r="N486" s="6"/>
      <c r="O486" s="6"/>
      <c r="P486" s="6"/>
      <c r="Q486" s="6"/>
      <c r="R486" s="6">
        <v>0</v>
      </c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>
      <c r="A487" s="6"/>
      <c r="B487" s="6"/>
      <c r="C487" s="6"/>
      <c r="D487" s="6"/>
      <c r="E487" s="6"/>
      <c r="F487" s="6"/>
      <c r="G487" s="6"/>
      <c r="H487" s="6"/>
      <c r="I487" s="6" t="str">
        <f ca="1">IFERROR(__xludf.DUMMYFUNCTION("""COMPUTED_VALUE"""),"Swordsman")</f>
        <v>Swordsman</v>
      </c>
      <c r="J487" s="6"/>
      <c r="K487" s="6"/>
      <c r="L487" s="6"/>
      <c r="M487" s="6"/>
      <c r="N487" s="6"/>
      <c r="O487" s="6"/>
      <c r="P487" s="6"/>
      <c r="Q487" s="6"/>
      <c r="R487" s="6">
        <v>0</v>
      </c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>
      <c r="A488" s="6"/>
      <c r="B488" s="6"/>
      <c r="C488" s="6"/>
      <c r="D488" s="6"/>
      <c r="E488" s="6"/>
      <c r="F488" s="6"/>
      <c r="G488" s="6"/>
      <c r="H488" s="6"/>
      <c r="I488" s="6" t="str">
        <f ca="1">IFERROR(__xludf.DUMMYFUNCTION("""COMPUTED_VALUE"""),"Boomerang Hunter")</f>
        <v>Boomerang Hunter</v>
      </c>
      <c r="J488" s="6"/>
      <c r="K488" s="6"/>
      <c r="L488" s="6"/>
      <c r="M488" s="6"/>
      <c r="N488" s="6"/>
      <c r="O488" s="6"/>
      <c r="P488" s="6"/>
      <c r="Q488" s="6"/>
      <c r="R488" s="6">
        <v>0</v>
      </c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>
      <c r="A489" s="6"/>
      <c r="B489" s="6"/>
      <c r="C489" s="6"/>
      <c r="D489" s="6"/>
      <c r="E489" s="6"/>
      <c r="F489" s="6"/>
      <c r="G489" s="6"/>
      <c r="H489" s="6"/>
      <c r="I489" s="6" t="str">
        <f ca="1">IFERROR(__xludf.DUMMYFUNCTION("""COMPUTED_VALUE"""),"Exorcist")</f>
        <v>Exorcist</v>
      </c>
      <c r="J489" s="6"/>
      <c r="K489" s="6"/>
      <c r="L489" s="6"/>
      <c r="M489" s="6"/>
      <c r="N489" s="6"/>
      <c r="O489" s="6"/>
      <c r="P489" s="6"/>
      <c r="Q489" s="6"/>
      <c r="R489" s="6">
        <v>0</v>
      </c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>
      <c r="A490" s="6"/>
      <c r="B490" s="6"/>
      <c r="C490" s="6"/>
      <c r="D490" s="6"/>
      <c r="E490" s="6"/>
      <c r="F490" s="6"/>
      <c r="G490" s="6"/>
      <c r="H490" s="6"/>
      <c r="I490" s="6" t="str">
        <f ca="1">IFERROR(__xludf.DUMMYFUNCTION("""COMPUTED_VALUE"""),"Knight")</f>
        <v>Knight</v>
      </c>
      <c r="J490" s="6"/>
      <c r="K490" s="6"/>
      <c r="L490" s="6"/>
      <c r="M490" s="6"/>
      <c r="N490" s="6"/>
      <c r="O490" s="6"/>
      <c r="P490" s="6"/>
      <c r="Q490" s="6"/>
      <c r="R490" s="6">
        <v>0</v>
      </c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>
      <c r="A491" s="6"/>
      <c r="B491" s="6"/>
      <c r="C491" s="6"/>
      <c r="D491" s="6"/>
      <c r="E491" s="6"/>
      <c r="F491" s="6"/>
      <c r="G491" s="6"/>
      <c r="H491" s="6"/>
      <c r="I491" s="6" t="str">
        <f ca="1">IFERROR(__xludf.DUMMYFUNCTION("""COMPUTED_VALUE"""),"Fighter")</f>
        <v>Fighter</v>
      </c>
      <c r="J491" s="6"/>
      <c r="K491" s="6"/>
      <c r="L491" s="6"/>
      <c r="M491" s="6"/>
      <c r="N491" s="6"/>
      <c r="O491" s="6"/>
      <c r="P491" s="6"/>
      <c r="Q491" s="6"/>
      <c r="R491" s="6">
        <v>0</v>
      </c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>
      <c r="A492" s="6"/>
      <c r="B492" s="6"/>
      <c r="C492" s="6"/>
      <c r="D492" s="6"/>
      <c r="E492" s="6"/>
      <c r="F492" s="6"/>
      <c r="G492" s="6"/>
      <c r="H492" s="6"/>
      <c r="I492" s="6" t="str">
        <f ca="1">IFERROR(__xludf.DUMMYFUNCTION("""COMPUTED_VALUE"""),"Shadowmancer")</f>
        <v>Shadowmancer</v>
      </c>
      <c r="J492" s="6"/>
      <c r="K492" s="6"/>
      <c r="L492" s="6"/>
      <c r="M492" s="6"/>
      <c r="N492" s="6"/>
      <c r="O492" s="6"/>
      <c r="P492" s="6"/>
      <c r="Q492" s="6"/>
      <c r="R492" s="6">
        <v>0</v>
      </c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>
      <c r="A493" s="6"/>
      <c r="B493" s="6"/>
      <c r="C493" s="6"/>
      <c r="D493" s="6"/>
      <c r="E493" s="6"/>
      <c r="F493" s="6"/>
      <c r="G493" s="6"/>
      <c r="H493" s="6"/>
      <c r="I493" s="6" t="str">
        <f ca="1">IFERROR(__xludf.DUMMYFUNCTION("""COMPUTED_VALUE"""),"Knight")</f>
        <v>Knight</v>
      </c>
      <c r="J493" s="6"/>
      <c r="K493" s="6"/>
      <c r="L493" s="6"/>
      <c r="M493" s="6"/>
      <c r="N493" s="6"/>
      <c r="O493" s="6"/>
      <c r="P493" s="6"/>
      <c r="Q493" s="6"/>
      <c r="R493" s="6">
        <v>0</v>
      </c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>
      <c r="A494" s="6"/>
      <c r="B494" s="6"/>
      <c r="C494" s="6"/>
      <c r="D494" s="6"/>
      <c r="E494" s="6"/>
      <c r="F494" s="6"/>
      <c r="G494" s="6"/>
      <c r="H494" s="6"/>
      <c r="I494" s="6" t="str">
        <f ca="1">IFERROR(__xludf.DUMMYFUNCTION("""COMPUTED_VALUE"""),"Shrine Maiden")</f>
        <v>Shrine Maiden</v>
      </c>
      <c r="J494" s="6"/>
      <c r="K494" s="6"/>
      <c r="L494" s="6"/>
      <c r="M494" s="6"/>
      <c r="N494" s="6"/>
      <c r="O494" s="6"/>
      <c r="P494" s="6"/>
      <c r="Q494" s="6"/>
      <c r="R494" s="6">
        <v>0</v>
      </c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>
      <c r="A495" s="6"/>
      <c r="B495" s="6"/>
      <c r="C495" s="6"/>
      <c r="D495" s="6"/>
      <c r="E495" s="6"/>
      <c r="F495" s="6"/>
      <c r="G495" s="6"/>
      <c r="H495" s="6"/>
      <c r="I495" s="6" t="str">
        <f ca="1">IFERROR(__xludf.DUMMYFUNCTION("""COMPUTED_VALUE"""),"Shield Bearer")</f>
        <v>Shield Bearer</v>
      </c>
      <c r="J495" s="6"/>
      <c r="K495" s="6"/>
      <c r="L495" s="6"/>
      <c r="M495" s="6"/>
      <c r="N495" s="6"/>
      <c r="O495" s="6"/>
      <c r="P495" s="6"/>
      <c r="Q495" s="6"/>
      <c r="R495" s="6">
        <v>0</v>
      </c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>
      <c r="A496" s="6"/>
      <c r="B496" s="6"/>
      <c r="C496" s="6"/>
      <c r="D496" s="6"/>
      <c r="E496" s="6"/>
      <c r="F496" s="6"/>
      <c r="G496" s="6"/>
      <c r="H496" s="6"/>
      <c r="I496" s="6" t="str">
        <f ca="1">IFERROR(__xludf.DUMMYFUNCTION("""COMPUTED_VALUE"""),"Werewolf")</f>
        <v>Werewolf</v>
      </c>
      <c r="J496" s="6"/>
      <c r="K496" s="6"/>
      <c r="L496" s="6"/>
      <c r="M496" s="6"/>
      <c r="N496" s="6"/>
      <c r="O496" s="6"/>
      <c r="P496" s="6"/>
      <c r="Q496" s="6"/>
      <c r="R496" s="6">
        <v>0</v>
      </c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>
      <c r="A497" s="6"/>
      <c r="B497" s="6"/>
      <c r="C497" s="6"/>
      <c r="D497" s="6"/>
      <c r="E497" s="6"/>
      <c r="F497" s="6"/>
      <c r="G497" s="6"/>
      <c r="H497" s="6"/>
      <c r="I497" s="6" t="str">
        <f ca="1">IFERROR(__xludf.DUMMYFUNCTION("""COMPUTED_VALUE"""),"Archer")</f>
        <v>Archer</v>
      </c>
      <c r="J497" s="6"/>
      <c r="K497" s="6"/>
      <c r="L497" s="6"/>
      <c r="M497" s="6"/>
      <c r="N497" s="6"/>
      <c r="O497" s="6"/>
      <c r="P497" s="6"/>
      <c r="Q497" s="6"/>
      <c r="R497" s="6">
        <v>0</v>
      </c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>
      <c r="A498" s="6"/>
      <c r="B498" s="6"/>
      <c r="C498" s="6"/>
      <c r="D498" s="6"/>
      <c r="E498" s="6"/>
      <c r="F498" s="6"/>
      <c r="G498" s="6"/>
      <c r="H498" s="6"/>
      <c r="I498" s="6" t="str">
        <f ca="1">IFERROR(__xludf.DUMMYFUNCTION("""COMPUTED_VALUE"""),"Magic Knight")</f>
        <v>Magic Knight</v>
      </c>
      <c r="J498" s="6"/>
      <c r="K498" s="6"/>
      <c r="L498" s="6"/>
      <c r="M498" s="6"/>
      <c r="N498" s="6"/>
      <c r="O498" s="6"/>
      <c r="P498" s="6"/>
      <c r="Q498" s="6"/>
      <c r="R498" s="6">
        <v>0</v>
      </c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>
      <c r="A499" s="6"/>
      <c r="B499" s="6"/>
      <c r="C499" s="6"/>
      <c r="D499" s="6"/>
      <c r="E499" s="6"/>
      <c r="F499" s="6"/>
      <c r="G499" s="6"/>
      <c r="H499" s="6"/>
      <c r="I499" s="6" t="str">
        <f ca="1">IFERROR(__xludf.DUMMYFUNCTION("""COMPUTED_VALUE"""),"Lightning Mage")</f>
        <v>Lightning Mage</v>
      </c>
      <c r="J499" s="6"/>
      <c r="K499" s="6"/>
      <c r="L499" s="6"/>
      <c r="M499" s="6"/>
      <c r="N499" s="6"/>
      <c r="O499" s="6"/>
      <c r="P499" s="6"/>
      <c r="Q499" s="6"/>
      <c r="R499" s="6">
        <v>0</v>
      </c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>
      <c r="A500" s="6"/>
      <c r="B500" s="6"/>
      <c r="C500" s="6"/>
      <c r="D500" s="6"/>
      <c r="E500" s="6"/>
      <c r="F500" s="6"/>
      <c r="G500" s="6"/>
      <c r="H500" s="6"/>
      <c r="I500" s="6" t="str">
        <f ca="1">IFERROR(__xludf.DUMMYFUNCTION("""COMPUTED_VALUE"""),"Ghost")</f>
        <v>Ghost</v>
      </c>
      <c r="J500" s="6"/>
      <c r="K500" s="6"/>
      <c r="L500" s="6"/>
      <c r="M500" s="6"/>
      <c r="N500" s="6"/>
      <c r="O500" s="6"/>
      <c r="P500" s="6"/>
      <c r="Q500" s="6"/>
      <c r="R500" s="6">
        <v>0</v>
      </c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>
      <c r="A501" s="6"/>
      <c r="B501" s="6"/>
      <c r="C501" s="6"/>
      <c r="D501" s="6"/>
      <c r="E501" s="6"/>
      <c r="F501" s="6"/>
      <c r="G501" s="6"/>
      <c r="H501" s="6"/>
      <c r="I501" s="6" t="str">
        <f ca="1">IFERROR(__xludf.DUMMYFUNCTION("""COMPUTED_VALUE"""),"Taoist")</f>
        <v>Taoist</v>
      </c>
      <c r="J501" s="6"/>
      <c r="K501" s="6"/>
      <c r="L501" s="6"/>
      <c r="M501" s="6"/>
      <c r="N501" s="6"/>
      <c r="O501" s="6"/>
      <c r="P501" s="6"/>
      <c r="Q501" s="6"/>
      <c r="R501" s="6">
        <v>0</v>
      </c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>
      <c r="A502" s="6"/>
      <c r="B502" s="6"/>
      <c r="C502" s="6"/>
      <c r="D502" s="6"/>
      <c r="E502" s="6"/>
      <c r="F502" s="6"/>
      <c r="G502" s="6"/>
      <c r="H502" s="6"/>
      <c r="I502" s="6" t="str">
        <f ca="1">IFERROR(__xludf.DUMMYFUNCTION("""COMPUTED_VALUE"""),"Lightning Mage")</f>
        <v>Lightning Mage</v>
      </c>
      <c r="J502" s="6"/>
      <c r="K502" s="6"/>
      <c r="L502" s="6"/>
      <c r="M502" s="6"/>
      <c r="N502" s="6"/>
      <c r="O502" s="6"/>
      <c r="P502" s="6"/>
      <c r="Q502" s="6"/>
      <c r="R502" s="6">
        <v>0</v>
      </c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>
      <c r="A503" s="6"/>
      <c r="B503" s="6"/>
      <c r="C503" s="6"/>
      <c r="D503" s="6"/>
      <c r="E503" s="6"/>
      <c r="F503" s="6"/>
      <c r="G503" s="6"/>
      <c r="H503" s="6"/>
      <c r="I503" s="6" t="str">
        <f ca="1">IFERROR(__xludf.DUMMYFUNCTION("""COMPUTED_VALUE"""),"Fighter")</f>
        <v>Fighter</v>
      </c>
      <c r="J503" s="6"/>
      <c r="K503" s="6"/>
      <c r="L503" s="6"/>
      <c r="M503" s="6"/>
      <c r="N503" s="6"/>
      <c r="O503" s="6"/>
      <c r="P503" s="6"/>
      <c r="Q503" s="6"/>
      <c r="R503" s="6">
        <v>0</v>
      </c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>
      <c r="A504" s="6"/>
      <c r="B504" s="6"/>
      <c r="C504" s="6"/>
      <c r="D504" s="6"/>
      <c r="E504" s="6"/>
      <c r="F504" s="6"/>
      <c r="G504" s="6"/>
      <c r="H504" s="6"/>
      <c r="I504" s="6" t="str">
        <f ca="1">IFERROR(__xludf.DUMMYFUNCTION("""COMPUTED_VALUE"""),"Ghost")</f>
        <v>Ghost</v>
      </c>
      <c r="J504" s="6"/>
      <c r="K504" s="6"/>
      <c r="L504" s="6"/>
      <c r="M504" s="6"/>
      <c r="N504" s="6"/>
      <c r="O504" s="6"/>
      <c r="P504" s="6"/>
      <c r="Q504" s="6"/>
      <c r="R504" s="6">
        <v>0</v>
      </c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>
      <c r="A505" s="6"/>
      <c r="B505" s="6"/>
      <c r="C505" s="6"/>
      <c r="D505" s="6"/>
      <c r="E505" s="6"/>
      <c r="F505" s="6"/>
      <c r="G505" s="6"/>
      <c r="H505" s="6"/>
      <c r="I505" s="6" t="str">
        <f ca="1">IFERROR(__xludf.DUMMYFUNCTION("""COMPUTED_VALUE"""),"Cold Corpse")</f>
        <v>Cold Corpse</v>
      </c>
      <c r="J505" s="6"/>
      <c r="K505" s="6"/>
      <c r="L505" s="6"/>
      <c r="M505" s="6"/>
      <c r="N505" s="6"/>
      <c r="O505" s="6"/>
      <c r="P505" s="6"/>
      <c r="Q505" s="6"/>
      <c r="R505" s="6">
        <v>0</v>
      </c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>
      <c r="A506" s="6"/>
      <c r="B506" s="6"/>
      <c r="C506" s="6"/>
      <c r="D506" s="6"/>
      <c r="E506" s="6"/>
      <c r="F506" s="6"/>
      <c r="G506" s="6"/>
      <c r="H506" s="6"/>
      <c r="I506" s="6" t="str">
        <f ca="1">IFERROR(__xludf.DUMMYFUNCTION("""COMPUTED_VALUE"""),"Archer")</f>
        <v>Archer</v>
      </c>
      <c r="J506" s="6"/>
      <c r="K506" s="6"/>
      <c r="L506" s="6"/>
      <c r="M506" s="6"/>
      <c r="N506" s="6"/>
      <c r="O506" s="6"/>
      <c r="P506" s="6"/>
      <c r="Q506" s="6"/>
      <c r="R506" s="6">
        <v>0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>
      <c r="A507" s="6"/>
      <c r="B507" s="6"/>
      <c r="C507" s="6"/>
      <c r="D507" s="6"/>
      <c r="E507" s="6"/>
      <c r="F507" s="6"/>
      <c r="G507" s="6"/>
      <c r="H507" s="6"/>
      <c r="I507" s="6" t="str">
        <f ca="1">IFERROR(__xludf.DUMMYFUNCTION("""COMPUTED_VALUE"""),"Werewolf")</f>
        <v>Werewolf</v>
      </c>
      <c r="J507" s="6"/>
      <c r="K507" s="6"/>
      <c r="L507" s="6"/>
      <c r="M507" s="6"/>
      <c r="N507" s="6"/>
      <c r="O507" s="6"/>
      <c r="P507" s="6"/>
      <c r="Q507" s="6"/>
      <c r="R507" s="6">
        <v>0</v>
      </c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>
      <c r="A508" s="6"/>
      <c r="B508" s="6"/>
      <c r="C508" s="6"/>
      <c r="D508" s="6"/>
      <c r="E508" s="6"/>
      <c r="F508" s="6"/>
      <c r="G508" s="6"/>
      <c r="H508" s="6"/>
      <c r="I508" s="6" t="str">
        <f ca="1">IFERROR(__xludf.DUMMYFUNCTION("""COMPUTED_VALUE"""),"Shrine Maiden")</f>
        <v>Shrine Maiden</v>
      </c>
      <c r="J508" s="6"/>
      <c r="K508" s="6"/>
      <c r="L508" s="6"/>
      <c r="M508" s="6"/>
      <c r="N508" s="6"/>
      <c r="O508" s="6"/>
      <c r="P508" s="6"/>
      <c r="Q508" s="6"/>
      <c r="R508" s="6">
        <v>0</v>
      </c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>
      <c r="A509" s="6"/>
      <c r="B509" s="6"/>
      <c r="C509" s="6"/>
      <c r="D509" s="6"/>
      <c r="E509" s="6"/>
      <c r="F509" s="6"/>
      <c r="G509" s="6"/>
      <c r="H509" s="6"/>
      <c r="I509" s="6" t="str">
        <f ca="1">IFERROR(__xludf.DUMMYFUNCTION("""COMPUTED_VALUE"""),"Lightning Mage")</f>
        <v>Lightning Mage</v>
      </c>
      <c r="J509" s="6"/>
      <c r="K509" s="6"/>
      <c r="L509" s="6"/>
      <c r="M509" s="6"/>
      <c r="N509" s="6"/>
      <c r="O509" s="6"/>
      <c r="P509" s="6"/>
      <c r="Q509" s="6"/>
      <c r="R509" s="6">
        <v>0</v>
      </c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>
      <c r="A510" s="6"/>
      <c r="B510" s="6"/>
      <c r="C510" s="6"/>
      <c r="D510" s="6"/>
      <c r="E510" s="6"/>
      <c r="F510" s="6"/>
      <c r="G510" s="6"/>
      <c r="H510" s="6"/>
      <c r="I510" s="6" t="str">
        <f ca="1">IFERROR(__xludf.DUMMYFUNCTION("""COMPUTED_VALUE"""),"Knight")</f>
        <v>Knight</v>
      </c>
      <c r="J510" s="6"/>
      <c r="K510" s="6"/>
      <c r="L510" s="6"/>
      <c r="M510" s="6"/>
      <c r="N510" s="6"/>
      <c r="O510" s="6"/>
      <c r="P510" s="6"/>
      <c r="Q510" s="6"/>
      <c r="R510" s="6">
        <v>0</v>
      </c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>
      <c r="A511" s="6"/>
      <c r="B511" s="6"/>
      <c r="C511" s="6"/>
      <c r="D511" s="6"/>
      <c r="E511" s="6"/>
      <c r="F511" s="6"/>
      <c r="G511" s="6"/>
      <c r="H511" s="6"/>
      <c r="I511" s="6" t="str">
        <f ca="1">IFERROR(__xludf.DUMMYFUNCTION("""COMPUTED_VALUE"""),"Dual Blader")</f>
        <v>Dual Blader</v>
      </c>
      <c r="J511" s="6"/>
      <c r="K511" s="6"/>
      <c r="L511" s="6"/>
      <c r="M511" s="6"/>
      <c r="N511" s="6"/>
      <c r="O511" s="6"/>
      <c r="P511" s="6"/>
      <c r="Q511" s="6"/>
      <c r="R511" s="6">
        <v>0</v>
      </c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>
      <c r="A512" s="6"/>
      <c r="B512" s="6"/>
      <c r="C512" s="6"/>
      <c r="D512" s="6"/>
      <c r="E512" s="6"/>
      <c r="F512" s="6"/>
      <c r="G512" s="6"/>
      <c r="H512" s="6"/>
      <c r="I512" s="6" t="str">
        <f ca="1">IFERROR(__xludf.DUMMYFUNCTION("""COMPUTED_VALUE"""),"Werewolf")</f>
        <v>Werewolf</v>
      </c>
      <c r="J512" s="6"/>
      <c r="K512" s="6"/>
      <c r="L512" s="6"/>
      <c r="M512" s="6"/>
      <c r="N512" s="6"/>
      <c r="O512" s="6"/>
      <c r="P512" s="6"/>
      <c r="Q512" s="6"/>
      <c r="R512" s="6">
        <v>0</v>
      </c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>
      <c r="A513" s="6"/>
      <c r="B513" s="6"/>
      <c r="C513" s="6"/>
      <c r="D513" s="6"/>
      <c r="E513" s="6"/>
      <c r="F513" s="6"/>
      <c r="G513" s="6"/>
      <c r="H513" s="6"/>
      <c r="I513" s="6" t="str">
        <f ca="1">IFERROR(__xludf.DUMMYFUNCTION("""COMPUTED_VALUE"""),"Archer")</f>
        <v>Archer</v>
      </c>
      <c r="J513" s="6"/>
      <c r="K513" s="6"/>
      <c r="L513" s="6"/>
      <c r="M513" s="6"/>
      <c r="N513" s="6"/>
      <c r="O513" s="6"/>
      <c r="P513" s="6"/>
      <c r="Q513" s="6"/>
      <c r="R513" s="6">
        <v>0</v>
      </c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>
      <c r="A514" s="6"/>
      <c r="B514" s="6"/>
      <c r="C514" s="6"/>
      <c r="D514" s="6"/>
      <c r="E514" s="6"/>
      <c r="F514" s="6"/>
      <c r="G514" s="6"/>
      <c r="H514" s="6"/>
      <c r="I514" s="6" t="str">
        <f ca="1">IFERROR(__xludf.DUMMYFUNCTION("""COMPUTED_VALUE"""),"Shield Bearer")</f>
        <v>Shield Bearer</v>
      </c>
      <c r="J514" s="6"/>
      <c r="K514" s="6"/>
      <c r="L514" s="6"/>
      <c r="M514" s="6"/>
      <c r="N514" s="6"/>
      <c r="O514" s="6"/>
      <c r="P514" s="6"/>
      <c r="Q514" s="6"/>
      <c r="R514" s="6">
        <v>0</v>
      </c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>
      <c r="A515" s="6"/>
      <c r="B515" s="6"/>
      <c r="C515" s="6"/>
      <c r="D515" s="6"/>
      <c r="E515" s="6"/>
      <c r="F515" s="6"/>
      <c r="G515" s="6"/>
      <c r="H515" s="6"/>
      <c r="I515" s="6" t="str">
        <f ca="1">IFERROR(__xludf.DUMMYFUNCTION("""COMPUTED_VALUE"""),"Fighter")</f>
        <v>Fighter</v>
      </c>
      <c r="J515" s="6"/>
      <c r="K515" s="6"/>
      <c r="L515" s="6"/>
      <c r="M515" s="6"/>
      <c r="N515" s="6"/>
      <c r="O515" s="6"/>
      <c r="P515" s="6"/>
      <c r="Q515" s="6"/>
      <c r="R515" s="6">
        <v>0</v>
      </c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>
      <c r="A516" s="6"/>
      <c r="B516" s="6"/>
      <c r="C516" s="6"/>
      <c r="D516" s="6"/>
      <c r="E516" s="6"/>
      <c r="F516" s="6"/>
      <c r="G516" s="6"/>
      <c r="H516" s="6"/>
      <c r="I516" s="6" t="str">
        <f ca="1">IFERROR(__xludf.DUMMYFUNCTION("""COMPUTED_VALUE"""),"Gambler")</f>
        <v>Gambler</v>
      </c>
      <c r="J516" s="6"/>
      <c r="K516" s="6"/>
      <c r="L516" s="6"/>
      <c r="M516" s="6"/>
      <c r="N516" s="6"/>
      <c r="O516" s="6"/>
      <c r="P516" s="6"/>
      <c r="Q516" s="6"/>
      <c r="R516" s="6">
        <v>0</v>
      </c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>
      <c r="A517" s="6"/>
      <c r="B517" s="6"/>
      <c r="C517" s="6"/>
      <c r="D517" s="6"/>
      <c r="E517" s="6"/>
      <c r="F517" s="6"/>
      <c r="G517" s="6"/>
      <c r="H517" s="6"/>
      <c r="I517" s="6" t="str">
        <f ca="1">IFERROR(__xludf.DUMMYFUNCTION("""COMPUTED_VALUE"""),"Exorcist")</f>
        <v>Exorcist</v>
      </c>
      <c r="J517" s="6"/>
      <c r="K517" s="6"/>
      <c r="L517" s="6"/>
      <c r="M517" s="6"/>
      <c r="N517" s="6"/>
      <c r="O517" s="6"/>
      <c r="P517" s="6"/>
      <c r="Q517" s="6"/>
      <c r="R517" s="6">
        <v>0</v>
      </c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>
      <c r="A518" s="6"/>
      <c r="B518" s="6"/>
      <c r="C518" s="6"/>
      <c r="D518" s="6"/>
      <c r="E518" s="6"/>
      <c r="F518" s="6"/>
      <c r="G518" s="6"/>
      <c r="H518" s="6"/>
      <c r="I518" s="6" t="str">
        <f ca="1">IFERROR(__xludf.DUMMYFUNCTION("""COMPUTED_VALUE"""),"Magic Knight")</f>
        <v>Magic Knight</v>
      </c>
      <c r="J518" s="6"/>
      <c r="K518" s="6"/>
      <c r="L518" s="6"/>
      <c r="M518" s="6"/>
      <c r="N518" s="6"/>
      <c r="O518" s="6"/>
      <c r="P518" s="6"/>
      <c r="Q518" s="6"/>
      <c r="R518" s="6">
        <v>0</v>
      </c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>
      <c r="A519" s="6"/>
      <c r="B519" s="6"/>
      <c r="C519" s="6"/>
      <c r="D519" s="6"/>
      <c r="E519" s="6"/>
      <c r="F519" s="6"/>
      <c r="G519" s="6"/>
      <c r="H519" s="6"/>
      <c r="I519" s="6" t="str">
        <f ca="1">IFERROR(__xludf.DUMMYFUNCTION("""COMPUTED_VALUE"""),"Swordsman")</f>
        <v>Swordsman</v>
      </c>
      <c r="J519" s="6"/>
      <c r="K519" s="6"/>
      <c r="L519" s="6"/>
      <c r="M519" s="6"/>
      <c r="N519" s="6"/>
      <c r="O519" s="6"/>
      <c r="P519" s="6"/>
      <c r="Q519" s="6"/>
      <c r="R519" s="6">
        <v>0</v>
      </c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>
      <c r="A520" s="6"/>
      <c r="B520" s="6"/>
      <c r="C520" s="6"/>
      <c r="D520" s="6"/>
      <c r="E520" s="6"/>
      <c r="F520" s="6"/>
      <c r="G520" s="6"/>
      <c r="H520" s="6"/>
      <c r="I520" s="6" t="str">
        <f ca="1">IFERROR(__xludf.DUMMYFUNCTION("""COMPUTED_VALUE"""),"Taoist")</f>
        <v>Taoist</v>
      </c>
      <c r="J520" s="6"/>
      <c r="K520" s="6"/>
      <c r="L520" s="6"/>
      <c r="M520" s="6"/>
      <c r="N520" s="6"/>
      <c r="O520" s="6"/>
      <c r="P520" s="6"/>
      <c r="Q520" s="6"/>
      <c r="R520" s="6">
        <v>0</v>
      </c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>
      <c r="A521" s="6"/>
      <c r="B521" s="6"/>
      <c r="C521" s="6"/>
      <c r="D521" s="6"/>
      <c r="E521" s="6"/>
      <c r="F521" s="6"/>
      <c r="G521" s="6"/>
      <c r="H521" s="6"/>
      <c r="I521" s="6" t="str">
        <f ca="1">IFERROR(__xludf.DUMMYFUNCTION("""COMPUTED_VALUE"""),"Lancer")</f>
        <v>Lancer</v>
      </c>
      <c r="J521" s="6"/>
      <c r="K521" s="6"/>
      <c r="L521" s="6"/>
      <c r="M521" s="6"/>
      <c r="N521" s="6"/>
      <c r="O521" s="6"/>
      <c r="P521" s="6"/>
      <c r="Q521" s="6"/>
      <c r="R521" s="6">
        <v>0</v>
      </c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>
      <c r="A522" s="6"/>
      <c r="B522" s="6"/>
      <c r="C522" s="6"/>
      <c r="D522" s="6"/>
      <c r="E522" s="6"/>
      <c r="F522" s="6"/>
      <c r="G522" s="6"/>
      <c r="H522" s="6"/>
      <c r="I522" s="6" t="str">
        <f ca="1">IFERROR(__xludf.DUMMYFUNCTION("""COMPUTED_VALUE"""),"Barrier Mage")</f>
        <v>Barrier Mage</v>
      </c>
      <c r="J522" s="6"/>
      <c r="K522" s="6"/>
      <c r="L522" s="6"/>
      <c r="M522" s="6"/>
      <c r="N522" s="6"/>
      <c r="O522" s="6"/>
      <c r="P522" s="6"/>
      <c r="Q522" s="6"/>
      <c r="R522" s="6">
        <v>0</v>
      </c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>
      <c r="A523" s="6"/>
      <c r="B523" s="6"/>
      <c r="C523" s="6"/>
      <c r="D523" s="6"/>
      <c r="E523" s="6"/>
      <c r="F523" s="6"/>
      <c r="G523" s="6"/>
      <c r="H523" s="6"/>
      <c r="I523" s="6" t="str">
        <f ca="1">IFERROR(__xludf.DUMMYFUNCTION("""COMPUTED_VALUE"""),"Cold Corpse")</f>
        <v>Cold Corpse</v>
      </c>
      <c r="J523" s="6"/>
      <c r="K523" s="6"/>
      <c r="L523" s="6"/>
      <c r="M523" s="6"/>
      <c r="N523" s="6"/>
      <c r="O523" s="6"/>
      <c r="P523" s="6"/>
      <c r="Q523" s="6"/>
      <c r="R523" s="6">
        <v>0</v>
      </c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>
      <c r="A524" s="6"/>
      <c r="B524" s="6"/>
      <c r="C524" s="6"/>
      <c r="D524" s="6"/>
      <c r="E524" s="6"/>
      <c r="F524" s="6"/>
      <c r="G524" s="6"/>
      <c r="H524" s="6"/>
      <c r="I524" s="6" t="str">
        <f ca="1">IFERROR(__xludf.DUMMYFUNCTION("""COMPUTED_VALUE"""),"Illusionist")</f>
        <v>Illusionist</v>
      </c>
      <c r="J524" s="6"/>
      <c r="K524" s="6"/>
      <c r="L524" s="6"/>
      <c r="M524" s="6"/>
      <c r="N524" s="6"/>
      <c r="O524" s="6"/>
      <c r="P524" s="6"/>
      <c r="Q524" s="6"/>
      <c r="R524" s="6">
        <v>0</v>
      </c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>
      <c r="A525" s="6"/>
      <c r="B525" s="6"/>
      <c r="C525" s="6"/>
      <c r="D525" s="6"/>
      <c r="E525" s="6"/>
      <c r="F525" s="6"/>
      <c r="G525" s="6"/>
      <c r="H525" s="6"/>
      <c r="I525" s="6" t="str">
        <f ca="1">IFERROR(__xludf.DUMMYFUNCTION("""COMPUTED_VALUE"""),"Lightning Mage")</f>
        <v>Lightning Mage</v>
      </c>
      <c r="J525" s="6"/>
      <c r="K525" s="6"/>
      <c r="L525" s="6"/>
      <c r="M525" s="6"/>
      <c r="N525" s="6"/>
      <c r="O525" s="6"/>
      <c r="P525" s="6"/>
      <c r="Q525" s="6"/>
      <c r="R525" s="6">
        <v>0</v>
      </c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>
      <c r="A526" s="6"/>
      <c r="B526" s="6"/>
      <c r="C526" s="6"/>
      <c r="D526" s="6"/>
      <c r="E526" s="6"/>
      <c r="F526" s="6"/>
      <c r="G526" s="6"/>
      <c r="H526" s="6"/>
      <c r="I526" s="6" t="str">
        <f ca="1">IFERROR(__xludf.DUMMYFUNCTION("""COMPUTED_VALUE"""),"Dual Blader")</f>
        <v>Dual Blader</v>
      </c>
      <c r="J526" s="6"/>
      <c r="K526" s="6"/>
      <c r="L526" s="6"/>
      <c r="M526" s="6"/>
      <c r="N526" s="6"/>
      <c r="O526" s="6"/>
      <c r="P526" s="6"/>
      <c r="Q526" s="6"/>
      <c r="R526" s="6">
        <v>0</v>
      </c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>
      <c r="A527" s="6"/>
      <c r="B527" s="6"/>
      <c r="C527" s="6"/>
      <c r="D527" s="6"/>
      <c r="E527" s="6"/>
      <c r="F527" s="6"/>
      <c r="G527" s="6"/>
      <c r="H527" s="6"/>
      <c r="I527" s="6" t="str">
        <f ca="1">IFERROR(__xludf.DUMMYFUNCTION("""COMPUTED_VALUE"""),"Lancer")</f>
        <v>Lancer</v>
      </c>
      <c r="J527" s="6"/>
      <c r="K527" s="6"/>
      <c r="L527" s="6"/>
      <c r="M527" s="6"/>
      <c r="N527" s="6"/>
      <c r="O527" s="6"/>
      <c r="P527" s="6"/>
      <c r="Q527" s="6"/>
      <c r="R527" s="6">
        <v>0</v>
      </c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>
      <c r="A528" s="6"/>
      <c r="B528" s="6"/>
      <c r="C528" s="6"/>
      <c r="D528" s="6"/>
      <c r="E528" s="6"/>
      <c r="F528" s="6"/>
      <c r="G528" s="6"/>
      <c r="H528" s="6"/>
      <c r="I528" s="6" t="str">
        <f ca="1">IFERROR(__xludf.DUMMYFUNCTION("""COMPUTED_VALUE"""),"Icemage")</f>
        <v>Icemage</v>
      </c>
      <c r="J528" s="6"/>
      <c r="K528" s="6"/>
      <c r="L528" s="6"/>
      <c r="M528" s="6"/>
      <c r="N528" s="6"/>
      <c r="O528" s="6"/>
      <c r="P528" s="6"/>
      <c r="Q528" s="6"/>
      <c r="R528" s="6">
        <v>0</v>
      </c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>
      <c r="A529" s="6"/>
      <c r="B529" s="6"/>
      <c r="C529" s="6"/>
      <c r="D529" s="6"/>
      <c r="E529" s="6"/>
      <c r="F529" s="6"/>
      <c r="G529" s="6"/>
      <c r="H529" s="6"/>
      <c r="I529" s="6" t="str">
        <f ca="1">IFERROR(__xludf.DUMMYFUNCTION("""COMPUTED_VALUE"""),"Lightning Mage")</f>
        <v>Lightning Mage</v>
      </c>
      <c r="J529" s="6"/>
      <c r="K529" s="6"/>
      <c r="L529" s="6"/>
      <c r="M529" s="6"/>
      <c r="N529" s="6"/>
      <c r="O529" s="6"/>
      <c r="P529" s="6"/>
      <c r="Q529" s="6"/>
      <c r="R529" s="6">
        <v>0</v>
      </c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>
      <c r="A530" s="6"/>
      <c r="B530" s="6"/>
      <c r="C530" s="6"/>
      <c r="D530" s="6"/>
      <c r="E530" s="6"/>
      <c r="F530" s="6"/>
      <c r="G530" s="6"/>
      <c r="H530" s="6"/>
      <c r="I530" s="6" t="str">
        <f ca="1">IFERROR(__xludf.DUMMYFUNCTION("""COMPUTED_VALUE"""),"Archer")</f>
        <v>Archer</v>
      </c>
      <c r="J530" s="6"/>
      <c r="K530" s="6"/>
      <c r="L530" s="6"/>
      <c r="M530" s="6"/>
      <c r="N530" s="6"/>
      <c r="O530" s="6"/>
      <c r="P530" s="6"/>
      <c r="Q530" s="6"/>
      <c r="R530" s="6">
        <v>0</v>
      </c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>
      <c r="A531" s="6"/>
      <c r="B531" s="6"/>
      <c r="C531" s="6"/>
      <c r="D531" s="6"/>
      <c r="E531" s="6"/>
      <c r="F531" s="6"/>
      <c r="G531" s="6"/>
      <c r="H531" s="6"/>
      <c r="I531" s="6" t="str">
        <f ca="1">IFERROR(__xludf.DUMMYFUNCTION("""COMPUTED_VALUE"""),"Shrine Maiden")</f>
        <v>Shrine Maiden</v>
      </c>
      <c r="J531" s="6"/>
      <c r="K531" s="6"/>
      <c r="L531" s="6"/>
      <c r="M531" s="6"/>
      <c r="N531" s="6"/>
      <c r="O531" s="6"/>
      <c r="P531" s="6"/>
      <c r="Q531" s="6"/>
      <c r="R531" s="6">
        <v>0</v>
      </c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>
      <c r="A532" s="6"/>
      <c r="B532" s="6"/>
      <c r="C532" s="6"/>
      <c r="D532" s="6"/>
      <c r="E532" s="6"/>
      <c r="F532" s="6"/>
      <c r="G532" s="6"/>
      <c r="H532" s="6"/>
      <c r="I532" s="6" t="str">
        <f ca="1">IFERROR(__xludf.DUMMYFUNCTION("""COMPUTED_VALUE"""),"Fighter")</f>
        <v>Fighter</v>
      </c>
      <c r="J532" s="6"/>
      <c r="K532" s="6"/>
      <c r="L532" s="6"/>
      <c r="M532" s="6"/>
      <c r="N532" s="6"/>
      <c r="O532" s="6"/>
      <c r="P532" s="6"/>
      <c r="Q532" s="6"/>
      <c r="R532" s="6">
        <v>0</v>
      </c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>
      <c r="A533" s="6"/>
      <c r="B533" s="6"/>
      <c r="C533" s="6"/>
      <c r="D533" s="6"/>
      <c r="E533" s="6"/>
      <c r="F533" s="6"/>
      <c r="G533" s="6"/>
      <c r="H533" s="6"/>
      <c r="I533" s="6" t="str">
        <f ca="1">IFERROR(__xludf.DUMMYFUNCTION("""COMPUTED_VALUE"""),"Plague Doctor")</f>
        <v>Plague Doctor</v>
      </c>
      <c r="J533" s="6"/>
      <c r="K533" s="6"/>
      <c r="L533" s="6"/>
      <c r="M533" s="6"/>
      <c r="N533" s="6"/>
      <c r="O533" s="6"/>
      <c r="P533" s="6"/>
      <c r="Q533" s="6"/>
      <c r="R533" s="6">
        <v>0</v>
      </c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>
      <c r="A534" s="6"/>
      <c r="B534" s="6"/>
      <c r="C534" s="6"/>
      <c r="D534" s="6"/>
      <c r="E534" s="6"/>
      <c r="F534" s="6"/>
      <c r="G534" s="6"/>
      <c r="H534" s="6"/>
      <c r="I534" s="6" t="str">
        <f ca="1">IFERROR(__xludf.DUMMYFUNCTION("""COMPUTED_VALUE"""),"Dual Blader")</f>
        <v>Dual Blader</v>
      </c>
      <c r="J534" s="6"/>
      <c r="K534" s="6"/>
      <c r="L534" s="6"/>
      <c r="M534" s="6"/>
      <c r="N534" s="6"/>
      <c r="O534" s="6"/>
      <c r="P534" s="6"/>
      <c r="Q534" s="6"/>
      <c r="R534" s="6">
        <v>0</v>
      </c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>
      <c r="A535" s="6"/>
      <c r="B535" s="6"/>
      <c r="C535" s="6"/>
      <c r="D535" s="6"/>
      <c r="E535" s="6"/>
      <c r="F535" s="6"/>
      <c r="G535" s="6"/>
      <c r="H535" s="6"/>
      <c r="I535" s="6" t="str">
        <f ca="1">IFERROR(__xludf.DUMMYFUNCTION("""COMPUTED_VALUE"""),"Devil")</f>
        <v>Devil</v>
      </c>
      <c r="J535" s="6"/>
      <c r="K535" s="6"/>
      <c r="L535" s="6"/>
      <c r="M535" s="6"/>
      <c r="N535" s="6"/>
      <c r="O535" s="6"/>
      <c r="P535" s="6"/>
      <c r="Q535" s="6"/>
      <c r="R535" s="6">
        <v>0</v>
      </c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>
      <c r="A536" s="6"/>
      <c r="B536" s="6"/>
      <c r="C536" s="6"/>
      <c r="D536" s="6"/>
      <c r="E536" s="6"/>
      <c r="F536" s="6"/>
      <c r="G536" s="6"/>
      <c r="H536" s="6"/>
      <c r="I536" s="6" t="str">
        <f ca="1">IFERROR(__xludf.DUMMYFUNCTION("""COMPUTED_VALUE"""),"Vampire")</f>
        <v>Vampire</v>
      </c>
      <c r="J536" s="6"/>
      <c r="K536" s="6"/>
      <c r="L536" s="6"/>
      <c r="M536" s="6"/>
      <c r="N536" s="6"/>
      <c r="O536" s="6"/>
      <c r="P536" s="6"/>
      <c r="Q536" s="6"/>
      <c r="R536" s="6">
        <v>0</v>
      </c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>
      <c r="A537" s="6"/>
      <c r="B537" s="6"/>
      <c r="C537" s="6"/>
      <c r="D537" s="6"/>
      <c r="E537" s="6"/>
      <c r="F537" s="6"/>
      <c r="G537" s="6"/>
      <c r="H537" s="6"/>
      <c r="I537" s="6" t="str">
        <f ca="1">IFERROR(__xludf.DUMMYFUNCTION("""COMPUTED_VALUE"""),"Knight")</f>
        <v>Knight</v>
      </c>
      <c r="J537" s="6"/>
      <c r="K537" s="6"/>
      <c r="L537" s="6"/>
      <c r="M537" s="6"/>
      <c r="N537" s="6"/>
      <c r="O537" s="6"/>
      <c r="P537" s="6"/>
      <c r="Q537" s="6"/>
      <c r="R537" s="6">
        <v>0</v>
      </c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>
      <c r="A538" s="6"/>
      <c r="B538" s="6"/>
      <c r="C538" s="6"/>
      <c r="D538" s="6"/>
      <c r="E538" s="6"/>
      <c r="F538" s="6"/>
      <c r="G538" s="6"/>
      <c r="H538" s="6"/>
      <c r="I538" s="6" t="str">
        <f ca="1">IFERROR(__xludf.DUMMYFUNCTION("""COMPUTED_VALUE"""),"Archer")</f>
        <v>Archer</v>
      </c>
      <c r="J538" s="6"/>
      <c r="K538" s="6"/>
      <c r="L538" s="6"/>
      <c r="M538" s="6"/>
      <c r="N538" s="6"/>
      <c r="O538" s="6"/>
      <c r="P538" s="6"/>
      <c r="Q538" s="6"/>
      <c r="R538" s="6">
        <v>0</v>
      </c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>
      <c r="A539" s="6"/>
      <c r="B539" s="6"/>
      <c r="C539" s="6"/>
      <c r="D539" s="6"/>
      <c r="E539" s="6"/>
      <c r="F539" s="6"/>
      <c r="G539" s="6"/>
      <c r="H539" s="6"/>
      <c r="I539" s="6" t="str">
        <f ca="1">IFERROR(__xludf.DUMMYFUNCTION("""COMPUTED_VALUE"""),"Shield Bearer")</f>
        <v>Shield Bearer</v>
      </c>
      <c r="J539" s="6"/>
      <c r="K539" s="6"/>
      <c r="L539" s="6"/>
      <c r="M539" s="6"/>
      <c r="N539" s="6"/>
      <c r="O539" s="6"/>
      <c r="P539" s="6"/>
      <c r="Q539" s="6"/>
      <c r="R539" s="6">
        <v>0</v>
      </c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>
      <c r="A540" s="6"/>
      <c r="B540" s="6"/>
      <c r="C540" s="6"/>
      <c r="D540" s="6"/>
      <c r="E540" s="6"/>
      <c r="F540" s="6"/>
      <c r="G540" s="6"/>
      <c r="H540" s="6"/>
      <c r="I540" s="6" t="str">
        <f ca="1">IFERROR(__xludf.DUMMYFUNCTION("""COMPUTED_VALUE"""),"Gunner")</f>
        <v>Gunner</v>
      </c>
      <c r="J540" s="6"/>
      <c r="K540" s="6"/>
      <c r="L540" s="6"/>
      <c r="M540" s="6"/>
      <c r="N540" s="6"/>
      <c r="O540" s="6"/>
      <c r="P540" s="6"/>
      <c r="Q540" s="6"/>
      <c r="R540" s="6">
        <v>0</v>
      </c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>
      <c r="A541" s="6"/>
      <c r="B541" s="6"/>
      <c r="C541" s="6"/>
      <c r="D541" s="6"/>
      <c r="E541" s="6"/>
      <c r="F541" s="6"/>
      <c r="G541" s="6"/>
      <c r="H541" s="6"/>
      <c r="I541" s="6" t="str">
        <f ca="1">IFERROR(__xludf.DUMMYFUNCTION("""COMPUTED_VALUE"""),"Knight")</f>
        <v>Knight</v>
      </c>
      <c r="J541" s="6"/>
      <c r="K541" s="6"/>
      <c r="L541" s="6"/>
      <c r="M541" s="6"/>
      <c r="N541" s="6"/>
      <c r="O541" s="6"/>
      <c r="P541" s="6"/>
      <c r="Q541" s="6"/>
      <c r="R541" s="6">
        <v>0</v>
      </c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>
      <c r="A542" s="6"/>
      <c r="B542" s="6"/>
      <c r="C542" s="6"/>
      <c r="D542" s="6"/>
      <c r="E542" s="6"/>
      <c r="F542" s="6"/>
      <c r="G542" s="6"/>
      <c r="H542" s="6"/>
      <c r="I542" s="6" t="str">
        <f ca="1">IFERROR(__xludf.DUMMYFUNCTION("""COMPUTED_VALUE"""),"Boomerang Hunter")</f>
        <v>Boomerang Hunter</v>
      </c>
      <c r="J542" s="6"/>
      <c r="K542" s="6"/>
      <c r="L542" s="6"/>
      <c r="M542" s="6"/>
      <c r="N542" s="6"/>
      <c r="O542" s="6"/>
      <c r="P542" s="6"/>
      <c r="Q542" s="6"/>
      <c r="R542" s="6">
        <v>0</v>
      </c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>
      <c r="A543" s="6"/>
      <c r="B543" s="6"/>
      <c r="C543" s="6"/>
      <c r="D543" s="6"/>
      <c r="E543" s="6"/>
      <c r="F543" s="6"/>
      <c r="G543" s="6"/>
      <c r="H543" s="6"/>
      <c r="I543" s="6" t="str">
        <f ca="1">IFERROR(__xludf.DUMMYFUNCTION("""COMPUTED_VALUE"""),"Mystic Dancer")</f>
        <v>Mystic Dancer</v>
      </c>
      <c r="J543" s="6"/>
      <c r="K543" s="6"/>
      <c r="L543" s="6"/>
      <c r="M543" s="6"/>
      <c r="N543" s="6"/>
      <c r="O543" s="6"/>
      <c r="P543" s="6"/>
      <c r="Q543" s="6"/>
      <c r="R543" s="6">
        <v>0</v>
      </c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>
      <c r="A544" s="6"/>
      <c r="B544" s="6"/>
      <c r="C544" s="6"/>
      <c r="D544" s="6"/>
      <c r="E544" s="6"/>
      <c r="F544" s="6"/>
      <c r="G544" s="6"/>
      <c r="H544" s="6"/>
      <c r="I544" s="6" t="str">
        <f ca="1">IFERROR(__xludf.DUMMYFUNCTION("""COMPUTED_VALUE"""),"Magic Knight")</f>
        <v>Magic Knight</v>
      </c>
      <c r="J544" s="6"/>
      <c r="K544" s="6"/>
      <c r="L544" s="6"/>
      <c r="M544" s="6"/>
      <c r="N544" s="6"/>
      <c r="O544" s="6"/>
      <c r="P544" s="6"/>
      <c r="Q544" s="6"/>
      <c r="R544" s="6">
        <v>0</v>
      </c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>
      <c r="A545" s="6"/>
      <c r="B545" s="6"/>
      <c r="C545" s="6"/>
      <c r="D545" s="6"/>
      <c r="E545" s="6"/>
      <c r="F545" s="6"/>
      <c r="G545" s="6"/>
      <c r="H545" s="6"/>
      <c r="I545" s="6" t="str">
        <f ca="1">IFERROR(__xludf.DUMMYFUNCTION("""COMPUTED_VALUE"""),"Archer")</f>
        <v>Archer</v>
      </c>
      <c r="J545" s="6"/>
      <c r="K545" s="6"/>
      <c r="L545" s="6"/>
      <c r="M545" s="6"/>
      <c r="N545" s="6"/>
      <c r="O545" s="6"/>
      <c r="P545" s="6"/>
      <c r="Q545" s="6"/>
      <c r="R545" s="6">
        <v>0</v>
      </c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>
      <c r="A546" s="6"/>
      <c r="B546" s="6"/>
      <c r="C546" s="6"/>
      <c r="D546" s="6"/>
      <c r="E546" s="6"/>
      <c r="F546" s="6"/>
      <c r="G546" s="6"/>
      <c r="H546" s="6"/>
      <c r="I546" s="6" t="str">
        <f ca="1">IFERROR(__xludf.DUMMYFUNCTION("""COMPUTED_VALUE"""),"Dual Blader")</f>
        <v>Dual Blader</v>
      </c>
      <c r="J546" s="6"/>
      <c r="K546" s="6"/>
      <c r="L546" s="6"/>
      <c r="M546" s="6"/>
      <c r="N546" s="6"/>
      <c r="O546" s="6"/>
      <c r="P546" s="6"/>
      <c r="Q546" s="6"/>
      <c r="R546" s="6">
        <v>0</v>
      </c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>
      <c r="A547" s="6"/>
      <c r="B547" s="6"/>
      <c r="C547" s="6"/>
      <c r="D547" s="6"/>
      <c r="E547" s="6"/>
      <c r="F547" s="6"/>
      <c r="G547" s="6"/>
      <c r="H547" s="6"/>
      <c r="I547" s="6" t="str">
        <f ca="1">IFERROR(__xludf.DUMMYFUNCTION("""COMPUTED_VALUE"""),"Lightning Mage")</f>
        <v>Lightning Mage</v>
      </c>
      <c r="J547" s="6"/>
      <c r="K547" s="6"/>
      <c r="L547" s="6"/>
      <c r="M547" s="6"/>
      <c r="N547" s="6"/>
      <c r="O547" s="6"/>
      <c r="P547" s="6"/>
      <c r="Q547" s="6"/>
      <c r="R547" s="6">
        <v>0</v>
      </c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>
      <c r="A548" s="6"/>
      <c r="B548" s="6"/>
      <c r="C548" s="6"/>
      <c r="D548" s="6"/>
      <c r="E548" s="6"/>
      <c r="F548" s="6"/>
      <c r="G548" s="6"/>
      <c r="H548" s="6"/>
      <c r="I548" s="6" t="str">
        <f ca="1">IFERROR(__xludf.DUMMYFUNCTION("""COMPUTED_VALUE"""),"Lancer")</f>
        <v>Lancer</v>
      </c>
      <c r="J548" s="6"/>
      <c r="K548" s="6"/>
      <c r="L548" s="6"/>
      <c r="M548" s="6"/>
      <c r="N548" s="6"/>
      <c r="O548" s="6"/>
      <c r="P548" s="6"/>
      <c r="Q548" s="6"/>
      <c r="R548" s="6">
        <v>0</v>
      </c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>
      <c r="A549" s="6"/>
      <c r="B549" s="6"/>
      <c r="C549" s="6"/>
      <c r="D549" s="6"/>
      <c r="E549" s="6"/>
      <c r="F549" s="6"/>
      <c r="G549" s="6"/>
      <c r="H549" s="6"/>
      <c r="I549" s="6" t="str">
        <f ca="1">IFERROR(__xludf.DUMMYFUNCTION("""COMPUTED_VALUE"""),"Barrier Mage")</f>
        <v>Barrier Mage</v>
      </c>
      <c r="J549" s="6"/>
      <c r="K549" s="6"/>
      <c r="L549" s="6"/>
      <c r="M549" s="6"/>
      <c r="N549" s="6"/>
      <c r="O549" s="6"/>
      <c r="P549" s="6"/>
      <c r="Q549" s="6"/>
      <c r="R549" s="6">
        <v>0</v>
      </c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>
      <c r="A550" s="6"/>
      <c r="B550" s="6"/>
      <c r="C550" s="6"/>
      <c r="D550" s="6"/>
      <c r="E550" s="6"/>
      <c r="F550" s="6"/>
      <c r="G550" s="6"/>
      <c r="H550" s="6"/>
      <c r="I550" s="6" t="str">
        <f ca="1">IFERROR(__xludf.DUMMYFUNCTION("""COMPUTED_VALUE"""),"Lightning Mage")</f>
        <v>Lightning Mage</v>
      </c>
      <c r="J550" s="6"/>
      <c r="K550" s="6"/>
      <c r="L550" s="6"/>
      <c r="M550" s="6"/>
      <c r="N550" s="6"/>
      <c r="O550" s="6"/>
      <c r="P550" s="6"/>
      <c r="Q550" s="6"/>
      <c r="R550" s="6">
        <v>0</v>
      </c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>
      <c r="A551" s="6"/>
      <c r="B551" s="6"/>
      <c r="C551" s="6"/>
      <c r="D551" s="6"/>
      <c r="E551" s="6"/>
      <c r="F551" s="6"/>
      <c r="G551" s="6"/>
      <c r="H551" s="6"/>
      <c r="I551" s="6" t="str">
        <f ca="1">IFERROR(__xludf.DUMMYFUNCTION("""COMPUTED_VALUE"""),"Shield Bearer")</f>
        <v>Shield Bearer</v>
      </c>
      <c r="J551" s="6"/>
      <c r="K551" s="6"/>
      <c r="L551" s="6"/>
      <c r="M551" s="6"/>
      <c r="N551" s="6"/>
      <c r="O551" s="6"/>
      <c r="P551" s="6"/>
      <c r="Q551" s="6"/>
      <c r="R551" s="6">
        <v>0</v>
      </c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>
      <c r="A552" s="6"/>
      <c r="B552" s="6"/>
      <c r="C552" s="6"/>
      <c r="D552" s="6"/>
      <c r="E552" s="6"/>
      <c r="F552" s="6"/>
      <c r="G552" s="6"/>
      <c r="H552" s="6"/>
      <c r="I552" s="6" t="str">
        <f ca="1">IFERROR(__xludf.DUMMYFUNCTION("""COMPUTED_VALUE"""),"Archer")</f>
        <v>Archer</v>
      </c>
      <c r="J552" s="6"/>
      <c r="K552" s="6"/>
      <c r="L552" s="6"/>
      <c r="M552" s="6"/>
      <c r="N552" s="6"/>
      <c r="O552" s="6"/>
      <c r="P552" s="6"/>
      <c r="Q552" s="6"/>
      <c r="R552" s="6">
        <v>0</v>
      </c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>
      <c r="A553" s="6"/>
      <c r="B553" s="6"/>
      <c r="C553" s="6"/>
      <c r="D553" s="6"/>
      <c r="E553" s="6"/>
      <c r="F553" s="6"/>
      <c r="G553" s="6"/>
      <c r="H553" s="6"/>
      <c r="I553" s="6" t="str">
        <f ca="1">IFERROR(__xludf.DUMMYFUNCTION("""COMPUTED_VALUE"""),"Archer")</f>
        <v>Archer</v>
      </c>
      <c r="J553" s="6"/>
      <c r="K553" s="6"/>
      <c r="L553" s="6"/>
      <c r="M553" s="6"/>
      <c r="N553" s="6"/>
      <c r="O553" s="6"/>
      <c r="P553" s="6"/>
      <c r="Q553" s="6"/>
      <c r="R553" s="6">
        <v>0</v>
      </c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>
      <c r="A554" s="6"/>
      <c r="B554" s="6"/>
      <c r="C554" s="6"/>
      <c r="D554" s="6"/>
      <c r="E554" s="6"/>
      <c r="F554" s="6"/>
      <c r="G554" s="6"/>
      <c r="H554" s="6"/>
      <c r="I554" s="6" t="str">
        <f ca="1">IFERROR(__xludf.DUMMYFUNCTION("""COMPUTED_VALUE"""),"Lightning Mage")</f>
        <v>Lightning Mage</v>
      </c>
      <c r="J554" s="6"/>
      <c r="K554" s="6"/>
      <c r="L554" s="6"/>
      <c r="M554" s="6"/>
      <c r="N554" s="6"/>
      <c r="O554" s="6"/>
      <c r="P554" s="6"/>
      <c r="Q554" s="6"/>
      <c r="R554" s="6">
        <v>0</v>
      </c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>
      <c r="A555" s="6"/>
      <c r="B555" s="6"/>
      <c r="C555" s="6"/>
      <c r="D555" s="6"/>
      <c r="E555" s="6"/>
      <c r="F555" s="6"/>
      <c r="G555" s="6"/>
      <c r="H555" s="6"/>
      <c r="I555" s="6" t="str">
        <f ca="1">IFERROR(__xludf.DUMMYFUNCTION("""COMPUTED_VALUE"""),"Knight")</f>
        <v>Knight</v>
      </c>
      <c r="J555" s="6"/>
      <c r="K555" s="6"/>
      <c r="L555" s="6"/>
      <c r="M555" s="6"/>
      <c r="N555" s="6"/>
      <c r="O555" s="6"/>
      <c r="P555" s="6"/>
      <c r="Q555" s="6"/>
      <c r="R555" s="6">
        <v>0</v>
      </c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>
      <c r="A556" s="6"/>
      <c r="B556" s="6"/>
      <c r="C556" s="6"/>
      <c r="D556" s="6"/>
      <c r="E556" s="6"/>
      <c r="F556" s="6"/>
      <c r="G556" s="6"/>
      <c r="H556" s="6"/>
      <c r="I556" s="6" t="str">
        <f ca="1">IFERROR(__xludf.DUMMYFUNCTION("""COMPUTED_VALUE"""),"Ghost")</f>
        <v>Ghost</v>
      </c>
      <c r="J556" s="6"/>
      <c r="K556" s="6"/>
      <c r="L556" s="6"/>
      <c r="M556" s="6"/>
      <c r="N556" s="6"/>
      <c r="O556" s="6"/>
      <c r="P556" s="6"/>
      <c r="Q556" s="6"/>
      <c r="R556" s="6">
        <v>0</v>
      </c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>
      <c r="A557" s="6"/>
      <c r="B557" s="6"/>
      <c r="C557" s="6"/>
      <c r="D557" s="6"/>
      <c r="E557" s="6"/>
      <c r="F557" s="6"/>
      <c r="G557" s="6"/>
      <c r="H557" s="6"/>
      <c r="I557" s="6" t="str">
        <f ca="1">IFERROR(__xludf.DUMMYFUNCTION("""COMPUTED_VALUE"""),"Lancer")</f>
        <v>Lancer</v>
      </c>
      <c r="J557" s="6"/>
      <c r="K557" s="6"/>
      <c r="L557" s="6"/>
      <c r="M557" s="6"/>
      <c r="N557" s="6"/>
      <c r="O557" s="6"/>
      <c r="P557" s="6"/>
      <c r="Q557" s="6"/>
      <c r="R557" s="6">
        <v>0</v>
      </c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>
      <c r="A558" s="6"/>
      <c r="B558" s="6"/>
      <c r="C558" s="6"/>
      <c r="D558" s="6"/>
      <c r="E558" s="6"/>
      <c r="F558" s="6"/>
      <c r="G558" s="6"/>
      <c r="H558" s="6"/>
      <c r="I558" s="6" t="str">
        <f ca="1">IFERROR(__xludf.DUMMYFUNCTION("""COMPUTED_VALUE"""),"Lightning Mage")</f>
        <v>Lightning Mage</v>
      </c>
      <c r="J558" s="6"/>
      <c r="K558" s="6"/>
      <c r="L558" s="6"/>
      <c r="M558" s="6"/>
      <c r="N558" s="6"/>
      <c r="O558" s="6"/>
      <c r="P558" s="6"/>
      <c r="Q558" s="6"/>
      <c r="R558" s="6">
        <v>0</v>
      </c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>
      <c r="A559" s="6"/>
      <c r="B559" s="6"/>
      <c r="C559" s="6"/>
      <c r="D559" s="6"/>
      <c r="E559" s="6"/>
      <c r="F559" s="6"/>
      <c r="G559" s="6"/>
      <c r="H559" s="6"/>
      <c r="I559" s="6" t="str">
        <f ca="1">IFERROR(__xludf.DUMMYFUNCTION("""COMPUTED_VALUE"""),"Magic Knight")</f>
        <v>Magic Knight</v>
      </c>
      <c r="J559" s="6"/>
      <c r="K559" s="6"/>
      <c r="L559" s="6"/>
      <c r="M559" s="6"/>
      <c r="N559" s="6"/>
      <c r="O559" s="6"/>
      <c r="P559" s="6"/>
      <c r="Q559" s="6"/>
      <c r="R559" s="6">
        <v>0</v>
      </c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>
      <c r="A560" s="6"/>
      <c r="B560" s="6"/>
      <c r="C560" s="6"/>
      <c r="D560" s="6"/>
      <c r="E560" s="6"/>
      <c r="F560" s="6"/>
      <c r="G560" s="6"/>
      <c r="H560" s="6"/>
      <c r="I560" s="6" t="str">
        <f ca="1">IFERROR(__xludf.DUMMYFUNCTION("""COMPUTED_VALUE"""),"Shield Bearer")</f>
        <v>Shield Bearer</v>
      </c>
      <c r="J560" s="6"/>
      <c r="K560" s="6"/>
      <c r="L560" s="6"/>
      <c r="M560" s="6"/>
      <c r="N560" s="6"/>
      <c r="O560" s="6"/>
      <c r="P560" s="6"/>
      <c r="Q560" s="6"/>
      <c r="R560" s="6">
        <v>0</v>
      </c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>
      <c r="A561" s="6"/>
      <c r="B561" s="6"/>
      <c r="C561" s="6"/>
      <c r="D561" s="6"/>
      <c r="E561" s="6"/>
      <c r="F561" s="6"/>
      <c r="G561" s="6"/>
      <c r="H561" s="6"/>
      <c r="I561" s="6" t="str">
        <f ca="1">IFERROR(__xludf.DUMMYFUNCTION("""COMPUTED_VALUE"""),"Gambler")</f>
        <v>Gambler</v>
      </c>
      <c r="J561" s="6"/>
      <c r="K561" s="6"/>
      <c r="L561" s="6"/>
      <c r="M561" s="6"/>
      <c r="N561" s="6"/>
      <c r="O561" s="6"/>
      <c r="P561" s="6"/>
      <c r="Q561" s="6"/>
      <c r="R561" s="6">
        <v>0</v>
      </c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>
      <c r="A562" s="6"/>
      <c r="B562" s="6"/>
      <c r="C562" s="6"/>
      <c r="D562" s="6"/>
      <c r="E562" s="6"/>
      <c r="F562" s="6"/>
      <c r="G562" s="6"/>
      <c r="H562" s="6"/>
      <c r="I562" s="6" t="str">
        <f ca="1">IFERROR(__xludf.DUMMYFUNCTION("""COMPUTED_VALUE"""),"Fighter")</f>
        <v>Fighter</v>
      </c>
      <c r="J562" s="6"/>
      <c r="K562" s="6"/>
      <c r="L562" s="6"/>
      <c r="M562" s="6"/>
      <c r="N562" s="6"/>
      <c r="O562" s="6"/>
      <c r="P562" s="6"/>
      <c r="Q562" s="6"/>
      <c r="R562" s="6">
        <v>0</v>
      </c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>
      <c r="A563" s="6"/>
      <c r="B563" s="6"/>
      <c r="C563" s="6"/>
      <c r="D563" s="6"/>
      <c r="E563" s="6"/>
      <c r="F563" s="6"/>
      <c r="G563" s="6"/>
      <c r="H563" s="6"/>
      <c r="I563" s="6" t="str">
        <f ca="1">IFERROR(__xludf.DUMMYFUNCTION("""COMPUTED_VALUE"""),"Illusionist")</f>
        <v>Illusionist</v>
      </c>
      <c r="J563" s="6"/>
      <c r="K563" s="6"/>
      <c r="L563" s="6"/>
      <c r="M563" s="6"/>
      <c r="N563" s="6"/>
      <c r="O563" s="6"/>
      <c r="P563" s="6"/>
      <c r="Q563" s="6"/>
      <c r="R563" s="6">
        <v>0</v>
      </c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>
      <c r="A564" s="6"/>
      <c r="B564" s="6"/>
      <c r="C564" s="6"/>
      <c r="D564" s="6"/>
      <c r="E564" s="6"/>
      <c r="F564" s="6"/>
      <c r="G564" s="6"/>
      <c r="H564" s="6"/>
      <c r="I564" s="6" t="str">
        <f ca="1">IFERROR(__xludf.DUMMYFUNCTION("""COMPUTED_VALUE"""),"Clown")</f>
        <v>Clown</v>
      </c>
      <c r="J564" s="6"/>
      <c r="K564" s="6"/>
      <c r="L564" s="6"/>
      <c r="M564" s="6"/>
      <c r="N564" s="6"/>
      <c r="O564" s="6"/>
      <c r="P564" s="6"/>
      <c r="Q564" s="6"/>
      <c r="R564" s="6">
        <v>0</v>
      </c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>
      <c r="A565" s="6"/>
      <c r="B565" s="6"/>
      <c r="C565" s="6"/>
      <c r="D565" s="6"/>
      <c r="E565" s="6"/>
      <c r="F565" s="6"/>
      <c r="G565" s="6"/>
      <c r="H565" s="6"/>
      <c r="I565" s="6" t="str">
        <f ca="1">IFERROR(__xludf.DUMMYFUNCTION("""COMPUTED_VALUE"""),"Knight")</f>
        <v>Knight</v>
      </c>
      <c r="J565" s="6"/>
      <c r="K565" s="6"/>
      <c r="L565" s="6"/>
      <c r="M565" s="6"/>
      <c r="N565" s="6"/>
      <c r="O565" s="6"/>
      <c r="P565" s="6"/>
      <c r="Q565" s="6"/>
      <c r="R565" s="6">
        <v>0</v>
      </c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>
      <c r="A566" s="6"/>
      <c r="B566" s="6"/>
      <c r="C566" s="6"/>
      <c r="D566" s="6"/>
      <c r="E566" s="6"/>
      <c r="F566" s="6"/>
      <c r="G566" s="6"/>
      <c r="H566" s="6"/>
      <c r="I566" s="6" t="str">
        <f ca="1">IFERROR(__xludf.DUMMYFUNCTION("""COMPUTED_VALUE"""),"Lightning Mage")</f>
        <v>Lightning Mage</v>
      </c>
      <c r="J566" s="6"/>
      <c r="K566" s="6"/>
      <c r="L566" s="6"/>
      <c r="M566" s="6"/>
      <c r="N566" s="6"/>
      <c r="O566" s="6"/>
      <c r="P566" s="6"/>
      <c r="Q566" s="6"/>
      <c r="R566" s="6">
        <v>0</v>
      </c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>
      <c r="A567" s="6"/>
      <c r="B567" s="6"/>
      <c r="C567" s="6"/>
      <c r="D567" s="6"/>
      <c r="E567" s="6"/>
      <c r="F567" s="6"/>
      <c r="G567" s="6"/>
      <c r="H567" s="6"/>
      <c r="I567" s="6" t="str">
        <f ca="1">IFERROR(__xludf.DUMMYFUNCTION("""COMPUTED_VALUE"""),"Werewolf")</f>
        <v>Werewolf</v>
      </c>
      <c r="J567" s="6"/>
      <c r="K567" s="6"/>
      <c r="L567" s="6"/>
      <c r="M567" s="6"/>
      <c r="N567" s="6"/>
      <c r="O567" s="6"/>
      <c r="P567" s="6"/>
      <c r="Q567" s="6"/>
      <c r="R567" s="6">
        <v>0</v>
      </c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>
      <c r="A568" s="6"/>
      <c r="B568" s="6"/>
      <c r="C568" s="6"/>
      <c r="D568" s="6"/>
      <c r="E568" s="6"/>
      <c r="F568" s="6"/>
      <c r="G568" s="6"/>
      <c r="H568" s="6"/>
      <c r="I568" s="6" t="str">
        <f ca="1">IFERROR(__xludf.DUMMYFUNCTION("""COMPUTED_VALUE"""),"Illusionist")</f>
        <v>Illusionist</v>
      </c>
      <c r="J568" s="6"/>
      <c r="K568" s="6"/>
      <c r="L568" s="6"/>
      <c r="M568" s="6"/>
      <c r="N568" s="6"/>
      <c r="O568" s="6"/>
      <c r="P568" s="6"/>
      <c r="Q568" s="6"/>
      <c r="R568" s="6">
        <v>0</v>
      </c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>
      <c r="A569" s="6"/>
      <c r="B569" s="6"/>
      <c r="C569" s="6"/>
      <c r="D569" s="6"/>
      <c r="E569" s="6"/>
      <c r="F569" s="6"/>
      <c r="G569" s="6"/>
      <c r="H569" s="6"/>
      <c r="I569" s="6" t="str">
        <f ca="1">IFERROR(__xludf.DUMMYFUNCTION("""COMPUTED_VALUE"""),"Knight")</f>
        <v>Knight</v>
      </c>
      <c r="J569" s="6"/>
      <c r="K569" s="6"/>
      <c r="L569" s="6"/>
      <c r="M569" s="6"/>
      <c r="N569" s="6"/>
      <c r="O569" s="6"/>
      <c r="P569" s="6"/>
      <c r="Q569" s="6"/>
      <c r="R569" s="6">
        <v>0</v>
      </c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>
      <c r="A570" s="6"/>
      <c r="B570" s="6"/>
      <c r="C570" s="6"/>
      <c r="D570" s="6"/>
      <c r="E570" s="6"/>
      <c r="F570" s="6"/>
      <c r="G570" s="6"/>
      <c r="H570" s="6"/>
      <c r="I570" s="6" t="str">
        <f ca="1">IFERROR(__xludf.DUMMYFUNCTION("""COMPUTED_VALUE"""),"Fighter")</f>
        <v>Fighter</v>
      </c>
      <c r="J570" s="6"/>
      <c r="K570" s="6"/>
      <c r="L570" s="6"/>
      <c r="M570" s="6"/>
      <c r="N570" s="6"/>
      <c r="O570" s="6"/>
      <c r="P570" s="6"/>
      <c r="Q570" s="6"/>
      <c r="R570" s="6">
        <v>0</v>
      </c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>
      <c r="A571" s="6"/>
      <c r="B571" s="6"/>
      <c r="C571" s="6"/>
      <c r="D571" s="6"/>
      <c r="E571" s="6"/>
      <c r="F571" s="6"/>
      <c r="G571" s="6"/>
      <c r="H571" s="6"/>
      <c r="I571" s="6" t="str">
        <f ca="1">IFERROR(__xludf.DUMMYFUNCTION("""COMPUTED_VALUE"""),"Lightning Mage")</f>
        <v>Lightning Mage</v>
      </c>
      <c r="J571" s="6"/>
      <c r="K571" s="6"/>
      <c r="L571" s="6"/>
      <c r="M571" s="6"/>
      <c r="N571" s="6"/>
      <c r="O571" s="6"/>
      <c r="P571" s="6"/>
      <c r="Q571" s="6"/>
      <c r="R571" s="6">
        <v>0</v>
      </c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>
      <c r="A572" s="6"/>
      <c r="B572" s="6"/>
      <c r="C572" s="6"/>
      <c r="D572" s="6"/>
      <c r="E572" s="6"/>
      <c r="F572" s="6"/>
      <c r="G572" s="6"/>
      <c r="H572" s="6"/>
      <c r="I572" s="6" t="str">
        <f ca="1">IFERROR(__xludf.DUMMYFUNCTION("""COMPUTED_VALUE"""),"Pyromancer")</f>
        <v>Pyromancer</v>
      </c>
      <c r="J572" s="6"/>
      <c r="K572" s="6"/>
      <c r="L572" s="6"/>
      <c r="M572" s="6"/>
      <c r="N572" s="6"/>
      <c r="O572" s="6"/>
      <c r="P572" s="6"/>
      <c r="Q572" s="6"/>
      <c r="R572" s="6">
        <v>0</v>
      </c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>
      <c r="A573" s="6"/>
      <c r="B573" s="6"/>
      <c r="C573" s="6"/>
      <c r="D573" s="6"/>
      <c r="E573" s="6"/>
      <c r="F573" s="6"/>
      <c r="G573" s="6"/>
      <c r="H573" s="6"/>
      <c r="I573" s="6" t="str">
        <f ca="1">IFERROR(__xludf.DUMMYFUNCTION("""COMPUTED_VALUE"""),"Knight")</f>
        <v>Knight</v>
      </c>
      <c r="J573" s="6"/>
      <c r="K573" s="6"/>
      <c r="L573" s="6"/>
      <c r="M573" s="6"/>
      <c r="N573" s="6"/>
      <c r="O573" s="6"/>
      <c r="P573" s="6"/>
      <c r="Q573" s="6"/>
      <c r="R573" s="6">
        <v>0</v>
      </c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>
      <c r="A574" s="6"/>
      <c r="B574" s="6"/>
      <c r="C574" s="6"/>
      <c r="D574" s="6"/>
      <c r="E574" s="6"/>
      <c r="F574" s="6"/>
      <c r="G574" s="6"/>
      <c r="H574" s="6"/>
      <c r="I574" s="6" t="str">
        <f ca="1">IFERROR(__xludf.DUMMYFUNCTION("""COMPUTED_VALUE"""),"Fighter")</f>
        <v>Fighter</v>
      </c>
      <c r="J574" s="6"/>
      <c r="K574" s="6"/>
      <c r="L574" s="6"/>
      <c r="M574" s="6"/>
      <c r="N574" s="6"/>
      <c r="O574" s="6"/>
      <c r="P574" s="6"/>
      <c r="Q574" s="6"/>
      <c r="R574" s="6">
        <v>0</v>
      </c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>
      <c r="A575" s="6"/>
      <c r="B575" s="6"/>
      <c r="C575" s="6"/>
      <c r="D575" s="6"/>
      <c r="E575" s="6"/>
      <c r="F575" s="6"/>
      <c r="G575" s="6"/>
      <c r="H575" s="6"/>
      <c r="I575" s="6" t="str">
        <f ca="1">IFERROR(__xludf.DUMMYFUNCTION("""COMPUTED_VALUE"""),"Boomerang Hunter")</f>
        <v>Boomerang Hunter</v>
      </c>
      <c r="J575" s="6"/>
      <c r="K575" s="6"/>
      <c r="L575" s="6"/>
      <c r="M575" s="6"/>
      <c r="N575" s="6"/>
      <c r="O575" s="6"/>
      <c r="P575" s="6"/>
      <c r="Q575" s="6"/>
      <c r="R575" s="6">
        <v>0</v>
      </c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>
      <c r="A576" s="6"/>
      <c r="B576" s="6"/>
      <c r="C576" s="6"/>
      <c r="D576" s="6"/>
      <c r="E576" s="6"/>
      <c r="F576" s="6"/>
      <c r="G576" s="6"/>
      <c r="H576" s="6"/>
      <c r="I576" s="6" t="str">
        <f ca="1">IFERROR(__xludf.DUMMYFUNCTION("""COMPUTED_VALUE"""),"Pyromancer")</f>
        <v>Pyromancer</v>
      </c>
      <c r="J576" s="6"/>
      <c r="K576" s="6"/>
      <c r="L576" s="6"/>
      <c r="M576" s="6"/>
      <c r="N576" s="6"/>
      <c r="O576" s="6"/>
      <c r="P576" s="6"/>
      <c r="Q576" s="6"/>
      <c r="R576" s="6">
        <v>0</v>
      </c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>
      <c r="A577" s="6"/>
      <c r="B577" s="6"/>
      <c r="C577" s="6"/>
      <c r="D577" s="6"/>
      <c r="E577" s="6"/>
      <c r="F577" s="6"/>
      <c r="G577" s="6"/>
      <c r="H577" s="6"/>
      <c r="I577" s="6" t="str">
        <f ca="1">IFERROR(__xludf.DUMMYFUNCTION("""COMPUTED_VALUE"""),"Taoist")</f>
        <v>Taoist</v>
      </c>
      <c r="J577" s="6"/>
      <c r="K577" s="6"/>
      <c r="L577" s="6"/>
      <c r="M577" s="6"/>
      <c r="N577" s="6"/>
      <c r="O577" s="6"/>
      <c r="P577" s="6"/>
      <c r="Q577" s="6"/>
      <c r="R577" s="6">
        <v>0</v>
      </c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>
      <c r="A578" s="6"/>
      <c r="B578" s="6"/>
      <c r="C578" s="6"/>
      <c r="D578" s="6"/>
      <c r="E578" s="6"/>
      <c r="F578" s="6"/>
      <c r="G578" s="6"/>
      <c r="H578" s="6"/>
      <c r="I578" s="6" t="str">
        <f ca="1">IFERROR(__xludf.DUMMYFUNCTION("""COMPUTED_VALUE"""),"Dual Blader")</f>
        <v>Dual Blader</v>
      </c>
      <c r="J578" s="6"/>
      <c r="K578" s="6"/>
      <c r="L578" s="6"/>
      <c r="M578" s="6"/>
      <c r="N578" s="6"/>
      <c r="O578" s="6"/>
      <c r="P578" s="6"/>
      <c r="Q578" s="6"/>
      <c r="R578" s="6">
        <v>0</v>
      </c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>
      <c r="A579" s="6"/>
      <c r="B579" s="6"/>
      <c r="C579" s="6"/>
      <c r="D579" s="6"/>
      <c r="E579" s="6"/>
      <c r="F579" s="6"/>
      <c r="G579" s="6"/>
      <c r="H579" s="6"/>
      <c r="I579" s="6" t="str">
        <f ca="1">IFERROR(__xludf.DUMMYFUNCTION("""COMPUTED_VALUE"""),"Werewolf")</f>
        <v>Werewolf</v>
      </c>
      <c r="J579" s="6"/>
      <c r="K579" s="6"/>
      <c r="L579" s="6"/>
      <c r="M579" s="6"/>
      <c r="N579" s="6"/>
      <c r="O579" s="6"/>
      <c r="P579" s="6"/>
      <c r="Q579" s="6"/>
      <c r="R579" s="6">
        <v>0</v>
      </c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>
      <c r="A580" s="6"/>
      <c r="B580" s="6"/>
      <c r="C580" s="6"/>
      <c r="D580" s="6"/>
      <c r="E580" s="6"/>
      <c r="F580" s="6"/>
      <c r="G580" s="6"/>
      <c r="H580" s="6"/>
      <c r="I580" s="6" t="str">
        <f ca="1">IFERROR(__xludf.DUMMYFUNCTION("""COMPUTED_VALUE"""),"Sniper")</f>
        <v>Sniper</v>
      </c>
      <c r="J580" s="6"/>
      <c r="K580" s="6"/>
      <c r="L580" s="6"/>
      <c r="M580" s="6"/>
      <c r="N580" s="6"/>
      <c r="O580" s="6"/>
      <c r="P580" s="6"/>
      <c r="Q580" s="6"/>
      <c r="R580" s="6">
        <v>0</v>
      </c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>
      <c r="A581" s="6"/>
      <c r="B581" s="6"/>
      <c r="C581" s="6"/>
      <c r="D581" s="6"/>
      <c r="E581" s="6"/>
      <c r="F581" s="6"/>
      <c r="G581" s="6"/>
      <c r="H581" s="6"/>
      <c r="I581" s="6" t="str">
        <f ca="1">IFERROR(__xludf.DUMMYFUNCTION("""COMPUTED_VALUE"""),"Mystic Dancer")</f>
        <v>Mystic Dancer</v>
      </c>
      <c r="J581" s="6"/>
      <c r="K581" s="6"/>
      <c r="L581" s="6"/>
      <c r="M581" s="6"/>
      <c r="N581" s="6"/>
      <c r="O581" s="6"/>
      <c r="P581" s="6"/>
      <c r="Q581" s="6"/>
      <c r="R581" s="6">
        <v>0</v>
      </c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>
      <c r="A582" s="6"/>
      <c r="B582" s="6"/>
      <c r="C582" s="6"/>
      <c r="D582" s="6"/>
      <c r="E582" s="6"/>
      <c r="F582" s="6"/>
      <c r="G582" s="6"/>
      <c r="H582" s="6"/>
      <c r="I582" s="6" t="str">
        <f ca="1">IFERROR(__xludf.DUMMYFUNCTION("""COMPUTED_VALUE"""),"Fighter")</f>
        <v>Fighter</v>
      </c>
      <c r="J582" s="6"/>
      <c r="K582" s="6"/>
      <c r="L582" s="6"/>
      <c r="M582" s="6"/>
      <c r="N582" s="6"/>
      <c r="O582" s="6"/>
      <c r="P582" s="6"/>
      <c r="Q582" s="6"/>
      <c r="R582" s="6">
        <v>0</v>
      </c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>
      <c r="A583" s="6"/>
      <c r="B583" s="6"/>
      <c r="C583" s="6"/>
      <c r="D583" s="6"/>
      <c r="E583" s="6"/>
      <c r="F583" s="6"/>
      <c r="G583" s="6"/>
      <c r="H583" s="6"/>
      <c r="I583" s="6" t="str">
        <f ca="1">IFERROR(__xludf.DUMMYFUNCTION("""COMPUTED_VALUE"""),"Illusionist")</f>
        <v>Illusionist</v>
      </c>
      <c r="J583" s="6"/>
      <c r="K583" s="6"/>
      <c r="L583" s="6"/>
      <c r="M583" s="6"/>
      <c r="N583" s="6"/>
      <c r="O583" s="6"/>
      <c r="P583" s="6"/>
      <c r="Q583" s="6"/>
      <c r="R583" s="6">
        <v>0</v>
      </c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>
      <c r="A584" s="6"/>
      <c r="B584" s="6"/>
      <c r="C584" s="6"/>
      <c r="D584" s="6"/>
      <c r="E584" s="6"/>
      <c r="F584" s="6"/>
      <c r="G584" s="6"/>
      <c r="H584" s="6"/>
      <c r="I584" s="6" t="str">
        <f ca="1">IFERROR(__xludf.DUMMYFUNCTION("""COMPUTED_VALUE"""),"Devil")</f>
        <v>Devil</v>
      </c>
      <c r="J584" s="6"/>
      <c r="K584" s="6"/>
      <c r="L584" s="6"/>
      <c r="M584" s="6"/>
      <c r="N584" s="6"/>
      <c r="O584" s="6"/>
      <c r="P584" s="6"/>
      <c r="Q584" s="6"/>
      <c r="R584" s="6">
        <v>0</v>
      </c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>
      <c r="A585" s="6"/>
      <c r="B585" s="6"/>
      <c r="C585" s="6"/>
      <c r="D585" s="6"/>
      <c r="E585" s="6"/>
      <c r="F585" s="6"/>
      <c r="G585" s="6"/>
      <c r="H585" s="6"/>
      <c r="I585" s="6" t="str">
        <f ca="1">IFERROR(__xludf.DUMMYFUNCTION("""COMPUTED_VALUE"""),"Archer")</f>
        <v>Archer</v>
      </c>
      <c r="J585" s="6"/>
      <c r="K585" s="6"/>
      <c r="L585" s="6"/>
      <c r="M585" s="6"/>
      <c r="N585" s="6"/>
      <c r="O585" s="6"/>
      <c r="P585" s="6"/>
      <c r="Q585" s="6"/>
      <c r="R585" s="6">
        <v>0</v>
      </c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>
      <c r="A586" s="6"/>
      <c r="B586" s="6"/>
      <c r="C586" s="6"/>
      <c r="D586" s="6"/>
      <c r="E586" s="6"/>
      <c r="F586" s="6"/>
      <c r="G586" s="6"/>
      <c r="H586" s="6"/>
      <c r="I586" s="6" t="str">
        <f ca="1">IFERROR(__xludf.DUMMYFUNCTION("""COMPUTED_VALUE"""),"Knight")</f>
        <v>Knight</v>
      </c>
      <c r="J586" s="6"/>
      <c r="K586" s="6"/>
      <c r="L586" s="6"/>
      <c r="M586" s="6"/>
      <c r="N586" s="6"/>
      <c r="O586" s="6"/>
      <c r="P586" s="6"/>
      <c r="Q586" s="6"/>
      <c r="R586" s="6">
        <v>0</v>
      </c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>
      <c r="A587" s="6"/>
      <c r="B587" s="6"/>
      <c r="C587" s="6"/>
      <c r="D587" s="6"/>
      <c r="E587" s="6"/>
      <c r="F587" s="6"/>
      <c r="G587" s="6"/>
      <c r="H587" s="6"/>
      <c r="I587" s="6" t="str">
        <f ca="1">IFERROR(__xludf.DUMMYFUNCTION("""COMPUTED_VALUE"""),"Swordsman")</f>
        <v>Swordsman</v>
      </c>
      <c r="J587" s="6"/>
      <c r="K587" s="6"/>
      <c r="L587" s="6"/>
      <c r="M587" s="6"/>
      <c r="N587" s="6"/>
      <c r="O587" s="6"/>
      <c r="P587" s="6"/>
      <c r="Q587" s="6"/>
      <c r="R587" s="6">
        <v>0</v>
      </c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>
      <c r="A588" s="6"/>
      <c r="B588" s="6"/>
      <c r="C588" s="6"/>
      <c r="D588" s="6"/>
      <c r="E588" s="6"/>
      <c r="F588" s="6"/>
      <c r="G588" s="6"/>
      <c r="H588" s="6"/>
      <c r="I588" s="6" t="str">
        <f ca="1">IFERROR(__xludf.DUMMYFUNCTION("""COMPUTED_VALUE"""),"Sniper")</f>
        <v>Sniper</v>
      </c>
      <c r="J588" s="6"/>
      <c r="K588" s="6"/>
      <c r="L588" s="6"/>
      <c r="M588" s="6"/>
      <c r="N588" s="6"/>
      <c r="O588" s="6"/>
      <c r="P588" s="6"/>
      <c r="Q588" s="6"/>
      <c r="R588" s="6">
        <v>0</v>
      </c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>
      <c r="A589" s="6"/>
      <c r="B589" s="6"/>
      <c r="C589" s="6"/>
      <c r="D589" s="6"/>
      <c r="E589" s="6"/>
      <c r="F589" s="6"/>
      <c r="G589" s="6"/>
      <c r="H589" s="6"/>
      <c r="I589" s="6" t="str">
        <f ca="1">IFERROR(__xludf.DUMMYFUNCTION("""COMPUTED_VALUE"""),"Archer")</f>
        <v>Archer</v>
      </c>
      <c r="J589" s="6"/>
      <c r="K589" s="6"/>
      <c r="L589" s="6"/>
      <c r="M589" s="6"/>
      <c r="N589" s="6"/>
      <c r="O589" s="6"/>
      <c r="P589" s="6"/>
      <c r="Q589" s="6"/>
      <c r="R589" s="6">
        <v>0</v>
      </c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>
      <c r="A590" s="6"/>
      <c r="B590" s="6"/>
      <c r="C590" s="6"/>
      <c r="D590" s="6"/>
      <c r="E590" s="6"/>
      <c r="F590" s="6"/>
      <c r="G590" s="6"/>
      <c r="H590" s="6"/>
      <c r="I590" s="6" t="str">
        <f ca="1">IFERROR(__xludf.DUMMYFUNCTION("""COMPUTED_VALUE"""),"Fighter")</f>
        <v>Fighter</v>
      </c>
      <c r="J590" s="6"/>
      <c r="K590" s="6"/>
      <c r="L590" s="6"/>
      <c r="M590" s="6"/>
      <c r="N590" s="6"/>
      <c r="O590" s="6"/>
      <c r="P590" s="6"/>
      <c r="Q590" s="6"/>
      <c r="R590" s="6">
        <v>0</v>
      </c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>
      <c r="A591" s="6"/>
      <c r="B591" s="6"/>
      <c r="C591" s="6"/>
      <c r="D591" s="6"/>
      <c r="E591" s="6"/>
      <c r="F591" s="6"/>
      <c r="G591" s="6"/>
      <c r="H591" s="6"/>
      <c r="I591" s="6" t="str">
        <f ca="1">IFERROR(__xludf.DUMMYFUNCTION("""COMPUTED_VALUE"""),"Lightning Mage")</f>
        <v>Lightning Mage</v>
      </c>
      <c r="J591" s="6"/>
      <c r="K591" s="6"/>
      <c r="L591" s="6"/>
      <c r="M591" s="6"/>
      <c r="N591" s="6"/>
      <c r="O591" s="6"/>
      <c r="P591" s="6"/>
      <c r="Q591" s="6"/>
      <c r="R591" s="6">
        <v>0</v>
      </c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>
      <c r="A592" s="6"/>
      <c r="B592" s="6"/>
      <c r="C592" s="6"/>
      <c r="D592" s="6"/>
      <c r="E592" s="6"/>
      <c r="F592" s="6"/>
      <c r="G592" s="6"/>
      <c r="H592" s="6"/>
      <c r="I592" s="6" t="str">
        <f ca="1">IFERROR(__xludf.DUMMYFUNCTION("""COMPUTED_VALUE"""),"Werewolf")</f>
        <v>Werewolf</v>
      </c>
      <c r="J592" s="6"/>
      <c r="K592" s="6"/>
      <c r="L592" s="6"/>
      <c r="M592" s="6"/>
      <c r="N592" s="6"/>
      <c r="O592" s="6"/>
      <c r="P592" s="6"/>
      <c r="Q592" s="6"/>
      <c r="R592" s="6">
        <v>0</v>
      </c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>
      <c r="A593" s="6"/>
      <c r="B593" s="6"/>
      <c r="C593" s="6"/>
      <c r="D593" s="6"/>
      <c r="E593" s="6"/>
      <c r="F593" s="6"/>
      <c r="G593" s="6"/>
      <c r="H593" s="6"/>
      <c r="I593" s="6" t="str">
        <f ca="1">IFERROR(__xludf.DUMMYFUNCTION("""COMPUTED_VALUE"""),"Gambler")</f>
        <v>Gambler</v>
      </c>
      <c r="J593" s="6"/>
      <c r="K593" s="6"/>
      <c r="L593" s="6"/>
      <c r="M593" s="6"/>
      <c r="N593" s="6"/>
      <c r="O593" s="6"/>
      <c r="P593" s="6"/>
      <c r="Q593" s="6"/>
      <c r="R593" s="6">
        <v>0</v>
      </c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>
      <c r="A594" s="6"/>
      <c r="B594" s="6"/>
      <c r="C594" s="6"/>
      <c r="D594" s="6"/>
      <c r="E594" s="6"/>
      <c r="F594" s="6"/>
      <c r="G594" s="6"/>
      <c r="H594" s="6"/>
      <c r="I594" s="6" t="str">
        <f ca="1">IFERROR(__xludf.DUMMYFUNCTION("""COMPUTED_VALUE"""),"Clown")</f>
        <v>Clown</v>
      </c>
      <c r="J594" s="6"/>
      <c r="K594" s="6"/>
      <c r="L594" s="6"/>
      <c r="M594" s="6"/>
      <c r="N594" s="6"/>
      <c r="O594" s="6"/>
      <c r="P594" s="6"/>
      <c r="Q594" s="6"/>
      <c r="R594" s="6">
        <v>0</v>
      </c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>
      <c r="A595" s="6"/>
      <c r="B595" s="6"/>
      <c r="C595" s="6"/>
      <c r="D595" s="6"/>
      <c r="E595" s="6"/>
      <c r="F595" s="6"/>
      <c r="G595" s="6"/>
      <c r="H595" s="6"/>
      <c r="I595" s="6" t="str">
        <f ca="1">IFERROR(__xludf.DUMMYFUNCTION("""COMPUTED_VALUE"""),"Knight")</f>
        <v>Knight</v>
      </c>
      <c r="J595" s="6"/>
      <c r="K595" s="6"/>
      <c r="L595" s="6"/>
      <c r="M595" s="6"/>
      <c r="N595" s="6"/>
      <c r="O595" s="6"/>
      <c r="P595" s="6"/>
      <c r="Q595" s="6"/>
      <c r="R595" s="6">
        <v>0</v>
      </c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>
      <c r="A596" s="6"/>
      <c r="B596" s="6"/>
      <c r="C596" s="6"/>
      <c r="D596" s="6"/>
      <c r="E596" s="6"/>
      <c r="F596" s="6"/>
      <c r="G596" s="6"/>
      <c r="H596" s="6"/>
      <c r="I596" s="6" t="str">
        <f ca="1">IFERROR(__xludf.DUMMYFUNCTION("""COMPUTED_VALUE"""),"Lancer")</f>
        <v>Lancer</v>
      </c>
      <c r="J596" s="6"/>
      <c r="K596" s="6"/>
      <c r="L596" s="6"/>
      <c r="M596" s="6"/>
      <c r="N596" s="6"/>
      <c r="O596" s="6"/>
      <c r="P596" s="6"/>
      <c r="Q596" s="6"/>
      <c r="R596" s="6">
        <v>0</v>
      </c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>
      <c r="A597" s="6"/>
      <c r="B597" s="6"/>
      <c r="C597" s="6"/>
      <c r="D597" s="6"/>
      <c r="E597" s="6"/>
      <c r="F597" s="6"/>
      <c r="G597" s="6"/>
      <c r="H597" s="6"/>
      <c r="I597" s="6" t="str">
        <f ca="1">IFERROR(__xludf.DUMMYFUNCTION("""COMPUTED_VALUE"""),"Archer")</f>
        <v>Archer</v>
      </c>
      <c r="J597" s="6"/>
      <c r="K597" s="6"/>
      <c r="L597" s="6"/>
      <c r="M597" s="6"/>
      <c r="N597" s="6"/>
      <c r="O597" s="6"/>
      <c r="P597" s="6"/>
      <c r="Q597" s="6"/>
      <c r="R597" s="6">
        <v>0</v>
      </c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>
      <c r="A598" s="6"/>
      <c r="B598" s="6"/>
      <c r="C598" s="6"/>
      <c r="D598" s="6"/>
      <c r="E598" s="6"/>
      <c r="F598" s="6"/>
      <c r="G598" s="6"/>
      <c r="H598" s="6"/>
      <c r="I598" s="6" t="str">
        <f ca="1">IFERROR(__xludf.DUMMYFUNCTION("""COMPUTED_VALUE"""),"Magic Knight")</f>
        <v>Magic Knight</v>
      </c>
      <c r="J598" s="6"/>
      <c r="K598" s="6"/>
      <c r="L598" s="6"/>
      <c r="M598" s="6"/>
      <c r="N598" s="6"/>
      <c r="O598" s="6"/>
      <c r="P598" s="6"/>
      <c r="Q598" s="6"/>
      <c r="R598" s="6">
        <v>0</v>
      </c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>
      <c r="A599" s="6"/>
      <c r="B599" s="6"/>
      <c r="C599" s="6"/>
      <c r="D599" s="6"/>
      <c r="E599" s="6"/>
      <c r="F599" s="6"/>
      <c r="G599" s="6"/>
      <c r="H599" s="6"/>
      <c r="I599" s="6" t="str">
        <f ca="1">IFERROR(__xludf.DUMMYFUNCTION("""COMPUTED_VALUE"""),"Swordsman")</f>
        <v>Swordsman</v>
      </c>
      <c r="J599" s="6"/>
      <c r="K599" s="6"/>
      <c r="L599" s="6"/>
      <c r="M599" s="6"/>
      <c r="N599" s="6"/>
      <c r="O599" s="6"/>
      <c r="P599" s="6"/>
      <c r="Q599" s="6"/>
      <c r="R599" s="6">
        <v>0</v>
      </c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>
      <c r="A600" s="6"/>
      <c r="B600" s="6"/>
      <c r="C600" s="6"/>
      <c r="D600" s="6"/>
      <c r="E600" s="6"/>
      <c r="F600" s="6"/>
      <c r="G600" s="6"/>
      <c r="H600" s="6"/>
      <c r="I600" s="6" t="str">
        <f ca="1">IFERROR(__xludf.DUMMYFUNCTION("""COMPUTED_VALUE"""),"Werewolf")</f>
        <v>Werewolf</v>
      </c>
      <c r="J600" s="6"/>
      <c r="K600" s="6"/>
      <c r="L600" s="6"/>
      <c r="M600" s="6"/>
      <c r="N600" s="6"/>
      <c r="O600" s="6"/>
      <c r="P600" s="6"/>
      <c r="Q600" s="6"/>
      <c r="R600" s="6">
        <v>0</v>
      </c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>
      <c r="A601" s="6"/>
      <c r="B601" s="6"/>
      <c r="C601" s="6"/>
      <c r="D601" s="6"/>
      <c r="E601" s="6"/>
      <c r="F601" s="6"/>
      <c r="G601" s="6"/>
      <c r="H601" s="6"/>
      <c r="I601" s="6" t="str">
        <f ca="1">IFERROR(__xludf.DUMMYFUNCTION("""COMPUTED_VALUE"""),"Plague Doctor")</f>
        <v>Plague Doctor</v>
      </c>
      <c r="J601" s="6"/>
      <c r="K601" s="6"/>
      <c r="L601" s="6"/>
      <c r="M601" s="6"/>
      <c r="N601" s="6"/>
      <c r="O601" s="6"/>
      <c r="P601" s="6"/>
      <c r="Q601" s="6"/>
      <c r="R601" s="6">
        <v>0</v>
      </c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>
      <c r="A602" s="6"/>
      <c r="B602" s="6"/>
      <c r="C602" s="6"/>
      <c r="D602" s="6"/>
      <c r="E602" s="6"/>
      <c r="F602" s="6"/>
      <c r="G602" s="6"/>
      <c r="H602" s="6"/>
      <c r="I602" s="6" t="str">
        <f ca="1">IFERROR(__xludf.DUMMYFUNCTION("""COMPUTED_VALUE"""),"Archer")</f>
        <v>Archer</v>
      </c>
      <c r="J602" s="6"/>
      <c r="K602" s="6"/>
      <c r="L602" s="6"/>
      <c r="M602" s="6"/>
      <c r="N602" s="6"/>
      <c r="O602" s="6"/>
      <c r="P602" s="6"/>
      <c r="Q602" s="6"/>
      <c r="R602" s="6">
        <v>0</v>
      </c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>
      <c r="A603" s="6"/>
      <c r="B603" s="6"/>
      <c r="C603" s="6"/>
      <c r="D603" s="6"/>
      <c r="E603" s="6"/>
      <c r="F603" s="6"/>
      <c r="G603" s="6"/>
      <c r="H603" s="6"/>
      <c r="I603" s="6" t="str">
        <f ca="1">IFERROR(__xludf.DUMMYFUNCTION("""COMPUTED_VALUE"""),"Knight")</f>
        <v>Knight</v>
      </c>
      <c r="J603" s="6"/>
      <c r="K603" s="6"/>
      <c r="L603" s="6"/>
      <c r="M603" s="6"/>
      <c r="N603" s="6"/>
      <c r="O603" s="6"/>
      <c r="P603" s="6"/>
      <c r="Q603" s="6"/>
      <c r="R603" s="6">
        <v>0</v>
      </c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>
      <c r="A604" s="6"/>
      <c r="B604" s="6"/>
      <c r="C604" s="6"/>
      <c r="D604" s="6"/>
      <c r="E604" s="6"/>
      <c r="F604" s="6"/>
      <c r="G604" s="6"/>
      <c r="H604" s="6"/>
      <c r="I604" s="6" t="str">
        <f ca="1">IFERROR(__xludf.DUMMYFUNCTION("""COMPUTED_VALUE"""),"Shadowmancer")</f>
        <v>Shadowmancer</v>
      </c>
      <c r="J604" s="6"/>
      <c r="K604" s="6"/>
      <c r="L604" s="6"/>
      <c r="M604" s="6"/>
      <c r="N604" s="6"/>
      <c r="O604" s="6"/>
      <c r="P604" s="6"/>
      <c r="Q604" s="6"/>
      <c r="R604" s="6">
        <v>0</v>
      </c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>
      <c r="A605" s="6"/>
      <c r="B605" s="6"/>
      <c r="C605" s="6"/>
      <c r="D605" s="6"/>
      <c r="E605" s="6"/>
      <c r="F605" s="6"/>
      <c r="G605" s="6"/>
      <c r="H605" s="6"/>
      <c r="I605" s="6" t="str">
        <f ca="1">IFERROR(__xludf.DUMMYFUNCTION("""COMPUTED_VALUE"""),"Archer")</f>
        <v>Archer</v>
      </c>
      <c r="J605" s="6"/>
      <c r="K605" s="6"/>
      <c r="L605" s="6"/>
      <c r="M605" s="6"/>
      <c r="N605" s="6"/>
      <c r="O605" s="6"/>
      <c r="P605" s="6"/>
      <c r="Q605" s="6"/>
      <c r="R605" s="6">
        <v>0</v>
      </c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>
      <c r="A606" s="6"/>
      <c r="B606" s="6"/>
      <c r="C606" s="6"/>
      <c r="D606" s="6"/>
      <c r="E606" s="6"/>
      <c r="F606" s="6"/>
      <c r="G606" s="6"/>
      <c r="H606" s="6"/>
      <c r="I606" s="6" t="str">
        <f ca="1">IFERROR(__xludf.DUMMYFUNCTION("""COMPUTED_VALUE"""),"Shield Bearer")</f>
        <v>Shield Bearer</v>
      </c>
      <c r="J606" s="6"/>
      <c r="K606" s="6"/>
      <c r="L606" s="6"/>
      <c r="M606" s="6"/>
      <c r="N606" s="6"/>
      <c r="O606" s="6"/>
      <c r="P606" s="6"/>
      <c r="Q606" s="6"/>
      <c r="R606" s="6">
        <v>0</v>
      </c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>
      <c r="A607" s="6"/>
      <c r="B607" s="6"/>
      <c r="C607" s="6"/>
      <c r="D607" s="6"/>
      <c r="E607" s="6"/>
      <c r="F607" s="6"/>
      <c r="G607" s="6"/>
      <c r="H607" s="6"/>
      <c r="I607" s="6" t="str">
        <f ca="1">IFERROR(__xludf.DUMMYFUNCTION("""COMPUTED_VALUE"""),"Devil")</f>
        <v>Devil</v>
      </c>
      <c r="J607" s="6"/>
      <c r="K607" s="6"/>
      <c r="L607" s="6"/>
      <c r="M607" s="6"/>
      <c r="N607" s="6"/>
      <c r="O607" s="6"/>
      <c r="P607" s="6"/>
      <c r="Q607" s="6"/>
      <c r="R607" s="6">
        <v>0</v>
      </c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>
      <c r="A608" s="6"/>
      <c r="B608" s="6"/>
      <c r="C608" s="6"/>
      <c r="D608" s="6"/>
      <c r="E608" s="6"/>
      <c r="F608" s="6"/>
      <c r="G608" s="6"/>
      <c r="H608" s="6"/>
      <c r="I608" s="6" t="str">
        <f ca="1">IFERROR(__xludf.DUMMYFUNCTION("""COMPUTED_VALUE"""),"Magic Knight")</f>
        <v>Magic Knight</v>
      </c>
      <c r="J608" s="6"/>
      <c r="K608" s="6"/>
      <c r="L608" s="6"/>
      <c r="M608" s="6"/>
      <c r="N608" s="6"/>
      <c r="O608" s="6"/>
      <c r="P608" s="6"/>
      <c r="Q608" s="6"/>
      <c r="R608" s="6">
        <v>0</v>
      </c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>
      <c r="A609" s="6"/>
      <c r="B609" s="6"/>
      <c r="C609" s="6"/>
      <c r="D609" s="6"/>
      <c r="E609" s="6"/>
      <c r="F609" s="6"/>
      <c r="G609" s="6"/>
      <c r="H609" s="6"/>
      <c r="I609" s="6" t="str">
        <f ca="1">IFERROR(__xludf.DUMMYFUNCTION("""COMPUTED_VALUE"""),"Magic Knight")</f>
        <v>Magic Knight</v>
      </c>
      <c r="J609" s="6"/>
      <c r="K609" s="6"/>
      <c r="L609" s="6"/>
      <c r="M609" s="6"/>
      <c r="N609" s="6"/>
      <c r="O609" s="6"/>
      <c r="P609" s="6"/>
      <c r="Q609" s="6"/>
      <c r="R609" s="6">
        <v>0</v>
      </c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>
      <c r="A610" s="6"/>
      <c r="B610" s="6"/>
      <c r="C610" s="6"/>
      <c r="D610" s="6"/>
      <c r="E610" s="6"/>
      <c r="F610" s="6"/>
      <c r="G610" s="6"/>
      <c r="H610" s="6"/>
      <c r="I610" s="6" t="str">
        <f ca="1">IFERROR(__xludf.DUMMYFUNCTION("""COMPUTED_VALUE"""),"Illusionist")</f>
        <v>Illusionist</v>
      </c>
      <c r="J610" s="6"/>
      <c r="K610" s="6"/>
      <c r="L610" s="6"/>
      <c r="M610" s="6"/>
      <c r="N610" s="6"/>
      <c r="O610" s="6"/>
      <c r="P610" s="6"/>
      <c r="Q610" s="6"/>
      <c r="R610" s="6">
        <v>0</v>
      </c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>
      <c r="A611" s="6"/>
      <c r="B611" s="6"/>
      <c r="C611" s="6"/>
      <c r="D611" s="6"/>
      <c r="E611" s="6"/>
      <c r="F611" s="6"/>
      <c r="G611" s="6"/>
      <c r="H611" s="6"/>
      <c r="I611" s="6" t="str">
        <f ca="1">IFERROR(__xludf.DUMMYFUNCTION("""COMPUTED_VALUE"""),"Archer")</f>
        <v>Archer</v>
      </c>
      <c r="J611" s="6"/>
      <c r="K611" s="6"/>
      <c r="L611" s="6"/>
      <c r="M611" s="6"/>
      <c r="N611" s="6"/>
      <c r="O611" s="6"/>
      <c r="P611" s="6"/>
      <c r="Q611" s="6"/>
      <c r="R611" s="6">
        <v>0</v>
      </c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>
      <c r="A612" s="6"/>
      <c r="B612" s="6"/>
      <c r="C612" s="6"/>
      <c r="D612" s="6"/>
      <c r="E612" s="6"/>
      <c r="F612" s="6"/>
      <c r="G612" s="6"/>
      <c r="H612" s="6"/>
      <c r="I612" s="6" t="str">
        <f ca="1">IFERROR(__xludf.DUMMYFUNCTION("""COMPUTED_VALUE"""),"Lancer")</f>
        <v>Lancer</v>
      </c>
      <c r="J612" s="6"/>
      <c r="K612" s="6"/>
      <c r="L612" s="6"/>
      <c r="M612" s="6"/>
      <c r="N612" s="6"/>
      <c r="O612" s="6"/>
      <c r="P612" s="6"/>
      <c r="Q612" s="6"/>
      <c r="R612" s="6">
        <v>0</v>
      </c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>
      <c r="A613" s="6"/>
      <c r="B613" s="6"/>
      <c r="C613" s="6"/>
      <c r="D613" s="6"/>
      <c r="E613" s="6"/>
      <c r="F613" s="6"/>
      <c r="G613" s="6"/>
      <c r="H613" s="6"/>
      <c r="I613" s="6" t="str">
        <f ca="1">IFERROR(__xludf.DUMMYFUNCTION("""COMPUTED_VALUE"""),"Knight")</f>
        <v>Knight</v>
      </c>
      <c r="J613" s="6"/>
      <c r="K613" s="6"/>
      <c r="L613" s="6"/>
      <c r="M613" s="6"/>
      <c r="N613" s="6"/>
      <c r="O613" s="6"/>
      <c r="P613" s="6"/>
      <c r="Q613" s="6"/>
      <c r="R613" s="6">
        <v>0</v>
      </c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>
      <c r="A614" s="6"/>
      <c r="B614" s="6"/>
      <c r="C614" s="6"/>
      <c r="D614" s="6"/>
      <c r="E614" s="6"/>
      <c r="F614" s="6"/>
      <c r="G614" s="6"/>
      <c r="H614" s="6"/>
      <c r="I614" s="6" t="str">
        <f ca="1">IFERROR(__xludf.DUMMYFUNCTION("""COMPUTED_VALUE"""),"Archer")</f>
        <v>Archer</v>
      </c>
      <c r="J614" s="6"/>
      <c r="K614" s="6"/>
      <c r="L614" s="6"/>
      <c r="M614" s="6"/>
      <c r="N614" s="6"/>
      <c r="O614" s="6"/>
      <c r="P614" s="6"/>
      <c r="Q614" s="6"/>
      <c r="R614" s="6">
        <v>0</v>
      </c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>
      <c r="A615" s="6"/>
      <c r="B615" s="6"/>
      <c r="C615" s="6"/>
      <c r="D615" s="6"/>
      <c r="E615" s="6"/>
      <c r="F615" s="6"/>
      <c r="G615" s="6"/>
      <c r="H615" s="6"/>
      <c r="I615" s="6" t="str">
        <f ca="1">IFERROR(__xludf.DUMMYFUNCTION("""COMPUTED_VALUE"""),"Fighter")</f>
        <v>Fighter</v>
      </c>
      <c r="J615" s="6"/>
      <c r="K615" s="6"/>
      <c r="L615" s="6"/>
      <c r="M615" s="6"/>
      <c r="N615" s="6"/>
      <c r="O615" s="6"/>
      <c r="P615" s="6"/>
      <c r="Q615" s="6"/>
      <c r="R615" s="6">
        <v>0</v>
      </c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>
      <c r="A616" s="6"/>
      <c r="B616" s="6"/>
      <c r="C616" s="6"/>
      <c r="D616" s="6"/>
      <c r="E616" s="6"/>
      <c r="F616" s="6"/>
      <c r="G616" s="6"/>
      <c r="H616" s="6"/>
      <c r="I616" s="6" t="str">
        <f ca="1">IFERROR(__xludf.DUMMYFUNCTION("""COMPUTED_VALUE"""),"Magic Knight")</f>
        <v>Magic Knight</v>
      </c>
      <c r="J616" s="6"/>
      <c r="K616" s="6"/>
      <c r="L616" s="6"/>
      <c r="M616" s="6"/>
      <c r="N616" s="6"/>
      <c r="O616" s="6"/>
      <c r="P616" s="6"/>
      <c r="Q616" s="6"/>
      <c r="R616" s="6">
        <v>0</v>
      </c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>
      <c r="A617" s="6"/>
      <c r="B617" s="6"/>
      <c r="C617" s="6"/>
      <c r="D617" s="6"/>
      <c r="E617" s="6"/>
      <c r="F617" s="6"/>
      <c r="G617" s="6"/>
      <c r="H617" s="6"/>
      <c r="I617" s="6" t="str">
        <f ca="1">IFERROR(__xludf.DUMMYFUNCTION("""COMPUTED_VALUE"""),"Lancer")</f>
        <v>Lancer</v>
      </c>
      <c r="J617" s="6"/>
      <c r="K617" s="6"/>
      <c r="L617" s="6"/>
      <c r="M617" s="6"/>
      <c r="N617" s="6"/>
      <c r="O617" s="6"/>
      <c r="P617" s="6"/>
      <c r="Q617" s="6"/>
      <c r="R617" s="6">
        <v>0</v>
      </c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>
      <c r="A618" s="6"/>
      <c r="B618" s="6"/>
      <c r="C618" s="6"/>
      <c r="D618" s="6"/>
      <c r="E618" s="6"/>
      <c r="F618" s="6"/>
      <c r="G618" s="6"/>
      <c r="H618" s="6"/>
      <c r="I618" s="6" t="str">
        <f ca="1">IFERROR(__xludf.DUMMYFUNCTION("""COMPUTED_VALUE"""),"Lightning Mage")</f>
        <v>Lightning Mage</v>
      </c>
      <c r="J618" s="6"/>
      <c r="K618" s="6"/>
      <c r="L618" s="6"/>
      <c r="M618" s="6"/>
      <c r="N618" s="6"/>
      <c r="O618" s="6"/>
      <c r="P618" s="6"/>
      <c r="Q618" s="6"/>
      <c r="R618" s="6">
        <v>0</v>
      </c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>
      <c r="A619" s="6"/>
      <c r="B619" s="6"/>
      <c r="C619" s="6"/>
      <c r="D619" s="6"/>
      <c r="E619" s="6"/>
      <c r="F619" s="6"/>
      <c r="G619" s="6"/>
      <c r="H619" s="6"/>
      <c r="I619" s="6" t="str">
        <f ca="1">IFERROR(__xludf.DUMMYFUNCTION("""COMPUTED_VALUE"""),"Knight")</f>
        <v>Knight</v>
      </c>
      <c r="J619" s="6"/>
      <c r="K619" s="6"/>
      <c r="L619" s="6"/>
      <c r="M619" s="6"/>
      <c r="N619" s="6"/>
      <c r="O619" s="6"/>
      <c r="P619" s="6"/>
      <c r="Q619" s="6"/>
      <c r="R619" s="6">
        <v>0</v>
      </c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>
      <c r="A620" s="6"/>
      <c r="B620" s="6"/>
      <c r="C620" s="6"/>
      <c r="D620" s="6"/>
      <c r="E620" s="6"/>
      <c r="F620" s="6"/>
      <c r="G620" s="6"/>
      <c r="H620" s="6"/>
      <c r="I620" s="6" t="str">
        <f ca="1">IFERROR(__xludf.DUMMYFUNCTION("""COMPUTED_VALUE"""),"Illusionist")</f>
        <v>Illusionist</v>
      </c>
      <c r="J620" s="6"/>
      <c r="K620" s="6"/>
      <c r="L620" s="6"/>
      <c r="M620" s="6"/>
      <c r="N620" s="6"/>
      <c r="O620" s="6"/>
      <c r="P620" s="6"/>
      <c r="Q620" s="6"/>
      <c r="R620" s="6">
        <v>0</v>
      </c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>
      <c r="A621" s="6"/>
      <c r="B621" s="6"/>
      <c r="C621" s="6"/>
      <c r="D621" s="6"/>
      <c r="E621" s="6"/>
      <c r="F621" s="6"/>
      <c r="G621" s="6"/>
      <c r="H621" s="6"/>
      <c r="I621" s="6" t="str">
        <f ca="1">IFERROR(__xludf.DUMMYFUNCTION("""COMPUTED_VALUE"""),"Swordsman")</f>
        <v>Swordsman</v>
      </c>
      <c r="J621" s="6"/>
      <c r="K621" s="6"/>
      <c r="L621" s="6"/>
      <c r="M621" s="6"/>
      <c r="N621" s="6"/>
      <c r="O621" s="6"/>
      <c r="P621" s="6"/>
      <c r="Q621" s="6"/>
      <c r="R621" s="6">
        <v>0</v>
      </c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>
      <c r="A622" s="6"/>
      <c r="B622" s="6"/>
      <c r="C622" s="6"/>
      <c r="D622" s="6"/>
      <c r="E622" s="6"/>
      <c r="F622" s="6"/>
      <c r="G622" s="6"/>
      <c r="H622" s="6"/>
      <c r="I622" s="6" t="str">
        <f ca="1">IFERROR(__xludf.DUMMYFUNCTION("""COMPUTED_VALUE"""),"Werewolf")</f>
        <v>Werewolf</v>
      </c>
      <c r="J622" s="6"/>
      <c r="K622" s="6"/>
      <c r="L622" s="6"/>
      <c r="M622" s="6"/>
      <c r="N622" s="6"/>
      <c r="O622" s="6"/>
      <c r="P622" s="6"/>
      <c r="Q622" s="6"/>
      <c r="R622" s="6">
        <v>0</v>
      </c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>
      <c r="A623" s="6"/>
      <c r="B623" s="6"/>
      <c r="C623" s="6"/>
      <c r="D623" s="6"/>
      <c r="E623" s="6"/>
      <c r="F623" s="6"/>
      <c r="G623" s="6"/>
      <c r="H623" s="6"/>
      <c r="I623" s="6" t="str">
        <f ca="1">IFERROR(__xludf.DUMMYFUNCTION("""COMPUTED_VALUE"""),"Magic Knight")</f>
        <v>Magic Knight</v>
      </c>
      <c r="J623" s="6"/>
      <c r="K623" s="6"/>
      <c r="L623" s="6"/>
      <c r="M623" s="6"/>
      <c r="N623" s="6"/>
      <c r="O623" s="6"/>
      <c r="P623" s="6"/>
      <c r="Q623" s="6"/>
      <c r="R623" s="6">
        <v>0</v>
      </c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>
      <c r="A624" s="6"/>
      <c r="B624" s="6"/>
      <c r="C624" s="6"/>
      <c r="D624" s="6"/>
      <c r="E624" s="6"/>
      <c r="F624" s="6"/>
      <c r="G624" s="6"/>
      <c r="H624" s="6"/>
      <c r="I624" s="6" t="str">
        <f ca="1">IFERROR(__xludf.DUMMYFUNCTION("""COMPUTED_VALUE"""),"Pyromancer")</f>
        <v>Pyromancer</v>
      </c>
      <c r="J624" s="6"/>
      <c r="K624" s="6"/>
      <c r="L624" s="6"/>
      <c r="M624" s="6"/>
      <c r="N624" s="6"/>
      <c r="O624" s="6"/>
      <c r="P624" s="6"/>
      <c r="Q624" s="6"/>
      <c r="R624" s="6">
        <v>0</v>
      </c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>
      <c r="A625" s="6"/>
      <c r="B625" s="6"/>
      <c r="C625" s="6"/>
      <c r="D625" s="6"/>
      <c r="E625" s="6"/>
      <c r="F625" s="6"/>
      <c r="G625" s="6"/>
      <c r="H625" s="6"/>
      <c r="I625" s="6" t="str">
        <f ca="1">IFERROR(__xludf.DUMMYFUNCTION("""COMPUTED_VALUE"""),"Lancer")</f>
        <v>Lancer</v>
      </c>
      <c r="J625" s="6"/>
      <c r="K625" s="6"/>
      <c r="L625" s="6"/>
      <c r="M625" s="6"/>
      <c r="N625" s="6"/>
      <c r="O625" s="6"/>
      <c r="P625" s="6"/>
      <c r="Q625" s="6"/>
      <c r="R625" s="6">
        <v>0</v>
      </c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>
      <c r="A626" s="6"/>
      <c r="B626" s="6"/>
      <c r="C626" s="6"/>
      <c r="D626" s="6"/>
      <c r="E626" s="6"/>
      <c r="F626" s="6"/>
      <c r="G626" s="6"/>
      <c r="H626" s="6"/>
      <c r="I626" s="6" t="str">
        <f ca="1">IFERROR(__xludf.DUMMYFUNCTION("""COMPUTED_VALUE"""),"Gambler")</f>
        <v>Gambler</v>
      </c>
      <c r="J626" s="6"/>
      <c r="K626" s="6"/>
      <c r="L626" s="6"/>
      <c r="M626" s="6"/>
      <c r="N626" s="6"/>
      <c r="O626" s="6"/>
      <c r="P626" s="6"/>
      <c r="Q626" s="6"/>
      <c r="R626" s="6">
        <v>0</v>
      </c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>
      <c r="A627" s="6"/>
      <c r="B627" s="6"/>
      <c r="C627" s="6"/>
      <c r="D627" s="6"/>
      <c r="E627" s="6"/>
      <c r="F627" s="6"/>
      <c r="G627" s="6"/>
      <c r="H627" s="6"/>
      <c r="I627" s="6" t="str">
        <f ca="1">IFERROR(__xludf.DUMMYFUNCTION("""COMPUTED_VALUE"""),"Exorcist")</f>
        <v>Exorcist</v>
      </c>
      <c r="J627" s="6"/>
      <c r="K627" s="6"/>
      <c r="L627" s="6"/>
      <c r="M627" s="6"/>
      <c r="N627" s="6"/>
      <c r="O627" s="6"/>
      <c r="P627" s="6"/>
      <c r="Q627" s="6"/>
      <c r="R627" s="6">
        <v>0</v>
      </c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>
      <c r="A628" s="6"/>
      <c r="B628" s="6"/>
      <c r="C628" s="6"/>
      <c r="D628" s="6"/>
      <c r="E628" s="6"/>
      <c r="F628" s="6"/>
      <c r="G628" s="6"/>
      <c r="H628" s="6"/>
      <c r="I628" s="6" t="str">
        <f ca="1">IFERROR(__xludf.DUMMYFUNCTION("""COMPUTED_VALUE"""),"Clown")</f>
        <v>Clown</v>
      </c>
      <c r="J628" s="6"/>
      <c r="K628" s="6"/>
      <c r="L628" s="6"/>
      <c r="M628" s="6"/>
      <c r="N628" s="6"/>
      <c r="O628" s="6"/>
      <c r="P628" s="6"/>
      <c r="Q628" s="6"/>
      <c r="R628" s="6">
        <v>0</v>
      </c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>
      <c r="A629" s="6"/>
      <c r="B629" s="6"/>
      <c r="C629" s="6"/>
      <c r="D629" s="6"/>
      <c r="E629" s="6"/>
      <c r="F629" s="6"/>
      <c r="G629" s="6"/>
      <c r="H629" s="6"/>
      <c r="I629" s="6" t="str">
        <f ca="1">IFERROR(__xludf.DUMMYFUNCTION("""COMPUTED_VALUE"""),"Lightning Mage")</f>
        <v>Lightning Mage</v>
      </c>
      <c r="J629" s="6"/>
      <c r="K629" s="6"/>
      <c r="L629" s="6"/>
      <c r="M629" s="6"/>
      <c r="N629" s="6"/>
      <c r="O629" s="6"/>
      <c r="P629" s="6"/>
      <c r="Q629" s="6"/>
      <c r="R629" s="6">
        <v>0</v>
      </c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>
      <c r="A630" s="6"/>
      <c r="B630" s="6"/>
      <c r="C630" s="6"/>
      <c r="D630" s="6"/>
      <c r="E630" s="6"/>
      <c r="F630" s="6"/>
      <c r="G630" s="6"/>
      <c r="H630" s="6"/>
      <c r="I630" s="6" t="str">
        <f ca="1">IFERROR(__xludf.DUMMYFUNCTION("""COMPUTED_VALUE"""),"Exorcist")</f>
        <v>Exorcist</v>
      </c>
      <c r="J630" s="6"/>
      <c r="K630" s="6"/>
      <c r="L630" s="6"/>
      <c r="M630" s="6"/>
      <c r="N630" s="6"/>
      <c r="O630" s="6"/>
      <c r="P630" s="6"/>
      <c r="Q630" s="6"/>
      <c r="R630" s="6">
        <v>0</v>
      </c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>
      <c r="A631" s="6"/>
      <c r="B631" s="6"/>
      <c r="C631" s="6"/>
      <c r="D631" s="6"/>
      <c r="E631" s="6"/>
      <c r="F631" s="6"/>
      <c r="G631" s="6"/>
      <c r="H631" s="6"/>
      <c r="I631" s="6" t="str">
        <f ca="1">IFERROR(__xludf.DUMMYFUNCTION("""COMPUTED_VALUE"""),"Knight")</f>
        <v>Knight</v>
      </c>
      <c r="J631" s="6"/>
      <c r="K631" s="6"/>
      <c r="L631" s="6"/>
      <c r="M631" s="6"/>
      <c r="N631" s="6"/>
      <c r="O631" s="6"/>
      <c r="P631" s="6"/>
      <c r="Q631" s="6"/>
      <c r="R631" s="6">
        <v>0</v>
      </c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>
      <c r="A632" s="6"/>
      <c r="B632" s="6"/>
      <c r="C632" s="6"/>
      <c r="D632" s="6"/>
      <c r="E632" s="6"/>
      <c r="F632" s="6"/>
      <c r="G632" s="6"/>
      <c r="H632" s="6"/>
      <c r="I632" s="6" t="str">
        <f ca="1">IFERROR(__xludf.DUMMYFUNCTION("""COMPUTED_VALUE"""),"Pyromancer")</f>
        <v>Pyromancer</v>
      </c>
      <c r="J632" s="6"/>
      <c r="K632" s="6"/>
      <c r="L632" s="6"/>
      <c r="M632" s="6"/>
      <c r="N632" s="6"/>
      <c r="O632" s="6"/>
      <c r="P632" s="6"/>
      <c r="Q632" s="6"/>
      <c r="R632" s="6">
        <v>0</v>
      </c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>
      <c r="A633" s="6"/>
      <c r="B633" s="6"/>
      <c r="C633" s="6"/>
      <c r="D633" s="6"/>
      <c r="E633" s="6"/>
      <c r="F633" s="6"/>
      <c r="G633" s="6"/>
      <c r="H633" s="6"/>
      <c r="I633" s="6" t="str">
        <f ca="1">IFERROR(__xludf.DUMMYFUNCTION("""COMPUTED_VALUE"""),"Archer")</f>
        <v>Archer</v>
      </c>
      <c r="J633" s="6"/>
      <c r="K633" s="6"/>
      <c r="L633" s="6"/>
      <c r="M633" s="6"/>
      <c r="N633" s="6"/>
      <c r="O633" s="6"/>
      <c r="P633" s="6"/>
      <c r="Q633" s="6"/>
      <c r="R633" s="6">
        <v>0</v>
      </c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>
      <c r="A634" s="6"/>
      <c r="B634" s="6"/>
      <c r="C634" s="6"/>
      <c r="D634" s="6"/>
      <c r="E634" s="6"/>
      <c r="F634" s="6"/>
      <c r="G634" s="6"/>
      <c r="H634" s="6"/>
      <c r="I634" s="6" t="str">
        <f ca="1">IFERROR(__xludf.DUMMYFUNCTION("""COMPUTED_VALUE"""),"Barrier Mage")</f>
        <v>Barrier Mage</v>
      </c>
      <c r="J634" s="6"/>
      <c r="K634" s="6"/>
      <c r="L634" s="6"/>
      <c r="M634" s="6"/>
      <c r="N634" s="6"/>
      <c r="O634" s="6"/>
      <c r="P634" s="6"/>
      <c r="Q634" s="6"/>
      <c r="R634" s="6">
        <v>0</v>
      </c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>
      <c r="A635" s="6"/>
      <c r="B635" s="6"/>
      <c r="C635" s="6"/>
      <c r="D635" s="6"/>
      <c r="E635" s="6"/>
      <c r="F635" s="6"/>
      <c r="G635" s="6"/>
      <c r="H635" s="6"/>
      <c r="I635" s="6" t="str">
        <f ca="1">IFERROR(__xludf.DUMMYFUNCTION("""COMPUTED_VALUE"""),"Magic Knight")</f>
        <v>Magic Knight</v>
      </c>
      <c r="J635" s="6"/>
      <c r="K635" s="6"/>
      <c r="L635" s="6"/>
      <c r="M635" s="6"/>
      <c r="N635" s="6"/>
      <c r="O635" s="6"/>
      <c r="P635" s="6"/>
      <c r="Q635" s="6"/>
      <c r="R635" s="6">
        <v>0</v>
      </c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>
      <c r="A636" s="6"/>
      <c r="B636" s="6"/>
      <c r="C636" s="6"/>
      <c r="D636" s="6"/>
      <c r="E636" s="6"/>
      <c r="F636" s="6"/>
      <c r="G636" s="6"/>
      <c r="H636" s="6"/>
      <c r="I636" s="6" t="str">
        <f ca="1">IFERROR(__xludf.DUMMYFUNCTION("""COMPUTED_VALUE"""),"Swordsman")</f>
        <v>Swordsman</v>
      </c>
      <c r="J636" s="6"/>
      <c r="K636" s="6"/>
      <c r="L636" s="6"/>
      <c r="M636" s="6"/>
      <c r="N636" s="6"/>
      <c r="O636" s="6"/>
      <c r="P636" s="6"/>
      <c r="Q636" s="6"/>
      <c r="R636" s="6">
        <v>0</v>
      </c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>
      <c r="A637" s="6"/>
      <c r="B637" s="6"/>
      <c r="C637" s="6"/>
      <c r="D637" s="6"/>
      <c r="E637" s="6"/>
      <c r="F637" s="6"/>
      <c r="G637" s="6"/>
      <c r="H637" s="6"/>
      <c r="I637" s="6" t="str">
        <f ca="1">IFERROR(__xludf.DUMMYFUNCTION("""COMPUTED_VALUE"""),"Plague Doctor")</f>
        <v>Plague Doctor</v>
      </c>
      <c r="J637" s="6"/>
      <c r="K637" s="6"/>
      <c r="L637" s="6"/>
      <c r="M637" s="6"/>
      <c r="N637" s="6"/>
      <c r="O637" s="6"/>
      <c r="P637" s="6"/>
      <c r="Q637" s="6"/>
      <c r="R637" s="6">
        <v>0</v>
      </c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>
      <c r="A638" s="6"/>
      <c r="B638" s="6"/>
      <c r="C638" s="6"/>
      <c r="D638" s="6"/>
      <c r="E638" s="6"/>
      <c r="F638" s="6"/>
      <c r="G638" s="6"/>
      <c r="H638" s="6"/>
      <c r="I638" s="6" t="str">
        <f ca="1">IFERROR(__xludf.DUMMYFUNCTION("""COMPUTED_VALUE"""),"Lancer")</f>
        <v>Lancer</v>
      </c>
      <c r="J638" s="6"/>
      <c r="K638" s="6"/>
      <c r="L638" s="6"/>
      <c r="M638" s="6"/>
      <c r="N638" s="6"/>
      <c r="O638" s="6"/>
      <c r="P638" s="6"/>
      <c r="Q638" s="6"/>
      <c r="R638" s="6">
        <v>0</v>
      </c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>
      <c r="A639" s="6"/>
      <c r="B639" s="6"/>
      <c r="C639" s="6"/>
      <c r="D639" s="6"/>
      <c r="E639" s="6"/>
      <c r="F639" s="6"/>
      <c r="G639" s="6"/>
      <c r="H639" s="6"/>
      <c r="I639" s="6" t="str">
        <f ca="1">IFERROR(__xludf.DUMMYFUNCTION("""COMPUTED_VALUE"""),"Vampire")</f>
        <v>Vampire</v>
      </c>
      <c r="J639" s="6"/>
      <c r="K639" s="6"/>
      <c r="L639" s="6"/>
      <c r="M639" s="6"/>
      <c r="N639" s="6"/>
      <c r="O639" s="6"/>
      <c r="P639" s="6"/>
      <c r="Q639" s="6"/>
      <c r="R639" s="6">
        <v>0</v>
      </c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>
      <c r="A640" s="6"/>
      <c r="B640" s="6"/>
      <c r="C640" s="6"/>
      <c r="D640" s="6"/>
      <c r="E640" s="6"/>
      <c r="F640" s="6"/>
      <c r="G640" s="6"/>
      <c r="H640" s="6"/>
      <c r="I640" s="6" t="str">
        <f ca="1">IFERROR(__xludf.DUMMYFUNCTION("""COMPUTED_VALUE"""),"Shrine Maiden")</f>
        <v>Shrine Maiden</v>
      </c>
      <c r="J640" s="6"/>
      <c r="K640" s="6"/>
      <c r="L640" s="6"/>
      <c r="M640" s="6"/>
      <c r="N640" s="6"/>
      <c r="O640" s="6"/>
      <c r="P640" s="6"/>
      <c r="Q640" s="6"/>
      <c r="R640" s="6">
        <v>0</v>
      </c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>
      <c r="A641" s="6"/>
      <c r="B641" s="6"/>
      <c r="C641" s="6"/>
      <c r="D641" s="6"/>
      <c r="E641" s="6"/>
      <c r="F641" s="6"/>
      <c r="G641" s="6"/>
      <c r="H641" s="6"/>
      <c r="I641" s="6" t="str">
        <f ca="1">IFERROR(__xludf.DUMMYFUNCTION("""COMPUTED_VALUE"""),"Illusionist")</f>
        <v>Illusionist</v>
      </c>
      <c r="J641" s="6"/>
      <c r="K641" s="6"/>
      <c r="L641" s="6"/>
      <c r="M641" s="6"/>
      <c r="N641" s="6"/>
      <c r="O641" s="6"/>
      <c r="P641" s="6"/>
      <c r="Q641" s="6"/>
      <c r="R641" s="6">
        <v>0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>
      <c r="A642" s="6"/>
      <c r="B642" s="6"/>
      <c r="C642" s="6"/>
      <c r="D642" s="6"/>
      <c r="E642" s="6"/>
      <c r="F642" s="6"/>
      <c r="G642" s="6"/>
      <c r="H642" s="6"/>
      <c r="I642" s="6" t="str">
        <f ca="1">IFERROR(__xludf.DUMMYFUNCTION("""COMPUTED_VALUE"""),"Cold Corpse")</f>
        <v>Cold Corpse</v>
      </c>
      <c r="J642" s="6"/>
      <c r="K642" s="6"/>
      <c r="L642" s="6"/>
      <c r="M642" s="6"/>
      <c r="N642" s="6"/>
      <c r="O642" s="6"/>
      <c r="P642" s="6"/>
      <c r="Q642" s="6"/>
      <c r="R642" s="6">
        <v>0</v>
      </c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>
      <c r="A643" s="6"/>
      <c r="B643" s="6"/>
      <c r="C643" s="6"/>
      <c r="D643" s="6"/>
      <c r="E643" s="6"/>
      <c r="F643" s="6"/>
      <c r="G643" s="6"/>
      <c r="H643" s="6"/>
      <c r="I643" s="6" t="str">
        <f ca="1">IFERROR(__xludf.DUMMYFUNCTION("""COMPUTED_VALUE"""),"Dual Blader")</f>
        <v>Dual Blader</v>
      </c>
      <c r="J643" s="6"/>
      <c r="K643" s="6"/>
      <c r="L643" s="6"/>
      <c r="M643" s="6"/>
      <c r="N643" s="6"/>
      <c r="O643" s="6"/>
      <c r="P643" s="6"/>
      <c r="Q643" s="6"/>
      <c r="R643" s="6">
        <v>0</v>
      </c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>
      <c r="A644" s="6"/>
      <c r="B644" s="6"/>
      <c r="C644" s="6"/>
      <c r="D644" s="6"/>
      <c r="E644" s="6"/>
      <c r="F644" s="6"/>
      <c r="G644" s="6"/>
      <c r="H644" s="6"/>
      <c r="I644" s="6" t="str">
        <f ca="1">IFERROR(__xludf.DUMMYFUNCTION("""COMPUTED_VALUE"""),"Archer")</f>
        <v>Archer</v>
      </c>
      <c r="J644" s="6"/>
      <c r="K644" s="6"/>
      <c r="L644" s="6"/>
      <c r="M644" s="6"/>
      <c r="N644" s="6"/>
      <c r="O644" s="6"/>
      <c r="P644" s="6"/>
      <c r="Q644" s="6"/>
      <c r="R644" s="6">
        <v>0</v>
      </c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>
      <c r="A645" s="6"/>
      <c r="B645" s="6"/>
      <c r="C645" s="6"/>
      <c r="D645" s="6"/>
      <c r="E645" s="6"/>
      <c r="F645" s="6"/>
      <c r="G645" s="6"/>
      <c r="H645" s="6"/>
      <c r="I645" s="6" t="str">
        <f ca="1">IFERROR(__xludf.DUMMYFUNCTION("""COMPUTED_VALUE"""),"Swordsman")</f>
        <v>Swordsman</v>
      </c>
      <c r="J645" s="6"/>
      <c r="K645" s="6"/>
      <c r="L645" s="6"/>
      <c r="M645" s="6"/>
      <c r="N645" s="6"/>
      <c r="O645" s="6"/>
      <c r="P645" s="6"/>
      <c r="Q645" s="6"/>
      <c r="R645" s="6">
        <v>0</v>
      </c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>
      <c r="A646" s="6"/>
      <c r="B646" s="6"/>
      <c r="C646" s="6"/>
      <c r="D646" s="6"/>
      <c r="E646" s="6"/>
      <c r="F646" s="6"/>
      <c r="G646" s="6"/>
      <c r="H646" s="6"/>
      <c r="I646" s="6" t="str">
        <f ca="1">IFERROR(__xludf.DUMMYFUNCTION("""COMPUTED_VALUE"""),"Mystic Dancer")</f>
        <v>Mystic Dancer</v>
      </c>
      <c r="J646" s="6"/>
      <c r="K646" s="6"/>
      <c r="L646" s="6"/>
      <c r="M646" s="6"/>
      <c r="N646" s="6"/>
      <c r="O646" s="6"/>
      <c r="P646" s="6"/>
      <c r="Q646" s="6"/>
      <c r="R646" s="6">
        <v>0</v>
      </c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>
      <c r="A647" s="6"/>
      <c r="B647" s="6"/>
      <c r="C647" s="6"/>
      <c r="D647" s="6"/>
      <c r="E647" s="6"/>
      <c r="F647" s="6"/>
      <c r="G647" s="6"/>
      <c r="H647" s="6"/>
      <c r="I647" s="6" t="str">
        <f ca="1">IFERROR(__xludf.DUMMYFUNCTION("""COMPUTED_VALUE"""),"Lightning Mage")</f>
        <v>Lightning Mage</v>
      </c>
      <c r="J647" s="6"/>
      <c r="K647" s="6"/>
      <c r="L647" s="6"/>
      <c r="M647" s="6"/>
      <c r="N647" s="6"/>
      <c r="O647" s="6"/>
      <c r="P647" s="6"/>
      <c r="Q647" s="6"/>
      <c r="R647" s="6">
        <v>0</v>
      </c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>
      <c r="A648" s="6"/>
      <c r="B648" s="6"/>
      <c r="C648" s="6"/>
      <c r="D648" s="6"/>
      <c r="E648" s="6"/>
      <c r="F648" s="6"/>
      <c r="G648" s="6"/>
      <c r="H648" s="6"/>
      <c r="I648" s="6" t="str">
        <f ca="1">IFERROR(__xludf.DUMMYFUNCTION("""COMPUTED_VALUE"""),"Barrier Mage")</f>
        <v>Barrier Mage</v>
      </c>
      <c r="J648" s="6"/>
      <c r="K648" s="6"/>
      <c r="L648" s="6"/>
      <c r="M648" s="6"/>
      <c r="N648" s="6"/>
      <c r="O648" s="6"/>
      <c r="P648" s="6"/>
      <c r="Q648" s="6"/>
      <c r="R648" s="6">
        <v>0</v>
      </c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>
      <c r="A649" s="6"/>
      <c r="B649" s="6"/>
      <c r="C649" s="6"/>
      <c r="D649" s="6"/>
      <c r="E649" s="6"/>
      <c r="F649" s="6"/>
      <c r="G649" s="6"/>
      <c r="H649" s="6"/>
      <c r="I649" s="6" t="str">
        <f ca="1">IFERROR(__xludf.DUMMYFUNCTION("""COMPUTED_VALUE"""),"Taoist")</f>
        <v>Taoist</v>
      </c>
      <c r="J649" s="6"/>
      <c r="K649" s="6"/>
      <c r="L649" s="6"/>
      <c r="M649" s="6"/>
      <c r="N649" s="6"/>
      <c r="O649" s="6"/>
      <c r="P649" s="6"/>
      <c r="Q649" s="6"/>
      <c r="R649" s="6">
        <v>0</v>
      </c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>
      <c r="A650" s="6"/>
      <c r="B650" s="6"/>
      <c r="C650" s="6"/>
      <c r="D650" s="6"/>
      <c r="E650" s="6"/>
      <c r="F650" s="6"/>
      <c r="G650" s="6"/>
      <c r="H650" s="6"/>
      <c r="I650" s="6" t="str">
        <f ca="1">IFERROR(__xludf.DUMMYFUNCTION("""COMPUTED_VALUE"""),"Barrier Mage")</f>
        <v>Barrier Mage</v>
      </c>
      <c r="J650" s="6"/>
      <c r="K650" s="6"/>
      <c r="L650" s="6"/>
      <c r="M650" s="6"/>
      <c r="N650" s="6"/>
      <c r="O650" s="6"/>
      <c r="P650" s="6"/>
      <c r="Q650" s="6"/>
      <c r="R650" s="6">
        <v>0</v>
      </c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>
      <c r="A651" s="6"/>
      <c r="B651" s="6"/>
      <c r="C651" s="6"/>
      <c r="D651" s="6"/>
      <c r="E651" s="6"/>
      <c r="F651" s="6"/>
      <c r="G651" s="6"/>
      <c r="H651" s="6"/>
      <c r="I651" s="6" t="str">
        <f ca="1">IFERROR(__xludf.DUMMYFUNCTION("""COMPUTED_VALUE"""),"Gambler")</f>
        <v>Gambler</v>
      </c>
      <c r="J651" s="6"/>
      <c r="K651" s="6"/>
      <c r="L651" s="6"/>
      <c r="M651" s="6"/>
      <c r="N651" s="6"/>
      <c r="O651" s="6"/>
      <c r="P651" s="6"/>
      <c r="Q651" s="6"/>
      <c r="R651" s="6">
        <v>0</v>
      </c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>
      <c r="A652" s="6"/>
      <c r="B652" s="6"/>
      <c r="C652" s="6"/>
      <c r="D652" s="6"/>
      <c r="E652" s="6"/>
      <c r="F652" s="6"/>
      <c r="G652" s="6"/>
      <c r="H652" s="6"/>
      <c r="I652" s="6" t="str">
        <f ca="1">IFERROR(__xludf.DUMMYFUNCTION("""COMPUTED_VALUE"""),"Cold Corpse")</f>
        <v>Cold Corpse</v>
      </c>
      <c r="J652" s="6"/>
      <c r="K652" s="6"/>
      <c r="L652" s="6"/>
      <c r="M652" s="6"/>
      <c r="N652" s="6"/>
      <c r="O652" s="6"/>
      <c r="P652" s="6"/>
      <c r="Q652" s="6"/>
      <c r="R652" s="6">
        <v>0</v>
      </c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>
      <c r="A653" s="6"/>
      <c r="B653" s="6"/>
      <c r="C653" s="6"/>
      <c r="D653" s="6"/>
      <c r="E653" s="6"/>
      <c r="F653" s="6"/>
      <c r="G653" s="6"/>
      <c r="H653" s="6"/>
      <c r="I653" s="6" t="str">
        <f ca="1">IFERROR(__xludf.DUMMYFUNCTION("""COMPUTED_VALUE"""),"Lancer")</f>
        <v>Lancer</v>
      </c>
      <c r="J653" s="6"/>
      <c r="K653" s="6"/>
      <c r="L653" s="6"/>
      <c r="M653" s="6"/>
      <c r="N653" s="6"/>
      <c r="O653" s="6"/>
      <c r="P653" s="6"/>
      <c r="Q653" s="6"/>
      <c r="R653" s="6">
        <v>0</v>
      </c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>
      <c r="A654" s="6"/>
      <c r="B654" s="6"/>
      <c r="C654" s="6"/>
      <c r="D654" s="6"/>
      <c r="E654" s="6"/>
      <c r="F654" s="6"/>
      <c r="G654" s="6"/>
      <c r="H654" s="6"/>
      <c r="I654" s="6" t="str">
        <f ca="1">IFERROR(__xludf.DUMMYFUNCTION("""COMPUTED_VALUE"""),"Knight")</f>
        <v>Knight</v>
      </c>
      <c r="J654" s="6"/>
      <c r="K654" s="6"/>
      <c r="L654" s="6"/>
      <c r="M654" s="6"/>
      <c r="N654" s="6"/>
      <c r="O654" s="6"/>
      <c r="P654" s="6"/>
      <c r="Q654" s="6"/>
      <c r="R654" s="6">
        <v>0</v>
      </c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>
      <c r="A655" s="6"/>
      <c r="B655" s="6"/>
      <c r="C655" s="6"/>
      <c r="D655" s="6"/>
      <c r="E655" s="6"/>
      <c r="F655" s="6"/>
      <c r="G655" s="6"/>
      <c r="H655" s="6"/>
      <c r="I655" s="6" t="str">
        <f ca="1">IFERROR(__xludf.DUMMYFUNCTION("""COMPUTED_VALUE"""),"Swordsman")</f>
        <v>Swordsman</v>
      </c>
      <c r="J655" s="6"/>
      <c r="K655" s="6"/>
      <c r="L655" s="6"/>
      <c r="M655" s="6"/>
      <c r="N655" s="6"/>
      <c r="O655" s="6"/>
      <c r="P655" s="6"/>
      <c r="Q655" s="6"/>
      <c r="R655" s="6">
        <v>0</v>
      </c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>
      <c r="A656" s="6"/>
      <c r="B656" s="6"/>
      <c r="C656" s="6"/>
      <c r="D656" s="6"/>
      <c r="E656" s="6"/>
      <c r="F656" s="6"/>
      <c r="G656" s="6"/>
      <c r="H656" s="6"/>
      <c r="I656" s="6" t="str">
        <f ca="1">IFERROR(__xludf.DUMMYFUNCTION("""COMPUTED_VALUE"""),"Gunner")</f>
        <v>Gunner</v>
      </c>
      <c r="J656" s="6"/>
      <c r="K656" s="6"/>
      <c r="L656" s="6"/>
      <c r="M656" s="6"/>
      <c r="N656" s="6"/>
      <c r="O656" s="6"/>
      <c r="P656" s="6"/>
      <c r="Q656" s="6"/>
      <c r="R656" s="6">
        <v>0</v>
      </c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>
      <c r="A657" s="6"/>
      <c r="B657" s="6"/>
      <c r="C657" s="6"/>
      <c r="D657" s="6"/>
      <c r="E657" s="6"/>
      <c r="F657" s="6"/>
      <c r="G657" s="6"/>
      <c r="H657" s="6"/>
      <c r="I657" s="6" t="str">
        <f ca="1">IFERROR(__xludf.DUMMYFUNCTION("""COMPUTED_VALUE"""),"Knight")</f>
        <v>Knight</v>
      </c>
      <c r="J657" s="6"/>
      <c r="K657" s="6"/>
      <c r="L657" s="6"/>
      <c r="M657" s="6"/>
      <c r="N657" s="6"/>
      <c r="O657" s="6"/>
      <c r="P657" s="6"/>
      <c r="Q657" s="6"/>
      <c r="R657" s="6">
        <v>0</v>
      </c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>
      <c r="A658" s="6"/>
      <c r="B658" s="6"/>
      <c r="C658" s="6"/>
      <c r="D658" s="6"/>
      <c r="E658" s="6"/>
      <c r="F658" s="6"/>
      <c r="G658" s="6"/>
      <c r="H658" s="6"/>
      <c r="I658" s="6" t="str">
        <f ca="1">IFERROR(__xludf.DUMMYFUNCTION("""COMPUTED_VALUE"""),"Shrine Maiden")</f>
        <v>Shrine Maiden</v>
      </c>
      <c r="J658" s="6"/>
      <c r="K658" s="6"/>
      <c r="L658" s="6"/>
      <c r="M658" s="6"/>
      <c r="N658" s="6"/>
      <c r="O658" s="6"/>
      <c r="P658" s="6"/>
      <c r="Q658" s="6"/>
      <c r="R658" s="6">
        <v>0</v>
      </c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>
      <c r="A659" s="6"/>
      <c r="B659" s="6"/>
      <c r="C659" s="6"/>
      <c r="D659" s="6"/>
      <c r="E659" s="6"/>
      <c r="F659" s="6"/>
      <c r="G659" s="6"/>
      <c r="H659" s="6"/>
      <c r="I659" s="6" t="str">
        <f ca="1">IFERROR(__xludf.DUMMYFUNCTION("""COMPUTED_VALUE"""),"Lancer")</f>
        <v>Lancer</v>
      </c>
      <c r="J659" s="6"/>
      <c r="K659" s="6"/>
      <c r="L659" s="6"/>
      <c r="M659" s="6"/>
      <c r="N659" s="6"/>
      <c r="O659" s="6"/>
      <c r="P659" s="6"/>
      <c r="Q659" s="6"/>
      <c r="R659" s="6">
        <v>0</v>
      </c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>
      <c r="A660" s="6"/>
      <c r="B660" s="6"/>
      <c r="C660" s="6"/>
      <c r="D660" s="6"/>
      <c r="E660" s="6"/>
      <c r="F660" s="6"/>
      <c r="G660" s="6"/>
      <c r="H660" s="6"/>
      <c r="I660" s="6" t="str">
        <f ca="1">IFERROR(__xludf.DUMMYFUNCTION("""COMPUTED_VALUE"""),"Devil")</f>
        <v>Devil</v>
      </c>
      <c r="J660" s="6"/>
      <c r="K660" s="6"/>
      <c r="L660" s="6"/>
      <c r="M660" s="6"/>
      <c r="N660" s="6"/>
      <c r="O660" s="6"/>
      <c r="P660" s="6"/>
      <c r="Q660" s="6"/>
      <c r="R660" s="6">
        <v>0</v>
      </c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>
      <c r="A661" s="6"/>
      <c r="B661" s="6"/>
      <c r="C661" s="6"/>
      <c r="D661" s="6"/>
      <c r="E661" s="6"/>
      <c r="F661" s="6"/>
      <c r="G661" s="6"/>
      <c r="H661" s="6"/>
      <c r="I661" s="6" t="str">
        <f ca="1">IFERROR(__xludf.DUMMYFUNCTION("""COMPUTED_VALUE"""),"Knight")</f>
        <v>Knight</v>
      </c>
      <c r="J661" s="6"/>
      <c r="K661" s="6"/>
      <c r="L661" s="6"/>
      <c r="M661" s="6"/>
      <c r="N661" s="6"/>
      <c r="O661" s="6"/>
      <c r="P661" s="6"/>
      <c r="Q661" s="6"/>
      <c r="R661" s="6">
        <v>0</v>
      </c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>
      <c r="A662" s="6"/>
      <c r="B662" s="6"/>
      <c r="C662" s="6"/>
      <c r="D662" s="6"/>
      <c r="E662" s="6"/>
      <c r="F662" s="6"/>
      <c r="G662" s="6"/>
      <c r="H662" s="6"/>
      <c r="I662" s="6" t="str">
        <f ca="1">IFERROR(__xludf.DUMMYFUNCTION("""COMPUTED_VALUE"""),"Barrier Mage")</f>
        <v>Barrier Mage</v>
      </c>
      <c r="J662" s="6"/>
      <c r="K662" s="6"/>
      <c r="L662" s="6"/>
      <c r="M662" s="6"/>
      <c r="N662" s="6"/>
      <c r="O662" s="6"/>
      <c r="P662" s="6"/>
      <c r="Q662" s="6"/>
      <c r="R662" s="6">
        <v>0</v>
      </c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>
      <c r="A663" s="6"/>
      <c r="B663" s="6"/>
      <c r="C663" s="6"/>
      <c r="D663" s="6"/>
      <c r="E663" s="6"/>
      <c r="F663" s="6"/>
      <c r="G663" s="6"/>
      <c r="H663" s="6"/>
      <c r="I663" s="6" t="str">
        <f ca="1">IFERROR(__xludf.DUMMYFUNCTION("""COMPUTED_VALUE"""),"Dual Blader")</f>
        <v>Dual Blader</v>
      </c>
      <c r="J663" s="6"/>
      <c r="K663" s="6"/>
      <c r="L663" s="6"/>
      <c r="M663" s="6"/>
      <c r="N663" s="6"/>
      <c r="O663" s="6"/>
      <c r="P663" s="6"/>
      <c r="Q663" s="6"/>
      <c r="R663" s="6">
        <v>0</v>
      </c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>
      <c r="A664" s="6"/>
      <c r="B664" s="6"/>
      <c r="C664" s="6"/>
      <c r="D664" s="6"/>
      <c r="E664" s="6"/>
      <c r="F664" s="6"/>
      <c r="G664" s="6"/>
      <c r="H664" s="6"/>
      <c r="I664" s="6" t="str">
        <f ca="1">IFERROR(__xludf.DUMMYFUNCTION("""COMPUTED_VALUE"""),"Fighter")</f>
        <v>Fighter</v>
      </c>
      <c r="J664" s="6"/>
      <c r="K664" s="6"/>
      <c r="L664" s="6"/>
      <c r="M664" s="6"/>
      <c r="N664" s="6"/>
      <c r="O664" s="6"/>
      <c r="P664" s="6"/>
      <c r="Q664" s="6"/>
      <c r="R664" s="6">
        <v>0</v>
      </c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>
      <c r="A665" s="6"/>
      <c r="B665" s="6"/>
      <c r="C665" s="6"/>
      <c r="D665" s="6"/>
      <c r="E665" s="6"/>
      <c r="F665" s="6"/>
      <c r="G665" s="6"/>
      <c r="H665" s="6"/>
      <c r="I665" s="6" t="str">
        <f ca="1">IFERROR(__xludf.DUMMYFUNCTION("""COMPUTED_VALUE"""),"Gambler")</f>
        <v>Gambler</v>
      </c>
      <c r="J665" s="6"/>
      <c r="K665" s="6"/>
      <c r="L665" s="6"/>
      <c r="M665" s="6"/>
      <c r="N665" s="6"/>
      <c r="O665" s="6"/>
      <c r="P665" s="6"/>
      <c r="Q665" s="6"/>
      <c r="R665" s="6">
        <v>0</v>
      </c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>
      <c r="A666" s="6"/>
      <c r="B666" s="6"/>
      <c r="C666" s="6"/>
      <c r="D666" s="6"/>
      <c r="E666" s="6"/>
      <c r="F666" s="6"/>
      <c r="G666" s="6"/>
      <c r="H666" s="6"/>
      <c r="I666" s="6" t="str">
        <f ca="1">IFERROR(__xludf.DUMMYFUNCTION("""COMPUTED_VALUE"""),"Clown")</f>
        <v>Clown</v>
      </c>
      <c r="J666" s="6"/>
      <c r="K666" s="6"/>
      <c r="L666" s="6"/>
      <c r="M666" s="6"/>
      <c r="N666" s="6"/>
      <c r="O666" s="6"/>
      <c r="P666" s="6"/>
      <c r="Q666" s="6"/>
      <c r="R666" s="6">
        <v>0</v>
      </c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>
      <c r="A667" s="6"/>
      <c r="B667" s="6"/>
      <c r="C667" s="6"/>
      <c r="D667" s="6"/>
      <c r="E667" s="6"/>
      <c r="F667" s="6"/>
      <c r="G667" s="6"/>
      <c r="H667" s="6"/>
      <c r="I667" s="6" t="str">
        <f ca="1">IFERROR(__xludf.DUMMYFUNCTION("""COMPUTED_VALUE"""),"Cold Corpse")</f>
        <v>Cold Corpse</v>
      </c>
      <c r="J667" s="6"/>
      <c r="K667" s="6"/>
      <c r="L667" s="6"/>
      <c r="M667" s="6"/>
      <c r="N667" s="6"/>
      <c r="O667" s="6"/>
      <c r="P667" s="6"/>
      <c r="Q667" s="6"/>
      <c r="R667" s="6">
        <v>0</v>
      </c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>
      <c r="A668" s="6"/>
      <c r="B668" s="6"/>
      <c r="C668" s="6"/>
      <c r="D668" s="6"/>
      <c r="E668" s="6"/>
      <c r="F668" s="6"/>
      <c r="G668" s="6"/>
      <c r="H668" s="6"/>
      <c r="I668" s="6" t="str">
        <f ca="1">IFERROR(__xludf.DUMMYFUNCTION("""COMPUTED_VALUE"""),"Pyromancer")</f>
        <v>Pyromancer</v>
      </c>
      <c r="J668" s="6"/>
      <c r="K668" s="6"/>
      <c r="L668" s="6"/>
      <c r="M668" s="6"/>
      <c r="N668" s="6"/>
      <c r="O668" s="6"/>
      <c r="P668" s="6"/>
      <c r="Q668" s="6"/>
      <c r="R668" s="6">
        <v>0</v>
      </c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>
      <c r="A669" s="6"/>
      <c r="B669" s="6"/>
      <c r="C669" s="6"/>
      <c r="D669" s="6"/>
      <c r="E669" s="6"/>
      <c r="F669" s="6"/>
      <c r="G669" s="6"/>
      <c r="H669" s="6"/>
      <c r="I669" s="6" t="str">
        <f ca="1">IFERROR(__xludf.DUMMYFUNCTION("""COMPUTED_VALUE"""),"Dual Blader")</f>
        <v>Dual Blader</v>
      </c>
      <c r="J669" s="6"/>
      <c r="K669" s="6"/>
      <c r="L669" s="6"/>
      <c r="M669" s="6"/>
      <c r="N669" s="6"/>
      <c r="O669" s="6"/>
      <c r="P669" s="6"/>
      <c r="Q669" s="6"/>
      <c r="R669" s="6">
        <v>0</v>
      </c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>
      <c r="A670" s="6"/>
      <c r="B670" s="6"/>
      <c r="C670" s="6"/>
      <c r="D670" s="6"/>
      <c r="E670" s="6"/>
      <c r="F670" s="6"/>
      <c r="G670" s="6"/>
      <c r="H670" s="6"/>
      <c r="I670" s="6" t="str">
        <f ca="1">IFERROR(__xludf.DUMMYFUNCTION("""COMPUTED_VALUE"""),"Lancer")</f>
        <v>Lancer</v>
      </c>
      <c r="J670" s="6"/>
      <c r="K670" s="6"/>
      <c r="L670" s="6"/>
      <c r="M670" s="6"/>
      <c r="N670" s="6"/>
      <c r="O670" s="6"/>
      <c r="P670" s="6"/>
      <c r="Q670" s="6"/>
      <c r="R670" s="6">
        <v>0</v>
      </c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>
      <c r="A671" s="6"/>
      <c r="B671" s="6"/>
      <c r="C671" s="6"/>
      <c r="D671" s="6"/>
      <c r="E671" s="6"/>
      <c r="F671" s="6"/>
      <c r="G671" s="6"/>
      <c r="H671" s="6"/>
      <c r="I671" s="6" t="str">
        <f ca="1">IFERROR(__xludf.DUMMYFUNCTION("""COMPUTED_VALUE"""),"Cold Corpse")</f>
        <v>Cold Corpse</v>
      </c>
      <c r="J671" s="6"/>
      <c r="K671" s="6"/>
      <c r="L671" s="6"/>
      <c r="M671" s="6"/>
      <c r="N671" s="6"/>
      <c r="O671" s="6"/>
      <c r="P671" s="6"/>
      <c r="Q671" s="6"/>
      <c r="R671" s="6">
        <v>0</v>
      </c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>
      <c r="A672" s="6"/>
      <c r="B672" s="6"/>
      <c r="C672" s="6"/>
      <c r="D672" s="6"/>
      <c r="E672" s="6"/>
      <c r="F672" s="6"/>
      <c r="G672" s="6"/>
      <c r="H672" s="6"/>
      <c r="I672" s="6" t="str">
        <f ca="1">IFERROR(__xludf.DUMMYFUNCTION("""COMPUTED_VALUE"""),"Sniper")</f>
        <v>Sniper</v>
      </c>
      <c r="J672" s="6"/>
      <c r="K672" s="6"/>
      <c r="L672" s="6"/>
      <c r="M672" s="6"/>
      <c r="N672" s="6"/>
      <c r="O672" s="6"/>
      <c r="P672" s="6"/>
      <c r="Q672" s="6"/>
      <c r="R672" s="6">
        <v>0</v>
      </c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>
      <c r="A673" s="6"/>
      <c r="B673" s="6"/>
      <c r="C673" s="6"/>
      <c r="D673" s="6"/>
      <c r="E673" s="6"/>
      <c r="F673" s="6"/>
      <c r="G673" s="6"/>
      <c r="H673" s="6"/>
      <c r="I673" s="6" t="str">
        <f ca="1">IFERROR(__xludf.DUMMYFUNCTION("""COMPUTED_VALUE"""),"Archer")</f>
        <v>Archer</v>
      </c>
      <c r="J673" s="6"/>
      <c r="K673" s="6"/>
      <c r="L673" s="6"/>
      <c r="M673" s="6"/>
      <c r="N673" s="6"/>
      <c r="O673" s="6"/>
      <c r="P673" s="6"/>
      <c r="Q673" s="6"/>
      <c r="R673" s="6">
        <v>0</v>
      </c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>
      <c r="A674" s="6"/>
      <c r="B674" s="6"/>
      <c r="C674" s="6"/>
      <c r="D674" s="6"/>
      <c r="E674" s="6"/>
      <c r="F674" s="6"/>
      <c r="G674" s="6"/>
      <c r="H674" s="6"/>
      <c r="I674" s="6" t="str">
        <f ca="1">IFERROR(__xludf.DUMMYFUNCTION("""COMPUTED_VALUE"""),"Magic Knight")</f>
        <v>Magic Knight</v>
      </c>
      <c r="J674" s="6"/>
      <c r="K674" s="6"/>
      <c r="L674" s="6"/>
      <c r="M674" s="6"/>
      <c r="N674" s="6"/>
      <c r="O674" s="6"/>
      <c r="P674" s="6"/>
      <c r="Q674" s="6"/>
      <c r="R674" s="6">
        <v>0</v>
      </c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>
      <c r="A675" s="6"/>
      <c r="B675" s="6"/>
      <c r="C675" s="6"/>
      <c r="D675" s="6"/>
      <c r="E675" s="6"/>
      <c r="F675" s="6"/>
      <c r="G675" s="6"/>
      <c r="H675" s="6"/>
      <c r="I675" s="6" t="str">
        <f ca="1">IFERROR(__xludf.DUMMYFUNCTION("""COMPUTED_VALUE"""),"Barrier Mage")</f>
        <v>Barrier Mage</v>
      </c>
      <c r="J675" s="6"/>
      <c r="K675" s="6"/>
      <c r="L675" s="6"/>
      <c r="M675" s="6"/>
      <c r="N675" s="6"/>
      <c r="O675" s="6"/>
      <c r="P675" s="6"/>
      <c r="Q675" s="6"/>
      <c r="R675" s="6">
        <v>0</v>
      </c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>
      <c r="A676" s="6"/>
      <c r="B676" s="6"/>
      <c r="C676" s="6"/>
      <c r="D676" s="6"/>
      <c r="E676" s="6"/>
      <c r="F676" s="6"/>
      <c r="G676" s="6"/>
      <c r="H676" s="6"/>
      <c r="I676" s="6" t="str">
        <f ca="1">IFERROR(__xludf.DUMMYFUNCTION("""COMPUTED_VALUE"""),"Lancer")</f>
        <v>Lancer</v>
      </c>
      <c r="J676" s="6"/>
      <c r="K676" s="6"/>
      <c r="L676" s="6"/>
      <c r="M676" s="6"/>
      <c r="N676" s="6"/>
      <c r="O676" s="6"/>
      <c r="P676" s="6"/>
      <c r="Q676" s="6"/>
      <c r="R676" s="6">
        <v>0</v>
      </c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>
      <c r="A677" s="6"/>
      <c r="B677" s="6"/>
      <c r="C677" s="6"/>
      <c r="D677" s="6"/>
      <c r="E677" s="6"/>
      <c r="F677" s="6"/>
      <c r="G677" s="6"/>
      <c r="H677" s="6"/>
      <c r="I677" s="6" t="str">
        <f ca="1">IFERROR(__xludf.DUMMYFUNCTION("""COMPUTED_VALUE"""),"Dual Blader")</f>
        <v>Dual Blader</v>
      </c>
      <c r="J677" s="6"/>
      <c r="K677" s="6"/>
      <c r="L677" s="6"/>
      <c r="M677" s="6"/>
      <c r="N677" s="6"/>
      <c r="O677" s="6"/>
      <c r="P677" s="6"/>
      <c r="Q677" s="6"/>
      <c r="R677" s="6">
        <v>0</v>
      </c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>
      <c r="A678" s="6"/>
      <c r="B678" s="6"/>
      <c r="C678" s="6"/>
      <c r="D678" s="6"/>
      <c r="E678" s="6"/>
      <c r="F678" s="6"/>
      <c r="G678" s="6"/>
      <c r="H678" s="6"/>
      <c r="I678" s="6" t="str">
        <f ca="1">IFERROR(__xludf.DUMMYFUNCTION("""COMPUTED_VALUE"""),"Lightning Mage")</f>
        <v>Lightning Mage</v>
      </c>
      <c r="J678" s="6"/>
      <c r="K678" s="6"/>
      <c r="L678" s="6"/>
      <c r="M678" s="6"/>
      <c r="N678" s="6"/>
      <c r="O678" s="6"/>
      <c r="P678" s="6"/>
      <c r="Q678" s="6"/>
      <c r="R678" s="6">
        <v>0</v>
      </c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>
      <c r="A679" s="6"/>
      <c r="B679" s="6"/>
      <c r="C679" s="6"/>
      <c r="D679" s="6"/>
      <c r="E679" s="6"/>
      <c r="F679" s="6"/>
      <c r="G679" s="6"/>
      <c r="H679" s="6"/>
      <c r="I679" s="6" t="str">
        <f ca="1">IFERROR(__xludf.DUMMYFUNCTION("""COMPUTED_VALUE"""),"Archer")</f>
        <v>Archer</v>
      </c>
      <c r="J679" s="6"/>
      <c r="K679" s="6"/>
      <c r="L679" s="6"/>
      <c r="M679" s="6"/>
      <c r="N679" s="6"/>
      <c r="O679" s="6"/>
      <c r="P679" s="6"/>
      <c r="Q679" s="6"/>
      <c r="R679" s="6">
        <v>0</v>
      </c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>
      <c r="A680" s="6"/>
      <c r="B680" s="6"/>
      <c r="C680" s="6"/>
      <c r="D680" s="6"/>
      <c r="E680" s="6"/>
      <c r="F680" s="6"/>
      <c r="G680" s="6"/>
      <c r="H680" s="6"/>
      <c r="I680" s="6" t="str">
        <f ca="1">IFERROR(__xludf.DUMMYFUNCTION("""COMPUTED_VALUE"""),"Ghost")</f>
        <v>Ghost</v>
      </c>
      <c r="J680" s="6"/>
      <c r="K680" s="6"/>
      <c r="L680" s="6"/>
      <c r="M680" s="6"/>
      <c r="N680" s="6"/>
      <c r="O680" s="6"/>
      <c r="P680" s="6"/>
      <c r="Q680" s="6"/>
      <c r="R680" s="6">
        <v>0</v>
      </c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>
      <c r="A681" s="6"/>
      <c r="B681" s="6"/>
      <c r="C681" s="6"/>
      <c r="D681" s="6"/>
      <c r="E681" s="6"/>
      <c r="F681" s="6"/>
      <c r="G681" s="6"/>
      <c r="H681" s="6"/>
      <c r="I681" s="6" t="str">
        <f ca="1">IFERROR(__xludf.DUMMYFUNCTION("""COMPUTED_VALUE"""),"Mystic Dancer")</f>
        <v>Mystic Dancer</v>
      </c>
      <c r="J681" s="6"/>
      <c r="K681" s="6"/>
      <c r="L681" s="6"/>
      <c r="M681" s="6"/>
      <c r="N681" s="6"/>
      <c r="O681" s="6"/>
      <c r="P681" s="6"/>
      <c r="Q681" s="6"/>
      <c r="R681" s="6">
        <v>0</v>
      </c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>
      <c r="A682" s="6"/>
      <c r="B682" s="6"/>
      <c r="C682" s="6"/>
      <c r="D682" s="6"/>
      <c r="E682" s="6"/>
      <c r="F682" s="6"/>
      <c r="G682" s="6"/>
      <c r="H682" s="6"/>
      <c r="I682" s="6" t="str">
        <f ca="1">IFERROR(__xludf.DUMMYFUNCTION("""COMPUTED_VALUE"""),"Barrier Mage")</f>
        <v>Barrier Mage</v>
      </c>
      <c r="J682" s="6"/>
      <c r="K682" s="6"/>
      <c r="L682" s="6"/>
      <c r="M682" s="6"/>
      <c r="N682" s="6"/>
      <c r="O682" s="6"/>
      <c r="P682" s="6"/>
      <c r="Q682" s="6"/>
      <c r="R682" s="6">
        <v>0</v>
      </c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>
      <c r="A683" s="6"/>
      <c r="B683" s="6"/>
      <c r="C683" s="6"/>
      <c r="D683" s="6"/>
      <c r="E683" s="6"/>
      <c r="F683" s="6"/>
      <c r="G683" s="6"/>
      <c r="H683" s="6"/>
      <c r="I683" s="6" t="str">
        <f ca="1">IFERROR(__xludf.DUMMYFUNCTION("""COMPUTED_VALUE"""),"Shrine Maiden")</f>
        <v>Shrine Maiden</v>
      </c>
      <c r="J683" s="6"/>
      <c r="K683" s="6"/>
      <c r="L683" s="6"/>
      <c r="M683" s="6"/>
      <c r="N683" s="6"/>
      <c r="O683" s="6"/>
      <c r="P683" s="6"/>
      <c r="Q683" s="6"/>
      <c r="R683" s="6">
        <v>0</v>
      </c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>
      <c r="A684" s="6"/>
      <c r="B684" s="6"/>
      <c r="C684" s="6"/>
      <c r="D684" s="6"/>
      <c r="E684" s="6"/>
      <c r="F684" s="6"/>
      <c r="G684" s="6"/>
      <c r="H684" s="6"/>
      <c r="I684" s="6" t="str">
        <f ca="1">IFERROR(__xludf.DUMMYFUNCTION("""COMPUTED_VALUE"""),"Werewolf")</f>
        <v>Werewolf</v>
      </c>
      <c r="J684" s="6"/>
      <c r="K684" s="6"/>
      <c r="L684" s="6"/>
      <c r="M684" s="6"/>
      <c r="N684" s="6"/>
      <c r="O684" s="6"/>
      <c r="P684" s="6"/>
      <c r="Q684" s="6"/>
      <c r="R684" s="6">
        <v>0</v>
      </c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>
      <c r="A685" s="6"/>
      <c r="B685" s="6"/>
      <c r="C685" s="6"/>
      <c r="D685" s="6"/>
      <c r="E685" s="6"/>
      <c r="F685" s="6"/>
      <c r="G685" s="6"/>
      <c r="H685" s="6"/>
      <c r="I685" s="6" t="str">
        <f ca="1">IFERROR(__xludf.DUMMYFUNCTION("""COMPUTED_VALUE"""),"Mystic Dancer")</f>
        <v>Mystic Dancer</v>
      </c>
      <c r="J685" s="6"/>
      <c r="K685" s="6"/>
      <c r="L685" s="6"/>
      <c r="M685" s="6"/>
      <c r="N685" s="6"/>
      <c r="O685" s="6"/>
      <c r="P685" s="6"/>
      <c r="Q685" s="6"/>
      <c r="R685" s="6">
        <v>0</v>
      </c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>
      <c r="A686" s="6"/>
      <c r="B686" s="6"/>
      <c r="C686" s="6"/>
      <c r="D686" s="6"/>
      <c r="E686" s="6"/>
      <c r="F686" s="6"/>
      <c r="G686" s="6"/>
      <c r="H686" s="6"/>
      <c r="I686" s="6" t="str">
        <f ca="1">IFERROR(__xludf.DUMMYFUNCTION("""COMPUTED_VALUE"""),"Barrier Mage")</f>
        <v>Barrier Mage</v>
      </c>
      <c r="J686" s="6"/>
      <c r="K686" s="6"/>
      <c r="L686" s="6"/>
      <c r="M686" s="6"/>
      <c r="N686" s="6"/>
      <c r="O686" s="6"/>
      <c r="P686" s="6"/>
      <c r="Q686" s="6"/>
      <c r="R686" s="6">
        <v>0</v>
      </c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>
      <c r="A687" s="6"/>
      <c r="B687" s="6"/>
      <c r="C687" s="6"/>
      <c r="D687" s="6"/>
      <c r="E687" s="6"/>
      <c r="F687" s="6"/>
      <c r="G687" s="6"/>
      <c r="H687" s="6"/>
      <c r="I687" s="6" t="str">
        <f ca="1">IFERROR(__xludf.DUMMYFUNCTION("""COMPUTED_VALUE"""),"Archer")</f>
        <v>Archer</v>
      </c>
      <c r="J687" s="6"/>
      <c r="K687" s="6"/>
      <c r="L687" s="6"/>
      <c r="M687" s="6"/>
      <c r="N687" s="6"/>
      <c r="O687" s="6"/>
      <c r="P687" s="6"/>
      <c r="Q687" s="6"/>
      <c r="R687" s="6">
        <v>0</v>
      </c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>
      <c r="A688" s="6"/>
      <c r="B688" s="6"/>
      <c r="C688" s="6"/>
      <c r="D688" s="6"/>
      <c r="E688" s="6"/>
      <c r="F688" s="6"/>
      <c r="G688" s="6"/>
      <c r="H688" s="6"/>
      <c r="I688" s="6" t="str">
        <f ca="1">IFERROR(__xludf.DUMMYFUNCTION("""COMPUTED_VALUE"""),"Devil")</f>
        <v>Devil</v>
      </c>
      <c r="J688" s="6"/>
      <c r="K688" s="6"/>
      <c r="L688" s="6"/>
      <c r="M688" s="6"/>
      <c r="N688" s="6"/>
      <c r="O688" s="6"/>
      <c r="P688" s="6"/>
      <c r="Q688" s="6"/>
      <c r="R688" s="6">
        <v>0</v>
      </c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>
      <c r="A689" s="6"/>
      <c r="B689" s="6"/>
      <c r="C689" s="6"/>
      <c r="D689" s="6"/>
      <c r="E689" s="6"/>
      <c r="F689" s="6"/>
      <c r="G689" s="6"/>
      <c r="H689" s="6"/>
      <c r="I689" s="6" t="str">
        <f ca="1">IFERROR(__xludf.DUMMYFUNCTION("""COMPUTED_VALUE"""),"Dual Blader")</f>
        <v>Dual Blader</v>
      </c>
      <c r="J689" s="6"/>
      <c r="K689" s="6"/>
      <c r="L689" s="6"/>
      <c r="M689" s="6"/>
      <c r="N689" s="6"/>
      <c r="O689" s="6"/>
      <c r="P689" s="6"/>
      <c r="Q689" s="6"/>
      <c r="R689" s="6">
        <v>0</v>
      </c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>
      <c r="A690" s="6"/>
      <c r="B690" s="6"/>
      <c r="C690" s="6"/>
      <c r="D690" s="6"/>
      <c r="E690" s="6"/>
      <c r="F690" s="6"/>
      <c r="G690" s="6"/>
      <c r="H690" s="6"/>
      <c r="I690" s="6" t="str">
        <f ca="1">IFERROR(__xludf.DUMMYFUNCTION("""COMPUTED_VALUE"""),"Boomerang Hunter")</f>
        <v>Boomerang Hunter</v>
      </c>
      <c r="J690" s="6"/>
      <c r="K690" s="6"/>
      <c r="L690" s="6"/>
      <c r="M690" s="6"/>
      <c r="N690" s="6"/>
      <c r="O690" s="6"/>
      <c r="P690" s="6"/>
      <c r="Q690" s="6"/>
      <c r="R690" s="6">
        <v>0</v>
      </c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>
      <c r="A691" s="6"/>
      <c r="B691" s="6"/>
      <c r="C691" s="6"/>
      <c r="D691" s="6"/>
      <c r="E691" s="6"/>
      <c r="F691" s="6"/>
      <c r="G691" s="6"/>
      <c r="H691" s="6"/>
      <c r="I691" s="6" t="str">
        <f ca="1">IFERROR(__xludf.DUMMYFUNCTION("""COMPUTED_VALUE"""),"Shield Bearer")</f>
        <v>Shield Bearer</v>
      </c>
      <c r="J691" s="6"/>
      <c r="K691" s="6"/>
      <c r="L691" s="6"/>
      <c r="M691" s="6"/>
      <c r="N691" s="6"/>
      <c r="O691" s="6"/>
      <c r="P691" s="6"/>
      <c r="Q691" s="6"/>
      <c r="R691" s="6">
        <v>0</v>
      </c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>
      <c r="A692" s="6"/>
      <c r="B692" s="6"/>
      <c r="C692" s="6"/>
      <c r="D692" s="6"/>
      <c r="E692" s="6"/>
      <c r="F692" s="6"/>
      <c r="G692" s="6"/>
      <c r="H692" s="6"/>
      <c r="I692" s="6" t="str">
        <f ca="1">IFERROR(__xludf.DUMMYFUNCTION("""COMPUTED_VALUE"""),"Vampire")</f>
        <v>Vampire</v>
      </c>
      <c r="J692" s="6"/>
      <c r="K692" s="6"/>
      <c r="L692" s="6"/>
      <c r="M692" s="6"/>
      <c r="N692" s="6"/>
      <c r="O692" s="6"/>
      <c r="P692" s="6"/>
      <c r="Q692" s="6"/>
      <c r="R692" s="6">
        <v>0</v>
      </c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>
      <c r="A693" s="6"/>
      <c r="B693" s="6"/>
      <c r="C693" s="6"/>
      <c r="D693" s="6"/>
      <c r="E693" s="6"/>
      <c r="F693" s="6"/>
      <c r="G693" s="6"/>
      <c r="H693" s="6"/>
      <c r="I693" s="6" t="str">
        <f ca="1">IFERROR(__xludf.DUMMYFUNCTION("""COMPUTED_VALUE"""),"Dual Blader")</f>
        <v>Dual Blader</v>
      </c>
      <c r="J693" s="6"/>
      <c r="K693" s="6"/>
      <c r="L693" s="6"/>
      <c r="M693" s="6"/>
      <c r="N693" s="6"/>
      <c r="O693" s="6"/>
      <c r="P693" s="6"/>
      <c r="Q693" s="6"/>
      <c r="R693" s="6">
        <v>0</v>
      </c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>
      <c r="A694" s="6"/>
      <c r="B694" s="6"/>
      <c r="C694" s="6"/>
      <c r="D694" s="6"/>
      <c r="E694" s="6"/>
      <c r="F694" s="6"/>
      <c r="G694" s="6"/>
      <c r="H694" s="6"/>
      <c r="I694" s="6" t="str">
        <f ca="1">IFERROR(__xludf.DUMMYFUNCTION("""COMPUTED_VALUE"""),"Lancer")</f>
        <v>Lancer</v>
      </c>
      <c r="J694" s="6"/>
      <c r="K694" s="6"/>
      <c r="L694" s="6"/>
      <c r="M694" s="6"/>
      <c r="N694" s="6"/>
      <c r="O694" s="6"/>
      <c r="P694" s="6"/>
      <c r="Q694" s="6"/>
      <c r="R694" s="6">
        <v>0</v>
      </c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>
      <c r="A695" s="6"/>
      <c r="B695" s="6"/>
      <c r="C695" s="6"/>
      <c r="D695" s="6"/>
      <c r="E695" s="6"/>
      <c r="F695" s="6"/>
      <c r="G695" s="6"/>
      <c r="H695" s="6"/>
      <c r="I695" s="6" t="str">
        <f ca="1">IFERROR(__xludf.DUMMYFUNCTION("""COMPUTED_VALUE"""),"Boomerang Hunter")</f>
        <v>Boomerang Hunter</v>
      </c>
      <c r="J695" s="6"/>
      <c r="K695" s="6"/>
      <c r="L695" s="6"/>
      <c r="M695" s="6"/>
      <c r="N695" s="6"/>
      <c r="O695" s="6"/>
      <c r="P695" s="6"/>
      <c r="Q695" s="6"/>
      <c r="R695" s="6">
        <v>0</v>
      </c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>
      <c r="A696" s="6"/>
      <c r="B696" s="6"/>
      <c r="C696" s="6"/>
      <c r="D696" s="6"/>
      <c r="E696" s="6"/>
      <c r="F696" s="6"/>
      <c r="G696" s="6"/>
      <c r="H696" s="6"/>
      <c r="I696" s="6" t="str">
        <f ca="1">IFERROR(__xludf.DUMMYFUNCTION("""COMPUTED_VALUE"""),"Clown")</f>
        <v>Clown</v>
      </c>
      <c r="J696" s="6"/>
      <c r="K696" s="6"/>
      <c r="L696" s="6"/>
      <c r="M696" s="6"/>
      <c r="N696" s="6"/>
      <c r="O696" s="6"/>
      <c r="P696" s="6"/>
      <c r="Q696" s="6"/>
      <c r="R696" s="6">
        <v>0</v>
      </c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>
      <c r="A697" s="6"/>
      <c r="B697" s="6"/>
      <c r="C697" s="6"/>
      <c r="D697" s="6"/>
      <c r="E697" s="6"/>
      <c r="F697" s="6"/>
      <c r="G697" s="6"/>
      <c r="H697" s="6"/>
      <c r="I697" s="6" t="str">
        <f ca="1">IFERROR(__xludf.DUMMYFUNCTION("""COMPUTED_VALUE"""),"Knight")</f>
        <v>Knight</v>
      </c>
      <c r="J697" s="6"/>
      <c r="K697" s="6"/>
      <c r="L697" s="6"/>
      <c r="M697" s="6"/>
      <c r="N697" s="6"/>
      <c r="O697" s="6"/>
      <c r="P697" s="6"/>
      <c r="Q697" s="6"/>
      <c r="R697" s="6">
        <v>0</v>
      </c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>
      <c r="A698" s="6"/>
      <c r="B698" s="6"/>
      <c r="C698" s="6"/>
      <c r="D698" s="6"/>
      <c r="E698" s="6"/>
      <c r="F698" s="6"/>
      <c r="G698" s="6"/>
      <c r="H698" s="6"/>
      <c r="I698" s="6" t="str">
        <f ca="1">IFERROR(__xludf.DUMMYFUNCTION("""COMPUTED_VALUE"""),"Swordsman")</f>
        <v>Swordsman</v>
      </c>
      <c r="J698" s="6"/>
      <c r="K698" s="6"/>
      <c r="L698" s="6"/>
      <c r="M698" s="6"/>
      <c r="N698" s="6"/>
      <c r="O698" s="6"/>
      <c r="P698" s="6"/>
      <c r="Q698" s="6"/>
      <c r="R698" s="6">
        <v>0</v>
      </c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>
      <c r="A699" s="6"/>
      <c r="B699" s="6"/>
      <c r="C699" s="6"/>
      <c r="D699" s="6"/>
      <c r="E699" s="6"/>
      <c r="F699" s="6"/>
      <c r="G699" s="6"/>
      <c r="H699" s="6"/>
      <c r="I699" s="6" t="str">
        <f ca="1">IFERROR(__xludf.DUMMYFUNCTION("""COMPUTED_VALUE"""),"Boomerang Hunter")</f>
        <v>Boomerang Hunter</v>
      </c>
      <c r="J699" s="6"/>
      <c r="K699" s="6"/>
      <c r="L699" s="6"/>
      <c r="M699" s="6"/>
      <c r="N699" s="6"/>
      <c r="O699" s="6"/>
      <c r="P699" s="6"/>
      <c r="Q699" s="6"/>
      <c r="R699" s="6">
        <v>0</v>
      </c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>
      <c r="A700" s="6"/>
      <c r="B700" s="6"/>
      <c r="C700" s="6"/>
      <c r="D700" s="6"/>
      <c r="E700" s="6"/>
      <c r="F700" s="6"/>
      <c r="G700" s="6"/>
      <c r="H700" s="6"/>
      <c r="I700" s="6" t="str">
        <f ca="1">IFERROR(__xludf.DUMMYFUNCTION("""COMPUTED_VALUE"""),"Fighter")</f>
        <v>Fighter</v>
      </c>
      <c r="J700" s="6"/>
      <c r="K700" s="6"/>
      <c r="L700" s="6"/>
      <c r="M700" s="6"/>
      <c r="N700" s="6"/>
      <c r="O700" s="6"/>
      <c r="P700" s="6"/>
      <c r="Q700" s="6"/>
      <c r="R700" s="6">
        <v>0</v>
      </c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>
      <c r="A701" s="6"/>
      <c r="B701" s="6"/>
      <c r="C701" s="6"/>
      <c r="D701" s="6"/>
      <c r="E701" s="6"/>
      <c r="F701" s="6"/>
      <c r="G701" s="6"/>
      <c r="H701" s="6"/>
      <c r="I701" s="6" t="str">
        <f ca="1">IFERROR(__xludf.DUMMYFUNCTION("""COMPUTED_VALUE"""),"Magic Knight")</f>
        <v>Magic Knight</v>
      </c>
      <c r="J701" s="6"/>
      <c r="K701" s="6"/>
      <c r="L701" s="6"/>
      <c r="M701" s="6"/>
      <c r="N701" s="6"/>
      <c r="O701" s="6"/>
      <c r="P701" s="6"/>
      <c r="Q701" s="6"/>
      <c r="R701" s="6">
        <v>0</v>
      </c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>
      <c r="A702" s="6"/>
      <c r="B702" s="6"/>
      <c r="C702" s="6"/>
      <c r="D702" s="6"/>
      <c r="E702" s="6"/>
      <c r="F702" s="6"/>
      <c r="G702" s="6"/>
      <c r="H702" s="6"/>
      <c r="I702" s="6" t="str">
        <f ca="1">IFERROR(__xludf.DUMMYFUNCTION("""COMPUTED_VALUE"""),"Lancer")</f>
        <v>Lancer</v>
      </c>
      <c r="J702" s="6"/>
      <c r="K702" s="6"/>
      <c r="L702" s="6"/>
      <c r="M702" s="6"/>
      <c r="N702" s="6"/>
      <c r="O702" s="6"/>
      <c r="P702" s="6"/>
      <c r="Q702" s="6"/>
      <c r="R702" s="6">
        <v>0</v>
      </c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>
      <c r="A703" s="6"/>
      <c r="B703" s="6"/>
      <c r="C703" s="6"/>
      <c r="D703" s="6"/>
      <c r="E703" s="6"/>
      <c r="F703" s="6"/>
      <c r="G703" s="6"/>
      <c r="H703" s="6"/>
      <c r="I703" s="6" t="str">
        <f ca="1">IFERROR(__xludf.DUMMYFUNCTION("""COMPUTED_VALUE"""),"Lightning Mage")</f>
        <v>Lightning Mage</v>
      </c>
      <c r="J703" s="6"/>
      <c r="K703" s="6"/>
      <c r="L703" s="6"/>
      <c r="M703" s="6"/>
      <c r="N703" s="6"/>
      <c r="O703" s="6"/>
      <c r="P703" s="6"/>
      <c r="Q703" s="6"/>
      <c r="R703" s="6">
        <v>0</v>
      </c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>
      <c r="A704" s="6"/>
      <c r="B704" s="6"/>
      <c r="C704" s="6"/>
      <c r="D704" s="6"/>
      <c r="E704" s="6"/>
      <c r="F704" s="6"/>
      <c r="G704" s="6"/>
      <c r="H704" s="6"/>
      <c r="I704" s="6" t="str">
        <f ca="1">IFERROR(__xludf.DUMMYFUNCTION("""COMPUTED_VALUE"""),"Clown")</f>
        <v>Clown</v>
      </c>
      <c r="J704" s="6"/>
      <c r="K704" s="6"/>
      <c r="L704" s="6"/>
      <c r="M704" s="6"/>
      <c r="N704" s="6"/>
      <c r="O704" s="6"/>
      <c r="P704" s="6"/>
      <c r="Q704" s="6"/>
      <c r="R704" s="6">
        <v>0</v>
      </c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>
      <c r="A705" s="6"/>
      <c r="B705" s="6"/>
      <c r="C705" s="6"/>
      <c r="D705" s="6"/>
      <c r="E705" s="6"/>
      <c r="F705" s="6"/>
      <c r="G705" s="6"/>
      <c r="H705" s="6"/>
      <c r="I705" s="6" t="str">
        <f ca="1">IFERROR(__xludf.DUMMYFUNCTION("""COMPUTED_VALUE"""),"Taoist")</f>
        <v>Taoist</v>
      </c>
      <c r="J705" s="6"/>
      <c r="K705" s="6"/>
      <c r="L705" s="6"/>
      <c r="M705" s="6"/>
      <c r="N705" s="6"/>
      <c r="O705" s="6"/>
      <c r="P705" s="6"/>
      <c r="Q705" s="6"/>
      <c r="R705" s="6">
        <v>0</v>
      </c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>
      <c r="A706" s="6"/>
      <c r="B706" s="6"/>
      <c r="C706" s="6"/>
      <c r="D706" s="6"/>
      <c r="E706" s="6"/>
      <c r="F706" s="6"/>
      <c r="G706" s="6"/>
      <c r="H706" s="6"/>
      <c r="I706" s="6" t="str">
        <f ca="1">IFERROR(__xludf.DUMMYFUNCTION("""COMPUTED_VALUE"""),"Lancer")</f>
        <v>Lancer</v>
      </c>
      <c r="J706" s="6"/>
      <c r="K706" s="6"/>
      <c r="L706" s="6"/>
      <c r="M706" s="6"/>
      <c r="N706" s="6"/>
      <c r="O706" s="6"/>
      <c r="P706" s="6"/>
      <c r="Q706" s="6"/>
      <c r="R706" s="6">
        <v>0</v>
      </c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>
      <c r="A707" s="6"/>
      <c r="B707" s="6"/>
      <c r="C707" s="6"/>
      <c r="D707" s="6"/>
      <c r="E707" s="6"/>
      <c r="F707" s="6"/>
      <c r="G707" s="6"/>
      <c r="H707" s="6"/>
      <c r="I707" s="6" t="str">
        <f ca="1">IFERROR(__xludf.DUMMYFUNCTION("""COMPUTED_VALUE"""),"Archer")</f>
        <v>Archer</v>
      </c>
      <c r="J707" s="6"/>
      <c r="K707" s="6"/>
      <c r="L707" s="6"/>
      <c r="M707" s="6"/>
      <c r="N707" s="6"/>
      <c r="O707" s="6"/>
      <c r="P707" s="6"/>
      <c r="Q707" s="6"/>
      <c r="R707" s="6">
        <v>0</v>
      </c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>
      <c r="A708" s="6"/>
      <c r="B708" s="6"/>
      <c r="C708" s="6"/>
      <c r="D708" s="6"/>
      <c r="E708" s="6"/>
      <c r="F708" s="6"/>
      <c r="G708" s="6"/>
      <c r="H708" s="6"/>
      <c r="I708" s="6" t="str">
        <f ca="1">IFERROR(__xludf.DUMMYFUNCTION("""COMPUTED_VALUE"""),"Fighter")</f>
        <v>Fighter</v>
      </c>
      <c r="J708" s="6"/>
      <c r="K708" s="6"/>
      <c r="L708" s="6"/>
      <c r="M708" s="6"/>
      <c r="N708" s="6"/>
      <c r="O708" s="6"/>
      <c r="P708" s="6"/>
      <c r="Q708" s="6"/>
      <c r="R708" s="6">
        <v>0</v>
      </c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>
      <c r="A709" s="6"/>
      <c r="B709" s="6"/>
      <c r="C709" s="6"/>
      <c r="D709" s="6"/>
      <c r="E709" s="6"/>
      <c r="F709" s="6"/>
      <c r="G709" s="6"/>
      <c r="H709" s="6"/>
      <c r="I709" s="6" t="str">
        <f ca="1">IFERROR(__xludf.DUMMYFUNCTION("""COMPUTED_VALUE"""),"Illusionist")</f>
        <v>Illusionist</v>
      </c>
      <c r="J709" s="6"/>
      <c r="K709" s="6"/>
      <c r="L709" s="6"/>
      <c r="M709" s="6"/>
      <c r="N709" s="6"/>
      <c r="O709" s="6"/>
      <c r="P709" s="6"/>
      <c r="Q709" s="6"/>
      <c r="R709" s="6">
        <v>0</v>
      </c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>
      <c r="A710" s="6"/>
      <c r="B710" s="6"/>
      <c r="C710" s="6"/>
      <c r="D710" s="6"/>
      <c r="E710" s="6"/>
      <c r="F710" s="6"/>
      <c r="G710" s="6"/>
      <c r="H710" s="6"/>
      <c r="I710" s="6" t="str">
        <f ca="1">IFERROR(__xludf.DUMMYFUNCTION("""COMPUTED_VALUE"""),"Shield Bearer")</f>
        <v>Shield Bearer</v>
      </c>
      <c r="J710" s="6"/>
      <c r="K710" s="6"/>
      <c r="L710" s="6"/>
      <c r="M710" s="6"/>
      <c r="N710" s="6"/>
      <c r="O710" s="6"/>
      <c r="P710" s="6"/>
      <c r="Q710" s="6"/>
      <c r="R710" s="6">
        <v>0</v>
      </c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>
      <c r="A711" s="6"/>
      <c r="B711" s="6"/>
      <c r="C711" s="6"/>
      <c r="D711" s="6"/>
      <c r="E711" s="6"/>
      <c r="F711" s="6"/>
      <c r="G711" s="6"/>
      <c r="H711" s="6"/>
      <c r="I711" s="6" t="str">
        <f ca="1">IFERROR(__xludf.DUMMYFUNCTION("""COMPUTED_VALUE"""),"Lightning Mage")</f>
        <v>Lightning Mage</v>
      </c>
      <c r="J711" s="6"/>
      <c r="K711" s="6"/>
      <c r="L711" s="6"/>
      <c r="M711" s="6"/>
      <c r="N711" s="6"/>
      <c r="O711" s="6"/>
      <c r="P711" s="6"/>
      <c r="Q711" s="6"/>
      <c r="R711" s="6">
        <v>0</v>
      </c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>
      <c r="A712" s="6"/>
      <c r="B712" s="6"/>
      <c r="C712" s="6"/>
      <c r="D712" s="6"/>
      <c r="E712" s="6"/>
      <c r="F712" s="6"/>
      <c r="G712" s="6"/>
      <c r="H712" s="6"/>
      <c r="I712" s="6" t="str">
        <f ca="1">IFERROR(__xludf.DUMMYFUNCTION("""COMPUTED_VALUE"""),"Magic Knight")</f>
        <v>Magic Knight</v>
      </c>
      <c r="J712" s="6"/>
      <c r="K712" s="6"/>
      <c r="L712" s="6"/>
      <c r="M712" s="6"/>
      <c r="N712" s="6"/>
      <c r="O712" s="6"/>
      <c r="P712" s="6"/>
      <c r="Q712" s="6"/>
      <c r="R712" s="6">
        <v>0</v>
      </c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>
      <c r="A713" s="6"/>
      <c r="B713" s="6"/>
      <c r="C713" s="6"/>
      <c r="D713" s="6"/>
      <c r="E713" s="6"/>
      <c r="F713" s="6"/>
      <c r="G713" s="6"/>
      <c r="H713" s="6"/>
      <c r="I713" s="6" t="str">
        <f ca="1">IFERROR(__xludf.DUMMYFUNCTION("""COMPUTED_VALUE"""),"Archer")</f>
        <v>Archer</v>
      </c>
      <c r="J713" s="6"/>
      <c r="K713" s="6"/>
      <c r="L713" s="6"/>
      <c r="M713" s="6"/>
      <c r="N713" s="6"/>
      <c r="O713" s="6"/>
      <c r="P713" s="6"/>
      <c r="Q713" s="6"/>
      <c r="R713" s="6">
        <v>0</v>
      </c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>
      <c r="A714" s="6"/>
      <c r="B714" s="6"/>
      <c r="C714" s="6"/>
      <c r="D714" s="6"/>
      <c r="E714" s="6"/>
      <c r="F714" s="6"/>
      <c r="G714" s="6"/>
      <c r="H714" s="6"/>
      <c r="I714" s="6" t="str">
        <f ca="1">IFERROR(__xludf.DUMMYFUNCTION("""COMPUTED_VALUE"""),"Dual Blader")</f>
        <v>Dual Blader</v>
      </c>
      <c r="J714" s="6"/>
      <c r="K714" s="6"/>
      <c r="L714" s="6"/>
      <c r="M714" s="6"/>
      <c r="N714" s="6"/>
      <c r="O714" s="6"/>
      <c r="P714" s="6"/>
      <c r="Q714" s="6"/>
      <c r="R714" s="6">
        <v>0</v>
      </c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>
      <c r="A715" s="6"/>
      <c r="B715" s="6"/>
      <c r="C715" s="6"/>
      <c r="D715" s="6"/>
      <c r="E715" s="6"/>
      <c r="F715" s="6"/>
      <c r="G715" s="6"/>
      <c r="H715" s="6"/>
      <c r="I715" s="6" t="str">
        <f ca="1">IFERROR(__xludf.DUMMYFUNCTION("""COMPUTED_VALUE"""),"Fighter")</f>
        <v>Fighter</v>
      </c>
      <c r="J715" s="6"/>
      <c r="K715" s="6"/>
      <c r="L715" s="6"/>
      <c r="M715" s="6"/>
      <c r="N715" s="6"/>
      <c r="O715" s="6"/>
      <c r="P715" s="6"/>
      <c r="Q715" s="6"/>
      <c r="R715" s="6">
        <v>0</v>
      </c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>
      <c r="A716" s="6"/>
      <c r="B716" s="6"/>
      <c r="C716" s="6"/>
      <c r="D716" s="6"/>
      <c r="E716" s="6"/>
      <c r="F716" s="6"/>
      <c r="G716" s="6"/>
      <c r="H716" s="6"/>
      <c r="I716" s="6" t="str">
        <f ca="1">IFERROR(__xludf.DUMMYFUNCTION("""COMPUTED_VALUE"""),"Barrier Mage")</f>
        <v>Barrier Mage</v>
      </c>
      <c r="J716" s="6"/>
      <c r="K716" s="6"/>
      <c r="L716" s="6"/>
      <c r="M716" s="6"/>
      <c r="N716" s="6"/>
      <c r="O716" s="6"/>
      <c r="P716" s="6"/>
      <c r="Q716" s="6"/>
      <c r="R716" s="6">
        <v>0</v>
      </c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>
        <v>0</v>
      </c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>
        <v>0</v>
      </c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>
        <v>0</v>
      </c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>
        <v>0</v>
      </c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>
        <v>0</v>
      </c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>
        <v>0</v>
      </c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>
        <v>0</v>
      </c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>
        <v>0</v>
      </c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>
        <v>0</v>
      </c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>
        <v>0</v>
      </c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>
        <v>0</v>
      </c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>
        <v>0</v>
      </c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>
        <v>0</v>
      </c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>
        <v>0</v>
      </c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>
        <v>0</v>
      </c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>
        <v>0</v>
      </c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>
        <v>0</v>
      </c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>
        <v>0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>
        <v>0</v>
      </c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>
        <v>0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>
        <v>0</v>
      </c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>
        <v>0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>
        <v>0</v>
      </c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>
        <v>0</v>
      </c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>
        <v>0</v>
      </c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>
        <v>0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>
        <v>0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>
        <v>0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>
        <v>0</v>
      </c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>
        <v>0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>
        <v>0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>
        <v>0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>
        <v>0</v>
      </c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>
        <v>0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>
        <v>0</v>
      </c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>
        <v>0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>
        <v>0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>
        <v>0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>
        <v>0</v>
      </c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>
        <v>0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>
        <v>0</v>
      </c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>
        <v>0</v>
      </c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>
        <v>0</v>
      </c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>
        <v>0</v>
      </c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>
        <v>0</v>
      </c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>
        <v>0</v>
      </c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>
        <v>0</v>
      </c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>
        <v>0</v>
      </c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>
        <v>0</v>
      </c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>
        <v>0</v>
      </c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>
        <v>0</v>
      </c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>
        <v>0</v>
      </c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>
        <v>0</v>
      </c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>
        <v>0</v>
      </c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>
        <v>0</v>
      </c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>
        <v>0</v>
      </c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>
        <v>0</v>
      </c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>
        <v>0</v>
      </c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>
        <v>0</v>
      </c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>
        <v>0</v>
      </c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>
        <v>0</v>
      </c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>
        <v>0</v>
      </c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>
        <v>0</v>
      </c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>
        <v>0</v>
      </c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>
        <v>0</v>
      </c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>
        <v>0</v>
      </c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>
        <v>0</v>
      </c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>
        <v>0</v>
      </c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>
        <v>0</v>
      </c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>
        <v>0</v>
      </c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>
        <v>0</v>
      </c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>
        <v>0</v>
      </c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>
        <v>0</v>
      </c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>
        <v>0</v>
      </c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>
        <v>0</v>
      </c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>
        <v>0</v>
      </c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>
        <v>0</v>
      </c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>
        <v>0</v>
      </c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>
        <v>0</v>
      </c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>
        <v>0</v>
      </c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>
        <v>0</v>
      </c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>
        <v>0</v>
      </c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>
        <v>0</v>
      </c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>
        <v>0</v>
      </c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>
        <v>0</v>
      </c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>
        <v>0</v>
      </c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>
        <v>0</v>
      </c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>
        <v>0</v>
      </c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>
        <v>0</v>
      </c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>
        <v>0</v>
      </c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>
        <v>0</v>
      </c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>
        <v>0</v>
      </c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>
        <v>0</v>
      </c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>
        <v>0</v>
      </c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>
        <v>0</v>
      </c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>
        <v>0</v>
      </c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>
        <v>0</v>
      </c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>
        <v>0</v>
      </c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>
        <v>0</v>
      </c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>
        <v>0</v>
      </c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>
        <v>0</v>
      </c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>
        <v>0</v>
      </c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>
        <v>0</v>
      </c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>
        <v>0</v>
      </c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>
        <v>0</v>
      </c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>
        <v>0</v>
      </c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>
        <v>0</v>
      </c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>
        <v>0</v>
      </c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>
        <v>0</v>
      </c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>
        <v>0</v>
      </c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>
        <v>0</v>
      </c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>
        <v>0</v>
      </c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>
        <v>0</v>
      </c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>
        <v>0</v>
      </c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>
        <v>0</v>
      </c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>
        <v>0</v>
      </c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>
        <v>0</v>
      </c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>
        <v>0</v>
      </c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>
        <v>0</v>
      </c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>
        <v>0</v>
      </c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>
        <v>0</v>
      </c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>
        <v>0</v>
      </c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>
        <v>0</v>
      </c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>
        <v>0</v>
      </c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>
        <v>0</v>
      </c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>
        <v>0</v>
      </c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>
        <v>0</v>
      </c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>
        <v>0</v>
      </c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>
        <v>0</v>
      </c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>
        <v>0</v>
      </c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>
        <v>0</v>
      </c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>
        <v>0</v>
      </c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>
        <v>0</v>
      </c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>
        <v>0</v>
      </c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>
        <v>0</v>
      </c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>
        <v>0</v>
      </c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>
        <v>0</v>
      </c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>
        <v>0</v>
      </c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>
        <v>0</v>
      </c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>
        <v>0</v>
      </c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>
        <v>0</v>
      </c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>
        <v>0</v>
      </c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>
        <v>0</v>
      </c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>
        <v>0</v>
      </c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>
        <v>0</v>
      </c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>
        <v>0</v>
      </c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>
        <v>0</v>
      </c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>
        <v>0</v>
      </c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>
        <v>0</v>
      </c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>
        <v>0</v>
      </c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>
        <v>0</v>
      </c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>
        <v>0</v>
      </c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>
        <v>0</v>
      </c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>
        <v>0</v>
      </c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>
        <v>0</v>
      </c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>
        <v>0</v>
      </c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>
        <v>0</v>
      </c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>
        <v>0</v>
      </c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>
        <v>0</v>
      </c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>
        <v>0</v>
      </c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>
        <v>0</v>
      </c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>
        <v>0</v>
      </c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>
        <v>0</v>
      </c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>
        <v>0</v>
      </c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>
        <v>0</v>
      </c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>
        <v>0</v>
      </c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>
        <v>0</v>
      </c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>
        <v>0</v>
      </c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>
        <v>0</v>
      </c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>
        <v>0</v>
      </c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>
        <v>0</v>
      </c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>
        <v>0</v>
      </c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>
        <v>0</v>
      </c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>
        <v>0</v>
      </c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>
        <v>0</v>
      </c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>
        <v>0</v>
      </c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>
        <v>0</v>
      </c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>
        <v>0</v>
      </c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>
        <v>0</v>
      </c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>
        <v>0</v>
      </c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>
        <v>0</v>
      </c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>
        <v>0</v>
      </c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>
        <v>0</v>
      </c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>
        <v>0</v>
      </c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>
        <v>0</v>
      </c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>
        <v>0</v>
      </c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>
        <v>0</v>
      </c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>
        <v>0</v>
      </c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>
        <v>0</v>
      </c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>
        <v>0</v>
      </c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>
        <v>0</v>
      </c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>
        <v>0</v>
      </c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>
        <v>0</v>
      </c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>
        <v>0</v>
      </c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>
        <v>0</v>
      </c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>
        <v>0</v>
      </c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>
        <v>0</v>
      </c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>
        <v>0</v>
      </c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>
        <v>0</v>
      </c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>
        <v>0</v>
      </c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>
        <v>0</v>
      </c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>
        <v>0</v>
      </c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>
        <v>0</v>
      </c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>
        <v>0</v>
      </c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>
        <v>0</v>
      </c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>
        <v>0</v>
      </c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>
        <v>0</v>
      </c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>
        <v>0</v>
      </c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>
        <v>0</v>
      </c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>
        <v>0</v>
      </c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>
        <v>0</v>
      </c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>
        <v>0</v>
      </c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>
        <v>0</v>
      </c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>
        <v>0</v>
      </c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>
        <v>0</v>
      </c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>
        <v>0</v>
      </c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>
        <v>0</v>
      </c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>
        <v>0</v>
      </c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>
        <v>0</v>
      </c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>
        <v>0</v>
      </c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>
        <v>0</v>
      </c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>
        <v>0</v>
      </c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>
        <v>0</v>
      </c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>
        <v>0</v>
      </c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>
        <v>0</v>
      </c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>
        <v>0</v>
      </c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>
        <v>0</v>
      </c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>
        <v>0</v>
      </c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>
        <v>0</v>
      </c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>
        <v>0</v>
      </c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>
        <v>0</v>
      </c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>
        <v>0</v>
      </c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>
        <v>0</v>
      </c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>
        <v>0</v>
      </c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>
        <v>0</v>
      </c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>
        <v>0</v>
      </c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>
        <v>0</v>
      </c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>
        <v>0</v>
      </c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>
        <v>0</v>
      </c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>
        <v>0</v>
      </c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>
        <v>0</v>
      </c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>
        <v>0</v>
      </c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>
        <v>0</v>
      </c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>
        <v>0</v>
      </c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>
        <v>0</v>
      </c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>
        <v>0</v>
      </c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>
        <v>0</v>
      </c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>
        <v>0</v>
      </c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>
        <v>0</v>
      </c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>
        <v>0</v>
      </c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>
        <v>0</v>
      </c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>
        <v>0</v>
      </c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>
        <v>0</v>
      </c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>
        <v>0</v>
      </c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>
        <v>0</v>
      </c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>
        <v>0</v>
      </c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>
        <v>0</v>
      </c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>
        <v>0</v>
      </c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>
        <v>0</v>
      </c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>
        <v>0</v>
      </c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>
        <v>0</v>
      </c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>
        <v>0</v>
      </c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>
        <v>0</v>
      </c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>
        <v>0</v>
      </c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>
        <v>0</v>
      </c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>
        <v>0</v>
      </c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>
        <v>0</v>
      </c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>
        <v>0</v>
      </c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>
        <v>0</v>
      </c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>
        <v>0</v>
      </c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>
        <v>0</v>
      </c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>
        <v>0</v>
      </c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>
        <v>0</v>
      </c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>
        <v>0</v>
      </c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>
        <v>0</v>
      </c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>
        <v>0</v>
      </c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>
        <v>0</v>
      </c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>
        <v>0</v>
      </c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>
        <v>0</v>
      </c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:29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>
        <v>0</v>
      </c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:29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>
        <v>0</v>
      </c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:29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>
        <v>0</v>
      </c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:2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>
        <v>0</v>
      </c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:29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>
        <v>0</v>
      </c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mergeCells count="8">
    <mergeCell ref="K16:L16"/>
    <mergeCell ref="O16:P16"/>
    <mergeCell ref="Q16:R16"/>
    <mergeCell ref="A3:B3"/>
    <mergeCell ref="D3:E3"/>
    <mergeCell ref="A8:B8"/>
    <mergeCell ref="D8:E8"/>
    <mergeCell ref="H15:S15"/>
  </mergeCells>
  <conditionalFormatting sqref="N17:N48">
    <cfRule type="colorScale" priority="1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Stats!$A$2:$A$33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6"/>
  <sheetViews>
    <sheetView workbookViewId="0"/>
  </sheetViews>
  <sheetFormatPr defaultColWidth="12.5703125" defaultRowHeight="15.75" customHeight="1"/>
  <sheetData>
    <row r="1" spans="1:26">
      <c r="A1" s="1"/>
      <c r="B1" s="1"/>
      <c r="C1" s="1"/>
      <c r="D1" s="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/>
      <c r="B2" s="1"/>
      <c r="C2" s="1"/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1"/>
      <c r="C3" s="1"/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/>
      <c r="B4" s="1"/>
      <c r="C4" s="1"/>
      <c r="D4" s="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1"/>
      <c r="C5" s="1"/>
      <c r="D5" s="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1"/>
      <c r="C6" s="1"/>
      <c r="D6" s="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/>
      <c r="B7" s="1"/>
      <c r="C7" s="1"/>
      <c r="D7" s="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/>
      <c r="B8" s="1"/>
      <c r="C8" s="1"/>
      <c r="D8" s="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/>
      <c r="B9" s="1"/>
      <c r="C9" s="1"/>
      <c r="D9" s="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1"/>
      <c r="C10" s="1"/>
      <c r="D10" s="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1"/>
      <c r="C11" s="1"/>
      <c r="D11" s="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1"/>
      <c r="C12" s="1"/>
      <c r="D12" s="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1"/>
      <c r="C13" s="1"/>
      <c r="D13" s="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1"/>
      <c r="C14" s="1"/>
      <c r="D14" s="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1"/>
      <c r="C15" s="1"/>
      <c r="D15" s="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1"/>
      <c r="C16" s="1"/>
      <c r="D16" s="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1"/>
      <c r="C17" s="1"/>
      <c r="D17" s="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1"/>
      <c r="C18" s="1"/>
      <c r="D18" s="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1"/>
      <c r="C19" s="1"/>
      <c r="D19" s="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1"/>
      <c r="C20" s="1"/>
      <c r="D20" s="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1"/>
      <c r="C21" s="1"/>
      <c r="D21" s="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1"/>
      <c r="C22" s="1"/>
      <c r="D22" s="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1"/>
      <c r="C23" s="1"/>
      <c r="D23" s="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1"/>
      <c r="C24" s="1"/>
      <c r="D24" s="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1"/>
      <c r="C25" s="1"/>
      <c r="D25" s="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4B2E-76FC-4B6C-AC12-E042C9716002}">
  <dimension ref="A1:A40"/>
  <sheetViews>
    <sheetView tabSelected="1" topLeftCell="A19" workbookViewId="0">
      <selection activeCell="H34" sqref="H34"/>
    </sheetView>
  </sheetViews>
  <sheetFormatPr defaultRowHeight="12.75"/>
  <sheetData>
    <row r="1" spans="1:1">
      <c r="A1" t="s">
        <v>47</v>
      </c>
    </row>
    <row r="2" spans="1:1">
      <c r="A2" t="s">
        <v>54</v>
      </c>
    </row>
    <row r="3" spans="1:1">
      <c r="A3" t="s">
        <v>50</v>
      </c>
    </row>
    <row r="4" spans="1:1">
      <c r="A4" t="s">
        <v>366</v>
      </c>
    </row>
    <row r="5" spans="1:1">
      <c r="A5" t="s">
        <v>367</v>
      </c>
    </row>
    <row r="6" spans="1:1">
      <c r="A6" t="s">
        <v>20</v>
      </c>
    </row>
    <row r="7" spans="1:1">
      <c r="A7" t="s">
        <v>67</v>
      </c>
    </row>
    <row r="8" spans="1:1">
      <c r="A8" t="s">
        <v>48</v>
      </c>
    </row>
    <row r="9" spans="1:1">
      <c r="A9" t="s">
        <v>45</v>
      </c>
    </row>
    <row r="10" spans="1:1">
      <c r="A10" t="s">
        <v>368</v>
      </c>
    </row>
    <row r="11" spans="1:1">
      <c r="A11" t="s">
        <v>65</v>
      </c>
    </row>
    <row r="12" spans="1:1">
      <c r="A12" t="s">
        <v>371</v>
      </c>
    </row>
    <row r="13" spans="1:1">
      <c r="A13" t="s">
        <v>59</v>
      </c>
    </row>
    <row r="14" spans="1:1">
      <c r="A14" t="s">
        <v>40</v>
      </c>
    </row>
    <row r="15" spans="1:1">
      <c r="A15" t="s">
        <v>56</v>
      </c>
    </row>
    <row r="16" spans="1:1">
      <c r="A16" t="s">
        <v>30</v>
      </c>
    </row>
    <row r="17" spans="1:1">
      <c r="A17" t="s">
        <v>370</v>
      </c>
    </row>
    <row r="18" spans="1:1">
      <c r="A18" t="s">
        <v>62</v>
      </c>
    </row>
    <row r="19" spans="1:1">
      <c r="A19" t="s">
        <v>55</v>
      </c>
    </row>
    <row r="20" spans="1:1">
      <c r="A20" t="s">
        <v>369</v>
      </c>
    </row>
    <row r="21" spans="1:1">
      <c r="A21" t="s">
        <v>25</v>
      </c>
    </row>
    <row r="22" spans="1:1">
      <c r="A22" t="s">
        <v>15</v>
      </c>
    </row>
    <row r="23" spans="1:1">
      <c r="A23" t="s">
        <v>52</v>
      </c>
    </row>
    <row r="24" spans="1:1">
      <c r="A24" t="s">
        <v>58</v>
      </c>
    </row>
    <row r="25" spans="1:1">
      <c r="A25" t="s">
        <v>51</v>
      </c>
    </row>
    <row r="26" spans="1:1">
      <c r="A26" t="s">
        <v>35</v>
      </c>
    </row>
    <row r="27" spans="1:1">
      <c r="A27" t="s">
        <v>53</v>
      </c>
    </row>
    <row r="28" spans="1:1">
      <c r="A28" t="s">
        <v>63</v>
      </c>
    </row>
    <row r="29" spans="1:1">
      <c r="A29" t="s">
        <v>61</v>
      </c>
    </row>
    <row r="30" spans="1:1">
      <c r="A30" t="s">
        <v>64</v>
      </c>
    </row>
    <row r="31" spans="1:1">
      <c r="A31" t="s">
        <v>57</v>
      </c>
    </row>
    <row r="32" spans="1:1">
      <c r="A32" t="s">
        <v>372</v>
      </c>
    </row>
    <row r="33" spans="1:1">
      <c r="A33" t="s">
        <v>46</v>
      </c>
    </row>
    <row r="34" spans="1:1">
      <c r="A34" t="s">
        <v>68</v>
      </c>
    </row>
    <row r="35" spans="1:1">
      <c r="A35" t="s">
        <v>373</v>
      </c>
    </row>
    <row r="36" spans="1:1">
      <c r="A36" t="s">
        <v>66</v>
      </c>
    </row>
    <row r="37" spans="1:1">
      <c r="A37" t="s">
        <v>60</v>
      </c>
    </row>
    <row r="38" spans="1:1">
      <c r="A38" t="s">
        <v>49</v>
      </c>
    </row>
    <row r="39" spans="1:1">
      <c r="A39" t="s">
        <v>374</v>
      </c>
    </row>
    <row r="40" spans="1:1">
      <c r="A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Stats</vt:lpstr>
      <vt:lpstr>Patch3.2</vt:lpstr>
      <vt:lpstr>Patch3</vt:lpstr>
      <vt:lpstr>WorkingSheet</vt:lpstr>
      <vt:lpstr>ChampionCounters</vt:lpstr>
      <vt:lpstr>Sheet1</vt:lpstr>
      <vt:lpstr>winner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Laxamana</cp:lastModifiedBy>
  <dcterms:modified xsi:type="dcterms:W3CDTF">2023-10-16T18:20:21Z</dcterms:modified>
</cp:coreProperties>
</file>