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LC\Desktop\DataViz\jlc\homework-instructions\01-Excel\Instructions\"/>
    </mc:Choice>
  </mc:AlternateContent>
  <xr:revisionPtr revIDLastSave="0" documentId="13_ncr:1_{73726FCF-53C5-4FF3-BBD7-8089B2568B90}" xr6:coauthVersionLast="43" xr6:coauthVersionMax="43" xr10:uidLastSave="{00000000-0000-0000-0000-000000000000}"/>
  <bookViews>
    <workbookView xWindow="-120" yWindow="-120" windowWidth="29040" windowHeight="17640" xr2:uid="{00000000-000D-0000-FFFF-FFFF00000000}"/>
  </bookViews>
  <sheets>
    <sheet name="data" sheetId="1" r:id="rId1"/>
    <sheet name="bonus" sheetId="2" r:id="rId2"/>
    <sheet name="pivot_category" sheetId="3" r:id="rId3"/>
    <sheet name="pivot_subcategory" sheetId="4" r:id="rId4"/>
    <sheet name="pivot_date_created" sheetId="5" r:id="rId5"/>
    <sheet name="notes" sheetId="6" r:id="rId6"/>
  </sheets>
  <definedNames>
    <definedName name="_xlnm._FilterDatabase" localSheetId="0" hidden="1">data!$A$1:$R$4115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B12" i="2"/>
  <c r="B11" i="2"/>
  <c r="B10" i="2"/>
  <c r="B9" i="2"/>
  <c r="B8" i="2"/>
  <c r="B7" i="2"/>
  <c r="B6" i="2"/>
  <c r="B5" i="2"/>
  <c r="D5" i="2"/>
  <c r="C5" i="2"/>
  <c r="C4" i="2"/>
  <c r="D4" i="2"/>
  <c r="B4" i="2"/>
  <c r="D13" i="2"/>
  <c r="C13" i="2"/>
  <c r="B13" i="2"/>
  <c r="H3" i="2"/>
  <c r="G3" i="2"/>
  <c r="F3" i="2"/>
  <c r="H2" i="2"/>
  <c r="G2" i="2"/>
  <c r="F2" i="2"/>
  <c r="D3" i="2"/>
  <c r="C3" i="2"/>
  <c r="B3" i="2"/>
  <c r="E2" i="2"/>
  <c r="D2" i="2"/>
  <c r="C2" i="2"/>
  <c r="B2" i="2"/>
  <c r="E12" i="2" l="1"/>
  <c r="G12" i="2" s="1"/>
  <c r="E7" i="2"/>
  <c r="F7" i="2" s="1"/>
  <c r="E6" i="2"/>
  <c r="G6" i="2" s="1"/>
  <c r="E11" i="2"/>
  <c r="E10" i="2"/>
  <c r="E9" i="2"/>
  <c r="E8" i="2"/>
  <c r="F8" i="2" s="1"/>
  <c r="G7" i="2"/>
  <c r="E5" i="2"/>
  <c r="E4" i="2"/>
  <c r="G4" i="2" s="1"/>
  <c r="E13" i="2"/>
  <c r="E3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880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7" i="2" l="1"/>
  <c r="H6" i="2"/>
  <c r="F12" i="2"/>
  <c r="H12" i="2"/>
  <c r="F6" i="2"/>
  <c r="G11" i="2"/>
  <c r="H11" i="2"/>
  <c r="F11" i="2"/>
  <c r="G10" i="2"/>
  <c r="H10" i="2"/>
  <c r="F10" i="2"/>
  <c r="G9" i="2"/>
  <c r="H9" i="2"/>
  <c r="F9" i="2"/>
  <c r="H8" i="2"/>
  <c r="G8" i="2"/>
  <c r="G5" i="2"/>
  <c r="H5" i="2"/>
  <c r="F5" i="2"/>
  <c r="F4" i="2"/>
  <c r="H4" i="2"/>
  <c r="H13" i="2"/>
  <c r="G13" i="2"/>
  <c r="F13" i="2"/>
</calcChain>
</file>

<file path=xl/sharedStrings.xml><?xml version="1.0" encoding="utf-8"?>
<sst xmlns="http://schemas.openxmlformats.org/spreadsheetml/2006/main" count="24825" uniqueCount="8399">
  <si>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</si>
  <si>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</si>
  <si>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</si>
  <si>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</si>
  <si>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</si>
  <si>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</si>
  <si>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</si>
  <si>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</si>
  <si>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</si>
  <si>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</si>
  <si>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</si>
  <si>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</si>
  <si>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</si>
  <si>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</si>
  <si>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</si>
  <si>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</si>
  <si>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</si>
  <si>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</si>
  <si>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</si>
  <si>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</si>
  <si>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</si>
  <si>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</si>
  <si>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</si>
  <si>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</si>
  <si>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</si>
  <si>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</si>
  <si>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</si>
  <si>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</si>
  <si>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</si>
  <si>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</si>
  <si>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</si>
  <si>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</si>
  <si>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</si>
  <si>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</si>
  <si>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</si>
  <si>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</si>
  <si>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</si>
  <si>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</si>
  <si>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</si>
  <si>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</si>
  <si>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</si>
  <si>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</si>
  <si>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</si>
  <si>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</si>
  <si>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</si>
  <si>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</si>
  <si>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</si>
  <si>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</si>
  <si>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</si>
  <si>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</si>
  <si>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</si>
  <si>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</si>
  <si>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</si>
  <si>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</si>
  <si>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</si>
  <si>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</si>
  <si>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</si>
  <si>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</si>
  <si>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</si>
  <si>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</si>
  <si>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</si>
  <si>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</si>
  <si>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</si>
  <si>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</si>
  <si>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</si>
  <si>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</si>
  <si>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</si>
  <si>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</si>
  <si>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</si>
  <si>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</si>
  <si>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</si>
  <si>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</si>
  <si>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</si>
  <si>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</si>
  <si>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</si>
  <si>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</si>
  <si>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</si>
  <si>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</si>
  <si>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</si>
  <si>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</si>
  <si>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</si>
  <si>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</si>
  <si>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</si>
  <si>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</si>
  <si>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</si>
  <si>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</si>
  <si>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</si>
  <si>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</si>
  <si>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</si>
  <si>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</si>
  <si>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</si>
  <si>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</si>
  <si>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</si>
  <si>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</si>
  <si>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</si>
  <si>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</si>
  <si>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</si>
  <si>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</si>
  <si>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</si>
  <si>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</si>
  <si>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</si>
  <si>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</si>
  <si>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</si>
  <si>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</si>
  <si>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</si>
  <si>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</si>
  <si>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</si>
  <si>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</si>
  <si>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</si>
  <si>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</si>
  <si>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</si>
  <si>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</si>
  <si>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</si>
  <si>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</si>
  <si>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</si>
  <si>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</si>
  <si>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</si>
  <si>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</si>
  <si>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</si>
  <si>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</si>
  <si>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</si>
  <si>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</si>
  <si>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</si>
  <si>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</si>
  <si>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</si>
  <si>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</si>
  <si>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</si>
  <si>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</si>
  <si>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</si>
  <si>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</si>
  <si>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</si>
  <si>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</si>
  <si>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</si>
  <si>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</si>
  <si>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</si>
  <si>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</si>
  <si>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</si>
  <si>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</si>
  <si>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</si>
  <si>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</si>
  <si>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</si>
  <si>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</si>
  <si>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</si>
  <si>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</si>
  <si>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</si>
  <si>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</si>
  <si>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</si>
  <si>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</si>
  <si>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</si>
  <si>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</si>
  <si>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</si>
  <si>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</si>
  <si>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</si>
  <si>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</si>
  <si>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</si>
  <si>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</si>
  <si>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</si>
  <si>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</si>
  <si>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</si>
  <si>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</si>
  <si>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</si>
  <si>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</si>
  <si>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</si>
  <si>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</si>
  <si>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</si>
  <si>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</si>
  <si>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</si>
  <si>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</si>
  <si>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</si>
  <si>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</si>
  <si>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</si>
  <si>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</si>
  <si>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</si>
  <si>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</si>
  <si>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</si>
  <si>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</si>
  <si>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</si>
  <si>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</si>
  <si>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</si>
  <si>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</si>
  <si>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</si>
  <si>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</si>
  <si>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</si>
  <si>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</si>
  <si>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</si>
  <si>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</si>
  <si>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</si>
  <si>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</si>
  <si>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</si>
  <si>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</si>
  <si>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</si>
  <si>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</si>
  <si>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</si>
  <si>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</si>
  <si>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</si>
  <si>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</si>
  <si>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</si>
  <si>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</si>
  <si>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</si>
  <si>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</si>
  <si>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</si>
  <si>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</si>
  <si>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</si>
  <si>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</si>
  <si>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</si>
  <si>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</si>
  <si>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</si>
  <si>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</si>
  <si>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</si>
  <si>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</si>
  <si>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</si>
  <si>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</si>
  <si>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</si>
  <si>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</si>
  <si>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</si>
  <si>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</si>
  <si>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</si>
  <si>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</si>
  <si>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</si>
  <si>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</si>
  <si>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</si>
  <si>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</si>
  <si>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</si>
  <si>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</si>
  <si>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</si>
  <si>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</si>
  <si>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</si>
  <si>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</si>
  <si>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</si>
  <si>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</si>
  <si>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</si>
  <si>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</si>
  <si>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</si>
  <si>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</si>
  <si>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</si>
  <si>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</si>
  <si>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</si>
  <si>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</si>
  <si>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</si>
  <si>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</si>
  <si>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</si>
  <si>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</si>
  <si>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</si>
  <si>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</si>
  <si>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</si>
  <si>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</si>
  <si>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</si>
  <si>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</si>
  <si>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</si>
  <si>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</si>
  <si>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</si>
  <si>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</si>
  <si>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</si>
  <si>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</si>
  <si>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</si>
  <si>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</si>
  <si>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</si>
  <si>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</si>
  <si>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</si>
  <si>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</si>
  <si>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</si>
  <si>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</si>
  <si>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</si>
  <si>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</si>
  <si>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</si>
  <si>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</si>
  <si>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</si>
  <si>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</si>
  <si>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</si>
  <si>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</si>
  <si>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</si>
  <si>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</si>
  <si>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</si>
  <si>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</si>
  <si>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</si>
  <si>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</si>
  <si>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</si>
  <si>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</si>
  <si>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</si>
  <si>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</si>
  <si>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</si>
  <si>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</si>
  <si>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</si>
  <si>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</si>
  <si>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</si>
  <si>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</si>
  <si>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</si>
  <si>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</si>
  <si>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</si>
  <si>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</si>
  <si>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</si>
  <si>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</si>
  <si>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</si>
  <si>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</si>
  <si>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</si>
  <si>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</si>
  <si>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</si>
  <si>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</si>
  <si>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</si>
  <si>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</si>
  <si>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</si>
  <si>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</si>
  <si>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</si>
  <si>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</si>
  <si>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</si>
  <si>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</si>
  <si>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</si>
  <si>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</si>
  <si>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</si>
  <si>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</si>
  <si>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</si>
  <si>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</si>
  <si>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</si>
  <si>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</si>
  <si>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</si>
  <si>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</si>
  <si>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</si>
  <si>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</si>
  <si>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</si>
  <si>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</si>
  <si>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</si>
  <si>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</si>
  <si>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</si>
  <si>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</si>
  <si>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</si>
  <si>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</si>
  <si>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</si>
  <si>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</si>
  <si>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</si>
  <si>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</si>
  <si>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</si>
  <si>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</si>
  <si>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</si>
  <si>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</si>
  <si>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</si>
  <si>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</si>
  <si>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</si>
  <si>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</si>
  <si>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</si>
  <si>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</si>
  <si>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</si>
  <si>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</si>
  <si>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</si>
  <si>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</si>
  <si>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</si>
  <si>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</si>
  <si>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</si>
  <si>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</si>
  <si>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</si>
  <si>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</si>
  <si>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</si>
  <si>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</si>
  <si>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</si>
  <si>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</si>
  <si>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</si>
  <si>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</si>
  <si>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</si>
  <si>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</si>
  <si>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</si>
  <si>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</si>
  <si>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</si>
  <si>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</si>
  <si>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</si>
  <si>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</si>
  <si>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</si>
  <si>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</si>
  <si>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</si>
  <si>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</si>
  <si>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</si>
  <si>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</si>
  <si>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</si>
  <si>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</si>
  <si>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</si>
  <si>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</si>
  <si>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</si>
  <si>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</si>
  <si>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</si>
  <si>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</si>
  <si>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</si>
  <si>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</si>
  <si>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</si>
  <si>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</si>
  <si>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</si>
  <si>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</si>
  <si>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</si>
  <si>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</si>
  <si>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</si>
  <si>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</si>
  <si>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</si>
  <si>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</si>
  <si>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</si>
  <si>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</si>
  <si>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</si>
  <si>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</si>
  <si>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</si>
  <si>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</si>
  <si>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</si>
  <si>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</si>
  <si>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</si>
  <si>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</si>
  <si>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</si>
  <si>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</si>
  <si>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</si>
  <si>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</si>
  <si>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</si>
  <si>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</si>
  <si>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</si>
  <si>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</si>
  <si>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</si>
  <si>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</si>
  <si>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</si>
  <si>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</si>
  <si>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</si>
  <si>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</si>
  <si>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</si>
  <si>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</si>
  <si>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</si>
  <si>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</si>
  <si>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</si>
  <si>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</si>
  <si>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</si>
  <si>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</si>
  <si>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</si>
  <si>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</si>
  <si>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</si>
  <si>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</si>
  <si>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</si>
  <si>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</si>
  <si>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</si>
  <si>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</si>
  <si>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</si>
  <si>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</si>
  <si>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</si>
  <si>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</si>
  <si>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</si>
  <si>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</si>
  <si>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</si>
  <si>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</si>
  <si>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</si>
  <si>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</si>
  <si>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</si>
  <si>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</si>
  <si>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</si>
  <si>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</si>
  <si>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</si>
  <si>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</si>
  <si>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</si>
  <si>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</si>
  <si>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</si>
  <si>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</si>
  <si>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</si>
  <si>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</si>
  <si>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</si>
  <si>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</si>
  <si>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</si>
  <si>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</si>
  <si>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</si>
  <si>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</si>
  <si>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</si>
  <si>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</si>
  <si>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</si>
  <si>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</si>
  <si>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</si>
  <si>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</si>
  <si>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</si>
  <si>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</si>
  <si>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</si>
  <si>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</si>
  <si>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</si>
  <si>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</si>
  <si>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</si>
  <si>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</si>
  <si>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</si>
  <si>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</si>
  <si>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</si>
  <si>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</si>
  <si>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</si>
  <si>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</si>
  <si>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</si>
  <si>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</si>
  <si>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</si>
  <si>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</si>
  <si>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</si>
  <si>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</si>
  <si>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</si>
  <si>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</si>
  <si>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</si>
  <si>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</si>
  <si>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</si>
  <si>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</si>
  <si>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</si>
  <si>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</si>
  <si>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</si>
  <si>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</si>
  <si>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</si>
  <si>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</si>
  <si>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</si>
  <si>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</si>
  <si>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</si>
  <si>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</si>
  <si>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</si>
  <si>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</si>
  <si>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</si>
  <si>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</si>
  <si>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</si>
  <si>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</si>
  <si>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</si>
  <si>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</si>
  <si>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</si>
  <si>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</si>
  <si>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</si>
  <si>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</si>
  <si>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</si>
  <si>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</si>
  <si>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</si>
  <si>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</si>
  <si>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</si>
  <si>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</si>
  <si>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</si>
  <si>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</si>
  <si>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</si>
  <si>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</si>
  <si>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</si>
  <si>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</si>
  <si>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</si>
  <si>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</si>
  <si>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</si>
  <si>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</si>
  <si>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</si>
  <si>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</si>
  <si>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</si>
  <si>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</si>
  <si>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</si>
  <si>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</si>
  <si>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</si>
  <si>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</si>
  <si>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</si>
  <si>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</si>
  <si>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</si>
  <si>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</si>
  <si>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</si>
  <si>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</si>
  <si>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</si>
  <si>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</si>
  <si>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</si>
  <si>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</si>
  <si>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</si>
  <si>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</si>
  <si>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</si>
  <si>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</si>
  <si>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</si>
  <si>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</si>
  <si>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</si>
  <si>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</si>
  <si>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</si>
  <si>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</si>
  <si>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</si>
  <si>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</si>
  <si>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</si>
  <si>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</si>
  <si>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</si>
  <si>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</si>
  <si>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</si>
  <si>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</si>
  <si>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</si>
  <si>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</si>
  <si>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</si>
  <si>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</si>
  <si>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</si>
  <si>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</si>
  <si>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</si>
  <si>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</si>
  <si>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</si>
  <si>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</si>
  <si>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</si>
  <si>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</si>
  <si>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</si>
  <si>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</si>
  <si>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</si>
  <si>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</si>
  <si>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</si>
  <si>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</si>
  <si>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</si>
  <si>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</si>
  <si>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</si>
  <si>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</si>
  <si>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</si>
  <si>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</si>
  <si>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</si>
  <si>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</si>
  <si>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</si>
  <si>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</si>
  <si>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</si>
  <si>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</si>
  <si>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</si>
  <si>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</si>
  <si>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</si>
  <si>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</si>
  <si>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</si>
  <si>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</si>
  <si>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</si>
  <si>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</si>
  <si>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</si>
  <si>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</si>
  <si>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</si>
  <si>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</si>
  <si>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</si>
  <si>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</si>
  <si>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</si>
  <si>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</si>
  <si>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</si>
  <si>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</si>
  <si>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</si>
  <si>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</si>
  <si>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</si>
  <si>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</si>
  <si>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</si>
  <si>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</si>
  <si>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</si>
  <si>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</si>
  <si>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</si>
  <si>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</si>
  <si>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</si>
  <si>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</si>
  <si>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</si>
  <si>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</si>
  <si>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</si>
  <si>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</si>
  <si>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</si>
  <si>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</si>
  <si>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</si>
  <si>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</si>
  <si>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</si>
  <si>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</si>
  <si>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</si>
  <si>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</si>
  <si>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</si>
  <si>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</si>
  <si>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</si>
  <si>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</si>
  <si>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</si>
  <si>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</si>
  <si>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</si>
  <si>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</si>
  <si>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</si>
  <si>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</si>
  <si>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</si>
  <si>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</si>
  <si>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</si>
  <si>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</si>
  <si>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</si>
  <si>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</si>
  <si>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</si>
  <si>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</si>
  <si>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</si>
  <si>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</si>
  <si>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</si>
  <si>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</si>
  <si>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</si>
  <si>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</si>
  <si>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</si>
  <si>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</si>
  <si>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</si>
  <si>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</si>
  <si>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</si>
  <si>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</si>
  <si>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</si>
  <si>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</si>
  <si>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</si>
  <si>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</si>
  <si>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</si>
  <si>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</si>
  <si>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</si>
  <si>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</si>
  <si>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</si>
  <si>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</si>
  <si>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</si>
  <si>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</si>
  <si>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</si>
  <si>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</si>
  <si>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</si>
  <si>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</si>
  <si>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</si>
  <si>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</si>
  <si>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</si>
  <si>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</si>
  <si>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</si>
  <si>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</si>
  <si>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</si>
  <si>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</si>
  <si>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</si>
  <si>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</si>
  <si>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</si>
  <si>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</si>
  <si>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</si>
  <si>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</si>
  <si>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</si>
  <si>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</si>
  <si>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</si>
  <si>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</si>
  <si>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</si>
  <si>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</si>
  <si>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</si>
  <si>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</si>
  <si>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</si>
  <si>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</si>
  <si>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</si>
  <si>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</si>
  <si>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</si>
  <si>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</si>
  <si>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</si>
  <si>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</si>
  <si>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</si>
  <si>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</si>
  <si>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</si>
  <si>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</si>
  <si>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</si>
  <si>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</si>
  <si>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</si>
  <si>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</si>
  <si>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</si>
  <si>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</si>
  <si>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</si>
  <si>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</si>
  <si>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</si>
  <si>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</si>
  <si>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</si>
  <si>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</si>
  <si>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</si>
  <si>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</si>
  <si>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</si>
  <si>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</si>
  <si>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</si>
  <si>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</si>
  <si>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</si>
  <si>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</si>
  <si>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</si>
  <si>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</si>
  <si>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</si>
  <si>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</si>
  <si>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</si>
  <si>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</si>
  <si>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</si>
  <si>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</si>
  <si>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</si>
  <si>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</si>
  <si>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</si>
  <si>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</si>
  <si>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</si>
  <si>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</si>
  <si>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</si>
  <si>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</si>
  <si>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</si>
  <si>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</si>
  <si>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</si>
  <si>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</si>
  <si>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</si>
  <si>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</si>
  <si>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</si>
  <si>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</si>
  <si>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</si>
  <si>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</si>
  <si>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</si>
  <si>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</si>
  <si>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</si>
  <si>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</si>
  <si>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</si>
  <si>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</si>
  <si>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</si>
  <si>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</si>
  <si>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</si>
  <si>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</si>
  <si>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</si>
  <si>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</si>
  <si>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</si>
  <si>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</si>
  <si>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</si>
  <si>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</si>
  <si>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</si>
  <si>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</si>
  <si>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</si>
  <si>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</si>
  <si>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</si>
  <si>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</si>
  <si>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</si>
  <si>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</si>
  <si>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</si>
  <si>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</si>
  <si>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</si>
  <si>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</si>
  <si>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</si>
  <si>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</si>
  <si>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</si>
  <si>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</si>
  <si>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</si>
  <si>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</si>
  <si>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</si>
  <si>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</si>
  <si>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</si>
  <si>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</si>
  <si>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</si>
  <si>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</si>
  <si>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</si>
  <si>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</si>
  <si>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</si>
  <si>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</si>
  <si>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</si>
  <si>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</si>
  <si>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</si>
  <si>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</si>
  <si>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</si>
  <si>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</si>
  <si>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</si>
  <si>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</si>
  <si>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</si>
  <si>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</si>
  <si>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</si>
  <si>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</si>
  <si>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</si>
  <si>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</si>
  <si>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</si>
  <si>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</si>
  <si>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</si>
  <si>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</si>
  <si>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</si>
  <si>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</si>
  <si>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</si>
  <si>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</si>
  <si>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</si>
  <si>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</si>
  <si>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</si>
  <si>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</si>
  <si>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</si>
  <si>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</si>
  <si>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</si>
  <si>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</si>
  <si>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</si>
  <si>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</si>
  <si>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</si>
  <si>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</si>
  <si>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</si>
  <si>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</si>
  <si>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</si>
  <si>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</si>
  <si>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</si>
  <si>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</si>
  <si>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</si>
  <si>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</si>
  <si>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</si>
  <si>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</si>
  <si>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</si>
  <si>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</si>
  <si>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</si>
  <si>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</si>
  <si>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</si>
  <si>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</si>
  <si>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</si>
  <si>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</si>
  <si>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</si>
  <si>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</si>
  <si>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</si>
  <si>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</si>
  <si>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</si>
  <si>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</si>
  <si>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</si>
  <si>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</si>
  <si>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</si>
  <si>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</si>
  <si>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</si>
  <si>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</si>
  <si>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</si>
  <si>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</si>
  <si>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</si>
  <si>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</si>
  <si>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</si>
  <si>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</si>
  <si>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</si>
  <si>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</si>
  <si>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</si>
  <si>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</si>
  <si>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</si>
  <si>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</si>
  <si>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</si>
  <si>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</si>
  <si>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</si>
  <si>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</si>
  <si>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</si>
  <si>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</si>
  <si>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</si>
  <si>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</si>
  <si>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</si>
  <si>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</si>
  <si>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</si>
  <si>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</si>
  <si>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</si>
  <si>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</si>
  <si>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</si>
  <si>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</si>
  <si>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</si>
  <si>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</si>
  <si>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</si>
  <si>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</si>
  <si>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</si>
  <si>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</si>
  <si>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</si>
  <si>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</si>
  <si>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</si>
  <si>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</si>
  <si>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</si>
  <si>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</si>
  <si>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</si>
  <si>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</si>
  <si>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</si>
  <si>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</si>
  <si>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</si>
  <si>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</si>
  <si>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</si>
  <si>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</si>
  <si>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</si>
  <si>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</si>
  <si>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</si>
  <si>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</si>
  <si>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</si>
  <si>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</si>
  <si>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</si>
  <si>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</si>
  <si>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</si>
  <si>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</si>
  <si>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</si>
  <si>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</si>
  <si>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</si>
  <si>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</si>
  <si>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</si>
  <si>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</si>
  <si>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</si>
  <si>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</si>
  <si>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</si>
  <si>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</si>
  <si>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</si>
  <si>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</si>
  <si>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</si>
  <si>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</si>
  <si>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</si>
  <si>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</si>
  <si>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</si>
  <si>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</si>
  <si>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</si>
  <si>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</si>
  <si>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</si>
  <si>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</si>
  <si>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</si>
  <si>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</si>
  <si>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</si>
  <si>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</si>
  <si>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</si>
  <si>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</si>
  <si>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</si>
  <si>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</si>
  <si>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</si>
  <si>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</si>
  <si>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</si>
  <si>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</si>
  <si>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</si>
  <si>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</si>
  <si>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</si>
  <si>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</si>
  <si>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</si>
  <si>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</si>
  <si>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</si>
  <si>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</si>
  <si>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</si>
  <si>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</si>
  <si>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</si>
  <si>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</si>
  <si>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</si>
  <si>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</si>
  <si>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</si>
  <si>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</si>
  <si>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</si>
  <si>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</si>
  <si>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</si>
  <si>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</si>
  <si>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</si>
  <si>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</si>
  <si>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</si>
  <si>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</si>
  <si>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</si>
  <si>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</si>
  <si>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</si>
  <si>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</si>
  <si>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</si>
  <si>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</si>
  <si>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</si>
  <si>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</si>
  <si>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</si>
  <si>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</si>
  <si>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</si>
  <si>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</si>
  <si>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</si>
  <si>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</si>
  <si>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</si>
  <si>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</si>
  <si>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</si>
  <si>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</si>
  <si>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</si>
  <si>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</si>
  <si>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</si>
  <si>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</si>
  <si>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</si>
  <si>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</si>
  <si>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</si>
  <si>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</si>
  <si>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</si>
  <si>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</si>
  <si>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</si>
  <si>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</si>
  <si>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</si>
  <si>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</si>
  <si>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</si>
  <si>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</si>
  <si>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</si>
  <si>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</si>
  <si>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</si>
  <si>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</si>
  <si>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</si>
  <si>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</si>
  <si>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</si>
  <si>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</si>
  <si>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</si>
  <si>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</si>
  <si>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</si>
  <si>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</si>
  <si>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</si>
  <si>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</si>
  <si>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</si>
  <si>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</si>
  <si>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</si>
  <si>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</si>
  <si>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</si>
  <si>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</si>
  <si>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</si>
  <si>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</si>
  <si>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</si>
  <si>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</si>
  <si>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</si>
  <si>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</si>
  <si>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</si>
  <si>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</si>
  <si>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</si>
  <si>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</si>
  <si>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</si>
  <si>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</si>
  <si>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</si>
  <si>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</si>
  <si>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</si>
  <si>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</si>
  <si>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</si>
  <si>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</si>
  <si>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</si>
  <si>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</si>
  <si>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</si>
  <si>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</si>
  <si>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</si>
  <si>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</si>
  <si>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</si>
  <si>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</si>
  <si>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</si>
  <si>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</si>
  <si>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</si>
  <si>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</si>
  <si>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</si>
  <si>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</si>
  <si>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</si>
  <si>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</si>
  <si>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</si>
  <si>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</si>
  <si>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</si>
  <si>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</si>
  <si>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</si>
  <si>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</si>
  <si>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</si>
  <si>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</si>
  <si>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</si>
  <si>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</si>
  <si>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</si>
  <si>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</si>
  <si>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</si>
  <si>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</si>
  <si>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</si>
  <si>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</si>
  <si>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</si>
  <si>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</si>
  <si>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</si>
  <si>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</si>
  <si>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</si>
  <si>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</si>
  <si>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</si>
  <si>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</si>
  <si>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</si>
  <si>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</si>
  <si>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</si>
  <si>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</si>
  <si>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</si>
  <si>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</si>
  <si>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</si>
  <si>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</si>
  <si>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</si>
  <si>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</si>
  <si>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</si>
  <si>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</si>
  <si>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</si>
  <si>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</si>
  <si>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</si>
  <si>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</si>
  <si>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</si>
  <si>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</si>
  <si>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</si>
  <si>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</si>
  <si>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</si>
  <si>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</si>
  <si>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</si>
  <si>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</si>
  <si>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</si>
  <si>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</si>
  <si>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</si>
  <si>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</si>
  <si>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</si>
  <si>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</si>
  <si>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</si>
  <si>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</si>
  <si>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</si>
  <si>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</si>
  <si>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</si>
  <si>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</si>
  <si>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</si>
  <si>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</si>
  <si>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</si>
  <si>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</si>
  <si>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</si>
  <si>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</si>
  <si>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</si>
  <si>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</si>
  <si>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</si>
  <si>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</si>
  <si>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</si>
  <si>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</si>
  <si>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</si>
  <si>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</si>
  <si>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</si>
  <si>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</si>
  <si>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</si>
  <si>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</si>
  <si>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</si>
  <si>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</si>
  <si>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</si>
  <si>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</si>
  <si>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</si>
  <si>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</si>
  <si>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</si>
  <si>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</si>
  <si>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</si>
  <si>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</si>
  <si>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</si>
  <si>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</si>
  <si>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</si>
  <si>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</si>
  <si>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</si>
  <si>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</si>
  <si>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</si>
  <si>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</si>
  <si>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</si>
  <si>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</si>
  <si>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</si>
  <si>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</si>
  <si>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</si>
  <si>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</si>
  <si>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</si>
  <si>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</si>
  <si>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</si>
  <si>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</si>
  <si>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</si>
  <si>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</si>
  <si>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</si>
  <si>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</si>
  <si>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</si>
  <si>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</si>
  <si>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</si>
  <si>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</si>
  <si>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</si>
  <si>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</si>
  <si>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</si>
  <si>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</si>
  <si>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</si>
  <si>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</si>
  <si>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</si>
  <si>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</si>
  <si>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</si>
  <si>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</si>
  <si>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</si>
  <si>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</si>
  <si>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</si>
  <si>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</si>
  <si>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</si>
  <si>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</si>
  <si>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</si>
  <si>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</si>
  <si>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</si>
  <si>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</si>
  <si>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</si>
  <si>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</si>
  <si>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</si>
  <si>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</si>
  <si>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</si>
  <si>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</si>
  <si>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</si>
  <si>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</si>
  <si>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</si>
  <si>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</si>
  <si>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</si>
  <si>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</si>
  <si>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</si>
  <si>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</si>
  <si>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</si>
  <si>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</si>
  <si>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</si>
  <si>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</si>
  <si>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</si>
  <si>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</si>
  <si>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</si>
  <si>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</si>
  <si>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</si>
  <si>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</si>
  <si>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</si>
  <si>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</si>
  <si>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</si>
  <si>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</si>
  <si>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</si>
  <si>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</si>
  <si>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</si>
  <si>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</si>
  <si>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</si>
  <si>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</si>
  <si>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</si>
  <si>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</si>
  <si>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</si>
  <si>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</si>
  <si>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</si>
  <si>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</si>
  <si>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</si>
  <si>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</si>
  <si>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</si>
  <si>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</si>
  <si>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</si>
  <si>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</si>
  <si>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</si>
  <si>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</si>
  <si>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</si>
  <si>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</si>
  <si>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</si>
  <si>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</si>
  <si>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</si>
  <si>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</si>
  <si>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</si>
  <si>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</si>
  <si>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</si>
  <si>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</si>
  <si>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</si>
  <si>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</si>
  <si>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</si>
  <si>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</si>
  <si>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</si>
  <si>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</si>
  <si>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</si>
  <si>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</si>
  <si>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</si>
  <si>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</si>
  <si>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</si>
  <si>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</si>
  <si>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</si>
  <si>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</si>
  <si>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</si>
  <si>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</si>
  <si>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</si>
  <si>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</si>
  <si>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</si>
  <si>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</si>
  <si>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</si>
  <si>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</si>
  <si>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</si>
  <si>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</si>
  <si>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</si>
  <si>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</si>
  <si>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</si>
  <si>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</si>
  <si>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</si>
  <si>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</si>
  <si>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</si>
  <si>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</si>
  <si>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</si>
  <si>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</si>
  <si>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</si>
  <si>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</si>
  <si>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</si>
  <si>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</si>
  <si>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</si>
  <si>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</si>
  <si>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</si>
  <si>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</si>
  <si>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</si>
  <si>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</si>
  <si>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</si>
  <si>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</si>
  <si>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</si>
  <si>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</si>
  <si>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</si>
  <si>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</si>
  <si>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</si>
  <si>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</si>
  <si>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</si>
  <si>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</si>
  <si>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</si>
  <si>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</si>
  <si>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</si>
  <si>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</si>
  <si>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</si>
  <si>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</si>
  <si>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</si>
  <si>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</si>
  <si>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</si>
  <si>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</si>
  <si>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</si>
  <si>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</si>
  <si>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</si>
  <si>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</si>
  <si>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</si>
  <si>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</si>
  <si>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</si>
  <si>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</si>
  <si>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</si>
  <si>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</si>
  <si>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</si>
  <si>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</si>
  <si>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</si>
  <si>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</si>
  <si>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</si>
  <si>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</si>
  <si>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</si>
  <si>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</si>
  <si>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</si>
  <si>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</si>
  <si>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</si>
  <si>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</si>
  <si>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</si>
  <si>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</si>
  <si>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</si>
  <si>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</si>
  <si>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</si>
  <si>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</si>
  <si>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</si>
  <si>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</si>
  <si>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</si>
  <si>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</si>
  <si>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</si>
  <si>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</si>
  <si>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</si>
  <si>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</si>
  <si>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</si>
  <si>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</si>
  <si>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</si>
  <si>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</si>
  <si>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</si>
  <si>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</si>
  <si>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</si>
  <si>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</si>
  <si>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</si>
  <si>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</si>
  <si>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</si>
  <si>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</si>
  <si>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</si>
  <si>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</si>
  <si>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</si>
  <si>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</si>
  <si>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</si>
  <si>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</si>
  <si>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</si>
  <si>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</si>
  <si>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</si>
  <si>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</si>
  <si>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</si>
  <si>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</si>
  <si>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</si>
  <si>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</si>
  <si>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</si>
  <si>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</si>
  <si>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</si>
  <si>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</si>
  <si>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</si>
  <si>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</si>
  <si>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</si>
  <si>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</si>
  <si>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</si>
  <si>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</si>
  <si>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</si>
  <si>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</si>
  <si>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</si>
  <si>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</si>
  <si>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</si>
  <si>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</si>
  <si>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</si>
  <si>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</si>
  <si>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</si>
  <si>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</si>
  <si>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</si>
  <si>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</si>
  <si>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</si>
  <si>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</si>
  <si>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</si>
  <si>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</si>
  <si>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</si>
  <si>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</si>
  <si>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</si>
  <si>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</si>
  <si>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</si>
  <si>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</si>
  <si>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</si>
  <si>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</si>
  <si>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</si>
  <si>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</si>
  <si>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</si>
  <si>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</si>
  <si>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</si>
  <si>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</si>
  <si>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</si>
  <si>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</si>
  <si>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</si>
  <si>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</si>
  <si>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</si>
  <si>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</si>
  <si>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</si>
  <si>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</si>
  <si>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</si>
  <si>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</si>
  <si>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</si>
  <si>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</si>
  <si>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</si>
  <si>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</si>
  <si>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</si>
  <si>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</si>
  <si>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</si>
  <si>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</si>
  <si>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</si>
  <si>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</si>
  <si>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</si>
  <si>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</si>
  <si>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</si>
  <si>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</si>
  <si>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</si>
  <si>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</si>
  <si>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</si>
  <si>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</si>
  <si>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</si>
  <si>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</si>
  <si>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</si>
  <si>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</si>
  <si>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</si>
  <si>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</si>
  <si>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</si>
  <si>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</si>
  <si>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</si>
  <si>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</si>
  <si>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</si>
  <si>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</si>
  <si>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</si>
  <si>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</si>
  <si>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</si>
  <si>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</si>
  <si>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</si>
  <si>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</si>
  <si>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</si>
  <si>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</si>
  <si>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</si>
  <si>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</si>
  <si>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</si>
  <si>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</si>
  <si>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</si>
  <si>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</si>
  <si>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</si>
  <si>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</si>
  <si>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</si>
  <si>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</si>
  <si>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</si>
  <si>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</si>
  <si>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</si>
  <si>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</si>
  <si>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</si>
  <si>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</si>
  <si>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</si>
  <si>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</si>
  <si>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</si>
  <si>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</si>
  <si>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</si>
  <si>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</si>
  <si>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</si>
  <si>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</si>
  <si>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</si>
  <si>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</si>
  <si>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</si>
  <si>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</si>
  <si>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</si>
  <si>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</si>
  <si>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</si>
  <si>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</si>
  <si>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</si>
  <si>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</si>
  <si>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</si>
  <si>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</si>
  <si>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</si>
  <si>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</si>
  <si>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</si>
  <si>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</si>
  <si>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</si>
  <si>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</si>
  <si>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</si>
  <si>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</si>
  <si>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</si>
  <si>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</si>
  <si>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</si>
  <si>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</si>
  <si>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</si>
  <si>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</si>
  <si>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</si>
  <si>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</si>
  <si>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</si>
  <si>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</si>
  <si>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</si>
  <si>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</si>
  <si>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</si>
  <si>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</si>
  <si>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</si>
  <si>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</si>
  <si>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</si>
  <si>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</si>
  <si>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</si>
  <si>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</si>
  <si>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</si>
  <si>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</si>
  <si>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</si>
  <si>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</si>
  <si>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</si>
  <si>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</si>
  <si>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</si>
  <si>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</si>
  <si>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</si>
  <si>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</si>
  <si>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</si>
  <si>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</si>
  <si>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</si>
  <si>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</si>
  <si>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</si>
  <si>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</si>
  <si>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</si>
  <si>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</si>
  <si>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</si>
  <si>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</si>
  <si>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</si>
  <si>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</si>
  <si>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</si>
  <si>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</si>
  <si>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</si>
  <si>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</si>
  <si>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</si>
  <si>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</si>
  <si>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</si>
  <si>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</si>
  <si>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</si>
  <si>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</si>
  <si>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</si>
  <si>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</si>
  <si>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</si>
  <si>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</si>
  <si>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</si>
  <si>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</si>
  <si>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</si>
  <si>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</si>
  <si>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</si>
  <si>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</si>
  <si>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</si>
  <si>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</si>
  <si>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</si>
  <si>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</si>
  <si>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</si>
  <si>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</si>
  <si>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</si>
  <si>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</si>
  <si>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</si>
  <si>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</si>
  <si>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</si>
  <si>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</si>
  <si>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</si>
  <si>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</si>
  <si>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</si>
  <si>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</si>
  <si>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</si>
  <si>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</si>
  <si>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</si>
  <si>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</si>
  <si>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</si>
  <si>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</si>
  <si>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</si>
  <si>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</si>
  <si>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</si>
  <si>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</si>
  <si>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</si>
  <si>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</si>
  <si>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</si>
  <si>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</si>
  <si>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</si>
  <si>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</si>
  <si>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</si>
  <si>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</si>
  <si>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</si>
  <si>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</si>
  <si>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</si>
  <si>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</si>
  <si>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</si>
  <si>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</si>
  <si>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</si>
  <si>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</si>
  <si>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</si>
  <si>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</si>
  <si>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</si>
  <si>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</si>
  <si>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</si>
  <si>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</si>
  <si>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</si>
  <si>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</si>
  <si>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</si>
  <si>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</si>
  <si>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</si>
  <si>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</si>
  <si>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</si>
  <si>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</si>
  <si>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</si>
  <si>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</si>
  <si>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</si>
  <si>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</si>
  <si>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</si>
  <si>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</si>
  <si>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</si>
  <si>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</si>
  <si>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</si>
  <si>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</si>
  <si>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</si>
  <si>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</si>
  <si>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</si>
  <si>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</si>
  <si>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</si>
  <si>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</si>
  <si>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</si>
  <si>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</si>
  <si>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</si>
  <si>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</si>
  <si>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</si>
  <si>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</si>
  <si>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</si>
  <si>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</si>
  <si>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</si>
  <si>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</si>
  <si>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</si>
  <si>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</si>
  <si>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</si>
  <si>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</si>
  <si>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</si>
  <si>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</si>
  <si>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</si>
  <si>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</si>
  <si>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</si>
  <si>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</si>
  <si>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</si>
  <si>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</si>
  <si>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</si>
  <si>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</si>
  <si>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</si>
  <si>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</si>
  <si>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</si>
  <si>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</si>
  <si>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</si>
  <si>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</si>
  <si>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</si>
  <si>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</si>
  <si>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</si>
  <si>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</si>
  <si>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</si>
  <si>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</si>
  <si>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</si>
  <si>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</si>
  <si>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</si>
  <si>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</si>
  <si>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</si>
  <si>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</si>
  <si>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</si>
  <si>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</si>
  <si>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</si>
  <si>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</si>
  <si>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</si>
  <si>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</si>
  <si>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</si>
  <si>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</si>
  <si>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</si>
  <si>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</si>
  <si>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</si>
  <si>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</si>
  <si>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</si>
  <si>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</si>
  <si>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</si>
  <si>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</si>
  <si>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</si>
  <si>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</si>
  <si>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</si>
  <si>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</si>
  <si>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</si>
  <si>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</si>
  <si>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</si>
  <si>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</si>
  <si>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</si>
  <si>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</si>
  <si>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</si>
  <si>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</si>
  <si>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</si>
  <si>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</si>
  <si>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</si>
  <si>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</si>
  <si>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</si>
  <si>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</si>
  <si>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</si>
  <si>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</si>
  <si>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</si>
  <si>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</si>
  <si>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</si>
  <si>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</si>
  <si>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</si>
  <si>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</si>
  <si>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</si>
  <si>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</si>
  <si>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</si>
  <si>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</si>
  <si>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</si>
  <si>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</si>
  <si>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</si>
  <si>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</si>
  <si>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</si>
  <si>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</si>
  <si>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</si>
  <si>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</si>
  <si>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</si>
  <si>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</si>
  <si>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</si>
  <si>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</si>
  <si>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</si>
  <si>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</si>
  <si>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</si>
  <si>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</si>
  <si>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</si>
  <si>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</si>
  <si>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</si>
  <si>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</si>
  <si>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</si>
  <si>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</si>
  <si>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</si>
  <si>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</si>
  <si>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</si>
  <si>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</si>
  <si>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</si>
  <si>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</si>
  <si>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</si>
  <si>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</si>
  <si>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</si>
  <si>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</si>
  <si>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</si>
  <si>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</si>
  <si>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</si>
  <si>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</si>
  <si>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</si>
  <si>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</si>
  <si>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</si>
  <si>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</si>
  <si>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</si>
  <si>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</si>
  <si>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</si>
  <si>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</si>
  <si>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</si>
  <si>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</si>
  <si>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</si>
  <si>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</si>
  <si>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</si>
  <si>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</si>
  <si>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</si>
  <si>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</si>
  <si>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</si>
  <si>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</si>
  <si>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</si>
  <si>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</si>
  <si>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</si>
  <si>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</si>
  <si>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</si>
  <si>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</si>
  <si>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</si>
  <si>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</si>
  <si>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</si>
  <si>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</si>
  <si>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</si>
  <si>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</si>
  <si>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</si>
  <si>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</si>
  <si>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</si>
  <si>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</si>
  <si>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</si>
  <si>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</si>
  <si>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</si>
  <si>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</si>
  <si>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</si>
  <si>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</si>
  <si>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</si>
  <si>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</si>
  <si>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</si>
  <si>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</si>
  <si>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</si>
  <si>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</si>
  <si>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</si>
  <si>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</si>
  <si>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</si>
  <si>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</si>
  <si>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</si>
  <si>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</si>
  <si>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</si>
  <si>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</si>
  <si>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</si>
  <si>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</si>
  <si>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</si>
  <si>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</si>
  <si>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</si>
  <si>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</si>
  <si>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</si>
  <si>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</si>
  <si>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</si>
  <si>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</si>
  <si>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</si>
  <si>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</si>
  <si>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</si>
  <si>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</si>
  <si>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</si>
  <si>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</si>
  <si>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</si>
  <si>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</si>
  <si>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</si>
  <si>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</si>
  <si>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</si>
  <si>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</si>
  <si>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</si>
  <si>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</si>
  <si>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</si>
  <si>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</si>
  <si>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</si>
  <si>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</si>
  <si>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</si>
  <si>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</si>
  <si>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</si>
  <si>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</si>
  <si>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</si>
  <si>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</si>
  <si>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</si>
  <si>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</si>
  <si>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</si>
  <si>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</si>
  <si>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</si>
  <si>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</si>
  <si>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</si>
  <si>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</si>
  <si>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</si>
  <si>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</si>
  <si>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</si>
  <si>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</si>
  <si>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</si>
  <si>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</si>
  <si>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</si>
  <si>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</si>
  <si>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</si>
  <si>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</si>
  <si>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</si>
  <si>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</si>
  <si>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</si>
  <si>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</si>
  <si>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</si>
  <si>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</si>
  <si>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</si>
  <si>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</si>
  <si>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</si>
  <si>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</si>
  <si>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</si>
  <si>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</si>
  <si>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</si>
  <si>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</si>
  <si>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</si>
  <si>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</si>
  <si>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</si>
  <si>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</si>
  <si>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</si>
  <si>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</si>
  <si>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</si>
  <si>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</si>
  <si>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</si>
  <si>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</si>
  <si>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</si>
  <si>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</si>
  <si>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</si>
  <si>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</si>
  <si>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</si>
  <si>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</si>
  <si>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</si>
  <si>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</si>
  <si>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</si>
  <si>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</si>
  <si>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</si>
  <si>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</si>
  <si>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</si>
  <si>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</si>
  <si>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</si>
  <si>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</si>
  <si>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</si>
  <si>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</si>
  <si>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</si>
  <si>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</si>
  <si>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</si>
  <si>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</si>
  <si>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</si>
  <si>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</si>
  <si>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</si>
  <si>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</si>
  <si>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</si>
  <si>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</si>
  <si>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</si>
  <si>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</si>
  <si>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</si>
  <si>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</si>
  <si>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</si>
  <si>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</si>
  <si>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</si>
  <si>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</si>
  <si>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</si>
  <si>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</si>
  <si>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</si>
  <si>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</si>
  <si>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</si>
  <si>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</si>
  <si>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</si>
  <si>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</si>
  <si>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</si>
  <si>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</si>
  <si>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</si>
  <si>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</si>
  <si>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</si>
  <si>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</si>
  <si>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</si>
  <si>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</si>
  <si>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</si>
  <si>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</si>
  <si>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</si>
  <si>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</si>
  <si>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</si>
  <si>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</si>
  <si>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</si>
  <si>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</si>
  <si>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</si>
  <si>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</si>
  <si>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</si>
  <si>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</si>
  <si>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</si>
  <si>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</si>
  <si>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</si>
  <si>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</si>
  <si>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</si>
  <si>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</si>
  <si>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</si>
  <si>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</si>
  <si>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</si>
  <si>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</si>
  <si>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</si>
  <si>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</si>
  <si>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</si>
  <si>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</si>
  <si>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</si>
  <si>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</si>
  <si>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</si>
  <si>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</si>
  <si>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</si>
  <si>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</si>
  <si>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</si>
  <si>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</si>
  <si>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</si>
  <si>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</si>
  <si>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</si>
  <si>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</si>
  <si>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</si>
  <si>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</si>
  <si>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</si>
  <si>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</si>
  <si>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</si>
  <si>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</si>
  <si>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</si>
  <si>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</si>
  <si>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</si>
  <si>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</si>
  <si>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</si>
  <si>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</si>
  <si>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</si>
  <si>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</si>
  <si>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</si>
  <si>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</si>
  <si>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</si>
  <si>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</si>
  <si>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</si>
  <si>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</si>
  <si>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</si>
  <si>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</si>
  <si>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</si>
  <si>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</si>
  <si>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</si>
  <si>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</si>
  <si>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</si>
  <si>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</si>
  <si>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</si>
  <si>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</si>
  <si>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</si>
  <si>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</si>
  <si>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</si>
  <si>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</si>
  <si>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</si>
  <si>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</si>
  <si>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</si>
  <si>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</si>
  <si>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</si>
  <si>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</si>
  <si>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</si>
  <si>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</si>
  <si>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</si>
  <si>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</si>
  <si>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</si>
  <si>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</si>
  <si>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</si>
  <si>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</si>
  <si>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</si>
  <si>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</si>
  <si>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</si>
  <si>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</si>
  <si>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</si>
  <si>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</si>
  <si>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</si>
  <si>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</si>
  <si>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</si>
  <si>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</si>
  <si>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</si>
  <si>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</si>
  <si>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</si>
  <si>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</si>
  <si>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</si>
  <si>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</si>
  <si>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</si>
  <si>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</si>
  <si>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</si>
  <si>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</si>
  <si>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</si>
  <si>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</si>
  <si>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</si>
  <si>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</si>
  <si>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</si>
  <si>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</si>
  <si>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</si>
  <si>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</si>
  <si>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</si>
  <si>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</si>
  <si>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</si>
  <si>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</si>
  <si>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</si>
  <si>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</si>
  <si>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</si>
  <si>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</si>
  <si>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</si>
  <si>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</si>
  <si>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</si>
  <si>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</si>
  <si>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</si>
  <si>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</si>
  <si>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</si>
  <si>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</si>
  <si>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</si>
  <si>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</si>
  <si>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</si>
  <si>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</si>
  <si>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</si>
  <si>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</si>
  <si>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</si>
  <si>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</si>
  <si>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</si>
  <si>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</si>
  <si>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</si>
  <si>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</si>
  <si>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</si>
  <si>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</si>
  <si>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</si>
  <si>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</si>
  <si>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</si>
  <si>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</si>
  <si>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</si>
  <si>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</si>
  <si>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</si>
  <si>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</si>
  <si>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</si>
  <si>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</si>
  <si>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</si>
  <si>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</si>
  <si>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</si>
  <si>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</si>
  <si>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</si>
  <si>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</si>
  <si>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</si>
  <si>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</si>
  <si>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</si>
  <si>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</si>
  <si>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</si>
  <si>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</si>
  <si>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</si>
  <si>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</si>
  <si>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</si>
  <si>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</si>
  <si>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</si>
  <si>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</si>
  <si>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</si>
  <si>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</si>
  <si>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</si>
  <si>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</si>
  <si>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</si>
  <si>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</si>
  <si>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</si>
  <si>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</si>
  <si>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</si>
  <si>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</si>
  <si>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</si>
  <si>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</si>
  <si>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</si>
  <si>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</si>
  <si>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</si>
  <si>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</si>
  <si>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</si>
  <si>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</si>
  <si>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</si>
  <si>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</si>
  <si>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</si>
  <si>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</si>
  <si>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</si>
  <si>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</si>
  <si>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</si>
  <si>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</si>
  <si>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</si>
  <si>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</si>
  <si>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</si>
  <si>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</si>
  <si>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</si>
  <si>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</si>
  <si>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</si>
  <si>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</si>
  <si>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</si>
  <si>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</si>
  <si>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</si>
  <si>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</si>
  <si>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</si>
  <si>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</si>
  <si>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</si>
  <si>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</si>
  <si>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</si>
  <si>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</si>
  <si>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</si>
  <si>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</si>
  <si>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</si>
  <si>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</si>
  <si>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</si>
  <si>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</si>
  <si>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</si>
  <si>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</si>
  <si>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</si>
  <si>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</si>
  <si>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</si>
  <si>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</si>
  <si>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</si>
  <si>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</si>
  <si>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</si>
  <si>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</si>
  <si>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</si>
  <si>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</si>
  <si>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</si>
  <si>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</si>
  <si>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</si>
  <si>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</si>
  <si>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</si>
  <si>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</si>
  <si>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</si>
  <si>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</si>
  <si>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</si>
  <si>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</si>
  <si>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</si>
  <si>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</si>
  <si>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</si>
  <si>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</si>
  <si>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</si>
  <si>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</si>
  <si>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</si>
  <si>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</si>
  <si>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</si>
  <si>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</si>
  <si>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</si>
  <si>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</si>
  <si>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</si>
  <si>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</si>
  <si>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</si>
  <si>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</si>
  <si>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</si>
  <si>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</si>
  <si>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</si>
  <si>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</si>
  <si>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</si>
  <si>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</si>
  <si>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</si>
  <si>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</si>
  <si>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</si>
  <si>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</si>
  <si>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</si>
  <si>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</si>
  <si>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</si>
  <si>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</si>
  <si>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</si>
  <si>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</si>
  <si>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</si>
  <si>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</si>
  <si>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</si>
  <si>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</si>
  <si>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</si>
  <si>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</si>
  <si>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</si>
  <si>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</si>
  <si>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</si>
  <si>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</si>
  <si>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</si>
  <si>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</si>
  <si>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</si>
  <si>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</si>
  <si>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</si>
  <si>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</si>
  <si>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</si>
  <si>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</si>
  <si>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</si>
  <si>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</si>
  <si>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</si>
  <si>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</si>
  <si>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</si>
  <si>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</si>
  <si>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</si>
  <si>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</si>
  <si>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</si>
  <si>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</si>
  <si>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</si>
  <si>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</si>
  <si>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</si>
  <si>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</si>
  <si>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</si>
  <si>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</si>
  <si>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</si>
  <si>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</si>
  <si>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</si>
  <si>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</si>
  <si>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</si>
  <si>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</si>
  <si>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</si>
  <si>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</si>
  <si>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</si>
  <si>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</si>
  <si>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</si>
  <si>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</si>
  <si>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</si>
  <si>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</si>
  <si>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</si>
  <si>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</si>
  <si>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</si>
  <si>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</si>
  <si>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</si>
  <si>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</si>
  <si>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</si>
  <si>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</si>
  <si>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</si>
  <si>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</si>
  <si>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</si>
  <si>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</si>
  <si>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</si>
  <si>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</si>
  <si>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</si>
  <si>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</si>
  <si>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</si>
  <si>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</si>
  <si>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</si>
  <si>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</si>
  <si>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</si>
  <si>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</si>
  <si>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</si>
  <si>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</si>
  <si>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</si>
  <si>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</si>
  <si>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</si>
  <si>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</si>
  <si>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</si>
  <si>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</si>
  <si>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</si>
  <si>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</si>
  <si>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</si>
  <si>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</si>
  <si>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</si>
  <si>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</si>
  <si>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</si>
  <si>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</si>
  <si>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</si>
  <si>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</si>
  <si>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</si>
  <si>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</si>
  <si>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</si>
  <si>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</si>
  <si>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</si>
  <si>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</si>
  <si>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</si>
  <si>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</si>
  <si>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</si>
  <si>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</si>
  <si>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</si>
  <si>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</si>
  <si>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</si>
  <si>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</si>
  <si>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</si>
  <si>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</si>
  <si>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</si>
  <si>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</si>
  <si>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</si>
  <si>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</si>
  <si>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</si>
  <si>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</si>
  <si>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</si>
  <si>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</si>
  <si>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</si>
  <si>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</si>
  <si>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</si>
  <si>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</si>
  <si>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</si>
  <si>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</si>
  <si>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</si>
  <si>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</si>
  <si>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</si>
  <si>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</si>
  <si>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</si>
  <si>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</si>
  <si>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</si>
  <si>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</si>
  <si>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</si>
  <si>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</si>
  <si>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</si>
  <si>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</si>
  <si>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</si>
  <si>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</si>
  <si>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</si>
  <si>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</si>
  <si>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</si>
  <si>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</si>
  <si>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</si>
  <si>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</si>
  <si>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</si>
  <si>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</si>
  <si>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</si>
  <si>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</si>
  <si>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</si>
  <si>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</si>
  <si>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</si>
  <si>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</si>
  <si>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</si>
  <si>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</si>
  <si>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</si>
  <si>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</si>
  <si>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</si>
  <si>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</si>
  <si>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</si>
  <si>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</si>
  <si>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</si>
  <si>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</si>
  <si>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</si>
  <si>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</si>
  <si>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</si>
  <si>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</si>
  <si>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</si>
  <si>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</si>
  <si>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</si>
  <si>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</si>
  <si>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</si>
  <si>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</si>
  <si>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</si>
  <si>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</si>
  <si>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</si>
  <si>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</si>
  <si>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</si>
  <si>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</si>
  <si>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</si>
  <si>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</si>
  <si>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</si>
  <si>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</si>
  <si>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</si>
  <si>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</si>
  <si>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</si>
  <si>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</si>
  <si>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</si>
  <si>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</si>
  <si>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</si>
  <si>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</si>
  <si>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</si>
  <si>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</si>
  <si>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</si>
  <si>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</si>
  <si>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</si>
  <si>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</si>
  <si>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</si>
  <si>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</si>
  <si>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</si>
  <si>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</si>
  <si>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</si>
  <si>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</si>
  <si>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</si>
  <si>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</si>
  <si>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</si>
  <si>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</si>
  <si>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</si>
  <si>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</si>
  <si>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</si>
  <si>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</si>
  <si>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</si>
  <si>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</si>
  <si>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</si>
  <si>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</si>
  <si>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</si>
  <si>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</si>
  <si>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</si>
  <si>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</si>
  <si>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</si>
  <si>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</si>
  <si>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</si>
  <si>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</si>
  <si>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</si>
  <si>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</si>
  <si>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</si>
  <si>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</si>
  <si>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</si>
  <si>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</si>
  <si>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</si>
  <si>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</si>
  <si>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</si>
  <si>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</si>
  <si>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</si>
  <si>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</si>
  <si>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</si>
  <si>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</si>
  <si>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</si>
  <si>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</si>
  <si>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</si>
  <si>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</si>
  <si>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</si>
  <si>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</si>
  <si>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</si>
  <si>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</si>
  <si>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</si>
  <si>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</si>
  <si>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</si>
  <si>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</si>
  <si>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</si>
  <si>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</si>
  <si>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</si>
  <si>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</si>
  <si>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</si>
  <si>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</si>
  <si>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</si>
  <si>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</si>
  <si>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</si>
  <si>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</si>
  <si>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</si>
  <si>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</si>
  <si>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</si>
  <si>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</si>
  <si>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</si>
  <si>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</si>
  <si>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</si>
  <si>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</si>
  <si>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</si>
  <si>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</si>
  <si>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</si>
  <si>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</si>
  <si>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</si>
  <si>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</si>
  <si>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</si>
  <si>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</si>
  <si>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</si>
  <si>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</si>
  <si>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</si>
  <si>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</si>
  <si>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</si>
  <si>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</si>
  <si>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</si>
  <si>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</si>
  <si>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</si>
  <si>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</si>
  <si>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</si>
  <si>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</si>
  <si>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</si>
  <si>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</si>
  <si>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</si>
  <si>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</si>
  <si>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</si>
  <si>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</si>
  <si>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</si>
  <si>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</si>
  <si>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</si>
  <si>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</si>
  <si>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</si>
  <si>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</si>
  <si>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</si>
  <si>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</si>
  <si>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</si>
  <si>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</si>
  <si>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</si>
  <si>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</si>
  <si>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</si>
  <si>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</si>
  <si>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</si>
  <si>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</si>
  <si>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</si>
  <si>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</si>
  <si>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</si>
  <si>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</si>
  <si>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</si>
  <si>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</si>
  <si>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</si>
  <si>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</si>
  <si>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</si>
  <si>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</si>
  <si>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</si>
  <si>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</si>
  <si>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</si>
  <si>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</si>
  <si>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</si>
  <si>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</si>
  <si>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</si>
  <si>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</si>
  <si>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</si>
  <si>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</si>
  <si>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</si>
  <si>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</si>
  <si>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</si>
  <si>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</si>
  <si>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</si>
  <si>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</si>
  <si>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</si>
  <si>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</si>
  <si>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</si>
  <si>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</si>
  <si>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</si>
  <si>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</si>
  <si>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</si>
  <si>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</si>
  <si>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</si>
  <si>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</si>
  <si>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</si>
  <si>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</si>
  <si>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</si>
  <si>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</si>
  <si>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</si>
  <si>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</si>
  <si>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</si>
  <si>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</si>
  <si>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</si>
  <si>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</si>
  <si>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</si>
  <si>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</si>
  <si>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</si>
  <si>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</si>
  <si>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</si>
  <si>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</si>
  <si>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</si>
  <si>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</si>
  <si>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</si>
  <si>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</si>
  <si>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</si>
  <si>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</si>
  <si>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</si>
  <si>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</si>
  <si>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</si>
  <si>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</si>
  <si>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</si>
  <si>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</si>
  <si>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</si>
  <si>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</si>
  <si>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</si>
  <si>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</si>
  <si>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</si>
  <si>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</si>
  <si>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</si>
  <si>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</si>
  <si>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</si>
  <si>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</si>
  <si>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</si>
  <si>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</si>
  <si>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</si>
  <si>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</si>
  <si>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</si>
  <si>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</si>
  <si>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</si>
  <si>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</si>
  <si>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</si>
  <si>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</si>
  <si>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</si>
  <si>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</si>
  <si>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</si>
  <si>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</si>
  <si>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</si>
  <si>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</si>
  <si>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</si>
  <si>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</si>
  <si>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</si>
  <si>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</si>
  <si>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</si>
  <si>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</si>
  <si>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</si>
  <si>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</si>
  <si>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</si>
  <si>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</si>
  <si>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</si>
  <si>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</si>
  <si>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</si>
  <si>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</si>
  <si>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</si>
  <si>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</si>
  <si>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</si>
  <si>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</si>
  <si>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</si>
  <si>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</si>
  <si>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</si>
  <si>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</si>
  <si>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</si>
  <si>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</si>
  <si>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</si>
  <si>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</si>
  <si>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</si>
  <si>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</si>
  <si>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</si>
  <si>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</si>
  <si>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</si>
  <si>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</si>
  <si>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</si>
  <si>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</si>
  <si>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</si>
  <si>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</si>
  <si>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</si>
  <si>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</si>
  <si>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</si>
  <si>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</si>
  <si>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</si>
  <si>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</si>
  <si>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</si>
  <si>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</si>
  <si>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</si>
  <si>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</si>
  <si>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</si>
  <si>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</si>
  <si>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</si>
  <si>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</si>
  <si>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</si>
  <si>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</si>
  <si>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</si>
  <si>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</si>
  <si>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</si>
  <si>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</si>
  <si>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</si>
  <si>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</si>
  <si>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</si>
  <si>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</si>
  <si>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</si>
  <si>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</si>
  <si>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</si>
  <si>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</si>
  <si>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</si>
  <si>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</si>
  <si>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</si>
  <si>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</si>
  <si>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</si>
  <si>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</si>
  <si>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</si>
  <si>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</si>
  <si>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</si>
  <si>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</si>
  <si>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</si>
  <si>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</si>
  <si>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</si>
  <si>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</si>
  <si>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</si>
  <si>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</si>
  <si>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</si>
  <si>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</si>
  <si>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</si>
  <si>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</si>
  <si>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</si>
  <si>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</si>
  <si>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</si>
  <si>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</si>
  <si>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</si>
  <si>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</si>
  <si>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</si>
  <si>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</si>
  <si>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</si>
  <si>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</si>
  <si>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</si>
  <si>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</si>
  <si>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</si>
  <si>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</si>
  <si>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</si>
  <si>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</si>
  <si>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</si>
  <si>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</si>
  <si>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</si>
  <si>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</si>
  <si>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</si>
  <si>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</si>
  <si>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</si>
  <si>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</si>
  <si>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</si>
  <si>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</si>
  <si>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</si>
  <si>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</si>
  <si>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</si>
  <si>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</si>
  <si>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</si>
  <si>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</si>
  <si>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</si>
  <si>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</si>
  <si>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</si>
  <si>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</si>
  <si>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</si>
  <si>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</si>
  <si>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</si>
  <si>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</si>
  <si>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</si>
  <si>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</si>
  <si>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</si>
  <si>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</si>
  <si>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</si>
  <si>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</si>
  <si>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</si>
  <si>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</si>
  <si>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</si>
  <si>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</si>
  <si>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</si>
  <si>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</si>
  <si>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</si>
  <si>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</si>
  <si>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</si>
  <si>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</si>
  <si>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</si>
  <si>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</si>
  <si>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</si>
  <si>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</si>
  <si>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</si>
  <si>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</si>
  <si>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</si>
  <si>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</si>
  <si>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</si>
  <si>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</si>
  <si>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</si>
  <si>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</si>
  <si>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</si>
  <si>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</si>
  <si>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</si>
  <si>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</si>
  <si>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</si>
  <si>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</si>
  <si>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</si>
  <si>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</si>
  <si>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</si>
  <si>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</si>
  <si>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</si>
  <si>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</si>
  <si>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</si>
  <si>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</si>
  <si>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</si>
  <si>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</si>
  <si>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</si>
  <si>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</si>
  <si>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</si>
  <si>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</si>
  <si>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</si>
  <si>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</si>
  <si>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</si>
  <si>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</si>
  <si>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</si>
  <si>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</si>
  <si>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</si>
  <si>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</si>
  <si>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</si>
  <si>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</si>
  <si>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</si>
  <si>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</si>
  <si>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</si>
  <si>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</si>
  <si>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</si>
  <si>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</si>
  <si>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</si>
  <si>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</si>
  <si>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</si>
  <si>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</si>
  <si>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</si>
  <si>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</si>
  <si>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</si>
  <si>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</si>
  <si>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</si>
  <si>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</si>
  <si>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</si>
  <si>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</si>
  <si>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</si>
  <si>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</si>
  <si>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</si>
  <si>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</si>
  <si>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</si>
  <si>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</si>
  <si>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</si>
  <si>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</si>
  <si>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</si>
  <si>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</si>
  <si>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</si>
  <si>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</si>
  <si>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</si>
  <si>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</si>
  <si>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</si>
  <si>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</si>
  <si>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</si>
  <si>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</si>
  <si>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</si>
  <si>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</si>
  <si>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</si>
  <si>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</si>
  <si>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</si>
  <si>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</si>
  <si>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</si>
  <si>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</si>
  <si>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</si>
  <si>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</si>
  <si>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</si>
  <si>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</si>
  <si>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</si>
  <si>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</si>
  <si>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</si>
  <si>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</si>
  <si>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</si>
  <si>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</si>
  <si>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</si>
  <si>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</si>
  <si>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</si>
  <si>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</si>
  <si>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</si>
  <si>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</si>
  <si>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</si>
  <si>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</si>
  <si>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</si>
  <si>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</si>
  <si>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</si>
  <si>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</si>
  <si>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</si>
  <si>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</si>
  <si>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</si>
  <si>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</si>
  <si>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</si>
  <si>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</si>
  <si>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</si>
  <si>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</si>
  <si>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</si>
  <si>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</si>
  <si>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</si>
  <si>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</si>
  <si>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</si>
  <si>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</si>
  <si>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</si>
  <si>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</si>
  <si>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</si>
  <si>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</si>
  <si>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</si>
  <si>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</si>
  <si>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</si>
  <si>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</si>
  <si>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</si>
  <si>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</si>
  <si>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</si>
  <si>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</si>
  <si>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</si>
  <si>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</si>
  <si>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</si>
  <si>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</si>
  <si>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</si>
  <si>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</si>
  <si>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</si>
  <si>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</si>
  <si>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</si>
  <si>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</si>
  <si>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</si>
  <si>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</si>
  <si>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</si>
  <si>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</si>
  <si>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</si>
  <si>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</si>
  <si>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</si>
  <si>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</si>
  <si>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</si>
  <si>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</si>
  <si>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</si>
  <si>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</si>
  <si>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</si>
  <si>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</si>
  <si>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</si>
  <si>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</si>
  <si>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</si>
  <si>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</si>
  <si>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</si>
  <si>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</si>
  <si>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</si>
  <si>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</si>
  <si>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</si>
  <si>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</si>
  <si>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</si>
  <si>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</si>
  <si>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</si>
  <si>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</si>
  <si>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</si>
  <si>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</si>
  <si>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</si>
  <si>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</si>
  <si>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</si>
  <si>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</si>
  <si>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</si>
  <si>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</si>
  <si>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</si>
  <si>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</si>
  <si>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</si>
  <si>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</si>
  <si>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</si>
  <si>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</si>
  <si>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</si>
  <si>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</si>
  <si>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</si>
  <si>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</si>
  <si>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</si>
  <si>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</si>
  <si>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</si>
  <si>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</si>
  <si>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</si>
  <si>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</si>
  <si>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</si>
  <si>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</si>
  <si>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</si>
  <si>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</si>
  <si>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</si>
  <si>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</si>
  <si>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</si>
  <si>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</si>
  <si>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</si>
  <si>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</si>
  <si>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</si>
  <si>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</si>
  <si>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</si>
  <si>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</si>
  <si>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</si>
  <si>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</si>
  <si>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</si>
  <si>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</si>
  <si>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</si>
  <si>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</si>
  <si>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</si>
  <si>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</si>
  <si>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</si>
  <si>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</si>
  <si>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</si>
  <si>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</si>
  <si>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</si>
  <si>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</si>
  <si>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</si>
  <si>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</si>
  <si>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</si>
  <si>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</si>
  <si>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</si>
  <si>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</si>
  <si>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</si>
  <si>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</si>
  <si>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</si>
  <si>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</si>
  <si>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</si>
  <si>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</si>
  <si>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</si>
  <si>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</si>
  <si>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</si>
  <si>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</si>
  <si>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</si>
  <si>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</si>
  <si>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</si>
  <si>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</si>
  <si>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</si>
  <si>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</si>
  <si>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</si>
  <si>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</si>
  <si>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</si>
  <si>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</si>
  <si>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</si>
  <si>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</si>
  <si>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</si>
  <si>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</si>
  <si>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</si>
  <si>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</si>
  <si>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</si>
  <si>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</si>
  <si>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</si>
  <si>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</si>
  <si>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</si>
  <si>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</si>
  <si>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</si>
  <si>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</si>
  <si>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</si>
  <si>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</si>
  <si>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</si>
  <si>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</si>
  <si>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</si>
  <si>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</si>
  <si>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</si>
  <si>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</si>
  <si>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</si>
  <si>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</si>
  <si>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</si>
  <si>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</si>
  <si>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</si>
  <si>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</si>
  <si>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</si>
  <si>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</si>
  <si>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</si>
  <si>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</si>
  <si>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</si>
  <si>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</si>
  <si>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</si>
  <si>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</si>
  <si>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</si>
  <si>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</si>
  <si>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</si>
  <si>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</si>
  <si>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</si>
  <si>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</si>
  <si>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</si>
  <si>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</si>
  <si>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</si>
  <si>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</si>
  <si>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</si>
  <si>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</si>
  <si>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</si>
  <si>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</si>
  <si>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</si>
  <si>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</si>
  <si>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</si>
  <si>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</si>
  <si>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</si>
  <si>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</si>
  <si>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</si>
  <si>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</si>
  <si>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</si>
  <si>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</si>
  <si>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</si>
  <si>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</si>
  <si>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</si>
  <si>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</si>
  <si>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</si>
  <si>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</si>
  <si>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</si>
  <si>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</si>
  <si>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</si>
  <si>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</si>
  <si>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</si>
  <si>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</si>
  <si>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</si>
  <si>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</si>
  <si>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</si>
  <si>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</si>
  <si>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</si>
  <si>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</si>
  <si>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</si>
  <si>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</si>
  <si>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</si>
  <si>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</si>
  <si>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</si>
  <si>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</si>
  <si>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</si>
  <si>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</si>
  <si>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</si>
  <si>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</si>
  <si>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</si>
  <si>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</si>
  <si>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</si>
  <si>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</si>
  <si>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</si>
  <si>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</si>
  <si>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</si>
  <si>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</si>
  <si>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</si>
  <si>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</si>
  <si>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</si>
  <si>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</si>
  <si>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</si>
  <si>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</si>
  <si>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</si>
  <si>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</si>
  <si>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</si>
  <si>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</si>
  <si>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</si>
  <si>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</si>
  <si>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</si>
  <si>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</si>
  <si>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</si>
  <si>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</si>
  <si>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</si>
  <si>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</si>
  <si>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</si>
  <si>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</si>
  <si>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</si>
  <si>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</si>
  <si>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</si>
  <si>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</si>
  <si>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</si>
  <si>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</si>
  <si>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</si>
  <si>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</si>
  <si>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</si>
  <si>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</si>
  <si>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</si>
  <si>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</si>
  <si>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</si>
  <si>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</si>
  <si>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</si>
  <si>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</si>
  <si>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</si>
  <si>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</si>
  <si>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</si>
  <si>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</si>
  <si>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</si>
  <si>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</si>
  <si>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</si>
  <si>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</si>
  <si>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</si>
  <si>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</si>
  <si>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</si>
  <si>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</si>
  <si>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</si>
  <si>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</si>
  <si>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</si>
  <si>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</si>
  <si>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</si>
  <si>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</si>
  <si>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</si>
  <si>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</si>
  <si>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</si>
  <si>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</si>
  <si>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</si>
  <si>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</si>
  <si>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</si>
  <si>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</si>
  <si>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</si>
  <si>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</si>
  <si>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</si>
  <si>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</si>
  <si>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</si>
  <si>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</si>
  <si>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</si>
  <si>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</si>
  <si>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</si>
  <si>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</si>
  <si>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</si>
  <si>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</si>
  <si>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</si>
  <si>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</si>
  <si>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</si>
  <si>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</si>
  <si>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</si>
  <si>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</si>
  <si>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</si>
  <si>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</si>
  <si>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</si>
  <si>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</si>
  <si>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</si>
  <si>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</si>
  <si>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</si>
  <si>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</si>
  <si>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</si>
  <si>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</si>
  <si>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</si>
  <si>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</si>
  <si>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</si>
  <si>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</si>
  <si>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</si>
  <si>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</si>
  <si>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</si>
  <si>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</si>
  <si>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</si>
  <si>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</si>
  <si>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</si>
  <si>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</si>
  <si>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</si>
  <si>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</si>
  <si>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</si>
  <si>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</si>
  <si>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</si>
  <si>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</si>
  <si>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</si>
  <si>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</si>
  <si>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</si>
  <si>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</si>
  <si>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</si>
  <si>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</si>
  <si>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</si>
  <si>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</si>
  <si>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</si>
  <si>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</si>
  <si>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</si>
  <si>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</si>
  <si>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</si>
  <si>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</si>
  <si>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</si>
  <si>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</si>
  <si>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</si>
  <si>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</si>
  <si>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</si>
  <si>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</si>
  <si>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</si>
  <si>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</si>
  <si>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</si>
  <si>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</si>
  <si>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</si>
  <si>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</si>
  <si>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</si>
  <si>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</si>
  <si>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</si>
  <si>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</si>
  <si>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</si>
  <si>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</si>
  <si>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</si>
  <si>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</si>
  <si>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</si>
  <si>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</si>
  <si>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</si>
  <si>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</si>
  <si>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</si>
  <si>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</si>
  <si>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</si>
  <si>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</si>
  <si>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</si>
  <si>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</si>
  <si>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</si>
  <si>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</si>
  <si>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</si>
  <si>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</si>
  <si>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</si>
  <si>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</si>
  <si>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</si>
  <si>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</si>
  <si>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</si>
  <si>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</si>
  <si>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</si>
  <si>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</si>
  <si>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</si>
  <si>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</si>
  <si>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</si>
  <si>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</si>
  <si>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</si>
  <si>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</si>
  <si>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</si>
  <si>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</si>
  <si>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</si>
  <si>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</si>
  <si>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</si>
  <si>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</si>
  <si>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</si>
  <si>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</si>
  <si>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</si>
  <si>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</si>
  <si>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</si>
  <si>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</si>
  <si>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</si>
  <si>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</si>
  <si>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</si>
  <si>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</si>
  <si>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</si>
  <si>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</si>
  <si>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</si>
  <si>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</si>
  <si>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</si>
  <si>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</si>
  <si>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</si>
  <si>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</si>
  <si>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</si>
  <si>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</si>
  <si>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</si>
  <si>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</si>
  <si>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</si>
  <si>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</si>
  <si>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</si>
  <si>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</si>
  <si>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</si>
  <si>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</si>
  <si>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</si>
  <si>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</si>
  <si>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</si>
  <si>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</si>
  <si>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</si>
  <si>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</si>
  <si>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</si>
  <si>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</si>
  <si>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</si>
  <si>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</si>
  <si>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</si>
  <si>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</si>
  <si>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</si>
  <si>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</si>
  <si>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</si>
  <si>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</si>
  <si>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</si>
  <si>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</si>
  <si>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</si>
  <si>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</si>
  <si>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</si>
  <si>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</si>
  <si>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</si>
  <si>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</si>
  <si>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</si>
  <si>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</si>
  <si>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</si>
  <si>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</si>
  <si>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</si>
  <si>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</si>
  <si>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</si>
  <si>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</si>
  <si>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</si>
  <si>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</si>
  <si>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</si>
  <si>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</si>
  <si>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</si>
  <si>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</si>
  <si>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</si>
  <si>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</si>
  <si>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</si>
  <si>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</si>
  <si>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</si>
  <si>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</si>
  <si>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</si>
  <si>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</si>
  <si>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</si>
  <si>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</si>
  <si>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</si>
  <si>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</si>
  <si>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</si>
  <si>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</si>
  <si>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</si>
  <si>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</si>
  <si>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</si>
  <si>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</si>
  <si>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</si>
  <si>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</si>
  <si>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</si>
  <si>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</si>
  <si>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</si>
  <si>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</si>
  <si>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</si>
  <si>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</si>
  <si>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</si>
  <si>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</si>
  <si>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</si>
  <si>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</si>
  <si>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</si>
  <si>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</si>
  <si>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</si>
  <si>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</si>
  <si>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</si>
  <si>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</si>
  <si>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</si>
  <si>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</si>
  <si>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</si>
  <si>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</si>
  <si>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</si>
  <si>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</si>
  <si>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</si>
  <si>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</si>
  <si>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</si>
  <si>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</si>
  <si>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</si>
  <si>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</si>
  <si>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</si>
  <si>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</si>
  <si>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</si>
  <si>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</si>
  <si>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</si>
  <si>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</si>
  <si>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</si>
  <si>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</si>
  <si>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</si>
  <si>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</si>
  <si>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</si>
  <si>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</si>
  <si>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</si>
  <si>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</si>
  <si>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</si>
  <si>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</si>
  <si>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</si>
  <si>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</si>
  <si>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</si>
  <si>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</si>
  <si>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</si>
  <si>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</si>
  <si>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</si>
  <si>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</si>
  <si>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</si>
  <si>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</si>
  <si>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</si>
  <si>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</si>
  <si>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</si>
  <si>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</si>
  <si>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</si>
  <si>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</si>
  <si>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</si>
  <si>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</si>
  <si>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</si>
  <si>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</si>
  <si>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</si>
  <si>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</si>
  <si>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</si>
  <si>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</si>
  <si>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</si>
  <si>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</si>
  <si>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</si>
  <si>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</si>
  <si>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</si>
  <si>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</si>
  <si>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</si>
  <si>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</si>
  <si>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</si>
  <si>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</si>
  <si>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</si>
  <si>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</si>
  <si>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</si>
  <si>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</si>
  <si>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</si>
  <si>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</si>
  <si>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</si>
  <si>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</si>
  <si>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</si>
  <si>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</si>
  <si>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</si>
  <si>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</si>
  <si>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</si>
  <si>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</si>
  <si>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</si>
  <si>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</si>
  <si>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</si>
  <si>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</si>
  <si>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</si>
  <si>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</si>
  <si>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</si>
  <si>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</si>
  <si>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</si>
  <si>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</si>
  <si>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</si>
  <si>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</si>
  <si>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</si>
  <si>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</si>
  <si>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</si>
  <si>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</si>
  <si>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</si>
  <si>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</si>
  <si>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</si>
  <si>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</si>
  <si>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</si>
  <si>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</si>
  <si>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</si>
  <si>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</si>
  <si>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</si>
  <si>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</si>
  <si>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</si>
  <si>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</si>
  <si>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</si>
  <si>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</si>
  <si>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</si>
  <si>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</si>
  <si>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</si>
  <si>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</si>
  <si>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</si>
  <si>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</si>
  <si>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</si>
  <si>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</si>
  <si>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</si>
  <si>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</si>
  <si>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</si>
  <si>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</si>
  <si>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</si>
  <si>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</si>
  <si>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</si>
  <si>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</si>
  <si>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</si>
  <si>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</si>
  <si>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</si>
  <si>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</si>
  <si>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</si>
  <si>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</si>
  <si>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</si>
  <si>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</si>
  <si>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</si>
  <si>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</si>
  <si>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</si>
  <si>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</si>
  <si>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</si>
  <si>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</si>
  <si>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</si>
  <si>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</si>
  <si>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</si>
  <si>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</si>
  <si>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</si>
  <si>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</si>
  <si>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</si>
  <si>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</si>
  <si>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</si>
  <si>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</si>
  <si>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</si>
  <si>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</si>
  <si>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</si>
  <si>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</si>
  <si>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</si>
  <si>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</si>
  <si>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</si>
  <si>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</si>
  <si>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</si>
  <si>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</si>
  <si>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</si>
  <si>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</si>
  <si>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</si>
  <si>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</si>
  <si>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</si>
  <si>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</si>
  <si>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</si>
  <si>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</si>
  <si>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</si>
  <si>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</si>
  <si>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</si>
  <si>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</si>
  <si>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</si>
  <si>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</si>
  <si>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</si>
  <si>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</si>
  <si>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</si>
  <si>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</si>
  <si>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</si>
  <si>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</si>
  <si>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</si>
  <si>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</si>
  <si>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</si>
  <si>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</si>
  <si>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</si>
  <si>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</si>
  <si>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</si>
  <si>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</si>
  <si>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</si>
  <si>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</si>
  <si>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</si>
  <si>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</si>
  <si>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</si>
  <si>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</si>
  <si>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</si>
  <si>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</si>
  <si>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</si>
  <si>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</si>
  <si>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</si>
  <si>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</si>
  <si>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</si>
  <si>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</si>
  <si>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</si>
  <si>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</si>
  <si>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</si>
  <si>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</si>
  <si>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</si>
  <si>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</si>
  <si>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</si>
  <si>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</si>
  <si>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</si>
  <si>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</si>
  <si>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</si>
  <si>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</si>
  <si>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</si>
  <si>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</si>
  <si>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</si>
  <si>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</si>
  <si>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</si>
  <si>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</si>
  <si>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</si>
  <si>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</si>
  <si>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</si>
  <si>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</si>
  <si>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</si>
  <si>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</si>
  <si>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</si>
  <si>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</si>
  <si>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</si>
  <si>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</si>
  <si>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</si>
  <si>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</si>
  <si>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</si>
  <si>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</si>
  <si>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</si>
  <si>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</si>
  <si>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</si>
  <si>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</si>
  <si>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</si>
  <si>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</si>
  <si>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</si>
  <si>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</si>
  <si>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</si>
  <si>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</si>
  <si>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</si>
  <si>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</si>
  <si>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</si>
  <si>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</si>
  <si>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</si>
  <si>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</si>
  <si>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</si>
  <si>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</si>
  <si>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</si>
  <si>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</si>
  <si>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</si>
  <si>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</si>
  <si>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</si>
  <si>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</si>
  <si>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</si>
  <si>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</si>
  <si>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</si>
  <si>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</si>
  <si>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</si>
  <si>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</si>
  <si>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</si>
  <si>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</si>
  <si>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</si>
  <si>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</si>
  <si>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</si>
  <si>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</si>
  <si>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</si>
  <si>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</si>
  <si>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</si>
  <si>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</si>
  <si>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</si>
  <si>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</si>
  <si>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</si>
  <si>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</si>
  <si>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</si>
  <si>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</si>
  <si>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</si>
  <si>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</si>
  <si>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</si>
  <si>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</si>
  <si>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</si>
  <si>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</si>
  <si>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</si>
  <si>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</si>
  <si>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</si>
  <si>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</si>
  <si>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</si>
  <si>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</si>
  <si>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</si>
  <si>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</si>
  <si>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</si>
  <si>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</si>
  <si>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</si>
  <si>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</si>
  <si>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</si>
  <si>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</si>
  <si>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</si>
  <si>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</si>
  <si>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</si>
  <si>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</si>
  <si>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</si>
  <si>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</si>
  <si>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</si>
  <si>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</si>
  <si>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</si>
  <si>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</si>
  <si>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</si>
  <si>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</si>
  <si>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</si>
  <si>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</si>
  <si>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</si>
  <si>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</si>
  <si>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</si>
  <si>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</si>
  <si>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</si>
  <si>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</si>
  <si>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</si>
  <si>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</si>
  <si>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</si>
  <si>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</si>
  <si>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</si>
  <si>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</si>
  <si>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</si>
  <si>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</si>
  <si>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</si>
  <si>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</si>
  <si>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</si>
  <si>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</si>
  <si>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</si>
  <si>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</si>
  <si>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</si>
  <si>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</si>
  <si>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</si>
  <si>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</si>
  <si>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</si>
  <si>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</si>
  <si>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</si>
  <si>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</si>
  <si>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</si>
  <si>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</si>
  <si>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</si>
  <si>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</si>
  <si>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</si>
  <si>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</si>
  <si>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</si>
  <si>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</si>
  <si>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</si>
  <si>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</si>
  <si>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</si>
  <si>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</si>
  <si>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</si>
  <si>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</si>
  <si>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</si>
  <si>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</si>
  <si>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</si>
  <si>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</si>
  <si>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</si>
  <si>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</si>
  <si>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</si>
  <si>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</si>
  <si>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</si>
  <si>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</si>
  <si>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</si>
  <si>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</si>
  <si>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</si>
  <si>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</si>
  <si>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</si>
  <si>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</si>
  <si>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</si>
  <si>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</si>
  <si>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</si>
  <si>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</si>
  <si>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</si>
  <si>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</si>
  <si>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</si>
  <si>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</si>
  <si>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</si>
  <si>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</si>
  <si>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</si>
  <si>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</si>
  <si>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</si>
  <si>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</si>
  <si>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</si>
  <si>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</si>
  <si>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</si>
  <si>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</si>
  <si>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</si>
  <si>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</si>
  <si>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</si>
  <si>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</si>
  <si>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</si>
  <si>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</si>
  <si>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</si>
  <si>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</si>
  <si>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</si>
  <si>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</si>
  <si>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</si>
  <si>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</si>
  <si>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</si>
  <si>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</si>
  <si>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</si>
  <si>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</si>
  <si>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</si>
  <si>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</si>
  <si>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</si>
  <si>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</si>
  <si>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</si>
  <si>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</si>
  <si>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</si>
  <si>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</si>
  <si>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</si>
  <si>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</si>
  <si>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</si>
  <si>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</si>
  <si>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</si>
  <si>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</si>
  <si>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</si>
  <si>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</si>
  <si>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</si>
  <si>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</si>
  <si>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</si>
  <si>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</si>
  <si>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</si>
  <si>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</si>
  <si>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</si>
  <si>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</si>
  <si>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</si>
  <si>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</si>
  <si>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</si>
  <si>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</si>
  <si>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</si>
  <si>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</si>
  <si>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</si>
  <si>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</si>
  <si>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</si>
  <si>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</si>
  <si>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</si>
  <si>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</si>
  <si>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</si>
  <si>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</si>
  <si>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</si>
  <si>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</si>
  <si>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</si>
  <si>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</si>
  <si>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</si>
  <si>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</si>
  <si>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</si>
  <si>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</si>
  <si>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</si>
  <si>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</si>
  <si>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</si>
  <si>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</si>
  <si>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</si>
  <si>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</si>
  <si>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</si>
  <si>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</si>
  <si>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</si>
  <si>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</si>
  <si>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</si>
  <si>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</si>
  <si>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</si>
  <si>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</si>
  <si>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</si>
  <si>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</si>
  <si>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</si>
  <si>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</si>
  <si>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</si>
  <si>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</si>
  <si>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</si>
  <si>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</si>
  <si>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</si>
  <si>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</si>
  <si>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</si>
  <si>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</si>
  <si>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</si>
  <si>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</si>
  <si>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</si>
  <si>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</si>
  <si>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</si>
  <si>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</si>
  <si>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</si>
  <si>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</si>
  <si>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</si>
  <si>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</si>
  <si>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</si>
  <si>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</si>
  <si>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</si>
  <si>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</si>
  <si>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</si>
  <si>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</si>
  <si>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</si>
  <si>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</si>
  <si>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</si>
  <si>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</si>
  <si>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</si>
  <si>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</si>
  <si>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</si>
  <si>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</si>
  <si>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</si>
  <si>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</si>
  <si>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</si>
  <si>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</si>
  <si>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</si>
  <si>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</si>
  <si>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</si>
  <si>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</si>
  <si>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</si>
  <si>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</si>
  <si>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</si>
  <si>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</si>
  <si>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</si>
  <si>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</si>
  <si>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</si>
  <si>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</si>
  <si>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</si>
  <si>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</si>
  <si>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</si>
  <si>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</si>
  <si>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</si>
  <si>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</si>
  <si>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</si>
  <si>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</si>
  <si>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</si>
  <si>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</si>
  <si>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</si>
  <si>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</si>
  <si>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</si>
  <si>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</si>
  <si>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</si>
  <si>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</si>
  <si>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</si>
  <si>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</si>
  <si>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</si>
  <si>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</si>
  <si>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</si>
  <si>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</si>
  <si>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</si>
  <si>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</si>
  <si>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</si>
  <si>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</si>
  <si>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</si>
  <si>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</si>
  <si>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</si>
  <si>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</si>
  <si>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</si>
  <si>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</si>
  <si>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</si>
  <si>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</si>
  <si>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</si>
  <si>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</si>
  <si>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</si>
  <si>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</si>
  <si>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</si>
  <si>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</si>
  <si>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</si>
  <si>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</si>
  <si>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</si>
  <si>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</si>
  <si>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</si>
  <si>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</si>
  <si>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</si>
  <si>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</si>
  <si>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</si>
  <si>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</si>
  <si>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</si>
  <si>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</si>
  <si>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</si>
  <si>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</si>
  <si>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</si>
  <si>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</si>
  <si>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</si>
  <si>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</si>
  <si>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</si>
  <si>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</si>
  <si>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</si>
  <si>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</si>
  <si>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</si>
  <si>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</si>
  <si>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</si>
  <si>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</si>
  <si>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</si>
  <si>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</si>
  <si>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</si>
  <si>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</si>
  <si>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</si>
  <si>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</si>
  <si>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</si>
  <si>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</si>
  <si>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</si>
  <si>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</si>
  <si>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</si>
  <si>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</si>
  <si>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</si>
  <si>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</si>
  <si>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</si>
  <si>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</si>
  <si>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</si>
  <si>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</si>
  <si>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</si>
  <si>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</si>
  <si>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</si>
  <si>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</si>
  <si>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</si>
  <si>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</si>
  <si>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</si>
  <si>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</si>
  <si>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</si>
  <si>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</si>
  <si>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</si>
  <si>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</si>
  <si>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</si>
  <si>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</si>
  <si>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</si>
  <si>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</si>
  <si>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</si>
  <si>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</si>
  <si>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</si>
  <si>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</si>
  <si>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</si>
  <si>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</si>
  <si>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</si>
  <si>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</si>
  <si>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</si>
  <si>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</si>
  <si>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</si>
  <si>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</si>
  <si>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</si>
  <si>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</si>
  <si>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</si>
  <si>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</si>
  <si>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</si>
  <si>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</si>
  <si>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</si>
  <si>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</si>
  <si>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</si>
  <si>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</si>
  <si>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</si>
  <si>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</si>
  <si>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</si>
  <si>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</si>
  <si>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</si>
  <si>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</si>
  <si>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</si>
  <si>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</si>
  <si>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</si>
  <si>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</si>
  <si>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</si>
  <si>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</si>
  <si>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</si>
  <si>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</si>
  <si>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</si>
  <si>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</si>
  <si>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</si>
  <si>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</si>
  <si>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</si>
  <si>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</si>
  <si>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</si>
  <si>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</si>
  <si>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</si>
  <si>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</si>
  <si>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</si>
  <si>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</si>
  <si>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</si>
  <si>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</si>
  <si>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</si>
  <si>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</si>
  <si>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</si>
  <si>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</si>
  <si>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</si>
  <si>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</si>
  <si>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</si>
  <si>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</si>
  <si>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</si>
  <si>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</si>
  <si>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</si>
  <si>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</si>
  <si>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</si>
  <si>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</si>
  <si>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</si>
  <si>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</si>
  <si>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</si>
  <si>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</si>
  <si>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</si>
  <si>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</si>
  <si>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</si>
  <si>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</si>
  <si>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</si>
  <si>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</si>
  <si>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</si>
  <si>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</si>
  <si>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</si>
  <si>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</si>
  <si>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</si>
  <si>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</si>
  <si>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</si>
  <si>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</si>
  <si>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</si>
  <si>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</si>
  <si>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</si>
  <si>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</si>
  <si>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</si>
  <si>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</si>
  <si>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</si>
  <si>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</si>
  <si>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</si>
  <si>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</si>
  <si>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</si>
  <si>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</si>
  <si>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</si>
  <si>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</si>
  <si>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</si>
  <si>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</si>
  <si>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</si>
  <si>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</si>
  <si>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</si>
  <si>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</si>
  <si>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</si>
  <si>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</si>
  <si>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</si>
  <si>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</si>
  <si>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</si>
  <si>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</si>
  <si>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</si>
  <si>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</si>
  <si>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</si>
  <si>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</si>
  <si>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</si>
  <si>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</si>
  <si>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</si>
  <si>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</si>
  <si>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</si>
  <si>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</si>
  <si>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</si>
  <si>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</si>
  <si>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</si>
  <si>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</si>
  <si>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</si>
  <si>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</si>
  <si>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</si>
  <si>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</si>
  <si>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</si>
  <si>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</si>
  <si>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</si>
  <si>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</si>
  <si>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</si>
  <si>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</si>
  <si>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</si>
  <si>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</si>
  <si>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</si>
  <si>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</si>
  <si>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</si>
  <si>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</si>
  <si>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</si>
  <si>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</si>
  <si>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</si>
  <si>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</si>
  <si>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</si>
  <si>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</si>
  <si>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</si>
  <si>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</si>
  <si>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</si>
  <si>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</si>
  <si>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</si>
  <si>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</si>
  <si>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</si>
  <si>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</si>
  <si>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</si>
  <si>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</si>
  <si>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</si>
  <si>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</si>
  <si>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</si>
  <si>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</si>
  <si>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</si>
  <si>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</si>
  <si>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</si>
  <si>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</si>
  <si>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</si>
  <si>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</si>
  <si>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</si>
  <si>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</si>
  <si>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</si>
  <si>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</si>
  <si>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</si>
  <si>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</si>
  <si>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</si>
  <si>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</si>
  <si>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</si>
  <si>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</si>
  <si>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</si>
  <si>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</si>
  <si>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</si>
  <si>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</si>
  <si>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</si>
  <si>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</si>
  <si>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</si>
  <si>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</si>
  <si>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</si>
  <si>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</si>
  <si>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</si>
  <si>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</si>
  <si>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</si>
  <si>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</si>
  <si>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</si>
  <si>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</si>
  <si>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</si>
  <si>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</si>
  <si>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</si>
  <si>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</si>
  <si>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</si>
  <si>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</si>
  <si>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</si>
  <si>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</si>
  <si>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</si>
  <si>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</si>
  <si>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</si>
  <si>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</si>
  <si>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</si>
  <si>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</si>
  <si>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</si>
  <si>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</si>
  <si>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</si>
  <si>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</si>
  <si>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</si>
  <si>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</si>
  <si>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</si>
  <si>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</si>
  <si>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</si>
  <si>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</si>
  <si>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</si>
  <si>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</si>
  <si>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</si>
  <si>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</si>
  <si>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</si>
  <si>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</si>
  <si>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</si>
  <si>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</si>
  <si>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</si>
  <si>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</si>
  <si>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</si>
  <si>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</si>
  <si>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</si>
  <si>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</si>
  <si>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</si>
  <si>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</si>
  <si>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</si>
  <si>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</si>
  <si>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</si>
  <si>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</si>
  <si>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</si>
  <si>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</si>
  <si>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</si>
  <si>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</si>
  <si>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</si>
  <si>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</si>
  <si>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</si>
  <si>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</si>
  <si>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</si>
  <si>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</si>
  <si>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</si>
  <si>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</si>
  <si>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</si>
  <si>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</si>
  <si>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</si>
  <si>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</si>
  <si>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</si>
  <si>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</si>
  <si>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</si>
  <si>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</si>
  <si>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</si>
  <si>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</si>
  <si>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</si>
  <si>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</si>
  <si>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</si>
  <si>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</si>
  <si>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</si>
  <si>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</si>
  <si>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</si>
  <si>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</si>
  <si>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</si>
  <si>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</si>
  <si>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</si>
  <si>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</si>
  <si>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</si>
  <si>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</si>
  <si>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</si>
  <si>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</si>
  <si>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</si>
  <si>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</si>
  <si>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</si>
  <si>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</si>
  <si>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</si>
  <si>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</si>
  <si>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</si>
  <si>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</si>
  <si>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</si>
  <si>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</si>
  <si>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</si>
  <si>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</si>
  <si>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</si>
  <si>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</si>
  <si>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</si>
  <si>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</si>
  <si>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</si>
  <si>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</si>
  <si>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</si>
  <si>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</si>
  <si>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</si>
  <si>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</si>
  <si>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</si>
  <si>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</si>
  <si>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</si>
  <si>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</si>
  <si>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</si>
  <si>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</si>
  <si>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</si>
  <si>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</si>
  <si>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</si>
  <si>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</si>
  <si>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</si>
  <si>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</si>
  <si>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</si>
  <si>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</si>
  <si>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</si>
  <si>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</si>
  <si>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</si>
  <si>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</si>
  <si>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</si>
  <si>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</si>
  <si>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</si>
  <si>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</si>
  <si>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</si>
  <si>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</si>
  <si>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</si>
  <si>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</si>
  <si>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</si>
  <si>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</si>
  <si>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</si>
  <si>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</si>
  <si>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</si>
  <si>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</si>
  <si>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</si>
  <si>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</si>
  <si>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</si>
  <si>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</si>
  <si>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</si>
  <si>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</si>
  <si>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</si>
  <si>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</si>
  <si>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</si>
  <si>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</si>
  <si>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</si>
  <si>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</si>
  <si>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</si>
  <si>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</si>
  <si>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</si>
  <si>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</si>
  <si>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</si>
  <si>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</si>
  <si>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</si>
  <si>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</si>
  <si>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</si>
  <si>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</si>
  <si>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</si>
  <si>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</si>
  <si>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</si>
  <si>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</si>
  <si>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</si>
  <si>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</si>
  <si>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</si>
  <si>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</si>
  <si>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</si>
  <si>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</si>
  <si>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</si>
  <si>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</si>
  <si>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</si>
  <si>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</si>
  <si>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</si>
  <si>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</si>
  <si>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</si>
  <si>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</si>
  <si>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</si>
  <si>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</si>
  <si>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</si>
  <si>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</si>
  <si>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</si>
  <si>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</si>
  <si>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</si>
  <si>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</si>
  <si>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</si>
  <si>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</si>
  <si>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</si>
  <si>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</si>
  <si>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</si>
  <si>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</si>
  <si>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</si>
  <si>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</si>
  <si>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</si>
  <si>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</si>
  <si>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</si>
  <si>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</si>
  <si>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</si>
  <si>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</si>
  <si>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</si>
  <si>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</si>
  <si>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</si>
  <si>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</si>
  <si>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</si>
  <si>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</si>
  <si>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</si>
  <si>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</si>
  <si>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</si>
  <si>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</si>
  <si>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</si>
  <si>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</si>
  <si>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</si>
  <si>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</si>
  <si>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</si>
  <si>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</si>
  <si>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</si>
  <si>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</si>
  <si>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</si>
  <si>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</si>
  <si>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</si>
  <si>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</si>
  <si>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</si>
  <si>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</si>
  <si>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</si>
  <si>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</si>
  <si>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</si>
  <si>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</si>
  <si>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</si>
  <si>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</si>
  <si>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</si>
  <si>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</si>
  <si>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</si>
  <si>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</si>
  <si>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</si>
  <si>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</si>
  <si>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</si>
  <si>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</si>
  <si>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</si>
  <si>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</si>
  <si>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</si>
  <si>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</si>
  <si>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</si>
  <si>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</si>
  <si>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</si>
  <si>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</si>
  <si>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</si>
  <si>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</si>
  <si>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</si>
  <si>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</si>
  <si>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</si>
  <si>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</si>
  <si>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</si>
  <si>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</si>
  <si>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</si>
  <si>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</si>
  <si>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</si>
  <si>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</si>
  <si>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</si>
  <si>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</si>
  <si>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</si>
  <si>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</si>
  <si>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</si>
  <si>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</si>
  <si>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</si>
  <si>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</si>
  <si>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</si>
  <si>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</si>
  <si>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</si>
  <si>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</si>
  <si>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</si>
  <si>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</si>
  <si>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</si>
  <si>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</si>
  <si>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</si>
  <si>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</si>
  <si>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</si>
  <si>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</si>
  <si>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</si>
  <si>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</si>
  <si>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</si>
  <si>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</si>
  <si>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</si>
  <si>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</si>
  <si>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</si>
  <si>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</si>
  <si>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</si>
  <si>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</si>
  <si>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</si>
  <si>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</si>
  <si>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</si>
  <si>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</si>
  <si>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</si>
  <si>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</si>
  <si>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</si>
  <si>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</si>
  <si>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</si>
  <si>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</si>
  <si>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</si>
  <si>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</si>
  <si>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</si>
  <si>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</si>
  <si>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</si>
  <si>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</si>
  <si>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</si>
  <si>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</si>
  <si>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</si>
  <si>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</si>
  <si>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</si>
  <si>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</si>
  <si>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</si>
  <si>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</si>
  <si>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</si>
  <si>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</si>
  <si>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</si>
  <si>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</si>
  <si>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</si>
  <si>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</si>
  <si>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</si>
  <si>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</si>
  <si>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</si>
  <si>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</si>
  <si>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</si>
  <si>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</si>
  <si>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</si>
  <si>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</si>
  <si>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</si>
  <si>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</si>
  <si>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</si>
  <si>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</si>
  <si>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</si>
  <si>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</si>
  <si>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</si>
  <si>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</si>
  <si>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</si>
  <si>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</si>
  <si>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</si>
  <si>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</si>
  <si>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</si>
  <si>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</si>
  <si>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</si>
  <si>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</si>
  <si>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</si>
  <si>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</si>
  <si>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</si>
  <si>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</si>
  <si>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</si>
  <si>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</si>
  <si>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</si>
  <si>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</si>
  <si>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</si>
  <si>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</si>
  <si>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</si>
  <si>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</si>
  <si>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</si>
  <si>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</si>
  <si>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</si>
  <si>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</si>
  <si>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</si>
  <si>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</si>
  <si>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</si>
  <si>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</si>
  <si>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</si>
  <si>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</si>
  <si>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</si>
  <si>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</si>
  <si>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</si>
  <si>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</si>
  <si>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</si>
  <si>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</si>
  <si>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</si>
  <si>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</si>
  <si>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</si>
  <si>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</si>
  <si>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</si>
  <si>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</si>
  <si>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</si>
  <si>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</si>
  <si>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</si>
  <si>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</si>
  <si>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</si>
  <si>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</si>
  <si>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</si>
  <si>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</si>
  <si>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</si>
  <si>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</si>
  <si>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</si>
  <si>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</si>
  <si>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</si>
  <si>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</si>
  <si>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</si>
  <si>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</si>
  <si>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</si>
  <si>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</si>
  <si>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</si>
  <si>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</si>
  <si>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</si>
  <si>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</si>
  <si>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</si>
  <si>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</si>
  <si>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</si>
  <si>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</si>
  <si>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</si>
  <si>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</si>
  <si>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</si>
  <si>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</si>
  <si>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</si>
  <si>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</si>
  <si>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</si>
  <si>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</si>
  <si>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</si>
  <si>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</si>
  <si>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</si>
  <si>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</si>
  <si>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</si>
  <si>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</si>
  <si>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</si>
  <si>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</si>
  <si>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</si>
  <si>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</si>
  <si>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</si>
  <si>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</si>
  <si>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</si>
  <si>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</si>
  <si>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</si>
  <si>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</si>
  <si>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</si>
  <si>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</si>
  <si>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</si>
  <si>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</si>
  <si>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</si>
  <si>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</si>
  <si>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</si>
  <si>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</si>
  <si>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</si>
  <si>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</si>
  <si>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</si>
  <si>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</si>
  <si>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</si>
  <si>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</si>
  <si>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</si>
  <si>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</si>
  <si>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</si>
  <si>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</si>
  <si>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</si>
  <si>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</si>
  <si>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</si>
  <si>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</si>
  <si>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</si>
  <si>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</si>
  <si>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</si>
  <si>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</si>
  <si>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</si>
  <si>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</si>
  <si>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</si>
  <si>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</si>
  <si>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</si>
  <si>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</si>
  <si>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</si>
  <si>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</si>
  <si>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</si>
  <si>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</si>
  <si>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</si>
  <si>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</si>
  <si>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</si>
  <si>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</si>
  <si>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</si>
  <si>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</si>
  <si>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</si>
  <si>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</si>
  <si>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</si>
  <si>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</si>
  <si>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</si>
  <si>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</si>
  <si>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</si>
  <si>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</si>
  <si>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</si>
  <si>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</si>
  <si>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</si>
  <si>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</si>
  <si>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</si>
  <si>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</si>
  <si>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</si>
  <si>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</si>
  <si>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</si>
  <si>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</si>
  <si>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</si>
  <si>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</si>
  <si>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</si>
  <si>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</si>
  <si>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</si>
  <si>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</si>
  <si>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</si>
  <si>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</si>
  <si>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</si>
  <si>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</si>
  <si>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</si>
  <si>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</si>
  <si>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</si>
  <si>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</si>
  <si>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</si>
  <si>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</si>
  <si>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</si>
  <si>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</si>
  <si>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</si>
  <si>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</si>
  <si>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</si>
  <si>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</si>
  <si>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</si>
  <si>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</si>
  <si>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</si>
  <si>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</si>
  <si>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</si>
  <si>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</si>
  <si>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</si>
  <si>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</si>
  <si>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</si>
  <si>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</si>
  <si>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</si>
  <si>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</si>
  <si>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</si>
  <si>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</si>
  <si>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</si>
  <si>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</si>
  <si>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</si>
  <si>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</si>
  <si>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</si>
  <si>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</si>
  <si>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</si>
  <si>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</si>
  <si>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</si>
  <si>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</si>
  <si>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</si>
  <si>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</si>
  <si>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</si>
  <si>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</si>
  <si>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</si>
  <si>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</si>
  <si>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</si>
  <si>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</si>
  <si>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</si>
  <si>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</si>
  <si>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</si>
  <si>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</si>
  <si>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</si>
  <si>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</si>
  <si>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</si>
  <si>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</si>
  <si>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</si>
  <si>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</si>
  <si>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</si>
  <si>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</si>
  <si>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</si>
  <si>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</si>
  <si>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</si>
  <si>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</si>
  <si>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</si>
  <si>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</si>
  <si>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</si>
  <si>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</si>
  <si>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</si>
  <si>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</si>
  <si>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</si>
  <si>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</si>
  <si>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</si>
  <si>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</si>
  <si>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</si>
  <si>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</si>
  <si>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</si>
  <si>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</si>
  <si>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</si>
  <si>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</si>
  <si>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</si>
  <si>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</si>
  <si>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</si>
  <si>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</si>
  <si>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</si>
  <si>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</si>
  <si>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</si>
  <si>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</si>
  <si>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</si>
  <si>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</si>
  <si>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</si>
  <si>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</si>
  <si>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</si>
  <si>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</si>
  <si>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</si>
  <si>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</si>
  <si>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</si>
  <si>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</si>
  <si>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</si>
  <si>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</si>
  <si>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</si>
  <si>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</si>
  <si>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</si>
  <si>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</si>
  <si>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</si>
  <si>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</si>
  <si>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</si>
  <si>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</si>
  <si>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</si>
  <si>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</si>
  <si>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</si>
  <si>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</si>
  <si>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</si>
  <si>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</si>
  <si>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</si>
  <si>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</si>
  <si>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</si>
  <si>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</si>
  <si>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</si>
  <si>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</si>
  <si>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</si>
  <si>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</si>
  <si>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</si>
  <si>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</si>
  <si>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</si>
  <si>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</si>
  <si>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</si>
  <si>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</si>
  <si>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</si>
  <si>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</si>
  <si>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</si>
  <si>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</si>
  <si>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</si>
  <si>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</si>
  <si>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</si>
  <si>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</si>
  <si>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</si>
  <si>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</si>
  <si>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</si>
  <si>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</si>
  <si>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</si>
  <si>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</si>
  <si>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</si>
  <si>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</si>
  <si>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</si>
  <si>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</si>
  <si>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</si>
  <si>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</si>
  <si>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</si>
  <si>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</si>
  <si>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</si>
  <si>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</si>
  <si>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</si>
  <si>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</si>
  <si>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</si>
  <si>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</si>
  <si>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</si>
  <si>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</si>
  <si>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</si>
  <si>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</si>
  <si>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</si>
  <si>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</si>
  <si>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</si>
  <si>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</si>
  <si>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</si>
  <si>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</si>
  <si>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</si>
  <si>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</si>
  <si>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</si>
  <si>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</si>
  <si>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</si>
  <si>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</si>
  <si>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</si>
  <si>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</si>
  <si>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</si>
  <si>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</si>
  <si>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</si>
  <si>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</si>
  <si>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</si>
  <si>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</si>
  <si>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</si>
  <si>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</si>
  <si>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</si>
  <si>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</si>
  <si>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</si>
  <si>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</si>
  <si>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</si>
  <si>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</si>
  <si>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</si>
  <si>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</si>
  <si>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</si>
  <si>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</si>
  <si>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</si>
  <si>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</si>
  <si>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</si>
  <si>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</si>
  <si>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</si>
  <si>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</si>
  <si>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</si>
  <si>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</si>
  <si>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</si>
  <si>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</si>
  <si>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</si>
  <si>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</si>
  <si>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</si>
  <si>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</si>
  <si>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</si>
  <si>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</si>
  <si>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</si>
  <si>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</si>
  <si>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</si>
  <si>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</si>
  <si>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</si>
  <si>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</si>
  <si>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</si>
  <si>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</si>
  <si>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</si>
  <si>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</si>
  <si>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</si>
  <si>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</si>
  <si>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</si>
  <si>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</si>
  <si>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</si>
  <si>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</si>
  <si>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</si>
  <si>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</si>
  <si>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</si>
  <si>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</si>
  <si>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</si>
  <si>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</si>
  <si>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</si>
  <si>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</si>
  <si>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</si>
  <si>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</si>
  <si>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</si>
  <si>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</si>
  <si>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</si>
  <si>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</si>
  <si>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</si>
  <si>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</si>
  <si>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</si>
  <si>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</si>
  <si>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</si>
  <si>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</si>
  <si>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</si>
  <si>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</si>
  <si>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</si>
  <si>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</si>
  <si>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</si>
  <si>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</si>
  <si>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</si>
  <si>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</si>
  <si>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</si>
  <si>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</si>
  <si>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</si>
  <si>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</si>
  <si>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</si>
  <si>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</si>
  <si>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</si>
  <si>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</si>
  <si>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</si>
  <si>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</si>
  <si>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</si>
  <si>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</si>
  <si>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</si>
  <si>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</si>
  <si>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</si>
  <si>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</si>
  <si>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</si>
  <si>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</si>
  <si>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</si>
  <si>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</si>
  <si>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</si>
  <si>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</si>
  <si>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</si>
  <si>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</si>
  <si>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</si>
  <si>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</si>
  <si>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</si>
  <si>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</si>
  <si>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</si>
  <si>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</si>
  <si>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</si>
  <si>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</si>
  <si>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</si>
  <si>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</si>
  <si>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</si>
  <si>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</si>
  <si>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</si>
  <si>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</si>
  <si>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</si>
  <si>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</si>
  <si>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</si>
  <si>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</si>
  <si>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</si>
  <si>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</si>
  <si>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</si>
  <si>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</si>
  <si>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</si>
  <si>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</si>
  <si>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</si>
  <si>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</si>
  <si>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</si>
  <si>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</si>
  <si>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</si>
  <si>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</si>
  <si>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</si>
  <si>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</si>
  <si>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</si>
  <si>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</si>
  <si>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</si>
  <si>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</si>
  <si>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</si>
  <si>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</si>
  <si>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</si>
  <si>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</si>
  <si>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</si>
  <si>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</si>
  <si>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</si>
  <si>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</si>
  <si>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</si>
  <si>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</si>
  <si>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</si>
  <si>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</si>
  <si>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</si>
  <si>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</si>
  <si>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</si>
  <si>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</si>
  <si>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</si>
  <si>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</si>
  <si>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</si>
  <si>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</si>
  <si>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</si>
  <si>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</si>
  <si>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</si>
  <si>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</si>
  <si>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</si>
  <si>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</si>
  <si>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</si>
  <si>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</si>
  <si>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</si>
  <si>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</si>
  <si>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</si>
  <si>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</si>
  <si>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</si>
  <si>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</si>
  <si>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</si>
  <si>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</si>
  <si>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</si>
  <si>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</si>
  <si>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</si>
  <si>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</si>
  <si>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</si>
  <si>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</si>
  <si>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</si>
  <si>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</si>
  <si>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</si>
  <si>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</si>
  <si>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</si>
  <si>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</si>
  <si>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</si>
  <si>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</si>
  <si>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</si>
  <si>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</si>
  <si>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</si>
  <si>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</si>
  <si>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</si>
  <si>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</si>
  <si>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</si>
  <si>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</si>
  <si>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</si>
  <si>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</si>
  <si>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</si>
  <si>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</si>
  <si>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</si>
  <si>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</si>
  <si>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</si>
  <si>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</si>
  <si>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</si>
  <si>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</si>
  <si>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</si>
  <si>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</si>
  <si>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</si>
  <si>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</si>
  <si>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</si>
  <si>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</si>
  <si>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</si>
  <si>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</si>
  <si>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</si>
  <si>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</si>
  <si>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</si>
  <si>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</si>
  <si>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</si>
  <si>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</si>
  <si>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</si>
  <si>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</si>
  <si>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</si>
  <si>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</si>
  <si>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</si>
  <si>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</si>
  <si>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</si>
  <si>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</si>
  <si>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</si>
  <si>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</si>
  <si>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</si>
  <si>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</si>
  <si>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</si>
  <si>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</si>
  <si>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</si>
  <si>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</si>
  <si>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</si>
  <si>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</si>
  <si>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</si>
  <si>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</si>
  <si>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</si>
  <si>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</si>
  <si>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</si>
  <si>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</si>
  <si>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</si>
  <si>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</si>
  <si>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</si>
  <si>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</si>
  <si>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</si>
  <si>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</si>
  <si>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</si>
  <si>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</si>
  <si>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</si>
  <si>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</si>
  <si>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</si>
  <si>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</si>
  <si>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</si>
  <si>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</si>
  <si>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</si>
  <si>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</si>
  <si>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</si>
  <si>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</si>
  <si>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</si>
  <si>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</si>
  <si>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</si>
  <si>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</si>
  <si>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</si>
  <si>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</si>
  <si>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</si>
  <si>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</si>
  <si>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</si>
  <si>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</si>
  <si>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</si>
  <si>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</si>
  <si>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</si>
  <si>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</si>
  <si>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</si>
  <si>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</si>
  <si>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</si>
  <si>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</si>
  <si>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</si>
  <si>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</si>
  <si>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</si>
  <si>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</si>
  <si>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</si>
  <si>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</si>
  <si>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</si>
  <si>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</si>
  <si>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</si>
  <si>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</si>
  <si>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</si>
  <si>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</si>
  <si>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</si>
  <si>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</si>
  <si>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</si>
  <si>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</si>
  <si>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</si>
  <si>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</si>
  <si>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</si>
  <si>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</si>
  <si>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</si>
  <si>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</si>
  <si>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</si>
  <si>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</si>
  <si>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</si>
  <si>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</si>
  <si>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</si>
  <si>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</si>
  <si>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</si>
  <si>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</si>
  <si>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</si>
  <si>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</si>
  <si>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</si>
  <si>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</si>
  <si>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</si>
  <si>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</si>
  <si>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</si>
  <si>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</si>
  <si>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</si>
  <si>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</si>
  <si>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</si>
  <si>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</si>
  <si>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</si>
  <si>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</si>
  <si>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</si>
  <si>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</si>
  <si>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</si>
  <si>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</si>
  <si>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</si>
  <si>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</si>
  <si>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</si>
  <si>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</si>
  <si>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</si>
  <si>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</si>
  <si>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</si>
  <si>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</si>
  <si>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</si>
  <si>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</si>
  <si>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</si>
  <si>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</si>
  <si>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</si>
  <si>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</si>
  <si>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</si>
  <si>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</si>
  <si>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</si>
  <si>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</si>
  <si>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</si>
  <si>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</si>
  <si>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</si>
  <si>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</si>
  <si>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</si>
  <si>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</si>
  <si>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</si>
  <si>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</si>
  <si>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</si>
  <si>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</si>
  <si>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</si>
  <si>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</si>
  <si>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</si>
  <si>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</si>
  <si>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</si>
  <si>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</si>
  <si>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</si>
  <si>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</si>
  <si>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</si>
  <si>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</si>
  <si>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</si>
  <si>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</si>
  <si>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</si>
  <si>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</si>
  <si>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</si>
  <si>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</si>
  <si>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</si>
  <si>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</si>
  <si>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</si>
  <si>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</si>
  <si>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</si>
  <si>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</si>
  <si>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</si>
  <si>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</si>
  <si>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</si>
  <si>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</si>
  <si>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</si>
  <si>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</si>
  <si>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</si>
  <si>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</si>
  <si>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</si>
  <si>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</si>
  <si>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</si>
  <si>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</si>
  <si>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</si>
  <si>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</si>
  <si>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</si>
  <si>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</si>
  <si>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</si>
  <si>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</si>
  <si>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</si>
  <si>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</si>
  <si>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</si>
  <si>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</si>
  <si>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</si>
  <si>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</si>
  <si>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</si>
  <si>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</si>
  <si>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</si>
  <si>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</si>
  <si>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</si>
  <si>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</si>
  <si>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</si>
  <si>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</si>
  <si>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</si>
  <si>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</si>
  <si>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</si>
  <si>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</si>
  <si>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</si>
  <si>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</si>
  <si>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</si>
  <si>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</si>
  <si>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</si>
  <si>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</si>
  <si>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</si>
  <si>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</si>
  <si>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</si>
  <si>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</si>
  <si>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</si>
  <si>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</si>
  <si>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</si>
  <si>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</si>
  <si>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</si>
  <si>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</si>
  <si>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</si>
  <si>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</si>
  <si>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</si>
  <si>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</si>
  <si>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</si>
  <si>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</si>
  <si>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</si>
  <si>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</si>
  <si>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</si>
  <si>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</si>
  <si>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</si>
  <si>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</si>
  <si>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</si>
  <si>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</si>
  <si>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</si>
  <si>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</si>
  <si>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</si>
  <si>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</si>
  <si>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</si>
  <si>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</si>
  <si>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</si>
  <si>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</si>
  <si>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</si>
  <si>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</si>
  <si>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</si>
  <si>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</si>
  <si>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</si>
  <si>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</si>
  <si>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</si>
  <si>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</si>
  <si>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</si>
  <si>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</si>
  <si>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</si>
  <si>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</si>
  <si>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</si>
  <si>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</si>
  <si>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</si>
  <si>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</si>
  <si>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</si>
  <si>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</si>
  <si>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</si>
  <si>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</si>
  <si>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</si>
  <si>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</si>
  <si>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</si>
  <si>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</si>
  <si>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</si>
  <si>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</si>
  <si>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</si>
  <si>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</si>
  <si>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</si>
  <si>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</si>
  <si>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</si>
  <si>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</si>
  <si>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</si>
  <si>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</si>
  <si>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</si>
  <si>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</si>
  <si>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</si>
  <si>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</si>
  <si>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</si>
  <si>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</si>
  <si>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</si>
  <si>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</si>
  <si>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</si>
  <si>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</si>
  <si>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</si>
  <si>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</si>
  <si>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</si>
  <si>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</si>
  <si>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</si>
  <si>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</si>
  <si>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</si>
  <si>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</si>
  <si>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</si>
  <si>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</si>
  <si>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</si>
  <si>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</si>
  <si>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</si>
  <si>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</si>
  <si>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</si>
  <si>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</si>
  <si>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</si>
  <si>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</si>
  <si>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</si>
  <si>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</si>
  <si>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</si>
  <si>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</si>
  <si>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</si>
  <si>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</si>
  <si>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</si>
  <si>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</si>
  <si>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</si>
  <si>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</si>
  <si>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</si>
  <si>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</si>
  <si>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</si>
  <si>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</si>
  <si>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</si>
  <si>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</si>
  <si>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</si>
  <si>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</si>
  <si>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</si>
  <si>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</si>
  <si>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</si>
  <si>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</si>
  <si>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</si>
  <si>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</si>
  <si>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</si>
  <si>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</si>
  <si>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</si>
  <si>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</si>
  <si>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</si>
  <si>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</si>
  <si>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</si>
  <si>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</si>
  <si>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</si>
  <si>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</si>
  <si>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</si>
  <si>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</si>
  <si>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</si>
  <si>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</si>
  <si>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</si>
  <si>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</si>
  <si>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</si>
  <si>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</si>
  <si>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</si>
  <si>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</si>
  <si>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</si>
  <si>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</si>
  <si>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</si>
  <si>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</si>
  <si>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</si>
  <si>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</si>
  <si>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</si>
  <si>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</si>
  <si>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</si>
  <si>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</si>
  <si>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</si>
  <si>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</si>
  <si>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</si>
  <si>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</si>
  <si>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</si>
  <si>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</si>
  <si>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</si>
  <si>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</si>
  <si>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</si>
  <si>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</si>
  <si>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</si>
  <si>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</si>
  <si>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</si>
  <si>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</si>
  <si>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</si>
  <si>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</si>
  <si>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</si>
  <si>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</si>
  <si>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</si>
  <si>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</si>
  <si>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</si>
  <si>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</si>
  <si>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</si>
  <si>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</si>
  <si>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</si>
  <si>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</si>
  <si>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</si>
  <si>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</si>
  <si>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</si>
  <si>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</si>
  <si>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</si>
  <si>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</si>
  <si>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</si>
  <si>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</si>
  <si>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</si>
  <si>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</si>
  <si>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</si>
  <si>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</si>
  <si>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</si>
  <si>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</si>
  <si>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</si>
  <si>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</si>
  <si>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</si>
  <si>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</si>
  <si>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</si>
  <si>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</si>
  <si>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</si>
  <si>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</si>
  <si>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</si>
  <si>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</si>
  <si>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</si>
  <si>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</si>
  <si>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</si>
  <si>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</si>
  <si>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</si>
  <si>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</si>
  <si>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</si>
  <si>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</si>
  <si>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</si>
  <si>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</si>
  <si>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</si>
  <si>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</si>
  <si>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</si>
  <si>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</si>
  <si>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</si>
  <si>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</si>
  <si>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</si>
  <si>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</si>
  <si>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</si>
  <si>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</si>
  <si>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</si>
  <si>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</si>
  <si>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</si>
  <si>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</si>
  <si>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</si>
  <si>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</si>
  <si>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</si>
  <si>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</si>
  <si>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</si>
  <si>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</si>
  <si>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</si>
  <si>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</si>
  <si>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</si>
  <si>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</si>
  <si>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</si>
  <si>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</si>
  <si>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</si>
  <si>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</si>
  <si>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</si>
  <si>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</si>
  <si>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</si>
  <si>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</si>
  <si>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</si>
  <si>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</si>
  <si>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</si>
  <si>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</si>
  <si>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</si>
  <si>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</si>
  <si>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</si>
  <si>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</si>
  <si>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</si>
  <si>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</si>
  <si>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</si>
  <si>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</si>
  <si>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</si>
  <si>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</si>
  <si>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</si>
  <si>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</si>
  <si>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</si>
  <si>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</si>
  <si>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</si>
  <si>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</si>
  <si>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</si>
  <si>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</si>
  <si>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</si>
  <si>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</si>
  <si>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</si>
  <si>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</si>
  <si>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</si>
  <si>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</si>
  <si>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</si>
  <si>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</si>
  <si>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</si>
  <si>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</si>
  <si>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</si>
  <si>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</si>
  <si>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</si>
  <si>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</si>
  <si>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</si>
  <si>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</si>
  <si>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</si>
  <si>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</si>
  <si>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</si>
  <si>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</si>
  <si>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</si>
  <si>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</si>
  <si>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</si>
  <si>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</si>
  <si>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</si>
  <si>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</si>
  <si>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</si>
  <si>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</si>
  <si>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</si>
  <si>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</si>
  <si>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</si>
  <si>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</si>
  <si>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</si>
  <si>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</si>
  <si>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</si>
  <si>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</si>
  <si>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</si>
  <si>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</si>
  <si>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</si>
  <si>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</si>
  <si>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</si>
  <si>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</si>
  <si>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</si>
  <si>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</si>
  <si>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</si>
  <si>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</si>
  <si>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</si>
  <si>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</si>
  <si>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</si>
  <si>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</si>
  <si>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</si>
  <si>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</si>
  <si>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</si>
  <si>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</si>
  <si>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</si>
  <si>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</si>
  <si>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</si>
  <si>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</si>
  <si>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</si>
  <si>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</si>
  <si>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</si>
  <si>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</si>
  <si>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</si>
  <si>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</si>
  <si>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</si>
  <si>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</si>
  <si>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</si>
  <si>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</si>
  <si>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</si>
  <si>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</si>
  <si>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</si>
  <si>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</si>
  <si>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</si>
  <si>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</si>
  <si>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</si>
  <si>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</si>
  <si>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</si>
  <si>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</si>
  <si>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</si>
  <si>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</si>
  <si>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</si>
  <si>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</si>
  <si>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</si>
  <si>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</si>
  <si>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</si>
  <si>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</si>
  <si>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</si>
  <si>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</si>
  <si>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</si>
  <si>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</si>
  <si>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</si>
  <si>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</si>
  <si>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</si>
  <si>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</si>
  <si>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</si>
  <si>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</si>
  <si>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</si>
  <si>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</si>
  <si>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</si>
  <si>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</si>
  <si>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</si>
  <si>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</si>
  <si>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</si>
  <si>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</si>
  <si>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</si>
  <si>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</si>
  <si>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</si>
  <si>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</si>
  <si>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</si>
  <si>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</si>
  <si>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</si>
  <si>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</si>
  <si>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</si>
  <si>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</si>
  <si>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</si>
  <si>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</si>
  <si>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</si>
  <si>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</si>
  <si>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</si>
  <si>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</si>
  <si>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</si>
  <si>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</si>
  <si>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</si>
  <si>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</si>
  <si>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</si>
  <si>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</si>
  <si>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</si>
  <si>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</si>
  <si>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</si>
  <si>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</si>
  <si>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</si>
  <si>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</si>
  <si>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</si>
  <si>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</si>
  <si>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</si>
  <si>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</si>
  <si>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</si>
  <si>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</si>
  <si>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</si>
  <si>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</si>
  <si>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</si>
  <si>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</si>
  <si>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</si>
  <si>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</si>
  <si>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</si>
  <si>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</si>
  <si>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</si>
  <si>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</si>
  <si>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</si>
  <si>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</si>
  <si>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</si>
  <si>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</si>
  <si>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</si>
  <si>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</si>
  <si>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</si>
  <si>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</si>
  <si>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</si>
  <si>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</si>
  <si>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</si>
  <si>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</si>
  <si>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</si>
  <si>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</si>
  <si>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</si>
  <si>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</si>
  <si>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</si>
  <si>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</si>
  <si>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</si>
  <si>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</si>
  <si>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</si>
  <si>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</si>
  <si>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</si>
  <si>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</si>
  <si>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</si>
  <si>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</si>
  <si>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</si>
  <si>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</si>
  <si>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</si>
  <si>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</si>
  <si>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</si>
  <si>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</si>
  <si>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</si>
  <si>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</si>
  <si>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</si>
  <si>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</si>
  <si>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</si>
  <si>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</si>
  <si>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</si>
  <si>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</si>
  <si>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</si>
  <si>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</si>
  <si>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</si>
  <si>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</si>
  <si>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</si>
  <si>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</si>
  <si>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</si>
  <si>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</si>
  <si>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</si>
  <si>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</si>
  <si>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</si>
  <si>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</si>
  <si>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</si>
  <si>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</si>
  <si>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</si>
  <si>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</si>
  <si>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</si>
  <si>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</si>
  <si>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</si>
  <si>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</si>
  <si>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</si>
  <si>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</si>
  <si>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</si>
  <si>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</si>
  <si>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</si>
  <si>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</si>
  <si>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</si>
  <si>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</si>
  <si>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</si>
  <si>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</si>
  <si>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</si>
  <si>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</si>
  <si>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</si>
  <si>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</si>
  <si>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</si>
  <si>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</si>
  <si>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</si>
  <si>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</si>
  <si>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</si>
  <si>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</si>
  <si>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</si>
  <si>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</si>
  <si>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</si>
  <si>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</si>
  <si>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</si>
  <si>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</si>
  <si>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</si>
  <si>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</si>
  <si>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</si>
  <si>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</si>
  <si>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</si>
  <si>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</si>
  <si>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</si>
  <si>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</si>
  <si>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</si>
  <si>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</si>
  <si>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</si>
  <si>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</si>
  <si>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</si>
  <si>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</si>
  <si>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</si>
  <si>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</si>
  <si>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</si>
  <si>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</si>
  <si>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</si>
  <si>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</si>
  <si>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</si>
  <si>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</si>
  <si>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</si>
  <si>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</si>
  <si>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</si>
  <si>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</si>
  <si>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</si>
  <si>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</si>
  <si>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</si>
  <si>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</si>
  <si>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</si>
  <si>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</si>
  <si>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</si>
  <si>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</si>
  <si>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</si>
  <si>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</si>
  <si>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</si>
  <si>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</si>
  <si>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</si>
  <si>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</si>
  <si>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</si>
  <si>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</si>
  <si>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</si>
  <si>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</si>
  <si>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</si>
  <si>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</si>
  <si>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</si>
  <si>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</si>
  <si>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</si>
  <si>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</si>
  <si>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</si>
  <si>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</si>
  <si>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</si>
  <si>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</si>
  <si>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</si>
  <si>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</si>
  <si>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</si>
  <si>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</si>
  <si>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</si>
  <si>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</si>
  <si>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</si>
  <si>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</si>
  <si>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</si>
  <si>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</si>
  <si>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</si>
  <si>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</si>
  <si>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</si>
  <si>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</si>
  <si>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</si>
  <si>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</si>
  <si>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</si>
  <si>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</si>
  <si>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</si>
  <si>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</si>
  <si>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</si>
  <si>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</si>
  <si>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</si>
  <si>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</si>
  <si>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</si>
  <si>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</si>
  <si>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</si>
  <si>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</si>
  <si>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</si>
  <si>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</si>
  <si>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</si>
  <si>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</si>
  <si>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</si>
  <si>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</si>
  <si>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</si>
  <si>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</si>
  <si>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</si>
  <si>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</si>
  <si>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</si>
  <si>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</si>
  <si>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</si>
  <si>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</si>
  <si>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</si>
  <si>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</si>
  <si>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</si>
  <si>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</si>
  <si>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</si>
  <si>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</si>
  <si>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</si>
  <si>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</si>
  <si>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</si>
  <si>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</si>
  <si>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</si>
  <si>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</si>
  <si>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</si>
  <si>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</si>
  <si>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</si>
  <si>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</si>
  <si>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</si>
  <si>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</si>
  <si>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</si>
  <si>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</si>
  <si>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</si>
  <si>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</si>
  <si>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</si>
  <si>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</si>
  <si>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</si>
  <si>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</si>
  <si>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</si>
  <si>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</si>
  <si>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</si>
  <si>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</si>
  <si>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</si>
  <si>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</si>
  <si>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</si>
  <si>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</si>
  <si>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</si>
  <si>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</si>
  <si>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</si>
  <si>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</si>
  <si>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</si>
  <si>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</si>
  <si>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</si>
  <si>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</si>
  <si>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</si>
  <si>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</si>
  <si>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</si>
  <si>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</si>
  <si>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</si>
  <si>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</si>
  <si>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</si>
  <si>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</si>
  <si>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</si>
  <si>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</si>
  <si>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</si>
  <si>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</si>
  <si>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</si>
  <si>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</si>
  <si>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</si>
  <si>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</si>
  <si>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</si>
  <si>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</si>
  <si>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</si>
  <si>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</si>
  <si>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</si>
  <si>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</si>
  <si>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</si>
  <si>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</si>
  <si>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</si>
  <si>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</si>
  <si>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</si>
  <si>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</si>
  <si>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</si>
  <si>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</si>
  <si>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</si>
  <si>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</si>
  <si>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</si>
  <si>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</si>
  <si>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</si>
  <si>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</si>
  <si>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</si>
  <si>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</si>
  <si>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</si>
  <si>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</si>
  <si>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</si>
  <si>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</si>
  <si>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</si>
  <si>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</si>
  <si>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</si>
  <si>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</si>
  <si>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</si>
  <si>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</si>
  <si>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</si>
  <si>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</si>
  <si>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</si>
  <si>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</si>
  <si>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</si>
  <si>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</si>
  <si>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</si>
  <si>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</si>
  <si>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</si>
  <si>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</si>
  <si>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</si>
  <si>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</si>
  <si>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</si>
  <si>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</si>
  <si>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</si>
  <si>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</si>
  <si>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</si>
  <si>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</si>
  <si>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</si>
  <si>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</si>
  <si>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</si>
  <si>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</si>
  <si>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</si>
  <si>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</si>
  <si>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</si>
  <si>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</si>
  <si>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</si>
  <si>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</si>
  <si>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</si>
  <si>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</si>
  <si>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</si>
  <si>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</si>
  <si>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</si>
  <si>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</si>
  <si>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</si>
  <si>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</si>
  <si>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</si>
  <si>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</si>
  <si>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</si>
  <si>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</si>
  <si>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</si>
  <si>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</si>
  <si>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</si>
  <si>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</si>
  <si>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</si>
  <si>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</si>
  <si>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</si>
  <si>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</si>
  <si>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</si>
  <si>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</si>
  <si>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</si>
  <si>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</si>
  <si>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</si>
  <si>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</si>
  <si>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</si>
  <si>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</si>
  <si>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</si>
  <si>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</si>
  <si>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</si>
  <si>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</si>
  <si>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</si>
  <si>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</si>
  <si>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</si>
  <si>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</si>
  <si>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</si>
  <si>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</si>
  <si>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</si>
  <si>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</si>
  <si>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</si>
  <si>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</si>
  <si>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</si>
  <si>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</si>
  <si>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</si>
  <si>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</si>
  <si>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</si>
  <si>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</si>
  <si>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</si>
  <si>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</si>
  <si>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</si>
  <si>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</si>
  <si>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</si>
  <si>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</si>
  <si>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</si>
  <si>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</si>
  <si>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</si>
  <si>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</si>
  <si>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</si>
  <si>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</si>
  <si>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</si>
  <si>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</si>
  <si>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</si>
  <si>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</si>
  <si>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</si>
  <si>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</si>
  <si>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</si>
  <si>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</si>
  <si>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</si>
  <si>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</si>
  <si>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</si>
  <si>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</si>
  <si>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</si>
  <si>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</si>
  <si>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</si>
  <si>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</si>
  <si>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</si>
  <si>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</si>
  <si>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</si>
  <si>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</si>
  <si>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</si>
  <si>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</si>
  <si>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</si>
  <si>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</si>
  <si>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</si>
  <si>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</si>
  <si>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</si>
  <si>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</si>
  <si>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</si>
  <si>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</si>
  <si>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</si>
  <si>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</si>
  <si>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</si>
  <si>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</si>
  <si>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</si>
  <si>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</si>
  <si>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</si>
  <si>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</si>
  <si>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</si>
  <si>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</si>
  <si>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</si>
  <si>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</si>
  <si>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</si>
  <si>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</si>
  <si>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</si>
  <si>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</si>
  <si>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</si>
  <si>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</si>
  <si>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</si>
  <si>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</si>
  <si>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</si>
  <si>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</si>
  <si>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</si>
  <si>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</si>
  <si>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</si>
  <si>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</si>
  <si>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</si>
  <si>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</si>
  <si>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</si>
  <si>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</si>
  <si>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</si>
  <si>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</si>
  <si>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</si>
  <si>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</si>
  <si>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</si>
  <si>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</si>
  <si>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</si>
  <si>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</si>
  <si>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</si>
  <si>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</si>
  <si>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</si>
  <si>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</si>
  <si>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</si>
  <si>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</si>
  <si>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</si>
  <si>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</si>
  <si>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</si>
  <si>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</si>
  <si>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</si>
  <si>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</si>
  <si>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</si>
  <si>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</si>
  <si>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</si>
  <si>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</si>
  <si>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</si>
  <si>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</si>
  <si>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</si>
  <si>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</si>
  <si>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</si>
  <si>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</si>
  <si>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</si>
  <si>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</si>
  <si>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</si>
  <si>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</si>
  <si>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</si>
  <si>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</si>
  <si>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</si>
  <si>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</si>
  <si>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</si>
  <si>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</si>
  <si>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</si>
  <si>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</si>
  <si>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</si>
  <si>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</si>
  <si>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</si>
  <si>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</si>
  <si>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</si>
  <si>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</si>
  <si>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</si>
  <si>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</si>
  <si>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</si>
  <si>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</si>
  <si>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</si>
  <si>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</si>
  <si>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</si>
  <si>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</si>
  <si>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</si>
  <si>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</si>
  <si>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</si>
  <si>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</si>
  <si>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</si>
  <si>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</si>
  <si>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</si>
  <si>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</si>
  <si>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</si>
  <si>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</si>
  <si>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</si>
  <si>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</si>
  <si>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</si>
  <si>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</si>
  <si>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</si>
  <si>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</si>
  <si>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</si>
  <si>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</si>
  <si>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</si>
  <si>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</si>
  <si>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</si>
  <si>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</si>
  <si>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</si>
  <si>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</si>
  <si>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</si>
  <si>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</si>
  <si>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</si>
  <si>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</si>
  <si>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</si>
  <si>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</si>
  <si>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</si>
  <si>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</si>
  <si>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</si>
  <si>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</si>
  <si>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</si>
  <si>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</si>
  <si>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</si>
  <si>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</si>
  <si>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</si>
  <si>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</si>
  <si>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</si>
  <si>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</si>
  <si>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</si>
  <si>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</si>
  <si>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</si>
  <si>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</si>
  <si>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</si>
  <si>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</si>
  <si>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</si>
  <si>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</si>
  <si>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</si>
  <si>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</si>
  <si>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</si>
  <si>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</si>
  <si>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</si>
  <si>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</si>
  <si>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</si>
  <si>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</si>
  <si>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</si>
  <si>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</si>
  <si>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</si>
  <si>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</si>
  <si>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</si>
  <si>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</si>
  <si>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</si>
  <si>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</si>
  <si>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</si>
  <si>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</si>
  <si>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</si>
  <si>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</si>
  <si>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</si>
  <si>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</si>
  <si>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</si>
  <si>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</si>
  <si>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</si>
  <si>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</si>
  <si>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</si>
  <si>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</si>
  <si>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</si>
  <si>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</si>
  <si>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</si>
  <si>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</si>
  <si>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</si>
  <si>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</si>
  <si>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</si>
  <si>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</si>
  <si>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</si>
  <si>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</si>
  <si>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</si>
  <si>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</si>
  <si>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</si>
  <si>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</si>
  <si>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</si>
  <si>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</si>
  <si>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</si>
  <si>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</si>
  <si>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</si>
  <si>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</si>
  <si>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</si>
  <si>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</si>
  <si>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</si>
  <si>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</si>
  <si>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</si>
  <si>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</si>
  <si>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</si>
  <si>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</si>
  <si>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</si>
  <si>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</si>
  <si>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</si>
  <si>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</si>
  <si>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</si>
  <si>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</si>
  <si>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</si>
  <si>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</si>
  <si>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</si>
  <si>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</si>
  <si>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</si>
  <si>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</si>
  <si>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</si>
  <si>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</si>
  <si>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</si>
  <si>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</si>
  <si>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</si>
  <si>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</si>
  <si>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</si>
  <si>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</si>
  <si>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</si>
  <si>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</si>
  <si>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</si>
  <si>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</si>
  <si>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</si>
  <si>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</si>
  <si>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</si>
  <si>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</si>
  <si>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</si>
  <si>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</si>
  <si>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</si>
  <si>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</si>
  <si>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</si>
  <si>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</si>
  <si>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</si>
  <si>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</si>
  <si>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</si>
  <si>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</si>
  <si>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</si>
  <si>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</si>
  <si>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</si>
  <si>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</si>
  <si>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</si>
  <si>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</si>
  <si>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</si>
  <si>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</si>
  <si>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</si>
  <si>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</si>
  <si>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</si>
  <si>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</si>
  <si>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</si>
  <si>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</si>
  <si>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</si>
  <si>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</si>
  <si>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</si>
  <si>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</si>
  <si>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</si>
  <si>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</si>
  <si>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</si>
  <si>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</si>
  <si>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</si>
  <si>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</si>
  <si>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</si>
  <si>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</si>
  <si>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</si>
  <si>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</si>
  <si>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</si>
  <si>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</si>
  <si>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</si>
  <si>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</si>
  <si>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</si>
  <si>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</si>
  <si>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</si>
  <si>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</si>
  <si>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</si>
  <si>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</si>
  <si>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</si>
  <si>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</si>
  <si>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</si>
  <si>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</si>
  <si>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</si>
  <si>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</si>
  <si>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</si>
  <si>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</si>
  <si>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</si>
  <si>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</si>
  <si>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</si>
  <si>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</si>
  <si>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</si>
  <si>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</si>
  <si>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</si>
  <si>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</si>
  <si>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</si>
  <si>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</si>
  <si>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</si>
  <si>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</si>
  <si>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</si>
  <si>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</si>
  <si>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</si>
  <si>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</si>
  <si>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</si>
  <si>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</si>
  <si>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</si>
  <si>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</si>
  <si>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</si>
  <si>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</si>
  <si>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</si>
  <si>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</si>
  <si>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</si>
  <si>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</si>
  <si>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</si>
  <si>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</si>
  <si>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</si>
  <si>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</si>
  <si>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</si>
  <si>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</si>
  <si>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</si>
  <si>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</si>
  <si>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</si>
  <si>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</si>
  <si>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</si>
  <si>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</si>
  <si>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</si>
  <si>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</si>
  <si>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</si>
  <si>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</si>
  <si>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</si>
  <si>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</si>
  <si>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</si>
  <si>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</si>
  <si>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</si>
  <si>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</si>
  <si>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</si>
  <si>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</si>
  <si>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</si>
  <si>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</si>
  <si>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</si>
  <si>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</si>
  <si>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</si>
  <si>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</si>
  <si>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</si>
  <si>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</si>
  <si>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</si>
  <si>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</si>
  <si>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</si>
  <si>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</si>
  <si>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</si>
  <si>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</si>
  <si>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</si>
  <si>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</si>
  <si>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</si>
  <si>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</si>
  <si>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</si>
  <si>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</si>
  <si>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</si>
  <si>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</si>
  <si>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</si>
  <si>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</si>
  <si>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</si>
  <si>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</si>
  <si>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</si>
  <si>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</si>
  <si>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</si>
  <si>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</si>
  <si>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</si>
  <si>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</si>
  <si>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</si>
  <si>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</si>
  <si>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</si>
  <si>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</si>
  <si>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</si>
  <si>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</si>
  <si>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</si>
  <si>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</si>
  <si>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</si>
  <si>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</si>
  <si>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</si>
  <si>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</si>
  <si>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</si>
  <si>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</si>
  <si>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</si>
  <si>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</si>
  <si>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</si>
  <si>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</si>
  <si>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</si>
  <si>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</si>
  <si>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</si>
  <si>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</si>
  <si>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</si>
  <si>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</si>
  <si>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</si>
  <si>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</si>
  <si>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</si>
  <si>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</si>
  <si>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</si>
  <si>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</si>
  <si>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</si>
  <si>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</si>
  <si>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</si>
  <si>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</si>
  <si>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</si>
  <si>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</si>
  <si>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</si>
  <si>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</si>
  <si>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</si>
  <si>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</si>
  <si>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</si>
  <si>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</si>
  <si>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</si>
  <si>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</si>
  <si>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</si>
  <si>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</si>
  <si>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</si>
  <si>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</si>
  <si>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</si>
  <si>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</si>
  <si>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</si>
  <si>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</si>
  <si>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</si>
  <si>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</si>
  <si>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</si>
  <si>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</si>
  <si>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</si>
  <si>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</si>
  <si>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</si>
  <si>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</si>
  <si>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</si>
  <si>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</si>
  <si>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</si>
  <si>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</si>
  <si>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</si>
  <si>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</si>
  <si>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</si>
  <si>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</si>
  <si>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</si>
  <si>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</si>
  <si>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</si>
  <si>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</si>
  <si>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</si>
  <si>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</si>
  <si>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</si>
  <si>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</si>
  <si>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</si>
  <si>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</si>
  <si>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</si>
  <si>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</si>
  <si>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</si>
  <si>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</si>
  <si>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</si>
  <si>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</si>
  <si>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</si>
  <si>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</si>
  <si>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</si>
  <si>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</si>
  <si>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</si>
  <si>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</si>
  <si>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</si>
  <si>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</si>
  <si>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</si>
  <si>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</si>
  <si>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</si>
  <si>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</si>
  <si>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</si>
  <si>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</si>
  <si>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</si>
  <si>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</si>
  <si>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</si>
  <si>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</si>
  <si>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</si>
  <si>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</si>
  <si>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</si>
  <si>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</si>
  <si>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</si>
  <si>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</si>
  <si>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</si>
  <si>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</si>
  <si>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</si>
  <si>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</si>
  <si>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</si>
  <si>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</si>
  <si>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</si>
  <si>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</si>
  <si>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</si>
  <si>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</si>
  <si>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</si>
  <si>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</si>
  <si>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</si>
  <si>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</si>
  <si>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</si>
  <si>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</si>
  <si>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</si>
  <si>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</si>
  <si>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</si>
  <si>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</si>
  <si>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</si>
  <si>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</si>
  <si>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</si>
  <si>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</si>
  <si>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</si>
  <si>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</si>
  <si>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</si>
  <si>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</si>
  <si>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</si>
  <si>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</si>
  <si>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</si>
  <si>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</si>
  <si>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</si>
  <si>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</si>
  <si>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</si>
  <si>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</si>
  <si>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</si>
  <si>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</si>
  <si>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</si>
  <si>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</si>
  <si>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</si>
  <si>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</si>
  <si>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</si>
  <si>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</si>
  <si>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</si>
  <si>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</si>
  <si>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</si>
  <si>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</si>
  <si>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</si>
  <si>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</si>
  <si>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</si>
  <si>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</si>
  <si>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</si>
  <si>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</si>
  <si>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</si>
  <si>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</si>
  <si>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</si>
  <si>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</si>
  <si>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</si>
  <si>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</si>
  <si>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</si>
  <si>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</si>
  <si>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</si>
  <si>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</si>
  <si>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</si>
  <si>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</si>
  <si>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</si>
  <si>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</si>
  <si>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</si>
  <si>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</si>
  <si>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</si>
  <si>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</si>
  <si>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</si>
  <si>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</si>
  <si>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</si>
  <si>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</si>
  <si>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</si>
  <si>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</si>
  <si>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</si>
  <si>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</si>
  <si>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</si>
  <si>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</si>
  <si>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</si>
  <si>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</si>
  <si>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</si>
  <si>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</si>
  <si>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</si>
  <si>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</si>
  <si>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</si>
  <si>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</si>
  <si>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</si>
  <si>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</si>
  <si>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</si>
  <si>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</si>
  <si>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</si>
  <si>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</si>
  <si>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</si>
  <si>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</si>
  <si>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</si>
  <si>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</si>
  <si>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</si>
  <si>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</si>
  <si>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</si>
  <si>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</si>
  <si>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</si>
  <si>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</si>
  <si>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</si>
  <si>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</si>
  <si>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</si>
  <si>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</si>
  <si>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</si>
  <si>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</si>
  <si>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</si>
  <si>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</si>
  <si>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</si>
  <si>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</si>
  <si>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</si>
  <si>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</si>
  <si>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</si>
  <si>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</si>
  <si>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</si>
  <si>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</si>
  <si>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</si>
  <si>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</si>
  <si>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</si>
  <si>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</si>
  <si>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</si>
  <si>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</si>
  <si>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</si>
  <si>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</si>
  <si>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</si>
  <si>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</si>
  <si>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</si>
  <si>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</si>
  <si>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</si>
  <si>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</si>
  <si>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</si>
  <si>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</si>
  <si>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</si>
  <si>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</si>
  <si>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</si>
  <si>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</si>
  <si>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</si>
  <si>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</si>
  <si>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</si>
  <si>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</si>
  <si>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</si>
  <si>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</si>
  <si>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</si>
  <si>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</si>
  <si>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</si>
  <si>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</si>
  <si>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</si>
  <si>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</si>
  <si>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</si>
  <si>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</si>
  <si>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</si>
  <si>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</si>
  <si>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</si>
  <si>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</si>
  <si>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</si>
  <si>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</si>
  <si>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</si>
  <si>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</si>
  <si>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</si>
  <si>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</si>
  <si>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</si>
  <si>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</si>
  <si>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</si>
  <si>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</si>
  <si>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</si>
  <si>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</si>
  <si>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</si>
  <si>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</si>
  <si>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</si>
  <si>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</si>
  <si>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</si>
  <si>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</si>
  <si>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</si>
  <si>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</si>
  <si>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</si>
  <si>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</si>
  <si>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</si>
  <si>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</si>
  <si>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</si>
  <si>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</si>
  <si>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</si>
  <si>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</si>
  <si>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</si>
  <si>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</si>
  <si>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</si>
  <si>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</si>
  <si>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</si>
  <si>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</si>
  <si>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</si>
  <si>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</si>
  <si>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</si>
  <si>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</si>
  <si>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</si>
  <si>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</si>
  <si>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</si>
  <si>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</si>
  <si>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</si>
  <si>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</si>
  <si>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</si>
  <si>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</si>
  <si>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</si>
  <si>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</si>
  <si>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</si>
  <si>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</si>
  <si>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</si>
  <si>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</si>
  <si>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</si>
  <si>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</si>
  <si>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</si>
  <si>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</si>
  <si>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</si>
  <si>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</si>
  <si>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</si>
  <si>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</si>
  <si>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</si>
  <si>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</si>
  <si>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</si>
  <si>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</si>
  <si>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</si>
  <si>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</si>
  <si>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</si>
  <si>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</si>
  <si>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</si>
  <si>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</si>
  <si>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</si>
  <si>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</si>
  <si>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</si>
  <si>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</si>
  <si>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</si>
  <si>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</si>
  <si>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</si>
  <si>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</si>
  <si>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</si>
  <si>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</si>
  <si>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</si>
  <si>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</si>
  <si>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</si>
  <si>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</si>
  <si>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</si>
  <si>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</si>
  <si>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</si>
  <si>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</si>
  <si>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</si>
  <si>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</si>
  <si>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</si>
  <si>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</si>
  <si>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</si>
  <si>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</si>
  <si>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</si>
  <si>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</si>
  <si>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</si>
  <si>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</si>
  <si>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</si>
  <si>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</si>
  <si>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</si>
  <si>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</si>
  <si>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</si>
  <si>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</si>
  <si>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</si>
  <si>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</si>
  <si>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</si>
  <si>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</si>
  <si>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</si>
  <si>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</si>
  <si>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</si>
  <si>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</si>
  <si>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</si>
  <si>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</si>
  <si>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</si>
  <si>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</si>
  <si>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</si>
  <si>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</si>
  <si>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</si>
  <si>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</si>
  <si>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</si>
  <si>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</si>
  <si>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</si>
  <si>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</si>
  <si>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</si>
  <si>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</si>
  <si>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</si>
  <si>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</si>
  <si>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</si>
  <si>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</si>
  <si>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</si>
  <si>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</si>
  <si>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</si>
  <si>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</si>
  <si>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</si>
  <si>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</si>
  <si>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</si>
  <si>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</si>
  <si>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</si>
  <si>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</si>
  <si>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</si>
  <si>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</si>
  <si>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</si>
  <si>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</si>
  <si>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</si>
  <si>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</si>
  <si>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</si>
  <si>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</si>
  <si>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</si>
  <si>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</si>
  <si>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</si>
  <si>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</si>
  <si>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</si>
  <si>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</si>
  <si>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</si>
  <si>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</si>
  <si>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</si>
  <si>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</si>
  <si>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</si>
  <si>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</si>
  <si>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</si>
  <si>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</si>
  <si>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</si>
  <si>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</si>
  <si>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</si>
  <si>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</si>
  <si>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</si>
  <si>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</si>
  <si>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</si>
  <si>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</si>
  <si>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</si>
  <si>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</si>
  <si>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</si>
  <si>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</si>
  <si>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</si>
  <si>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</si>
  <si>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</si>
  <si>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</si>
  <si>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</si>
  <si>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</si>
  <si>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</si>
  <si>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</si>
  <si>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</si>
  <si>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</si>
  <si>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</si>
  <si>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</si>
  <si>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</si>
  <si>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</si>
  <si>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</si>
  <si>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</si>
  <si>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</si>
  <si>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</si>
  <si>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</si>
  <si>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</si>
  <si>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</si>
  <si>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</si>
  <si>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</si>
  <si>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</si>
  <si>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</si>
  <si>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</si>
  <si>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</si>
  <si>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</si>
  <si>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</si>
  <si>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</si>
  <si>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</si>
  <si>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</si>
  <si>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</si>
  <si>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</si>
  <si>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</si>
  <si>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</si>
  <si>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</si>
  <si>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</si>
  <si>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</si>
  <si>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</si>
  <si>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</si>
  <si>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</si>
  <si>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</si>
  <si>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</si>
  <si>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</si>
  <si>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</si>
  <si>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</si>
  <si>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</si>
  <si>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</si>
  <si>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</si>
  <si>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</si>
  <si>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</si>
  <si>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</si>
  <si>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</si>
  <si>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</si>
  <si>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</si>
  <si>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</si>
  <si>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</si>
  <si>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</si>
  <si>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</si>
  <si>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</si>
  <si>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</si>
  <si>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</si>
  <si>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</si>
  <si>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</si>
  <si>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</si>
  <si>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</si>
  <si>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</si>
  <si>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</si>
  <si>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</si>
  <si>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</si>
  <si>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</si>
  <si>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</si>
  <si>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</si>
  <si>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</si>
  <si>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</si>
  <si>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</si>
  <si>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</si>
  <si>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</si>
  <si>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</si>
  <si>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</si>
  <si>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</si>
  <si>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</si>
  <si>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</si>
  <si>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</si>
  <si>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</si>
  <si>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</si>
  <si>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</si>
  <si>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</si>
  <si>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</si>
  <si>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</si>
  <si>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</si>
  <si>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</si>
  <si>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</si>
  <si>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</si>
  <si>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</si>
  <si>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</si>
  <si>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</si>
  <si>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</si>
  <si>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</si>
  <si>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</si>
  <si>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</si>
  <si>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</si>
  <si>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</si>
  <si>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</si>
  <si>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</si>
  <si>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</si>
  <si>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</si>
  <si>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</si>
  <si>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</si>
  <si>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</si>
  <si>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</si>
  <si>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</si>
  <si>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</si>
  <si>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</si>
  <si>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</si>
  <si>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</si>
  <si>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</si>
  <si>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</si>
  <si>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</si>
  <si>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</si>
  <si>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</si>
  <si>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</si>
  <si>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</si>
  <si>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</si>
  <si>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</si>
  <si>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</si>
  <si>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</si>
  <si>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</si>
  <si>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</si>
  <si>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</si>
  <si>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</si>
  <si>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</si>
  <si>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</si>
  <si>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</si>
  <si>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</si>
  <si>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</si>
  <si>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</si>
  <si>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</si>
  <si>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</si>
  <si>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</si>
  <si>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</si>
  <si>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</si>
  <si>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</si>
  <si>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</si>
  <si>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</si>
  <si>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</si>
  <si>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</si>
  <si>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</si>
  <si>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</si>
  <si>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</si>
  <si>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</si>
  <si>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</si>
  <si>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</si>
  <si>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</si>
  <si>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</si>
  <si>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</si>
  <si>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</si>
  <si>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</si>
  <si>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</si>
  <si>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</si>
  <si>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</si>
  <si>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</si>
  <si>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</si>
  <si>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</si>
  <si>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</si>
  <si>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</si>
  <si>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</si>
  <si>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</si>
  <si>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</si>
  <si>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</si>
  <si>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</si>
  <si>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</si>
  <si>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</si>
  <si>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</si>
  <si>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</si>
  <si>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</si>
  <si>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</si>
  <si>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</si>
  <si>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</si>
  <si>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</si>
  <si>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</si>
  <si>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</si>
  <si>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</si>
  <si>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</si>
  <si>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</si>
  <si>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</si>
  <si>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</si>
  <si>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</si>
  <si>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</si>
  <si>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</si>
  <si>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</si>
  <si>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</si>
  <si>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</si>
  <si>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</si>
  <si>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</si>
  <si>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</si>
  <si>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</si>
  <si>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</si>
  <si>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</si>
  <si>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</si>
  <si>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</si>
  <si>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</si>
  <si>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</si>
  <si>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</si>
  <si>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</si>
  <si>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</si>
  <si>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</si>
  <si>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</si>
  <si>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</si>
  <si>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</si>
  <si>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</si>
  <si>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</si>
  <si>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</si>
  <si>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</si>
  <si>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</si>
  <si>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</si>
  <si>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</si>
  <si>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</si>
  <si>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</si>
  <si>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</si>
  <si>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</si>
  <si>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</si>
  <si>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</si>
  <si>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</si>
  <si>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</si>
  <si>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</si>
  <si>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</si>
  <si>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</si>
  <si>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</si>
  <si>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</si>
  <si>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</si>
  <si>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</si>
  <si>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</si>
  <si>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</si>
  <si>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</si>
  <si>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</si>
  <si>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</si>
  <si>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</si>
  <si>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</si>
  <si>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</si>
  <si>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</si>
  <si>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</si>
  <si>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</si>
  <si>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</si>
  <si>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</si>
  <si>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</si>
  <si>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</si>
  <si>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</si>
  <si>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</si>
  <si>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</si>
  <si>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</si>
  <si>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</si>
  <si>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</si>
  <si>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</si>
  <si>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</si>
  <si>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</si>
  <si>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</si>
  <si>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</si>
  <si>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</si>
  <si>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</si>
  <si>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</si>
  <si>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</si>
  <si>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</si>
  <si>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</si>
  <si>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</si>
  <si>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</si>
  <si>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</si>
  <si>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</si>
  <si>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</si>
  <si>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</si>
  <si>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</si>
  <si>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</si>
  <si>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</si>
  <si>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</si>
  <si>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</si>
  <si>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</si>
  <si>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</si>
  <si>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</si>
  <si>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</si>
  <si>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</si>
  <si>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</si>
  <si>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</si>
  <si>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</si>
  <si>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</si>
  <si>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</si>
  <si>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</si>
  <si>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</si>
  <si>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</si>
  <si>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</si>
  <si>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</si>
  <si>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</si>
  <si>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</si>
  <si>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</si>
  <si>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</si>
  <si>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</si>
  <si>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</si>
  <si>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</si>
  <si>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</si>
  <si>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</si>
  <si>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</si>
  <si>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</si>
  <si>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</si>
  <si>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</si>
  <si>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</si>
  <si>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</si>
  <si>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</si>
  <si>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</si>
  <si>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</si>
  <si>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</si>
  <si>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</si>
  <si>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</si>
  <si>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</si>
  <si>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</si>
  <si>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</si>
  <si>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</si>
  <si>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</si>
  <si>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</si>
  <si>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</si>
  <si>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</si>
  <si>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</si>
  <si>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</si>
  <si>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</si>
  <si>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</si>
  <si>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</si>
  <si>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</si>
  <si>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</si>
  <si>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</si>
  <si>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</si>
  <si>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</si>
  <si>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</si>
  <si>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</si>
  <si>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</si>
  <si>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</si>
  <si>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</si>
  <si>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</si>
  <si>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</si>
  <si>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</si>
  <si>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</si>
  <si>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</si>
  <si>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</si>
  <si>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</si>
  <si>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</si>
  <si>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</si>
  <si>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</si>
  <si>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</si>
  <si>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</si>
  <si>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</si>
  <si>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</si>
  <si>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</si>
  <si>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</si>
  <si>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</si>
  <si>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</si>
  <si>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</si>
  <si>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</si>
  <si>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</si>
  <si>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</si>
  <si>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</si>
  <si>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</si>
  <si>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</si>
  <si>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</si>
  <si>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</si>
  <si>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</si>
  <si>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</si>
  <si>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</si>
  <si>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</si>
  <si>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</si>
  <si>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</si>
  <si>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</si>
  <si>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</si>
  <si>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</si>
  <si>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</si>
  <si>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</si>
  <si>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</si>
  <si>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</si>
  <si>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</si>
  <si>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</si>
  <si>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</si>
  <si>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</si>
  <si>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</si>
  <si>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</si>
  <si>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</si>
  <si>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</si>
  <si>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</si>
  <si>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</si>
  <si>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</si>
  <si>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</si>
  <si>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</si>
  <si>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</si>
  <si>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</si>
  <si>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</si>
  <si>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</si>
  <si>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</si>
  <si>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</si>
  <si>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</si>
  <si>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</si>
  <si>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</si>
  <si>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</si>
  <si>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</si>
  <si>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</si>
  <si>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</si>
  <si>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</si>
  <si>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</si>
  <si>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</si>
  <si>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</si>
  <si>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</si>
  <si>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</si>
  <si>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</si>
  <si>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</si>
  <si>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</si>
  <si>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</si>
  <si>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</si>
  <si>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</si>
  <si>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</si>
  <si>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</si>
  <si>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</si>
  <si>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</si>
  <si>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</si>
  <si>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</si>
  <si>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</si>
  <si>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</si>
  <si>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</si>
  <si>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</si>
  <si>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</si>
  <si>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</si>
  <si>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</si>
  <si>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</si>
  <si>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</si>
  <si>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</si>
  <si>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</si>
  <si>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</si>
  <si>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</si>
  <si>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</si>
  <si>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</si>
  <si>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</si>
  <si>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</si>
  <si>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</si>
  <si>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</si>
  <si>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</si>
  <si>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</si>
  <si>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</si>
  <si>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</si>
  <si>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</si>
  <si>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</si>
  <si>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</si>
  <si>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</si>
  <si>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</si>
  <si>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</si>
  <si>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</si>
  <si>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</si>
  <si>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</si>
  <si>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</si>
  <si>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</si>
  <si>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</si>
  <si>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</si>
  <si>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</si>
  <si>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</si>
  <si>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</si>
  <si>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</si>
  <si>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</si>
  <si>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</si>
  <si>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</si>
  <si>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</si>
  <si>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</si>
  <si>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</si>
  <si>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</si>
  <si>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</si>
  <si>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</si>
  <si>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</si>
  <si>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</si>
  <si>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</si>
  <si>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</si>
  <si>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</si>
  <si>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</si>
  <si>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</si>
  <si>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</si>
  <si>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</si>
  <si>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</si>
  <si>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</si>
  <si>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</si>
  <si>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</si>
  <si>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</si>
  <si>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</si>
  <si>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</si>
  <si>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</si>
  <si>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</si>
  <si>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</si>
  <si>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</si>
  <si>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</si>
  <si>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</si>
  <si>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</si>
  <si>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</si>
  <si>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</si>
  <si>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</si>
  <si>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</si>
  <si>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</si>
  <si>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</si>
  <si>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</si>
  <si>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</si>
  <si>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</si>
  <si>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</si>
  <si>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</si>
  <si>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</si>
  <si>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</si>
  <si>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</si>
  <si>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</si>
  <si>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</si>
  <si>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</si>
  <si>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</si>
  <si>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</si>
  <si>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</si>
  <si>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</si>
  <si>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</si>
  <si>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</si>
  <si>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</si>
  <si>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</si>
  <si>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</si>
  <si>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</si>
  <si>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</si>
  <si>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</si>
  <si>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</si>
  <si>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</si>
  <si>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</si>
  <si>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</si>
  <si>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</si>
  <si>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</si>
  <si>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</si>
  <si>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</si>
  <si>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</si>
  <si>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</si>
  <si>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</si>
  <si>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</si>
  <si>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</si>
  <si>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</si>
  <si>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</si>
  <si>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</si>
  <si>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</si>
  <si>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</si>
  <si>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</si>
  <si>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</si>
  <si>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</si>
  <si>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</si>
  <si>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</si>
  <si>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</si>
  <si>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</si>
  <si>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</si>
  <si>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</si>
  <si>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</si>
  <si>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</si>
  <si>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</si>
  <si>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</si>
  <si>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</si>
  <si>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</si>
  <si>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</si>
  <si>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</si>
  <si>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</si>
  <si>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</si>
  <si>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</si>
  <si>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</si>
  <si>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</si>
  <si>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</si>
  <si>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</si>
  <si>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</si>
  <si>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</si>
  <si>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</si>
  <si>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</si>
  <si>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</si>
  <si>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</si>
  <si>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</si>
  <si>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</si>
  <si>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</si>
  <si>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</si>
  <si>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</si>
  <si>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</si>
  <si>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</si>
  <si>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</si>
  <si>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</si>
  <si>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</si>
  <si>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</si>
  <si>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</si>
  <si>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</si>
  <si>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</si>
  <si>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</si>
  <si>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</si>
  <si>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</si>
  <si>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</si>
  <si>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</si>
  <si>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</si>
  <si>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</si>
  <si>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</si>
  <si>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</si>
  <si>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</si>
  <si>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</si>
  <si>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</si>
  <si>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</si>
  <si>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</si>
  <si>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</si>
  <si>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</si>
  <si>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</si>
  <si>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</si>
  <si>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</si>
  <si>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</si>
  <si>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</si>
  <si>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</si>
  <si>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</si>
  <si>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</si>
  <si>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</si>
  <si>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</si>
  <si>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</si>
  <si>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</si>
  <si>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</si>
  <si>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</si>
  <si>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</si>
  <si>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</si>
  <si>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</si>
  <si>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</si>
  <si>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</si>
  <si>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</si>
  <si>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</si>
  <si>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</si>
  <si>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</si>
  <si>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</si>
  <si>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</si>
  <si>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</si>
  <si>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</si>
  <si>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</si>
  <si>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</si>
  <si>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</si>
  <si>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</si>
  <si>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</si>
  <si>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</si>
  <si>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</si>
  <si>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</si>
  <si>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</si>
  <si>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</si>
  <si>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</si>
  <si>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</si>
  <si>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</si>
  <si>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</si>
  <si>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</si>
  <si>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</si>
  <si>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</si>
  <si>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</si>
  <si>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</si>
  <si>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</si>
  <si>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</si>
  <si>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</si>
  <si>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</si>
  <si>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</si>
  <si>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</si>
  <si>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</si>
  <si>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</si>
  <si>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</si>
  <si>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</si>
  <si>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</si>
  <si>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</si>
  <si>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</si>
  <si>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</si>
  <si>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</si>
  <si>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</si>
  <si>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</si>
  <si>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</si>
  <si>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</si>
  <si>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</si>
  <si>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</si>
  <si>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</si>
  <si>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</si>
  <si>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</si>
  <si>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</si>
  <si>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</si>
  <si>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</si>
  <si>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</si>
  <si>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</si>
  <si>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</si>
  <si>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</si>
  <si>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</si>
  <si>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</si>
  <si>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</si>
  <si>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</si>
  <si>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</si>
  <si>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</si>
  <si>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</si>
  <si>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</si>
  <si>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</si>
  <si>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</si>
  <si>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</si>
  <si>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</si>
  <si>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</si>
  <si>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</si>
  <si>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</si>
  <si>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</si>
  <si>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</si>
  <si>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</si>
  <si>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</si>
  <si>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</si>
  <si>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</si>
  <si>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</si>
  <si>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</si>
  <si>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</si>
  <si>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</si>
  <si>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</si>
  <si>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</si>
  <si>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</si>
  <si>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</si>
  <si>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</si>
  <si>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</si>
  <si>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</si>
  <si>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</si>
  <si>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</si>
  <si>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</si>
  <si>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</si>
  <si>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</si>
  <si>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</si>
  <si>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</si>
  <si>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</si>
  <si>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</si>
  <si>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</si>
  <si>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</si>
  <si>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</si>
  <si>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</si>
  <si>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</si>
  <si>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</si>
  <si>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</si>
  <si>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</si>
  <si>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</si>
  <si>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</si>
  <si>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</si>
  <si>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</si>
  <si>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</si>
  <si>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</si>
  <si>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</si>
  <si>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</si>
  <si>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</si>
  <si>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</si>
  <si>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</si>
  <si>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</si>
  <si>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</si>
  <si>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</si>
  <si>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</si>
  <si>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</si>
  <si>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</si>
  <si>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</si>
  <si>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</si>
  <si>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</si>
  <si>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</si>
  <si>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</si>
  <si>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</si>
  <si>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</si>
  <si>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</si>
  <si>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</si>
  <si>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</si>
  <si>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</si>
  <si>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</si>
  <si>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</si>
  <si>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</si>
  <si>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</si>
  <si>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</si>
  <si>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</si>
  <si>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</si>
  <si>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</si>
  <si>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</si>
  <si>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</si>
  <si>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</si>
  <si>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</si>
  <si>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</si>
  <si>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</si>
  <si>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</si>
  <si>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</si>
  <si>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</si>
  <si>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</si>
  <si>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</si>
  <si>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</si>
  <si>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</si>
  <si>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</si>
  <si>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</si>
  <si>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</si>
  <si>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</si>
  <si>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</si>
  <si>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</si>
  <si>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</si>
  <si>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</si>
  <si>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</si>
  <si>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</si>
  <si>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</si>
  <si>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</si>
  <si>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</si>
  <si>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</si>
  <si>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</si>
  <si>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</si>
  <si>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</si>
  <si>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</si>
  <si>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</si>
  <si>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</si>
  <si>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</si>
  <si>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</si>
  <si>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</si>
  <si>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</si>
  <si>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</si>
  <si>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</si>
  <si>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</si>
  <si>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</si>
  <si>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</si>
  <si>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</si>
  <si>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</si>
  <si>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</si>
  <si>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</si>
  <si>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</si>
  <si>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</si>
  <si>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</si>
  <si>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</si>
  <si>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</si>
  <si>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</si>
  <si>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</si>
  <si>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</si>
  <si>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</si>
  <si>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</si>
  <si>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</si>
  <si>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</si>
  <si>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</si>
  <si>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</si>
  <si>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</si>
  <si>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</si>
  <si>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</si>
  <si>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</si>
  <si>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</si>
  <si>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</si>
  <si>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</si>
  <si>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</si>
  <si>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</si>
  <si>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</si>
  <si>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</si>
  <si>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</si>
  <si>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</si>
  <si>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</si>
  <si>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</si>
  <si>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</si>
  <si>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</si>
  <si>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</si>
  <si>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</si>
  <si>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</si>
  <si>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</si>
  <si>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</si>
  <si>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</si>
  <si>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</si>
  <si>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</si>
  <si>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</si>
  <si>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</si>
  <si>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</si>
  <si>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</si>
  <si>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</si>
  <si>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</si>
  <si>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</si>
  <si>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</si>
  <si>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</si>
  <si>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</si>
  <si>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</si>
  <si>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</si>
  <si>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</si>
  <si>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</si>
  <si>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</si>
  <si>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</si>
  <si>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</si>
  <si>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</si>
  <si>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</si>
  <si>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</si>
  <si>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</si>
  <si>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</si>
  <si>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</si>
  <si>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</si>
  <si>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</si>
  <si>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</si>
  <si>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</si>
  <si>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</si>
  <si>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</si>
  <si>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</si>
  <si>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</si>
  <si>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</si>
  <si>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</si>
  <si>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</si>
  <si>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</si>
  <si>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</si>
  <si>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</si>
  <si>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</si>
  <si>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</si>
  <si>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</si>
  <si>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</si>
  <si>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</si>
  <si>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</si>
  <si>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</si>
  <si>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</si>
  <si>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</si>
  <si>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</si>
  <si>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</si>
  <si>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</si>
  <si>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</si>
  <si>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</si>
  <si>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</si>
  <si>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</si>
  <si>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</si>
  <si>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</si>
  <si>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</si>
  <si>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</si>
  <si>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</si>
  <si>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</si>
  <si>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</si>
  <si>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</si>
  <si>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</si>
  <si>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</si>
  <si>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</si>
  <si>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</si>
  <si>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</si>
  <si>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</si>
  <si>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</si>
  <si>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</si>
  <si>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</si>
  <si>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</si>
  <si>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</si>
  <si>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</si>
  <si>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</si>
  <si>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</si>
  <si>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</si>
  <si>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</si>
  <si>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</si>
  <si>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</si>
  <si>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</si>
  <si>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</si>
  <si>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</si>
  <si>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</si>
  <si>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</si>
  <si>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</si>
  <si>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</si>
  <si>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</si>
  <si>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</si>
  <si>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</si>
  <si>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</si>
  <si>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</si>
  <si>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</si>
  <si>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</si>
  <si>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</si>
  <si>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</si>
  <si>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</si>
  <si>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</si>
  <si>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</si>
  <si>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</si>
  <si>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</si>
  <si>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</si>
  <si>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</si>
  <si>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</si>
  <si>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</si>
  <si>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</si>
  <si>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</si>
  <si>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</si>
  <si>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</si>
  <si>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</si>
  <si>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</si>
  <si>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</si>
  <si>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</si>
  <si>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</si>
  <si>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</si>
  <si>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</si>
  <si>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</si>
  <si>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</si>
  <si>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</si>
  <si>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</si>
  <si>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</si>
  <si>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</si>
  <si>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</si>
  <si>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</si>
  <si>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</si>
  <si>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</si>
  <si>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</si>
  <si>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</si>
  <si>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</si>
  <si>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</si>
  <si>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</si>
  <si>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</si>
  <si>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</si>
  <si>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</si>
  <si>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</si>
  <si>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</si>
  <si>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</si>
  <si>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</si>
  <si>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</si>
  <si>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</si>
  <si>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</si>
  <si>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</si>
  <si>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</si>
  <si>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</si>
  <si>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</si>
  <si>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</si>
  <si>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</si>
  <si>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</si>
  <si>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</si>
  <si>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</si>
  <si>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</si>
  <si>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</si>
  <si>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</si>
  <si>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</si>
  <si>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</si>
  <si>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</si>
  <si>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</si>
  <si>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</si>
  <si>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</si>
  <si>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</si>
  <si>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</si>
  <si>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</si>
  <si>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</si>
  <si>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</si>
  <si>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</si>
  <si>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</si>
  <si>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</si>
  <si>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</si>
  <si>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</si>
  <si>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</si>
  <si>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</si>
  <si>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</si>
  <si>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</si>
  <si>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</si>
  <si>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</si>
  <si>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</si>
  <si>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</si>
  <si>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</si>
  <si>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</si>
  <si>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</si>
  <si>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</si>
  <si>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</si>
  <si>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</si>
  <si>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</si>
  <si>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</si>
  <si>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</si>
  <si>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</si>
  <si>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</si>
  <si>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</si>
  <si>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</si>
  <si>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</si>
  <si>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</si>
  <si>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</si>
  <si>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</si>
  <si>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</si>
  <si>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</si>
  <si>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</si>
  <si>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</si>
  <si>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</si>
  <si>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</si>
  <si>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</si>
  <si>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</si>
  <si>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</si>
  <si>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</si>
  <si>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</si>
  <si>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</si>
  <si>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</si>
  <si>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</si>
  <si>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</si>
  <si>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</si>
  <si>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</si>
  <si>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</si>
  <si>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</si>
  <si>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</si>
  <si>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</si>
  <si>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</si>
  <si>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</si>
  <si>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</si>
  <si>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</si>
  <si>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</si>
  <si>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</si>
  <si>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</si>
  <si>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</si>
  <si>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</si>
  <si>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</si>
  <si>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</si>
  <si>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</si>
  <si>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</si>
  <si>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</si>
  <si>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</si>
  <si>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</si>
  <si>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</si>
  <si>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</si>
  <si>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</si>
  <si>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</si>
  <si>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</si>
  <si>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</si>
  <si>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</si>
  <si>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</si>
  <si>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</si>
  <si>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</si>
  <si>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</si>
  <si>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</si>
  <si>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</si>
  <si>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</si>
  <si>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</si>
  <si>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</si>
  <si>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</si>
  <si>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</si>
  <si>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</si>
  <si>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</si>
  <si>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</si>
  <si>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</si>
  <si>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</si>
  <si>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</si>
  <si>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</si>
  <si>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</si>
  <si>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</si>
  <si>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</si>
  <si>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</si>
  <si>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</si>
  <si>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</si>
  <si>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</si>
  <si>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</si>
  <si>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</si>
  <si>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</si>
  <si>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</si>
  <si>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</si>
  <si>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</si>
  <si>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</si>
  <si>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</si>
  <si>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</si>
  <si>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</si>
  <si>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</si>
  <si>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</si>
  <si>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</si>
  <si>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</si>
  <si>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</si>
  <si>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</si>
  <si>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</si>
  <si>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</si>
  <si>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</si>
  <si>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</si>
  <si>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</si>
  <si>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</si>
  <si>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</si>
  <si>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</si>
  <si>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</si>
  <si>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</si>
  <si>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</si>
  <si>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</si>
  <si>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</si>
  <si>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</si>
  <si>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</si>
  <si>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</si>
  <si>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</si>
  <si>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</si>
  <si>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</si>
  <si>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</si>
  <si>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</si>
  <si>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</si>
  <si>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</si>
  <si>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</si>
  <si>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</si>
  <si>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</si>
  <si>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</si>
  <si>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</si>
  <si>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</si>
  <si>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</si>
  <si>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</si>
  <si>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</si>
  <si>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</si>
  <si>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</si>
  <si>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</si>
  <si>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</si>
  <si>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</si>
  <si>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</si>
  <si>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</si>
  <si>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</si>
  <si>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</si>
  <si>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</si>
  <si>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</si>
  <si>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</si>
  <si>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</si>
  <si>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</si>
  <si>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</si>
  <si>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</si>
  <si>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</si>
  <si>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</si>
  <si>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</si>
  <si>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</si>
  <si>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</si>
  <si>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</si>
  <si>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</si>
  <si>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</si>
  <si>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</si>
  <si>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</si>
  <si>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</si>
  <si>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</si>
  <si>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</si>
  <si>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</si>
  <si>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</si>
  <si>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</si>
  <si>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</si>
  <si>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</si>
  <si>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</si>
  <si>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</si>
  <si>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</si>
  <si>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</si>
  <si>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</si>
  <si>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</si>
  <si>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</si>
  <si>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</si>
  <si>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</si>
  <si>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</si>
  <si>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</si>
  <si>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</si>
  <si>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</si>
  <si>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</si>
  <si>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</si>
  <si>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</si>
  <si>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</si>
  <si>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</si>
  <si>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</si>
  <si>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</si>
  <si>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</si>
  <si>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</si>
  <si>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</si>
  <si>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</si>
  <si>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</si>
  <si>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</si>
  <si>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</si>
  <si>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</si>
  <si>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</si>
  <si>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</si>
  <si>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</si>
  <si>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</si>
  <si>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</si>
  <si>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</si>
  <si>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</si>
  <si>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</si>
  <si>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</si>
  <si>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</si>
  <si>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</si>
  <si>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</si>
  <si>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</si>
  <si>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</si>
  <si>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</si>
  <si>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</si>
  <si>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</si>
  <si>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</si>
  <si>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</si>
  <si>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</si>
  <si>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</si>
  <si>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</si>
  <si>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</si>
  <si>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</si>
  <si>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</si>
  <si>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</si>
  <si>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</si>
  <si>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</si>
  <si>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</si>
  <si>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</si>
  <si>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</si>
  <si>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</si>
  <si>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</si>
  <si>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</si>
  <si>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</si>
  <si>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</si>
  <si>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</si>
  <si>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</si>
  <si>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</si>
  <si>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</si>
  <si>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</si>
  <si>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</si>
  <si>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</si>
  <si>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</si>
  <si>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</si>
  <si>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</si>
  <si>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</si>
  <si>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</si>
  <si>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</si>
  <si>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</si>
  <si>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</si>
  <si>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</si>
  <si>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</si>
  <si>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</si>
  <si>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</si>
  <si>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</si>
  <si>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</si>
  <si>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</si>
  <si>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</si>
  <si>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</si>
  <si>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</si>
  <si>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</si>
  <si>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</si>
  <si>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</si>
  <si>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</si>
  <si>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</si>
  <si>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</si>
  <si>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</si>
  <si>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</si>
  <si>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</si>
  <si>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</si>
  <si>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</si>
  <si>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</si>
  <si>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</si>
  <si>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</si>
  <si>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</si>
  <si>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</si>
  <si>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</si>
  <si>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</si>
  <si>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</si>
  <si>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</si>
  <si>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</si>
  <si>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</si>
  <si>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</si>
  <si>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</si>
  <si>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</si>
  <si>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</si>
  <si>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</si>
  <si>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</si>
  <si>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</si>
  <si>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</si>
  <si>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</si>
  <si>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</si>
  <si>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</si>
  <si>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</si>
  <si>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</si>
  <si>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</si>
  <si>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</si>
  <si>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</si>
  <si>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</si>
  <si>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</si>
  <si>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</si>
  <si>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</si>
  <si>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</si>
  <si>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</si>
  <si>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</si>
  <si>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</si>
  <si>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</si>
  <si>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</si>
  <si>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</si>
  <si>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</si>
  <si>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</si>
  <si>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</si>
  <si>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</si>
  <si>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</si>
  <si>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</si>
  <si>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</si>
  <si>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</si>
  <si>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</si>
  <si>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</si>
  <si>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</si>
  <si>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</si>
  <si>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</si>
  <si>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</si>
  <si>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</si>
  <si>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</si>
  <si>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</si>
  <si>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</si>
  <si>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</si>
  <si>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</si>
  <si>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</si>
  <si>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</si>
  <si>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</si>
  <si>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</si>
  <si>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</si>
  <si>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</si>
  <si>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</si>
  <si>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</si>
  <si>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</si>
  <si>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</si>
  <si>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</si>
  <si>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</si>
  <si>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</si>
  <si>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</si>
  <si>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</si>
  <si>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</si>
  <si>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</si>
  <si>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</si>
  <si>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</si>
  <si>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</si>
  <si>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</si>
  <si>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</si>
  <si>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</si>
  <si>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</si>
  <si>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</si>
  <si>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</si>
  <si>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</si>
  <si>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</si>
  <si>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</si>
  <si>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</si>
  <si>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</si>
  <si>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</si>
  <si>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</si>
  <si>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</si>
  <si>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</si>
  <si>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</si>
  <si>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</si>
  <si>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</si>
  <si>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</si>
  <si>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</si>
  <si>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</si>
  <si>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</si>
  <si>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</si>
  <si>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</si>
  <si>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</si>
  <si>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</si>
  <si>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</si>
  <si>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</si>
  <si>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</si>
  <si>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</si>
  <si>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</si>
  <si>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</si>
  <si>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</si>
  <si>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</si>
  <si>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</si>
  <si>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</si>
  <si>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</si>
  <si>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</si>
  <si>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</si>
  <si>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</si>
  <si>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</si>
  <si>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</si>
  <si>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</si>
  <si>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</si>
  <si>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</si>
  <si>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</si>
  <si>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</si>
  <si>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</si>
  <si>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</si>
  <si>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</si>
  <si>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</si>
  <si>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</si>
  <si>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</si>
  <si>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</si>
  <si>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</si>
  <si>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</si>
  <si>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</si>
  <si>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</si>
  <si>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</si>
  <si>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</si>
  <si>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</si>
  <si>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</si>
  <si>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</si>
  <si>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</si>
  <si>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</si>
  <si>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</si>
  <si>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</si>
  <si>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Row Labels</t>
  </si>
  <si>
    <t>games</t>
  </si>
  <si>
    <t>photography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</si>
  <si>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</si>
  <si>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</si>
  <si>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</si>
  <si>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</si>
  <si>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</si>
  <si>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</si>
  <si>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</si>
  <si>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</si>
  <si>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</si>
  <si>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</si>
  <si>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</si>
  <si>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</si>
  <si>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</si>
  <si>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</si>
  <si>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</si>
  <si>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</si>
  <si>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</si>
  <si>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</si>
  <si>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</si>
  <si>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</si>
  <si>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</si>
  <si>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</si>
  <si>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</si>
  <si>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</si>
  <si>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</si>
  <si>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</si>
  <si>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</si>
  <si>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</si>
  <si>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</si>
  <si>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</si>
  <si>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</si>
  <si>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</si>
  <si>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</si>
  <si>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</si>
  <si>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</si>
  <si>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</si>
  <si>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</si>
  <si>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</si>
  <si>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</si>
  <si>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</si>
  <si>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</si>
  <si>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</si>
  <si>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</si>
  <si>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</si>
  <si>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</si>
  <si>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</si>
  <si>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</si>
  <si>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</si>
  <si>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</si>
  <si>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</si>
  <si>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</si>
  <si>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</si>
  <si>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</si>
  <si>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</si>
  <si>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</si>
  <si>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</si>
  <si>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</si>
  <si>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</si>
  <si>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</si>
  <si>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</si>
  <si>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</si>
  <si>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</si>
  <si>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</si>
  <si>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</si>
  <si>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</si>
  <si>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</si>
  <si>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</si>
  <si>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</si>
  <si>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</si>
  <si>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</si>
  <si>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</si>
  <si>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</si>
  <si>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</si>
  <si>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</si>
  <si>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ID</t>
  </si>
  <si>
    <t>Question</t>
  </si>
  <si>
    <t>Workflow</t>
  </si>
  <si>
    <t>output data?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</si>
</sst>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 applyAlignment="1">
      <alignment wrapText="1"/>
    </xf>
    <xf numFmtId="0" fontId="0" fillId="0" borderId="0" xfId="0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40A-9531-4F508EE149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40A-9531-4F508EE149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40A-9531-4F508EE14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2651536"/>
        <c:axId val="712655696"/>
      </c:lineChart>
      <c:catAx>
        <c:axId val="71265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5696"/>
        <c:crosses val="autoZero"/>
        <c:auto val="1"/>
        <c:lblAlgn val="ctr"/>
        <c:lblOffset val="100"/>
        <c:noMultiLvlLbl val="0"/>
      </c:catAx>
      <c:valAx>
        <c:axId val="71265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[StarterBook_JLC.xlsx]pivot_category!PivotTable1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games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pivot_category!$B$5:$B$9</c:f>
              <c:numCache>
                <c:formatCode>General</c:formatCode>
                <c:ptCount val="4"/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01-42B5-9D18-2912D87EC3F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games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pivot_category!$C$5:$C$9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B5-9D18-2912D87EC3F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pivot_category!$A$5:$A$9</c:f>
              <c:strCache>
                <c:ptCount val="4"/>
                <c:pt idx="0">
                  <c:v>games</c:v>
                </c:pt>
                <c:pt idx="1">
                  <c:v>photography</c:v>
                </c:pt>
                <c:pt idx="2">
                  <c:v>technology</c:v>
                </c:pt>
                <c:pt idx="3">
                  <c:v>theater</c:v>
                </c:pt>
              </c:strCache>
            </c:strRef>
          </c:cat>
          <c:val>
            <c:numRef>
              <c:f>pivot_category!$D$5:$D$9</c:f>
              <c:numCache>
                <c:formatCode>General</c:formatCode>
                <c:ptCount val="4"/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B5-9D18-2912D87EC3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4027256"/>
        <c:axId val="421355632"/>
      </c:barChart>
      <c:catAx>
        <c:axId val="79402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355632"/>
        <c:crosses val="autoZero"/>
        <c:auto val="1"/>
        <c:lblAlgn val="ctr"/>
        <c:lblOffset val="100"/>
        <c:noMultiLvlLbl val="0"/>
      </c:catAx>
      <c:valAx>
        <c:axId val="42135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2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[StarterBook_JLC.xlsx]pivot_subcategory!PivotTable2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E5-4976-BC61-1C87A71F151B}"/>
            </c:ext>
          </c:extLst>
        </c:ser>
        <c:ser>
          <c:idx val="1"/>
          <c:order val="1"/>
          <c:tx>
            <c:strRef>
              <c:f>pivot_subcategory!$C$4:$C$5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E5-4976-BC61-1C87A71F151B}"/>
            </c:ext>
          </c:extLst>
        </c:ser>
        <c:ser>
          <c:idx val="2"/>
          <c:order val="2"/>
          <c:tx>
            <c:strRef>
              <c:f>pivot_subcategory!$D$4:$D$5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E5-4976-BC61-1C87A71F151B}"/>
            </c:ext>
          </c:extLst>
        </c:ser>
        <c:ser>
          <c:idx val="3"/>
          <c:order val="3"/>
          <c:tx>
            <c:strRef>
              <c:f>pivot_subcategory!$E$4:$E$5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E5-4976-BC61-1C87A71F1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461304"/>
        <c:axId val="561461624"/>
      </c:barChart>
      <c:catAx>
        <c:axId val="56146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1624"/>
        <c:crosses val="autoZero"/>
        <c:auto val="1"/>
        <c:lblAlgn val="ctr"/>
        <c:lblOffset val="100"/>
        <c:noMultiLvlLbl val="0"/>
      </c:catAx>
      <c:valAx>
        <c:axId val="561461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461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[StarterBook_JLC.xlsx]pivot_date_created!PivotTable3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pivot_date_created!$B$4:$B$5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D-49AF-A175-2CCD454CB495}"/>
            </c:ext>
          </c:extLst>
        </c:ser>
        <c:ser>
          <c:idx val="1"/>
          <c:order val="1"/>
          <c:tx>
            <c:strRef>
              <c:f>pivot_date_created!$C$4:$C$5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3E-4773-B90A-4860278A36D6}"/>
            </c:ext>
          </c:extLst>
        </c:ser>
        <c:ser>
          <c:idx val="2"/>
          <c:order val="2"/>
          <c:tx>
            <c:strRef>
              <c:f>pivot_date_created!$D$4:$D$5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3E-4773-B90A-4860278A36D6}"/>
            </c:ext>
          </c:extLst>
        </c:ser>
        <c:ser>
          <c:idx val="3"/>
          <c:order val="3"/>
          <c:tx>
            <c:strRef>
              <c:f>pivot_date_created!$E$4:$E$5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pivot_date_created!$A$6:$A$18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pivot_date_created!$E$6:$E$18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3E-4773-B90A-4860278A3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631056"/>
        <c:axId val="796631696"/>
      </c:lineChart>
      <c:catAx>
        <c:axId val="79663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696"/>
        <c:crosses val="autoZero"/>
        <c:auto val="1"/>
        <c:lblAlgn val="ctr"/>
        <c:lblOffset val="100"/>
        <c:noMultiLvlLbl val="0"/>
      </c:catAx>
      <c:valAx>
        <c:axId val="7966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63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176212</xdr:rowOff>
    </xdr:from>
    <xdr:to>
      <xdr:col>17</xdr:col>
      <xdr:colOff>19049</xdr:colOff>
      <xdr:row>38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01C7E-880D-45DF-AC56-A5B89CF9F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66674</xdr:colOff>
      <xdr:row>0</xdr:row>
      <xdr:rowOff>0</xdr:rowOff>
    </xdr:from>
    <xdr:to>
      <xdr:col>16</xdr:col>
      <xdr:colOff>285749</xdr:colOff>
      <xdr:row>19</xdr:row>
      <xdr:rowOff>169544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1BA071-F50C-42C3-8218-730AB06BC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14286</xdr:rowOff>
    </xdr:from>
    <xdr:to>
      <xdr:col>21</xdr:col>
      <xdr:colOff>503238</xdr:colOff>
      <xdr:row>33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70281B-598D-45C3-85F0-D31DCBB066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185736</xdr:rowOff>
    </xdr:from>
    <xdr:to>
      <xdr:col>16</xdr:col>
      <xdr:colOff>138113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C2AD8-1BC8-4ED2-914C-E6B71FDAF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d Cheng" refreshedDate="43668.699185069447" createdVersion="6" refreshedVersion="6" minRefreshableVersion="3" recordCount="4114" xr:uid="{368ADEA1-9587-4431-8BB0-790EB116CB0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d Cheng" refreshedDate="43668.71216145833" createdVersion="6" refreshedVersion="6" minRefreshableVersion="3" recordCount="4114" xr:uid="{10510962-647F-4FBD-BF2F-6F867D9D3D1A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533A0-0414-429E-8D29-27F59E4470C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5">
    <i>
      <x v="2"/>
    </i>
    <i>
      <x v="5"/>
    </i>
    <i>
      <x v="7"/>
    </i>
    <i>
      <x v="8"/>
    </i>
    <i t="grand">
      <x/>
    </i>
  </rowItems>
  <colFields count="1">
    <field x="5"/>
  </colFields>
  <colItems count="4">
    <i>
      <x v="3"/>
    </i>
    <i>
      <x v="2"/>
    </i>
    <i>
      <x/>
    </i>
    <i t="grand">
      <x/>
    </i>
  </colItems>
  <pageFields count="1">
    <pageField fld="6" item="4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A4B8B1-83C9-4695-836E-3312220C756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1695D-A011-4509-B92D-900AD666A91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N1" zoomScale="115" zoomScaleNormal="115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10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0.42578125" bestFit="1" customWidth="1"/>
    <col min="17" max="17" width="13.42578125" bestFit="1" customWidth="1"/>
    <col min="18" max="18" width="13.42578125" customWidth="1"/>
    <col min="19" max="20" width="11.85546875" bestFit="1" customWidth="1"/>
  </cols>
  <sheetData>
    <row r="1" spans="1:20" ht="6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2" t="s">
        <v>8306</v>
      </c>
      <c r="P1" s="2" t="s">
        <v>8307</v>
      </c>
      <c r="Q1" s="1" t="s">
        <v>8308</v>
      </c>
      <c r="R1" s="1" t="s">
        <v>8309</v>
      </c>
      <c r="S1" s="2" t="s">
        <v>8368</v>
      </c>
      <c r="T1" s="2" t="s">
        <v>8369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IFERROR(E2/L2,0)</f>
        <v>63.917582417582416</v>
      </c>
      <c r="Q2" t="str">
        <f>LEFT(N2,FIND("/",N2)-1)</f>
        <v>film &amp; video</v>
      </c>
      <c r="R2" t="str">
        <f>MID(N2,FIND("/",N2)+1,LEN(N2)-LEN(Q2))</f>
        <v>television</v>
      </c>
      <c r="S2" s="9">
        <f>(J2/86400)+DATE(1970,1,1)</f>
        <v>42177.007071759261</v>
      </c>
      <c r="T2" s="9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MID(N3,FIND("/",N3)+1,LEN(N3)-LEN(Q3))</f>
        <v>television</v>
      </c>
      <c r="S3" s="9">
        <f t="shared" ref="S3:S66" si="4">(J3/86400)+DATE(1970,1,1)</f>
        <v>42766.600497685184</v>
      </c>
      <c r="T3" s="9">
        <f t="shared" ref="T3:T66" si="5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42516.047071759254</v>
      </c>
      <c r="T9" s="9">
        <f t="shared" si="5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41869.542314814811</v>
      </c>
      <c r="T20" s="9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42200.758240740739</v>
      </c>
      <c r="T22" s="9">
        <f t="shared" si="5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41375.057222222225</v>
      </c>
      <c r="T40" s="9">
        <f t="shared" si="5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41874.098807870367</v>
      </c>
      <c r="T46" s="9">
        <f t="shared" si="5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</v>
      </c>
      <c r="T48" s="9">
        <f t="shared" si="5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42196.928668981476</v>
      </c>
      <c r="T53" s="9">
        <f t="shared" si="5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42149.548888888894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42230.235833333332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41701.901817129634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41409.814317129625</v>
      </c>
      <c r="T63" s="9">
        <f t="shared" si="5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MID(N67,FIND("/",N67)+1,LEN(N67)-LEN(Q67))</f>
        <v>shorts</v>
      </c>
      <c r="S67" s="9">
        <f t="shared" ref="S67:S130" si="10">(J67/86400)+DATE(1970,1,1)</f>
        <v>41835.821226851855</v>
      </c>
      <c r="T67" s="9">
        <f t="shared" ref="T67:T130" si="11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41208.010196759264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40997.144872685181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41100.158877314811</v>
      </c>
      <c r="T83" s="9">
        <f t="shared" si="11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40322.539386574077</v>
      </c>
      <c r="T89" s="9">
        <f t="shared" si="11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41402.752222222218</v>
      </c>
      <c r="T91" s="9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41214.794837962967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40987.776631944442</v>
      </c>
      <c r="T108" s="9">
        <f t="shared" si="11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41718.043032407411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40918.738935185189</v>
      </c>
      <c r="T117" s="9">
        <f t="shared" si="11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MID(N131,FIND("/",N131)+1,LEN(N131)-LEN(Q131))</f>
        <v>science fiction</v>
      </c>
      <c r="S131" s="9">
        <f t="shared" ref="S131:S194" si="16">(J131/86400)+DATE(1970,1,1)</f>
        <v>41882.937303240738</v>
      </c>
      <c r="T131" s="9">
        <f t="shared" ref="T131:T194" si="17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41778.91541666667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42559.064143518517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41875.077546296292</v>
      </c>
      <c r="T154" s="9">
        <f t="shared" si="17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42171.913090277776</v>
      </c>
      <c r="T162" s="9">
        <f t="shared" si="17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MID(N195,FIND("/",N195)+1,LEN(N195)-LEN(Q195))</f>
        <v>drama</v>
      </c>
      <c r="S195" s="9">
        <f t="shared" ref="S195:S258" si="22">(J195/86400)+DATE(1970,1,1)</f>
        <v>41911.934791666667</v>
      </c>
      <c r="T195" s="9">
        <f t="shared" ref="T195:T258" si="23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41867.083368055552</v>
      </c>
      <c r="T202" s="9">
        <f t="shared" si="23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42236.159918981481</v>
      </c>
      <c r="T213" s="9">
        <f t="shared" si="23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42129.77721064815</v>
      </c>
      <c r="T232" s="9">
        <f t="shared" si="23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42341.958923611106</v>
      </c>
      <c r="T233" s="9">
        <f t="shared" si="23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42321.084479166668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42713.962500000001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42263.952662037038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MID(N259,FIND("/",N259)+1,LEN(N259)-LEN(Q259))</f>
        <v>documentary</v>
      </c>
      <c r="S259" s="9">
        <f t="shared" ref="S259:S322" si="28">(J259/86400)+DATE(1970,1,1)</f>
        <v>42479.626875000002</v>
      </c>
      <c r="T259" s="9">
        <f t="shared" ref="T259:T322" si="2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40267.245717592596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41612.100243055553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40967.081875000003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41744.590682870374</v>
      </c>
      <c r="T282" s="9">
        <f t="shared" si="2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41313.816250000003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42089.728020833332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41032.071134259255</v>
      </c>
      <c r="T305" s="9">
        <f t="shared" si="2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41282.944456018522</v>
      </c>
      <c r="T309" s="9">
        <f t="shared" si="2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MID(N323,FIND("/",N323)+1,LEN(N323)-LEN(Q323))</f>
        <v>documentary</v>
      </c>
      <c r="S323" s="9">
        <f t="shared" ref="S323:S386" si="34">(J323/86400)+DATE(1970,1,1)</f>
        <v>42647.446597222224</v>
      </c>
      <c r="T323" s="9">
        <f t="shared" ref="T323:T386" si="35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42261.500243055554</v>
      </c>
      <c r="T348" s="9">
        <f t="shared" si="35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41935.070486111115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41019.793032407411</v>
      </c>
      <c r="T368" s="9">
        <f t="shared" si="35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MID(N387,FIND("/",N387)+1,LEN(N387)-LEN(Q387))</f>
        <v>documentary</v>
      </c>
      <c r="S387" s="9">
        <f t="shared" ref="S387:S450" si="40">(J387/86400)+DATE(1970,1,1)</f>
        <v>41934.584502314814</v>
      </c>
      <c r="T387" s="9">
        <f t="shared" ref="T387:T450" si="41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42549.076157407406</v>
      </c>
      <c r="T390" s="9">
        <f t="shared" si="41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41674.063078703708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40865.042256944442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41082.564884259264</v>
      </c>
      <c r="T398" s="9">
        <f t="shared" si="41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41646.628032407403</v>
      </c>
      <c r="T406" s="9">
        <f t="shared" si="41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42113.981446759259</v>
      </c>
      <c r="T412" s="9">
        <f t="shared" si="41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41360.970601851848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41863.260381944448</v>
      </c>
      <c r="T424" s="9">
        <f t="shared" si="41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42285.90902777778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42526.871331018519</v>
      </c>
      <c r="T433" s="9">
        <f t="shared" si="41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42228.629884259259</v>
      </c>
      <c r="T435" s="9">
        <f t="shared" si="41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41919.761782407411</v>
      </c>
      <c r="T441" s="9">
        <f t="shared" si="41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MID(N451,FIND("/",N451)+1,LEN(N451)-LEN(Q451))</f>
        <v>animation</v>
      </c>
      <c r="S451" s="9">
        <f t="shared" ref="S451:S514" si="46">(J451/86400)+DATE(1970,1,1)</f>
        <v>41534.568113425928</v>
      </c>
      <c r="T451" s="9">
        <f t="shared" ref="T451:T514" si="47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42107.703877314816</v>
      </c>
      <c r="T454" s="9">
        <f t="shared" si="47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40971.002569444448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41547.694456018522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</v>
      </c>
      <c r="T464" s="9">
        <f t="shared" si="47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</v>
      </c>
      <c r="T466" s="9">
        <f t="shared" si="47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41041.167627314819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41465.500173611115</v>
      </c>
      <c r="T482" s="9">
        <f t="shared" si="47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42447.896874999999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41381.505775462967</v>
      </c>
      <c r="T487" s="9">
        <f t="shared" si="47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41113.968576388885</v>
      </c>
      <c r="T492" s="9">
        <f t="shared" si="47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42366.982627314814</v>
      </c>
      <c r="T493" s="9">
        <f t="shared" si="47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42114.726134259261</v>
      </c>
      <c r="T495" s="9">
        <f t="shared" si="47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40247.886006944442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MID(N515,FIND("/",N515)+1,LEN(N515)-LEN(Q515))</f>
        <v>animation</v>
      </c>
      <c r="S515" s="9">
        <f t="shared" ref="S515:S578" si="52">(J515/86400)+DATE(1970,1,1)</f>
        <v>42552.653993055559</v>
      </c>
      <c r="T515" s="9">
        <f t="shared" ref="T515:T578" si="53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41218.391446759255</v>
      </c>
      <c r="T521" s="9">
        <f t="shared" si="53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42711.54519675926</v>
      </c>
      <c r="T537" s="9">
        <f t="shared" si="53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42179.344988425924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42692.389062499999</v>
      </c>
      <c r="T564" s="9">
        <f t="shared" si="53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</v>
      </c>
      <c r="T567" s="9">
        <f t="shared" si="53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42388.798252314809</v>
      </c>
      <c r="T572" s="9">
        <f t="shared" si="53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42282.716296296298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MID(N579,FIND("/",N579)+1,LEN(N579)-LEN(Q579))</f>
        <v>web</v>
      </c>
      <c r="S579" s="9">
        <f t="shared" ref="S579:S642" si="58">(J579/86400)+DATE(1970,1,1)</f>
        <v>42450.589143518519</v>
      </c>
      <c r="T579" s="9">
        <f t="shared" ref="T579:T642" si="5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42631.769513888888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42083.069884259261</v>
      </c>
      <c r="T597" s="9">
        <f t="shared" si="5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42194.357731481483</v>
      </c>
      <c r="T607" s="9">
        <f t="shared" si="5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42585.031782407408</v>
      </c>
      <c r="T614" s="9">
        <f t="shared" si="5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42761.376238425924</v>
      </c>
      <c r="T618" s="9">
        <f t="shared" si="5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42507.299328703702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42683.420312499999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MID(N643,FIND("/",N643)+1,LEN(N643)-LEN(Q643))</f>
        <v>wearables</v>
      </c>
      <c r="S643" s="9">
        <f t="shared" ref="S643:S706" si="64">(J643/86400)+DATE(1970,1,1)</f>
        <v>42199.57</v>
      </c>
      <c r="T643" s="9">
        <f t="shared" ref="T643:T706" si="65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41838.832152777773</v>
      </c>
      <c r="T668" s="9">
        <f t="shared" si="65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</v>
      </c>
      <c r="T678" s="9">
        <f t="shared" si="65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41866.931076388893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MID(N707,FIND("/",N707)+1,LEN(N707)-LEN(Q707))</f>
        <v>wearables</v>
      </c>
      <c r="S707" s="9">
        <f t="shared" ref="S707:S770" si="70">(J707/86400)+DATE(1970,1,1)</f>
        <v>42726.491643518515</v>
      </c>
      <c r="T707" s="9">
        <f t="shared" ref="T707:T770" si="71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42384.680925925924</v>
      </c>
      <c r="T714" s="9">
        <f t="shared" si="71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41857.854189814811</v>
      </c>
      <c r="T719" s="9">
        <f t="shared" si="71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41247.020243055558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41943.604097222225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41471.446851851855</v>
      </c>
      <c r="T765" s="9">
        <f t="shared" si="71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MID(N771,FIND("/",N771)+1,LEN(N771)-LEN(Q771))</f>
        <v>fiction</v>
      </c>
      <c r="S771" s="9">
        <f t="shared" ref="S771:S834" si="76">(J771/86400)+DATE(1970,1,1)</f>
        <v>41604.996458333335</v>
      </c>
      <c r="T771" s="9">
        <f t="shared" ref="T771:T834" si="77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</v>
      </c>
      <c r="T772" s="9">
        <f t="shared" si="77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42100.735937500001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41403.000856481478</v>
      </c>
      <c r="T783" s="9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41303.593923611115</v>
      </c>
      <c r="T787" s="9">
        <f t="shared" si="77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41277.186111111107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41123.022268518514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40730.105624999997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41073.050717592589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MID(N835,FIND("/",N835)+1,LEN(N835)-LEN(Q835))</f>
        <v>rock</v>
      </c>
      <c r="S835" s="9">
        <f t="shared" ref="S835:S898" si="82">(J835/86400)+DATE(1970,1,1)</f>
        <v>41718.878182870372</v>
      </c>
      <c r="T835" s="9">
        <f t="shared" ref="T835:T898" si="83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41923.838692129633</v>
      </c>
      <c r="T843" s="9">
        <f t="shared" si="83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42165.798333333332</v>
      </c>
      <c r="T849" s="9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42545.125196759254</v>
      </c>
      <c r="T857" s="9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41230.773113425923</v>
      </c>
      <c r="T867" s="9">
        <f t="shared" si="83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41342.845567129625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41184.167129629626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41597.788888888885</v>
      </c>
      <c r="T879" s="9">
        <f t="shared" si="83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40981.802615740744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</v>
      </c>
      <c r="T896" s="9">
        <f t="shared" si="83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42218.872986111106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MID(N899,FIND("/",N899)+1,LEN(N899)-LEN(Q899))</f>
        <v>indie rock</v>
      </c>
      <c r="S899" s="9">
        <f t="shared" ref="S899:S962" si="88">(J899/86400)+DATE(1970,1,1)</f>
        <v>41211.688750000001</v>
      </c>
      <c r="T899" s="9">
        <f t="shared" ref="T899:T962" si="8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41116.763275462959</v>
      </c>
      <c r="T916" s="9">
        <f t="shared" si="8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41562.671550925923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40847.171018518522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41288.942928240736</v>
      </c>
      <c r="T926" s="9">
        <f t="shared" si="8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41711.169085648144</v>
      </c>
      <c r="T935" s="9">
        <f t="shared" si="8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42382.843287037038</v>
      </c>
      <c r="T944" s="9">
        <f t="shared" si="8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42732.872986111106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42480.653611111113</v>
      </c>
      <c r="T953" s="9">
        <f t="shared" si="8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MID(N963,FIND("/",N963)+1,LEN(N963)-LEN(Q963))</f>
        <v>wearables</v>
      </c>
      <c r="S963" s="9">
        <f t="shared" ref="S963:S1026" si="94">(J963/86400)+DATE(1970,1,1)</f>
        <v>42740.693692129629</v>
      </c>
      <c r="T963" s="9">
        <f t="shared" ref="T963:T1026" si="95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42506.416990740741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42574.667650462958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42276.624803240746</v>
      </c>
      <c r="T1007" s="9">
        <f t="shared" si="95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42111.646724537037</v>
      </c>
      <c r="T1024" s="9">
        <f t="shared" si="95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MID(N1027,FIND("/",N1027)+1,LEN(N1027)-LEN(Q1027))</f>
        <v>electronic music</v>
      </c>
      <c r="S1027" s="9">
        <f t="shared" ref="S1027:S1090" si="100">(J1027/86400)+DATE(1970,1,1)</f>
        <v>42049.833761574075</v>
      </c>
      <c r="T1027" s="9">
        <f t="shared" ref="T1027:T1090" si="101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42688.732407407406</v>
      </c>
      <c r="T1035" s="9">
        <f t="shared" si="101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</v>
      </c>
      <c r="T1043" s="9">
        <f t="shared" si="101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41844.874421296292</v>
      </c>
      <c r="T1047" s="9">
        <f t="shared" si="101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41918.818460648152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42678.871331018519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41445.962754629625</v>
      </c>
      <c r="T1068" s="9">
        <f t="shared" si="101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42440.371111111112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42479.566388888888</v>
      </c>
      <c r="T1081" s="9">
        <f t="shared" si="101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41101.906111111108</v>
      </c>
      <c r="T1084" s="9">
        <f t="shared" si="101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41775.713969907403</v>
      </c>
      <c r="T1089" s="9">
        <f t="shared" si="101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MID(N1091,FIND("/",N1091)+1,LEN(N1091)-LEN(Q1091))</f>
        <v>video games</v>
      </c>
      <c r="S1091" s="9">
        <f t="shared" ref="S1091:S1154" si="106">(J1091/86400)+DATE(1970,1,1)</f>
        <v>42151.189525462964</v>
      </c>
      <c r="T1091" s="9">
        <f t="shared" ref="T1091:T1154" si="107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40795.71334490741</v>
      </c>
      <c r="T1096" s="9">
        <f t="shared" si="107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42347.203587962962</v>
      </c>
      <c r="T1113" s="9">
        <f t="shared" si="107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41009.847314814819</v>
      </c>
      <c r="T1118" s="9">
        <f t="shared" si="107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42535.327476851853</v>
      </c>
      <c r="T1128" s="9">
        <f t="shared" si="107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42558.98951388889</v>
      </c>
      <c r="T1137" s="9">
        <f t="shared" si="107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42327.671631944446</v>
      </c>
      <c r="T1138" s="9">
        <f t="shared" si="107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41975.34752314815</v>
      </c>
      <c r="T1141" s="9">
        <f t="shared" si="107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42022.006099537037</v>
      </c>
      <c r="T1144" s="9">
        <f t="shared" si="107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</v>
      </c>
      <c r="T1147" s="9">
        <f t="shared" si="107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42224.102581018524</v>
      </c>
      <c r="T1153" s="9">
        <f t="shared" si="107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MID(N1155,FIND("/",N1155)+1,LEN(N1155)-LEN(Q1155))</f>
        <v>food trucks</v>
      </c>
      <c r="S1155" s="9">
        <f t="shared" ref="S1155:S1218" si="112">(J1155/86400)+DATE(1970,1,1)</f>
        <v>42143.714178240742</v>
      </c>
      <c r="T1155" s="9">
        <f t="shared" ref="T1155:T1218" si="113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41792.214467592596</v>
      </c>
      <c r="T1167" s="9">
        <f t="shared" si="113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41841.682314814811</v>
      </c>
      <c r="T1174" s="9">
        <f t="shared" si="113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42409.776076388887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42152.288819444446</v>
      </c>
      <c r="T1204" s="9">
        <f t="shared" si="113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42772.776076388887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MID(N1219,FIND("/",N1219)+1,LEN(N1219)-LEN(Q1219))</f>
        <v>photobooks</v>
      </c>
      <c r="S1219" s="9">
        <f t="shared" ref="S1219:S1282" si="118">(J1219/86400)+DATE(1970,1,1)</f>
        <v>42535.809490740736</v>
      </c>
      <c r="T1219" s="9">
        <f t="shared" ref="T1219:T1282" si="11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42633.461956018524</v>
      </c>
      <c r="T1221" s="9">
        <f t="shared" si="11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41506.848032407404</v>
      </c>
      <c r="T1234" s="9">
        <f t="shared" si="11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41355.825497685189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41774.59993055556</v>
      </c>
      <c r="T1247" s="9">
        <f t="shared" si="11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41067.740868055553</v>
      </c>
      <c r="T1251" s="9">
        <f t="shared" si="11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40921.919340277775</v>
      </c>
      <c r="T1258" s="9">
        <f t="shared" si="11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42445.823055555556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MID(N1283,FIND("/",N1283)+1,LEN(N1283)-LEN(Q1283))</f>
        <v>rock</v>
      </c>
      <c r="S1283" s="9">
        <f t="shared" ref="S1283:S1346" si="124">(J1283/86400)+DATE(1970,1,1)</f>
        <v>41463.743472222224</v>
      </c>
      <c r="T1283" s="9">
        <f t="shared" ref="T1283:T1346" si="125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41586.475173611107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42709.134780092594</v>
      </c>
      <c r="T1291" s="9">
        <f t="shared" si="125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42458.680925925924</v>
      </c>
      <c r="T1300" s="9">
        <f t="shared" si="125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42387.503229166672</v>
      </c>
      <c r="T1309" s="9">
        <f t="shared" si="125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42393.961909722224</v>
      </c>
      <c r="T1318" s="9">
        <f t="shared" si="125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41974.791990740741</v>
      </c>
      <c r="T1328" s="9">
        <f t="shared" si="125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42172.816423611112</v>
      </c>
      <c r="T1344" s="9">
        <f t="shared" si="125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MID(N1347,FIND("/",N1347)+1,LEN(N1347)-LEN(Q1347))</f>
        <v>nonfiction</v>
      </c>
      <c r="S1347" s="9">
        <f t="shared" ref="S1347:S1410" si="130">(J1347/86400)+DATE(1970,1,1)</f>
        <v>41799.814340277779</v>
      </c>
      <c r="T1347" s="9">
        <f t="shared" ref="T1347:T1410" si="131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41963.506168981483</v>
      </c>
      <c r="T1350" s="9">
        <f t="shared" si="131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41430.038888888885</v>
      </c>
      <c r="T1358" s="9">
        <f t="shared" si="131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42568.759375000001</v>
      </c>
      <c r="T1380" s="9">
        <f t="shared" si="131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42130.491620370369</v>
      </c>
      <c r="T1381" s="9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42087.803310185191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MID(N1411,FIND("/",N1411)+1,LEN(N1411)-LEN(Q1411))</f>
        <v>translations</v>
      </c>
      <c r="S1411" s="9">
        <f t="shared" ref="S1411:S1474" si="136">(J1411/86400)+DATE(1970,1,1)</f>
        <v>41945.133506944447</v>
      </c>
      <c r="T1411" s="9">
        <f t="shared" ref="T1411:T1474" si="137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42074.060671296298</v>
      </c>
      <c r="T1431" s="9">
        <f t="shared" si="137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41961.813518518524</v>
      </c>
      <c r="T1432" s="9">
        <f t="shared" si="137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42040.829872685186</v>
      </c>
      <c r="T1441" s="9">
        <f t="shared" si="137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40646.014456018514</v>
      </c>
      <c r="T1470" s="9">
        <f t="shared" si="137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MID(N1475,FIND("/",N1475)+1,LEN(N1475)-LEN(Q1475))</f>
        <v>radio &amp; podcasts</v>
      </c>
      <c r="S1475" s="9">
        <f t="shared" ref="S1475:S1538" si="142">(J1475/86400)+DATE(1970,1,1)</f>
        <v>40939.979618055557</v>
      </c>
      <c r="T1475" s="9">
        <f t="shared" ref="T1475:T1538" si="143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41500.72791666667</v>
      </c>
      <c r="T1476" s="9">
        <f t="shared" si="143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41136.858055555553</v>
      </c>
      <c r="T1484" s="9">
        <f t="shared" si="143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41411.866608796292</v>
      </c>
      <c r="T1495" s="9">
        <f t="shared" si="143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40254.450335648144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41809.385162037041</v>
      </c>
      <c r="T1512" s="9">
        <f t="shared" si="143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</v>
      </c>
      <c r="T1532" s="9">
        <f t="shared" si="143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42221.674328703702</v>
      </c>
      <c r="T1536" s="9">
        <f t="shared" si="143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MID(N1539,FIND("/",N1539)+1,LEN(N1539)-LEN(Q1539))</f>
        <v>photobooks</v>
      </c>
      <c r="S1539" s="9">
        <f t="shared" ref="S1539:S1602" si="148">(J1539/86400)+DATE(1970,1,1)</f>
        <v>42552.315127314811</v>
      </c>
      <c r="T1539" s="9">
        <f t="shared" ref="T1539:T1602" si="1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42705.91920138889</v>
      </c>
      <c r="T1541" s="9">
        <f t="shared" si="1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42108.053229166668</v>
      </c>
      <c r="T1561" s="9">
        <f t="shared" si="1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42144.769479166665</v>
      </c>
      <c r="T1573" s="9">
        <f t="shared" si="1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41799.524259259255</v>
      </c>
      <c r="T1577" s="9">
        <f t="shared" si="1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41054.847777777773</v>
      </c>
      <c r="T1579" s="9">
        <f t="shared" si="1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40990.050069444442</v>
      </c>
      <c r="T1582" s="9">
        <f t="shared" si="1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42069.104421296295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41791.057314814811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MID(N1603,FIND("/",N1603)+1,LEN(N1603)-LEN(Q1603))</f>
        <v>rock</v>
      </c>
      <c r="S1603" s="9">
        <f t="shared" ref="S1603:S1666" si="154">(J1603/86400)+DATE(1970,1,1)</f>
        <v>40638.092974537038</v>
      </c>
      <c r="T1603" s="9">
        <f t="shared" ref="T1603:T1666" si="155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41794.981122685189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41876.186180555553</v>
      </c>
      <c r="T1621" s="9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41950.294837962967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41579.847997685181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40750.340902777782</v>
      </c>
      <c r="T1634" s="9">
        <f t="shared" si="155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41521.617361111115</v>
      </c>
      <c r="T1647" s="9">
        <f t="shared" si="155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40939.761782407411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MID(N1667,FIND("/",N1667)+1,LEN(N1667)-LEN(Q1667))</f>
        <v>pop</v>
      </c>
      <c r="S1667" s="9">
        <f t="shared" ref="S1667:S1730" si="160">(J1667/86400)+DATE(1970,1,1)</f>
        <v>40564.649456018517</v>
      </c>
      <c r="T1667" s="9">
        <f t="shared" ref="T1667:T1730" si="161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40845.149756944447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40313.930543981478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40973.726238425923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42795.701481481483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42805.032962962963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42187.281678240739</v>
      </c>
      <c r="T1705" s="9">
        <f t="shared" si="161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41841.563819444447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42341.591296296298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42460.981921296298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42044.927974537037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MID(N1731,FIND("/",N1731)+1,LEN(N1731)-LEN(Q1731))</f>
        <v>faith</v>
      </c>
      <c r="S1731" s="9">
        <f t="shared" ref="S1731:S1794" si="166">(J1731/86400)+DATE(1970,1,1)</f>
        <v>42471.052152777775</v>
      </c>
      <c r="T1731" s="9">
        <f t="shared" ref="T1731:T1794" si="167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42272.087766203702</v>
      </c>
      <c r="T1732" s="9">
        <f t="shared" si="167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</v>
      </c>
      <c r="T1737" s="9">
        <f t="shared" si="167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42175.948981481481</v>
      </c>
      <c r="T1739" s="9">
        <f t="shared" si="167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42171.817384259259</v>
      </c>
      <c r="T1742" s="9">
        <f t="shared" si="167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42710.876967592594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42292.435532407406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41905.979629629626</v>
      </c>
      <c r="T1773" s="9">
        <f t="shared" si="167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41891.976388888885</v>
      </c>
      <c r="T1777" s="9">
        <f t="shared" si="167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42493.600810185184</v>
      </c>
      <c r="T1782" s="9">
        <f t="shared" si="167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42010.674513888887</v>
      </c>
      <c r="T1792" s="9">
        <f t="shared" si="167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MID(N1795,FIND("/",N1795)+1,LEN(N1795)-LEN(Q1795))</f>
        <v>photobooks</v>
      </c>
      <c r="S1795" s="9">
        <f t="shared" ref="S1795:S1858" si="172">(J1795/86400)+DATE(1970,1,1)</f>
        <v>41940.891666666663</v>
      </c>
      <c r="T1795" s="9">
        <f t="shared" ref="T1795:T1858" si="173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42018.071550925924</v>
      </c>
      <c r="T1805" s="9">
        <f t="shared" si="173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42172.906678240739</v>
      </c>
      <c r="T1817" s="9">
        <f t="shared" si="173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42065.084374999999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41634.797013888892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41626.916284722218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MID(N1859,FIND("/",N1859)+1,LEN(N1859)-LEN(Q1859))</f>
        <v>rock</v>
      </c>
      <c r="S1859" s="9">
        <f t="shared" ref="S1859:S1922" si="178">(J1859/86400)+DATE(1970,1,1)</f>
        <v>41864.76866898148</v>
      </c>
      <c r="T1859" s="9">
        <f t="shared" ref="T1859:T1922" si="17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41655.70930555556</v>
      </c>
      <c r="T1862" s="9">
        <f t="shared" si="17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42755.492754629631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41776.284780092596</v>
      </c>
      <c r="T1878" s="9">
        <f t="shared" si="17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</v>
      </c>
      <c r="T1896" s="9">
        <f t="shared" si="17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41680.583402777775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42113.875567129631</v>
      </c>
      <c r="T1921" s="9">
        <f t="shared" si="17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MID(N1923,FIND("/",N1923)+1,LEN(N1923)-LEN(Q1923))</f>
        <v>indie rock</v>
      </c>
      <c r="S1923" s="9">
        <f t="shared" ref="S1923:S1986" si="184">(J1923/86400)+DATE(1970,1,1)</f>
        <v>41074.221562500003</v>
      </c>
      <c r="T1923" s="9">
        <f t="shared" ref="T1923:T1986" si="185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</v>
      </c>
      <c r="T1930" s="9">
        <f t="shared" si="185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40911.809872685189</v>
      </c>
      <c r="T1934" s="9">
        <f t="shared" si="185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41773.932534722218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42157.251828703702</v>
      </c>
      <c r="T1947" s="9">
        <f t="shared" si="185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41689.150011574078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41800.423043981486</v>
      </c>
      <c r="T1951" s="9">
        <f t="shared" si="185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41179.098530092597</v>
      </c>
      <c r="T1959" s="9">
        <f t="shared" si="185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41871.845601851848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MID(N1987,FIND("/",N1987)+1,LEN(N1987)-LEN(Q1987))</f>
        <v>people</v>
      </c>
      <c r="S1987" s="9">
        <f t="shared" ref="S1987:S2050" si="190">(J1987/86400)+DATE(1970,1,1)</f>
        <v>42555.698738425926</v>
      </c>
      <c r="T1987" s="9">
        <f t="shared" ref="T1987:T2050" si="191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42413.433831018519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42329.588391203702</v>
      </c>
      <c r="T1995" s="9">
        <f t="shared" si="191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41312.880775462967</v>
      </c>
      <c r="T2018" s="9">
        <f t="shared" si="191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41737.097500000003</v>
      </c>
      <c r="T2022" s="9">
        <f t="shared" si="191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42048.813877314809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41738.864803240736</v>
      </c>
      <c r="T2038" s="9">
        <f t="shared" si="191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41578.927118055552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41069.088506944448</v>
      </c>
      <c r="T2047" s="9">
        <f t="shared" si="191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MID(N2051,FIND("/",N2051)+1,LEN(N2051)-LEN(Q2051))</f>
        <v>hardware</v>
      </c>
      <c r="S2051" s="9">
        <f t="shared" ref="S2051:S2114" si="196">(J2051/86400)+DATE(1970,1,1)</f>
        <v>41575.527349537035</v>
      </c>
      <c r="T2051" s="9">
        <f t="shared" ref="T2051:T2114" si="197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40395.714722222227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41299.381423611107</v>
      </c>
      <c r="T2092" s="9">
        <f t="shared" si="197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40555.322662037041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40758.733483796299</v>
      </c>
      <c r="T2097" s="9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40818.584895833337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MID(N2115,FIND("/",N2115)+1,LEN(N2115)-LEN(Q2115))</f>
        <v>indie rock</v>
      </c>
      <c r="S2115" s="9">
        <f t="shared" ref="S2115:S2178" si="202">(J2115/86400)+DATE(1970,1,1)</f>
        <v>41870.86546296296</v>
      </c>
      <c r="T2115" s="9">
        <f t="shared" ref="T2115:T2178" si="203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40464.028182870374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42045.505358796298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41156.96334490741</v>
      </c>
      <c r="T2137" s="9">
        <f t="shared" si="203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42520.847384259258</v>
      </c>
      <c r="T2153" s="9">
        <f t="shared" si="203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40710.731180555558</v>
      </c>
      <c r="T2161" s="9">
        <f t="shared" si="203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42240.852534722224</v>
      </c>
      <c r="T2163" s="9">
        <f t="shared" si="203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42082.580092592594</v>
      </c>
      <c r="T2174" s="9">
        <f t="shared" si="203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MID(N2179,FIND("/",N2179)+1,LEN(N2179)-LEN(Q2179))</f>
        <v>rock</v>
      </c>
      <c r="S2179" s="9">
        <f t="shared" ref="S2179:S2242" si="208">(J2179/86400)+DATE(1970,1,1)</f>
        <v>42502.250775462962</v>
      </c>
      <c r="T2179" s="9">
        <f t="shared" ref="T2179:T2242" si="20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42745.365474537037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41319.349988425922</v>
      </c>
      <c r="T2187" s="9">
        <f t="shared" si="20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41276.846817129626</v>
      </c>
      <c r="T2203" s="9">
        <f t="shared" si="20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41031.821631944447</v>
      </c>
      <c r="T2207" s="9">
        <f t="shared" si="20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</v>
      </c>
      <c r="T2218" s="9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42331.378923611112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MID(N2243,FIND("/",N2243)+1,LEN(N2243)-LEN(Q2243))</f>
        <v>tabletop games</v>
      </c>
      <c r="S2243" s="9">
        <f t="shared" ref="S2243:S2306" si="214">(J2243/86400)+DATE(1970,1,1)</f>
        <v>42766.827546296292</v>
      </c>
      <c r="T2243" s="9">
        <f t="shared" ref="T2243:T2306" si="215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41336.703298611115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42776.082349537042</v>
      </c>
      <c r="T2270" s="9">
        <f t="shared" si="215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42315.699490740742</v>
      </c>
      <c r="T2274" s="9">
        <f t="shared" si="215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41965.616655092592</v>
      </c>
      <c r="T2277" s="9">
        <f t="shared" si="215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42338.709108796298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42020.806701388894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41059.185682870375</v>
      </c>
      <c r="T2287" s="9">
        <f t="shared" si="215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MID(N2307,FIND("/",N2307)+1,LEN(N2307)-LEN(Q2307))</f>
        <v>indie rock</v>
      </c>
      <c r="S2307" s="9">
        <f t="shared" ref="S2307:S2370" si="220">(J2307/86400)+DATE(1970,1,1)</f>
        <v>41834.695277777777</v>
      </c>
      <c r="T2307" s="9">
        <f t="shared" ref="T2307:T2370" si="221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41004.802465277782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42804.895474537036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42807.755173611113</v>
      </c>
      <c r="T2325" s="9">
        <f t="shared" si="221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41842.917129629626</v>
      </c>
      <c r="T2329" s="9">
        <f t="shared" si="221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42139.781678240739</v>
      </c>
      <c r="T2330" s="9">
        <f t="shared" si="221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41789.89680555556</v>
      </c>
      <c r="T2340" s="9">
        <f t="shared" si="221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42577.607361111106</v>
      </c>
      <c r="T2349" s="9">
        <f t="shared" si="221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42096.918240740742</v>
      </c>
      <c r="T2357" s="9">
        <f t="shared" si="221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42264.620115740741</v>
      </c>
      <c r="T2359" s="9">
        <f t="shared" si="221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MID(N2371,FIND("/",N2371)+1,LEN(N2371)-LEN(Q2371))</f>
        <v>web</v>
      </c>
      <c r="S2371" s="9">
        <f t="shared" ref="S2371:S2434" si="226">(J2371/86400)+DATE(1970,1,1)</f>
        <v>42380.812627314815</v>
      </c>
      <c r="T2371" s="9">
        <f t="shared" ref="T2371:T2434" si="227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42215.662314814814</v>
      </c>
      <c r="T2375" s="9">
        <f t="shared" si="227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42017.843287037038</v>
      </c>
      <c r="T2376" s="9">
        <f t="shared" si="227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42399.882615740746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41993.738298611112</v>
      </c>
      <c r="T2421" s="9">
        <f t="shared" si="227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42164.170046296298</v>
      </c>
      <c r="T2428" s="9">
        <f t="shared" si="227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42412.318668981483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MID(N2435,FIND("/",N2435)+1,LEN(N2435)-LEN(Q2435))</f>
        <v>food trucks</v>
      </c>
      <c r="S2435" s="9">
        <f t="shared" ref="S2435:S2498" si="232">(J2435/86400)+DATE(1970,1,1)</f>
        <v>42397.89980324074</v>
      </c>
      <c r="T2435" s="9">
        <f t="shared" ref="T2435:T2498" si="233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42180.186041666668</v>
      </c>
      <c r="T2436" s="9">
        <f t="shared" si="233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42252.277615740742</v>
      </c>
      <c r="T2437" s="9">
        <f t="shared" si="233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42383.899456018524</v>
      </c>
      <c r="T2442" s="9">
        <f t="shared" si="233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42052.666990740741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42770.201481481483</v>
      </c>
      <c r="T2456" s="9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41174.154178240744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40310.287673611107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41023.227731481486</v>
      </c>
      <c r="T2492" s="9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41022.645185185189</v>
      </c>
      <c r="T2496" s="9">
        <f t="shared" si="233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41327.996435185181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MID(N2499,FIND("/",N2499)+1,LEN(N2499)-LEN(Q2499))</f>
        <v>indie rock</v>
      </c>
      <c r="S2499" s="9">
        <f t="shared" ref="S2499:S2562" si="238">(J2499/86400)+DATE(1970,1,1)</f>
        <v>40730.878912037035</v>
      </c>
      <c r="T2499" s="9">
        <f t="shared" ref="T2499:T2562" si="23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41226.648576388892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41053.772858796292</v>
      </c>
      <c r="T2502" s="9">
        <f t="shared" si="23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42244.776666666672</v>
      </c>
      <c r="T2503" s="9">
        <f t="shared" si="23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42078.997361111113</v>
      </c>
      <c r="T2512" s="9">
        <f t="shared" si="23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41058.844571759255</v>
      </c>
      <c r="T2527" s="9">
        <f t="shared" si="23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40127.700370370367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41483.449282407411</v>
      </c>
      <c r="T2543" s="9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42027.138171296298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41524.858553240745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42618.625428240739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41113.199155092589</v>
      </c>
      <c r="T2555" s="9">
        <f t="shared" si="23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42093.860023148147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MID(N2563,FIND("/",N2563)+1,LEN(N2563)-LEN(Q2563))</f>
        <v>food trucks</v>
      </c>
      <c r="S2563" s="9">
        <f t="shared" ref="S2563:S2626" si="244">(J2563/86400)+DATE(1970,1,1)</f>
        <v>42260.528807870374</v>
      </c>
      <c r="T2563" s="9">
        <f t="shared" ref="T2563:T2626" si="245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41986.108726851853</v>
      </c>
      <c r="T2577" s="9">
        <f t="shared" si="245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42238.022905092592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42140.173252314809</v>
      </c>
      <c r="T2586" s="9">
        <f t="shared" si="245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42089.845208333332</v>
      </c>
      <c r="T2595" s="9">
        <f t="shared" si="245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41150.902187500003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41726.712754629625</v>
      </c>
      <c r="T2608" s="9">
        <f t="shared" si="245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42115.747546296298</v>
      </c>
      <c r="T2623" s="9">
        <f t="shared" si="245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41144.421550925923</v>
      </c>
      <c r="T2626" s="9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MID(N2627,FIND("/",N2627)+1,LEN(N2627)-LEN(Q2627))</f>
        <v>space exploration</v>
      </c>
      <c r="S2627" s="9">
        <f t="shared" ref="S2627:S2690" si="250">(J2627/86400)+DATE(1970,1,1)</f>
        <v>42658.810277777782</v>
      </c>
      <c r="T2627" s="9">
        <f t="shared" ref="T2627:T2690" si="251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42612.656493055554</v>
      </c>
      <c r="T2636" s="9">
        <f t="shared" si="251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42689.582349537042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42327.805659722224</v>
      </c>
      <c r="T2653" s="9">
        <f t="shared" si="251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42055.600995370369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42767.688518518524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42551.884189814809</v>
      </c>
      <c r="T2660" s="9">
        <f t="shared" si="251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42082.069560185184</v>
      </c>
      <c r="T2661" s="9">
        <f t="shared" si="251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42275.58871527778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42319.035833333328</v>
      </c>
      <c r="T2671" s="9">
        <f t="shared" si="251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41962.749027777776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41793.029432870375</v>
      </c>
      <c r="T2679" s="9">
        <f t="shared" si="251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41820.914641203708</v>
      </c>
      <c r="T2686" s="9">
        <f t="shared" si="251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MID(N2691,FIND("/",N2691)+1,LEN(N2691)-LEN(Q2691))</f>
        <v>food trucks</v>
      </c>
      <c r="S2691" s="9">
        <f t="shared" ref="S2691:S2754" si="256">(J2691/86400)+DATE(1970,1,1)</f>
        <v>42551.961689814816</v>
      </c>
      <c r="T2691" s="9">
        <f t="shared" ref="T2691:T2754" si="257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41870.874675925923</v>
      </c>
      <c r="T2702" s="9">
        <f t="shared" si="257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41780.745254629626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41934.914918981478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42655.465891203705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41044.648113425923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41078.899826388893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41747.887060185181</v>
      </c>
      <c r="T2753" s="9">
        <f t="shared" si="257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MID(N2755,FIND("/",N2755)+1,LEN(N2755)-LEN(Q2755))</f>
        <v>children's books</v>
      </c>
      <c r="S2755" s="9">
        <f t="shared" ref="S2755:S2818" si="262">(J2755/86400)+DATE(1970,1,1)</f>
        <v>41117.900729166664</v>
      </c>
      <c r="T2755" s="9">
        <f t="shared" ref="T2755:T2818" si="263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41863.636006944442</v>
      </c>
      <c r="T2756" s="9">
        <f t="shared" si="263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41620.900474537033</v>
      </c>
      <c r="T2758" s="9">
        <f t="shared" si="263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40736.668032407411</v>
      </c>
      <c r="T2768" s="9">
        <f t="shared" si="263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41745.826273148152</v>
      </c>
      <c r="T2771" s="9">
        <f t="shared" si="263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42550.701886574076</v>
      </c>
      <c r="T2790" s="9">
        <f t="shared" si="263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MID(N2819,FIND("/",N2819)+1,LEN(N2819)-LEN(Q2819))</f>
        <v>plays</v>
      </c>
      <c r="S2819" s="9">
        <f t="shared" ref="S2819:S2882" si="268">(J2819/86400)+DATE(1970,1,1)</f>
        <v>42023.634976851856</v>
      </c>
      <c r="T2819" s="9">
        <f t="shared" ref="T2819:T2882" si="26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42291.739548611113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42480.80064814815</v>
      </c>
      <c r="T2862" s="9">
        <f t="shared" si="26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42672.955138888894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MID(N2883,FIND("/",N2883)+1,LEN(N2883)-LEN(Q2883))</f>
        <v>plays</v>
      </c>
      <c r="S2883" s="9">
        <f t="shared" ref="S2883:S2946" si="274">(J2883/86400)+DATE(1970,1,1)</f>
        <v>41916.597638888888</v>
      </c>
      <c r="T2883" s="9">
        <f t="shared" ref="T2883:T2946" si="275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42444.877743055556</v>
      </c>
      <c r="T2909" s="9">
        <f t="shared" si="275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42499.73170138889</v>
      </c>
      <c r="T2910" s="9">
        <f t="shared" si="275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41863.584120370375</v>
      </c>
      <c r="T2927" s="9">
        <f t="shared" si="275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MID(N2947,FIND("/",N2947)+1,LEN(N2947)-LEN(Q2947))</f>
        <v>spaces</v>
      </c>
      <c r="S2947" s="9">
        <f t="shared" ref="S2947:S3010" si="280">(J2947/86400)+DATE(1970,1,1)</f>
        <v>42118.139583333337</v>
      </c>
      <c r="T2947" s="9">
        <f t="shared" ref="T2947:T3010" si="281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42654.973703703705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</v>
      </c>
      <c r="T2990" s="9">
        <f t="shared" si="281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42090.912499999999</v>
      </c>
      <c r="T2998" s="9">
        <f t="shared" si="281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41957.756840277776</v>
      </c>
      <c r="T3008" s="9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MID(N3011,FIND("/",N3011)+1,LEN(N3011)-LEN(Q3011))</f>
        <v>spaces</v>
      </c>
      <c r="S3011" s="9">
        <f t="shared" ref="S3011:S3074" si="286">(J3011/86400)+DATE(1970,1,1)</f>
        <v>41939.569907407407</v>
      </c>
      <c r="T3011" s="9">
        <f t="shared" ref="T3011:T3074" si="287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41920.123611111107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42163.298333333332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42121.675763888888</v>
      </c>
      <c r="T3025" s="9">
        <f t="shared" si="287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41975.901180555556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42744.416030092594</v>
      </c>
      <c r="T3053" s="9">
        <f t="shared" si="287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42630.922893518524</v>
      </c>
      <c r="T3065" s="9">
        <f t="shared" si="287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MID(N3075,FIND("/",N3075)+1,LEN(N3075)-LEN(Q3075))</f>
        <v>spaces</v>
      </c>
      <c r="S3075" s="9">
        <f t="shared" ref="S3075:S3138" si="292">(J3075/86400)+DATE(1970,1,1)</f>
        <v>42111.684027777781</v>
      </c>
      <c r="T3075" s="9">
        <f t="shared" ref="T3075:T3138" si="293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42409.571284722224</v>
      </c>
      <c r="T3076" s="9">
        <f t="shared" si="293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42551.102314814816</v>
      </c>
      <c r="T3077" s="9">
        <f t="shared" si="293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42246.883784722224</v>
      </c>
      <c r="T3087" s="9">
        <f t="shared" si="293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41760.909039351856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42241.429120370369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42128.814247685186</v>
      </c>
      <c r="T3109" s="9">
        <f t="shared" si="293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41885.595138888893</v>
      </c>
      <c r="T3113" s="9">
        <f t="shared" si="293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42509.374537037038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42435.942083333328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42427.018078703702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42800.720127314809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MID(N3139,FIND("/",N3139)+1,LEN(N3139)-LEN(Q3139))</f>
        <v>plays</v>
      </c>
      <c r="S3139" s="9">
        <f t="shared" ref="S3139:S3202" si="298">(J3139/86400)+DATE(1970,1,1)</f>
        <v>42807.885057870371</v>
      </c>
      <c r="T3139" s="9">
        <f t="shared" ref="T3139:T3202" si="2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41447.839722222227</v>
      </c>
      <c r="T3160" s="9">
        <f t="shared" si="2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41766.805729166663</v>
      </c>
      <c r="T3166" s="9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41878.878379629634</v>
      </c>
      <c r="T3175" s="9">
        <f t="shared" si="2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41858.761782407411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MID(N3203,FIND("/",N3203)+1,LEN(N3203)-LEN(Q3203))</f>
        <v>musical</v>
      </c>
      <c r="S3203" s="9">
        <f t="shared" ref="S3203:S3266" si="304">(J3203/86400)+DATE(1970,1,1)</f>
        <v>41861.767094907409</v>
      </c>
      <c r="T3203" s="9">
        <f t="shared" ref="T3203:T3266" si="305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41778.637245370366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42206.835370370369</v>
      </c>
      <c r="T3225" s="9">
        <f t="shared" si="305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41898.168124999997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MID(N3267,FIND("/",N3267)+1,LEN(N3267)-LEN(Q3267))</f>
        <v>plays</v>
      </c>
      <c r="S3267" s="9">
        <f t="shared" ref="S3267:S3330" si="310">(J3267/86400)+DATE(1970,1,1)</f>
        <v>42311.711979166663</v>
      </c>
      <c r="T3267" s="9">
        <f t="shared" ref="T3267:T3330" si="311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42136.536134259259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42137.395798611113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41931.682939814811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42431.102534722224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42538.735833333332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42466.303715277776</v>
      </c>
      <c r="T3317" s="9">
        <f t="shared" si="311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42499.039629629631</v>
      </c>
      <c r="T3319" s="9">
        <f t="shared" si="311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MID(N3331,FIND("/",N3331)+1,LEN(N3331)-LEN(Q3331))</f>
        <v>plays</v>
      </c>
      <c r="S3331" s="9">
        <f t="shared" ref="S3331:S3394" si="316">(J3331/86400)+DATE(1970,1,1)</f>
        <v>41837.323009259257</v>
      </c>
      <c r="T3331" s="9">
        <f t="shared" ref="T3331:T3394" si="317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42437.398680555554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42062.296412037038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42321.101759259254</v>
      </c>
      <c r="T3367" s="9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42053.732627314814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41937.953449074077</v>
      </c>
      <c r="T3382" s="9">
        <f t="shared" si="317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41947.762592592597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41815.774826388893</v>
      </c>
      <c r="T3392" s="9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MID(N3395,FIND("/",N3395)+1,LEN(N3395)-LEN(Q3395))</f>
        <v>plays</v>
      </c>
      <c r="S3395" s="9">
        <f t="shared" ref="S3395:S3458" si="322">(J3395/86400)+DATE(1970,1,1)</f>
        <v>41923.921643518523</v>
      </c>
      <c r="T3395" s="9">
        <f t="shared" ref="T3395:T3458" si="323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42140.712314814809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41764.446631944447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41941.752037037033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42544.814328703702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41800.380428240736</v>
      </c>
      <c r="T3436" s="9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42100.927858796298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42124.841111111113</v>
      </c>
      <c r="T3444" s="9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MID(N3459,FIND("/",N3459)+1,LEN(N3459)-LEN(Q3459))</f>
        <v>plays</v>
      </c>
      <c r="S3459" s="9">
        <f t="shared" ref="S3459:S3522" si="328">(J3459/86400)+DATE(1970,1,1)</f>
        <v>42016.706678240742</v>
      </c>
      <c r="T3459" s="9">
        <f t="shared" ref="T3459:T3522" si="32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41852.527222222227</v>
      </c>
      <c r="T3462" s="9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42605.765381944446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41841.820486111115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42053.916921296295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41781.855092592596</v>
      </c>
      <c r="T3481" s="9">
        <f t="shared" si="32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41989.247546296298</v>
      </c>
      <c r="T3483" s="9">
        <f t="shared" si="32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41915.762835648144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42511.741944444446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42419.919421296298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41794.817523148144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MID(N3523,FIND("/",N3523)+1,LEN(N3523)-LEN(Q3523))</f>
        <v>plays</v>
      </c>
      <c r="S3523" s="9">
        <f t="shared" ref="S3523:S3586" si="334">(J3523/86400)+DATE(1970,1,1)</f>
        <v>41881.361342592594</v>
      </c>
      <c r="T3523" s="9">
        <f t="shared" ref="T3523:T3586" si="335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42248.640162037038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41923.354351851856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42115.889652777776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42236.623252314814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41976.331979166665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41926.942685185189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MID(N3587,FIND("/",N3587)+1,LEN(N3587)-LEN(Q3587))</f>
        <v>plays</v>
      </c>
      <c r="S3587" s="9">
        <f t="shared" ref="S3587:S3650" si="340">(J3587/86400)+DATE(1970,1,1)</f>
        <v>41964.716319444444</v>
      </c>
      <c r="T3587" s="9">
        <f t="shared" ref="T3587:T3650" si="341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42506.709374999999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42429.991724537038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41789.726979166662</v>
      </c>
      <c r="T3614" s="9">
        <f t="shared" si="341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42661.132245370369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42545.774189814816</v>
      </c>
      <c r="T3626" s="9">
        <f t="shared" si="341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42226.694780092592</v>
      </c>
      <c r="T3638" s="9">
        <f t="shared" si="341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41899.627071759256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MID(N3651,FIND("/",N3651)+1,LEN(N3651)-LEN(Q3651))</f>
        <v>plays</v>
      </c>
      <c r="S3651" s="9">
        <f t="shared" ref="S3651:S3714" si="346">(J3651/86400)+DATE(1970,1,1)</f>
        <v>41780.712893518517</v>
      </c>
      <c r="T3651" s="9">
        <f t="shared" ref="T3651:T3714" si="347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42737.910138888888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42499.629849537036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42173.970127314809</v>
      </c>
      <c r="T3669" s="9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41802.574282407411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42627.454097222224</v>
      </c>
      <c r="T3682" s="9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41940.598182870366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41810.142199074078</v>
      </c>
      <c r="T3710" s="9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42134.172071759254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MID(N3715,FIND("/",N3715)+1,LEN(N3715)-LEN(Q3715))</f>
        <v>plays</v>
      </c>
      <c r="S3715" s="9">
        <f t="shared" ref="S3715:S3778" si="352">(J3715/86400)+DATE(1970,1,1)</f>
        <v>42505.738032407404</v>
      </c>
      <c r="T3715" s="9">
        <f t="shared" ref="T3715:T3778" si="353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42118.556331018517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41943.753032407403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42465.491435185184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42462.140868055554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41831.697939814811</v>
      </c>
      <c r="T3747" s="9">
        <f t="shared" si="353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41747.471504629633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42656.005173611113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MID(N3779,FIND("/",N3779)+1,LEN(N3779)-LEN(Q3779))</f>
        <v>musical</v>
      </c>
      <c r="S3779" s="9">
        <f t="shared" ref="S3779:S3842" si="358">(J3779/86400)+DATE(1970,1,1)</f>
        <v>41887.111354166671</v>
      </c>
      <c r="T3779" s="9">
        <f t="shared" ref="T3779:T3842" si="35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42546.862233796295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41831.722777777773</v>
      </c>
      <c r="T3800" s="9">
        <f t="shared" si="35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41963.872361111113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42155.142638888894</v>
      </c>
      <c r="T3841" s="9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MID(N3843,FIND("/",N3843)+1,LEN(N3843)-LEN(Q3843))</f>
        <v>plays</v>
      </c>
      <c r="S3843" s="9">
        <f t="shared" ref="S3843:S3906" si="364">(J3843/86400)+DATE(1970,1,1)</f>
        <v>41780.785729166666</v>
      </c>
      <c r="T3843" s="9">
        <f t="shared" ref="T3843:T3906" si="365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42248.627013888894</v>
      </c>
      <c r="T3847" s="9">
        <f t="shared" si="365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42128.431064814809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41833.660995370374</v>
      </c>
      <c r="T3862" s="9">
        <f t="shared" si="365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41865.659780092596</v>
      </c>
      <c r="T3870" s="9">
        <f t="shared" si="365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41793.172199074077</v>
      </c>
      <c r="T3872" s="9">
        <f t="shared" si="365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41867.652280092589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41843.775011574078</v>
      </c>
      <c r="T3901" s="9">
        <f t="shared" si="365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42317.826377314814</v>
      </c>
      <c r="T3903" s="9">
        <f t="shared" si="365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MID(N3907,FIND("/",N3907)+1,LEN(N3907)-LEN(Q3907))</f>
        <v>plays</v>
      </c>
      <c r="S3907" s="9">
        <f t="shared" ref="S3907:S3970" si="370">(J3907/86400)+DATE(1970,1,1)</f>
        <v>42124.623877314814</v>
      </c>
      <c r="T3907" s="9">
        <f t="shared" ref="T3907:T3970" si="371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42114.818935185191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42221.656782407408</v>
      </c>
      <c r="T3937" s="9">
        <f t="shared" si="371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42151.905717592592</v>
      </c>
      <c r="T3940" s="9">
        <f t="shared" si="371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41829.325497685189</v>
      </c>
      <c r="T3950" s="9">
        <f t="shared" si="371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42513.976319444446</v>
      </c>
      <c r="T3959" s="9">
        <f t="shared" si="371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41816.950370370367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MID(N3971,FIND("/",N3971)+1,LEN(N3971)-LEN(Q3971))</f>
        <v>plays</v>
      </c>
      <c r="S3971" s="9">
        <f t="shared" ref="S3971:S4034" si="376">(J3971/86400)+DATE(1970,1,1)</f>
        <v>42601.854699074072</v>
      </c>
      <c r="T3971" s="9">
        <f t="shared" ref="T3971:T4034" si="377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42447.863553240742</v>
      </c>
      <c r="T3972" s="9">
        <f t="shared" si="377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41920.963472222225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41950.266944444447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42174.780821759261</v>
      </c>
      <c r="T4017" s="9">
        <f t="shared" si="377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41990.584108796298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42408.999571759261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</v>
      </c>
      <c r="T4031" s="9">
        <f t="shared" si="377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MID(N4035,FIND("/",N4035)+1,LEN(N4035)-LEN(Q4035))</f>
        <v>plays</v>
      </c>
      <c r="S4035" s="9">
        <f t="shared" ref="S4035:S4098" si="382">(J4035/86400)+DATE(1970,1,1)</f>
        <v>42614.268796296295</v>
      </c>
      <c r="T4035" s="9">
        <f t="shared" ref="T4035:T4098" si="383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41903.882951388892</v>
      </c>
      <c r="T4037" s="9">
        <f t="shared" si="383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41804.937083333338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42497.070775462962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41869.798726851848</v>
      </c>
      <c r="T4040" s="9">
        <f t="shared" si="383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41761.810150462959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42534.933321759258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42078.345208333332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41905.795706018514</v>
      </c>
      <c r="T4078" s="9">
        <f t="shared" si="383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MID(N4099,FIND("/",N4099)+1,LEN(N4099)-LEN(Q4099))</f>
        <v>plays</v>
      </c>
      <c r="S4099" s="9">
        <f t="shared" ref="S4099:S4115" si="388">(J4099/86400)+DATE(1970,1,1)</f>
        <v>42344.824502314819</v>
      </c>
      <c r="T4099" s="9">
        <f t="shared" ref="T4099:T4115" si="38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42767.031678240739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42512.626747685186</v>
      </c>
      <c r="T4112" s="9">
        <f t="shared" si="38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9E5-0741-4D86-8CB1-F6DB6463A0FF}">
  <sheetPr codeName="Sheet5"/>
  <dimension ref="A1:H13"/>
  <sheetViews>
    <sheetView topLeftCell="A7" zoomScale="130" zoomScaleNormal="130" workbookViewId="0">
      <selection activeCell="B7" sqref="B7"/>
    </sheetView>
  </sheetViews>
  <sheetFormatPr defaultRowHeight="15" x14ac:dyDescent="0.25"/>
  <cols>
    <col min="1" max="1" width="28.140625" bestFit="1" customWidth="1"/>
    <col min="2" max="2" width="9.85546875" customWidth="1"/>
    <col min="3" max="3" width="8.7109375" customWidth="1"/>
    <col min="4" max="4" width="9.140625" bestFit="1" customWidth="1"/>
    <col min="5" max="5" width="8.140625" bestFit="1" customWidth="1"/>
    <col min="6" max="8" width="11" bestFit="1" customWidth="1"/>
  </cols>
  <sheetData>
    <row r="1" spans="1:8" s="3" customFormat="1" ht="35.25" customHeight="1" x14ac:dyDescent="0.25">
      <c r="A1" s="12" t="s">
        <v>8310</v>
      </c>
      <c r="B1" s="12" t="s">
        <v>8311</v>
      </c>
      <c r="C1" s="12" t="s">
        <v>8312</v>
      </c>
      <c r="D1" s="12" t="s">
        <v>8313</v>
      </c>
      <c r="E1" s="12" t="s">
        <v>8314</v>
      </c>
      <c r="F1" s="12" t="s">
        <v>8315</v>
      </c>
      <c r="G1" s="12" t="s">
        <v>8316</v>
      </c>
      <c r="H1" s="12" t="s">
        <v>8317</v>
      </c>
    </row>
    <row r="2" spans="1:8" x14ac:dyDescent="0.25">
      <c r="A2" t="s">
        <v>8383</v>
      </c>
      <c r="B2">
        <f>COUNTIFS(data!$D:$D, "&lt;1000", data!$F:$F, "successful")</f>
        <v>322</v>
      </c>
      <c r="C2">
        <f>COUNTIFS(data!$D:$D, "&lt;1000", data!$F:$F, "failed")</f>
        <v>113</v>
      </c>
      <c r="D2">
        <f>COUNTIFS(data!$D:$D, "&lt;1000", data!$F:$F, "canceled")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25">
      <c r="A3" t="s">
        <v>8384</v>
      </c>
      <c r="B3">
        <f>COUNTIFS(data!$D:$D, "&gt;=1000", data!$D:$D, "&lt;=4999", data!$F:$F, "successful")</f>
        <v>932</v>
      </c>
      <c r="C3">
        <f>COUNTIFS(data!$D:$D, "&gt;=1000", data!$D:$D, "&lt;=4999", data!$F:$F, "failed")</f>
        <v>420</v>
      </c>
      <c r="D3">
        <f>COUNTIFS(data!$D:$D, "&gt;=1000", data!$D:$D, "&lt;=4999", data!$F:$F, "canceled")</f>
        <v>60</v>
      </c>
      <c r="E3">
        <f t="shared" ref="E3:E13" si="0">SUM(B3:D3)</f>
        <v>1412</v>
      </c>
      <c r="F3" s="11">
        <f t="shared" ref="F3:F13" si="1">B3/$E3</f>
        <v>0.66005665722379603</v>
      </c>
      <c r="G3" s="11">
        <f t="shared" ref="G3:G13" si="2">C3/$E3</f>
        <v>0.29745042492917845</v>
      </c>
      <c r="H3" s="11">
        <f t="shared" ref="H3:H13" si="3">D3/$E3</f>
        <v>4.2492917847025496E-2</v>
      </c>
    </row>
    <row r="4" spans="1:8" x14ac:dyDescent="0.25">
      <c r="A4" t="s">
        <v>8385</v>
      </c>
      <c r="B4">
        <f>COUNTIFS(data!$D:$D, "&gt;=5000", data!$D:$D, "&lt;=9999", data!$F:$F, "successful")</f>
        <v>381</v>
      </c>
      <c r="C4">
        <f>COUNTIFS(data!$D:$D, "&gt;=5000", data!$D:$D, "&lt;=9999", data!$F:$F, "failed")</f>
        <v>283</v>
      </c>
      <c r="D4">
        <f>COUNTIFS(data!$D:$D, "&gt;=5000", data!$D:$D, "&lt;=9999", data!$F:$F, "canceled")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25">
      <c r="A5" t="s">
        <v>8386</v>
      </c>
      <c r="B5">
        <f>COUNTIFS(data!$D:$D, "&gt;=10000", data!$D:$D, "&lt;=14999", data!$F:$F, "successful")</f>
        <v>168</v>
      </c>
      <c r="C5">
        <f>COUNTIFS(data!$D:$D, "&gt;=10000", data!$D:$D, "&lt;=14999", data!$F:$F, "failed")</f>
        <v>144</v>
      </c>
      <c r="D5">
        <f>COUNTIFS(data!$D:$D, "&gt;=10000", data!$D:$D, "&lt;=14999", data!$F:$F, "canceled")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25">
      <c r="A6" t="s">
        <v>8387</v>
      </c>
      <c r="B6">
        <f>COUNTIFS(data!$D:$D, "&gt;=15000", data!$D:$D, "&lt;=19999", data!$F:$F, "successful")</f>
        <v>94</v>
      </c>
      <c r="C6">
        <f>COUNTIFS(data!$D:$D, "&gt;=15000", data!$D:$D, "&lt;=19999", data!$F:$F, "failed")</f>
        <v>90</v>
      </c>
      <c r="D6">
        <f>COUNTIFS(data!$D:$D, "&gt;=15000", data!$D:$D, "&lt;=19999", data!$F:$F, "canceled")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25">
      <c r="A7" t="s">
        <v>8388</v>
      </c>
      <c r="B7">
        <f>COUNTIFS(data!$D:$D, "&gt;=20000", data!$D:$D, "&lt;=24999", data!$F:$F, "successful")</f>
        <v>62</v>
      </c>
      <c r="C7" s="13">
        <f>COUNTIFS(data!$D:$D, "&gt;=20000", data!$D:$D, "&lt;=24999", data!$F:$F, "failed")</f>
        <v>72</v>
      </c>
      <c r="D7" s="13">
        <f>COUNTIFS(data!$D:$D, "&gt;=20000", data!$D:$D, "&lt;=24999", data!$F:$F, "canceled")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25">
      <c r="A8" t="s">
        <v>8389</v>
      </c>
      <c r="B8">
        <f>COUNTIFS(data!$D:$D, "&gt;=25000", data!$D:$D, "&lt;=29999", data!$F:$F, "successful")</f>
        <v>55</v>
      </c>
      <c r="C8" s="13">
        <f>COUNTIFS(data!$D:$D, "&gt;=25000", data!$D:$D, "&lt;=29999", data!$F:$F, "failed")</f>
        <v>64</v>
      </c>
      <c r="D8" s="13">
        <f>COUNTIFS(data!$D:$D, "&gt;=25000", data!$D:$D, "&lt;=29999", data!$F:$F, "canceled")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25">
      <c r="A9" t="s">
        <v>8390</v>
      </c>
      <c r="B9">
        <f>COUNTIFS(data!$D:$D, "&gt;=30000", data!$D:$D, "&lt;=34999", data!$F:$F, "successful")</f>
        <v>32</v>
      </c>
      <c r="C9" s="13">
        <f>COUNTIFS(data!$D:$D, "&gt;=30000", data!$D:$D, "&lt;=34999", data!$F:$F, "failed")</f>
        <v>37</v>
      </c>
      <c r="D9" s="13">
        <f>COUNTIFS(data!$D:$D, "&gt;=30000", data!$D:$D, "&lt;=34999", data!$F:$F, "canceled")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25">
      <c r="A10" t="s">
        <v>8391</v>
      </c>
      <c r="B10">
        <f>COUNTIFS(data!$D:$D, "&gt;=35000", data!$D:$D, "&lt;=39999", data!$F:$F, "successful")</f>
        <v>26</v>
      </c>
      <c r="C10" s="13">
        <f>COUNTIFS(data!$D:$D, "&gt;=35000", data!$D:$D, "&lt;=39999", data!$F:$F, "failed")</f>
        <v>22</v>
      </c>
      <c r="D10" s="13">
        <f>COUNTIFS(data!$D:$D, "&gt;=35000", data!$D:$D, "&lt;=39999", data!$F:$F, "canceled")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25">
      <c r="A11" t="s">
        <v>8392</v>
      </c>
      <c r="B11">
        <f>COUNTIFS(data!$D:$D, "&gt;=40000", data!$D:$D, "&lt;=44999", data!$F:$F, "successful")</f>
        <v>21</v>
      </c>
      <c r="C11" s="13">
        <f>COUNTIFS(data!$D:$D, "&gt;=40000", data!$D:$D, "&lt;=44999", data!$F:$F, "failed")</f>
        <v>16</v>
      </c>
      <c r="D11" s="13">
        <f>COUNTIFS(data!$D:$D, "&gt;=40000", data!$D:$D, "&lt;=44999", data!$F:$F, "canceled")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25">
      <c r="A12" t="s">
        <v>8393</v>
      </c>
      <c r="B12">
        <f>COUNTIFS(data!$D:$D, "&gt;=45000", data!$D:$D, "&lt;=49999", data!$F:$F, "successful")</f>
        <v>6</v>
      </c>
      <c r="C12" s="13">
        <f>COUNTIFS(data!$D:$D, "&gt;=45000", data!$D:$D, "&lt;=49999", data!$F:$F, "failed")</f>
        <v>11</v>
      </c>
      <c r="D12" s="13">
        <f>COUNTIFS(data!$D:$D, "&gt;=45000", data!$D:$D, "&lt;=49999", data!$F:$F, "canceled")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25">
      <c r="A13" t="s">
        <v>8394</v>
      </c>
      <c r="B13">
        <f>COUNTIFS(data!$D:$D, "&gt;=50000", data!$F:$F, "successful")</f>
        <v>86</v>
      </c>
      <c r="C13">
        <f>COUNTIFS(data!$D:$D, "&gt;=50000", data!$F:$F, "failed")</f>
        <v>258</v>
      </c>
      <c r="D13">
        <f>COUNTIFS(data!$D:$D, "&gt;=50000", data!$F:$F, "canceled")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CA9A7-D1AA-4178-B463-65A865FB09C8}">
  <sheetPr codeName="Sheet2"/>
  <dimension ref="A1:E9"/>
  <sheetViews>
    <sheetView workbookViewId="0">
      <selection activeCell="B20" sqref="B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8223</v>
      </c>
      <c r="B1" t="s">
        <v>8240</v>
      </c>
    </row>
    <row r="3" spans="1:5" x14ac:dyDescent="0.25">
      <c r="A3" s="6" t="s">
        <v>8325</v>
      </c>
      <c r="B3" s="6" t="s">
        <v>8324</v>
      </c>
    </row>
    <row r="4" spans="1:5" x14ac:dyDescent="0.25">
      <c r="A4" s="6" t="s">
        <v>8318</v>
      </c>
      <c r="B4" t="s">
        <v>8220</v>
      </c>
      <c r="C4" t="s">
        <v>8221</v>
      </c>
      <c r="D4" t="s">
        <v>8219</v>
      </c>
      <c r="E4" t="s">
        <v>8323</v>
      </c>
    </row>
    <row r="5" spans="1:5" x14ac:dyDescent="0.25">
      <c r="A5" s="7" t="s">
        <v>8319</v>
      </c>
      <c r="B5" s="8"/>
      <c r="C5" s="8">
        <v>1</v>
      </c>
      <c r="D5" s="8"/>
      <c r="E5" s="8">
        <v>1</v>
      </c>
    </row>
    <row r="6" spans="1:5" x14ac:dyDescent="0.25">
      <c r="A6" s="7" t="s">
        <v>8320</v>
      </c>
      <c r="B6" s="8"/>
      <c r="C6" s="8">
        <v>1</v>
      </c>
      <c r="D6" s="8"/>
      <c r="E6" s="8">
        <v>1</v>
      </c>
    </row>
    <row r="7" spans="1:5" x14ac:dyDescent="0.25">
      <c r="A7" s="7" t="s">
        <v>8321</v>
      </c>
      <c r="B7" s="8">
        <v>3</v>
      </c>
      <c r="C7" s="8"/>
      <c r="D7" s="8"/>
      <c r="E7" s="8">
        <v>3</v>
      </c>
    </row>
    <row r="8" spans="1:5" x14ac:dyDescent="0.25">
      <c r="A8" s="7" t="s">
        <v>8322</v>
      </c>
      <c r="B8" s="8"/>
      <c r="C8" s="8"/>
      <c r="D8" s="8">
        <v>1</v>
      </c>
      <c r="E8" s="8">
        <v>1</v>
      </c>
    </row>
    <row r="9" spans="1:5" x14ac:dyDescent="0.25">
      <c r="A9" s="7" t="s">
        <v>8323</v>
      </c>
      <c r="B9" s="8">
        <v>3</v>
      </c>
      <c r="C9" s="8">
        <v>2</v>
      </c>
      <c r="D9" s="8">
        <v>1</v>
      </c>
      <c r="E9" s="8">
        <v>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30E97-EE95-4F17-A664-501AD2F96E70}">
  <sheetPr codeName="Sheet3"/>
  <dimension ref="A1:F47"/>
  <sheetViews>
    <sheetView workbookViewId="0">
      <selection activeCell="I36" sqref="I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8326</v>
      </c>
    </row>
    <row r="2" spans="1:6" x14ac:dyDescent="0.25">
      <c r="A2" s="6" t="s">
        <v>8308</v>
      </c>
      <c r="B2" t="s">
        <v>8326</v>
      </c>
    </row>
    <row r="4" spans="1:6" x14ac:dyDescent="0.25">
      <c r="A4" s="6" t="s">
        <v>8325</v>
      </c>
      <c r="B4" s="6" t="s">
        <v>8324</v>
      </c>
    </row>
    <row r="5" spans="1:6" x14ac:dyDescent="0.25">
      <c r="A5" s="6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8323</v>
      </c>
    </row>
    <row r="6" spans="1:6" x14ac:dyDescent="0.25">
      <c r="A6" s="7" t="s">
        <v>8327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8328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8329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8330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8331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8332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8333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8334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8336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8339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8340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8341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8343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8344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8346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8347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8350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8351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8352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8353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8354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8355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8356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8357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8358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8359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8360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8361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8362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8365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8366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8367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8323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ACE8A-4EF4-4A3E-A19D-BAE02F091666}">
  <sheetPr codeName="Sheet4"/>
  <dimension ref="A1:F18"/>
  <sheetViews>
    <sheetView workbookViewId="0">
      <selection activeCell="J29" sqref="J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8308</v>
      </c>
      <c r="B1" t="s">
        <v>8326</v>
      </c>
    </row>
    <row r="2" spans="1:6" x14ac:dyDescent="0.25">
      <c r="A2" s="6" t="s">
        <v>8382</v>
      </c>
      <c r="B2" t="s">
        <v>8326</v>
      </c>
    </row>
    <row r="4" spans="1:6" x14ac:dyDescent="0.25">
      <c r="A4" s="6" t="s">
        <v>8325</v>
      </c>
      <c r="B4" s="6" t="s">
        <v>8324</v>
      </c>
    </row>
    <row r="5" spans="1:6" x14ac:dyDescent="0.25">
      <c r="A5" s="6" t="s">
        <v>8318</v>
      </c>
      <c r="B5" t="s">
        <v>8219</v>
      </c>
      <c r="C5" t="s">
        <v>8221</v>
      </c>
      <c r="D5" t="s">
        <v>8220</v>
      </c>
      <c r="E5" t="s">
        <v>8222</v>
      </c>
      <c r="F5" t="s">
        <v>8323</v>
      </c>
    </row>
    <row r="6" spans="1:6" x14ac:dyDescent="0.25">
      <c r="A6" s="10" t="s">
        <v>8376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25">
      <c r="A7" s="10" t="s">
        <v>8377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25">
      <c r="A8" s="10" t="s">
        <v>8378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25">
      <c r="A9" s="10" t="s">
        <v>8379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25">
      <c r="A10" s="10" t="s">
        <v>8370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25">
      <c r="A11" s="10" t="s">
        <v>8380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25">
      <c r="A12" s="10" t="s">
        <v>8371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25">
      <c r="A13" s="10" t="s">
        <v>8372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25">
      <c r="A14" s="10" t="s">
        <v>8373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25">
      <c r="A15" s="10" t="s">
        <v>8374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25">
      <c r="A16" s="10" t="s">
        <v>8375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25">
      <c r="A17" s="10" t="s">
        <v>8381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25">
      <c r="A18" s="10" t="s">
        <v>8323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5A66D-C10A-472E-91C1-A745F8E7423B}">
  <sheetPr codeName="Sheet6"/>
  <dimension ref="A1:F6"/>
  <sheetViews>
    <sheetView workbookViewId="0">
      <selection activeCell="B10" sqref="B9:B10"/>
    </sheetView>
  </sheetViews>
  <sheetFormatPr defaultRowHeight="15" x14ac:dyDescent="0.25"/>
  <cols>
    <col min="1" max="1" width="2.85546875" bestFit="1" customWidth="1"/>
    <col min="2" max="2" width="29" customWidth="1"/>
    <col min="3" max="3" width="27" customWidth="1"/>
  </cols>
  <sheetData>
    <row r="1" spans="1:6" x14ac:dyDescent="0.25">
      <c r="A1" t="s">
        <v>8395</v>
      </c>
      <c r="B1" t="s">
        <v>8396</v>
      </c>
      <c r="C1" t="s">
        <v>8397</v>
      </c>
      <c r="F1" t="s">
        <v>8312</v>
      </c>
    </row>
    <row r="2" spans="1:6" x14ac:dyDescent="0.25">
      <c r="B2" t="s">
        <v>8398</v>
      </c>
      <c r="F2" t="s">
        <v>8313</v>
      </c>
    </row>
    <row r="3" spans="1:6" x14ac:dyDescent="0.25">
      <c r="F3" t="s">
        <v>8314</v>
      </c>
    </row>
    <row r="4" spans="1:6" x14ac:dyDescent="0.25">
      <c r="F4" t="s">
        <v>8315</v>
      </c>
    </row>
    <row r="5" spans="1:6" x14ac:dyDescent="0.25">
      <c r="F5" t="s">
        <v>8316</v>
      </c>
    </row>
    <row r="6" spans="1:6" x14ac:dyDescent="0.25">
      <c r="F6" t="s">
        <v>8317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bonus</vt:lpstr>
      <vt:lpstr>pivot_category</vt:lpstr>
      <vt:lpstr>pivot_subcategory</vt:lpstr>
      <vt:lpstr>pivot_date_created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Jadd Cheng</cp:lastModifiedBy>
  <dcterms:created xsi:type="dcterms:W3CDTF">2017-04-20T15:17:24Z</dcterms:created>
  <dcterms:modified xsi:type="dcterms:W3CDTF">2019-07-28T00:27:00Z</dcterms:modified>
</cp:coreProperties>
</file>