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ffrey\Desktop\Github\FinancialAnalysis\Historical Data\ABT\"/>
    </mc:Choice>
  </mc:AlternateContent>
  <bookViews>
    <workbookView xWindow="0" yWindow="456" windowWidth="38184" windowHeight="24660"/>
  </bookViews>
  <sheets>
    <sheet name="Sheet 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" i="1" l="1"/>
  <c r="U38" i="1"/>
  <c r="Y38" i="1"/>
  <c r="X38" i="1"/>
  <c r="Z38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T3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S3" i="1"/>
  <c r="L3" i="1"/>
  <c r="M3" i="1"/>
  <c r="H4" i="1"/>
  <c r="I4" i="1"/>
  <c r="L4" i="1"/>
  <c r="M4" i="1"/>
  <c r="H5" i="1"/>
  <c r="I5" i="1"/>
  <c r="T4" i="1"/>
  <c r="L5" i="1"/>
  <c r="M5" i="1"/>
  <c r="H6" i="1"/>
  <c r="I6" i="1"/>
  <c r="T5" i="1"/>
  <c r="L6" i="1"/>
  <c r="M6" i="1"/>
  <c r="H7" i="1"/>
  <c r="I7" i="1"/>
  <c r="T6" i="1"/>
  <c r="L7" i="1"/>
  <c r="M7" i="1"/>
  <c r="H8" i="1"/>
  <c r="I8" i="1"/>
  <c r="T7" i="1"/>
  <c r="L8" i="1"/>
  <c r="M8" i="1"/>
  <c r="H9" i="1"/>
  <c r="I9" i="1"/>
  <c r="T8" i="1"/>
  <c r="L9" i="1"/>
  <c r="M9" i="1"/>
  <c r="H10" i="1"/>
  <c r="I10" i="1"/>
  <c r="T9" i="1"/>
  <c r="L10" i="1"/>
  <c r="M10" i="1"/>
  <c r="H11" i="1"/>
  <c r="I11" i="1"/>
  <c r="T10" i="1"/>
  <c r="L11" i="1"/>
  <c r="M11" i="1"/>
  <c r="H12" i="1"/>
  <c r="I12" i="1"/>
  <c r="T11" i="1"/>
  <c r="L12" i="1"/>
  <c r="M12" i="1"/>
  <c r="H13" i="1"/>
  <c r="I13" i="1"/>
  <c r="T12" i="1"/>
  <c r="L13" i="1"/>
  <c r="M13" i="1"/>
  <c r="H14" i="1"/>
  <c r="I14" i="1"/>
  <c r="T13" i="1"/>
  <c r="L14" i="1"/>
  <c r="M14" i="1"/>
  <c r="H15" i="1"/>
  <c r="I15" i="1"/>
  <c r="T14" i="1"/>
  <c r="L15" i="1"/>
  <c r="M15" i="1"/>
  <c r="H16" i="1"/>
  <c r="I16" i="1"/>
  <c r="T15" i="1"/>
  <c r="L16" i="1"/>
  <c r="M16" i="1"/>
  <c r="H17" i="1"/>
  <c r="I17" i="1"/>
  <c r="T16" i="1"/>
  <c r="L17" i="1"/>
  <c r="M17" i="1"/>
  <c r="H18" i="1"/>
  <c r="I18" i="1"/>
  <c r="T17" i="1"/>
  <c r="L18" i="1"/>
  <c r="M18" i="1"/>
  <c r="H19" i="1"/>
  <c r="I19" i="1"/>
  <c r="T18" i="1"/>
  <c r="L19" i="1"/>
  <c r="M19" i="1"/>
  <c r="H20" i="1"/>
  <c r="I20" i="1"/>
  <c r="T19" i="1"/>
  <c r="L20" i="1"/>
  <c r="M20" i="1"/>
  <c r="H21" i="1"/>
  <c r="I21" i="1"/>
  <c r="T20" i="1"/>
  <c r="L21" i="1"/>
  <c r="M21" i="1"/>
  <c r="H22" i="1"/>
  <c r="I22" i="1"/>
  <c r="T21" i="1"/>
  <c r="L22" i="1"/>
  <c r="M22" i="1"/>
  <c r="H23" i="1"/>
  <c r="I23" i="1"/>
  <c r="T22" i="1"/>
  <c r="L23" i="1"/>
  <c r="M23" i="1"/>
  <c r="H24" i="1"/>
  <c r="I24" i="1"/>
  <c r="T23" i="1"/>
  <c r="L24" i="1"/>
  <c r="M24" i="1"/>
  <c r="H25" i="1"/>
  <c r="I25" i="1"/>
  <c r="T24" i="1"/>
  <c r="L25" i="1"/>
  <c r="M25" i="1"/>
  <c r="H26" i="1"/>
  <c r="I26" i="1"/>
  <c r="T25" i="1"/>
  <c r="L26" i="1"/>
  <c r="M26" i="1"/>
  <c r="H27" i="1"/>
  <c r="I27" i="1"/>
  <c r="T26" i="1"/>
  <c r="L27" i="1"/>
  <c r="M27" i="1"/>
  <c r="H28" i="1"/>
  <c r="I28" i="1"/>
  <c r="T27" i="1"/>
  <c r="L28" i="1"/>
  <c r="M28" i="1"/>
  <c r="H29" i="1"/>
  <c r="I29" i="1"/>
  <c r="T28" i="1"/>
  <c r="L29" i="1"/>
  <c r="M29" i="1"/>
  <c r="H30" i="1"/>
  <c r="I30" i="1"/>
  <c r="T29" i="1"/>
  <c r="L30" i="1"/>
  <c r="M30" i="1"/>
  <c r="H31" i="1"/>
  <c r="I31" i="1"/>
  <c r="T30" i="1"/>
  <c r="T38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8" i="1"/>
  <c r="U30" i="1"/>
  <c r="U28" i="1"/>
  <c r="U22" i="1"/>
  <c r="U20" i="1"/>
  <c r="U18" i="1"/>
  <c r="U17" i="1"/>
  <c r="U15" i="1"/>
  <c r="U12" i="1"/>
  <c r="U10" i="1"/>
  <c r="U7" i="1"/>
  <c r="U6" i="1"/>
  <c r="U33" i="1"/>
  <c r="U26" i="1"/>
  <c r="U24" i="1"/>
  <c r="U14" i="1"/>
  <c r="U8" i="1"/>
  <c r="U4" i="1"/>
  <c r="U32" i="1"/>
  <c r="U34" i="1"/>
  <c r="U5" i="1"/>
  <c r="U9" i="1"/>
  <c r="U11" i="1"/>
  <c r="U13" i="1"/>
  <c r="U16" i="1"/>
  <c r="U19" i="1"/>
  <c r="U21" i="1"/>
  <c r="U23" i="1"/>
  <c r="U25" i="1"/>
  <c r="U27" i="1"/>
  <c r="U29" i="1"/>
  <c r="H3" i="1"/>
  <c r="I3" i="1"/>
  <c r="L31" i="1"/>
  <c r="M3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</calcChain>
</file>

<file path=xl/sharedStrings.xml><?xml version="1.0" encoding="utf-8"?>
<sst xmlns="http://schemas.openxmlformats.org/spreadsheetml/2006/main" count="211" uniqueCount="178">
  <si>
    <t>Date</t>
  </si>
  <si>
    <t>Open</t>
  </si>
  <si>
    <t>High</t>
  </si>
  <si>
    <t>Low</t>
  </si>
  <si>
    <t>Close</t>
  </si>
  <si>
    <t>Adj.Close</t>
  </si>
  <si>
    <t>Volume</t>
  </si>
  <si>
    <t>Price.Change</t>
  </si>
  <si>
    <t>Percent.Price.Change</t>
  </si>
  <si>
    <t>Gross.Profit</t>
  </si>
  <si>
    <t>Operating.Income</t>
  </si>
  <si>
    <t>Income.Tax.Expense</t>
  </si>
  <si>
    <t>Net.Income</t>
  </si>
  <si>
    <t>Net.Income.Common</t>
  </si>
  <si>
    <t>Gross.Margin</t>
  </si>
  <si>
    <t>4194321000</t>
  </si>
  <si>
    <t>1406585000</t>
  </si>
  <si>
    <t>314304000</t>
  </si>
  <si>
    <t>1322014000</t>
  </si>
  <si>
    <t>0.5735</t>
  </si>
  <si>
    <t>4144791000</t>
  </si>
  <si>
    <t>1396517000</t>
  </si>
  <si>
    <t>288424000</t>
  </si>
  <si>
    <t>1084612000</t>
  </si>
  <si>
    <t>0.5528</t>
  </si>
  <si>
    <t>4771887000</t>
  </si>
  <si>
    <t>1742896000</t>
  </si>
  <si>
    <t>296483000</t>
  </si>
  <si>
    <t>1536226000</t>
  </si>
  <si>
    <t>0.6002</t>
  </si>
  <si>
    <t>3782447000</t>
  </si>
  <si>
    <t>1060759000</t>
  </si>
  <si>
    <t>493842000</t>
  </si>
  <si>
    <t>1438637000</t>
  </si>
  <si>
    <t>0.563</t>
  </si>
  <si>
    <t>4365878000</t>
  </si>
  <si>
    <t>1671420000</t>
  </si>
  <si>
    <t>278933000</t>
  </si>
  <si>
    <t>1288105000</t>
  </si>
  <si>
    <t>0.5825</t>
  </si>
  <si>
    <t>4401149000</t>
  </si>
  <si>
    <t>1639753000</t>
  </si>
  <si>
    <t>391008000</t>
  </si>
  <si>
    <t>1480367000</t>
  </si>
  <si>
    <t>0.5671</t>
  </si>
  <si>
    <t>5005904000</t>
  </si>
  <si>
    <t>1863809000</t>
  </si>
  <si>
    <t>284153000</t>
  </si>
  <si>
    <t>1538729000</t>
  </si>
  <si>
    <t>0.5695</t>
  </si>
  <si>
    <t>4363250000</t>
  </si>
  <si>
    <t>1470483000</t>
  </si>
  <si>
    <t>319192000</t>
  </si>
  <si>
    <t>1003015000</t>
  </si>
  <si>
    <t>0.5668</t>
  </si>
  <si>
    <t>5282082000</t>
  </si>
  <si>
    <t>1605966000</t>
  </si>
  <si>
    <t>267037000</t>
  </si>
  <si>
    <t>1291650000</t>
  </si>
  <si>
    <t>0.5985</t>
  </si>
  <si>
    <t>4933389000</t>
  </si>
  <si>
    <t>1181185000</t>
  </si>
  <si>
    <t>173450000</t>
  </si>
  <si>
    <t>890660000</t>
  </si>
  <si>
    <t>0.5687</t>
  </si>
  <si>
    <t>5922808000</t>
  </si>
  <si>
    <t>1829947000</t>
  </si>
  <si>
    <t>326983000</t>
  </si>
  <si>
    <t>1440847000</t>
  </si>
  <si>
    <t>0.5942</t>
  </si>
  <si>
    <t>5181867000</t>
  </si>
  <si>
    <t>1301149000</t>
  </si>
  <si>
    <t>204968000</t>
  </si>
  <si>
    <t>863818000</t>
  </si>
  <si>
    <t>0.5732</t>
  </si>
  <si>
    <t>5745819000</t>
  </si>
  <si>
    <t>1773453000</t>
  </si>
  <si>
    <t>-268226000</t>
  </si>
  <si>
    <t>1942782000</t>
  </si>
  <si>
    <t>0.5975</t>
  </si>
  <si>
    <t>5843415000</t>
  </si>
  <si>
    <t>594878000</t>
  </si>
  <si>
    <t>198414000</t>
  </si>
  <si>
    <t>303181000</t>
  </si>
  <si>
    <t>0.5953</t>
  </si>
  <si>
    <t>1507364000</t>
  </si>
  <si>
    <t>-23392000</t>
  </si>
  <si>
    <t>-580214000</t>
  </si>
  <si>
    <t>1053461000</t>
  </si>
  <si>
    <t>0.4728</t>
  </si>
  <si>
    <t>2.57e+09</t>
  </si>
  <si>
    <t>4.73e+08</t>
  </si>
  <si>
    <t>-1.63e+08</t>
  </si>
  <si>
    <t>9.66e+08</t>
  </si>
  <si>
    <t>0.5326</t>
  </si>
  <si>
    <t>2.675e+09</t>
  </si>
  <si>
    <t>6.28e+08</t>
  </si>
  <si>
    <t>1.24e+08</t>
  </si>
  <si>
    <t>5.89e+08</t>
  </si>
  <si>
    <t>0.5335</t>
  </si>
  <si>
    <t>2.481e+09</t>
  </si>
  <si>
    <t>3.65e+08</t>
  </si>
  <si>
    <t>1.17e+08</t>
  </si>
  <si>
    <t>3.75e+08</t>
  </si>
  <si>
    <t>0.5218</t>
  </si>
  <si>
    <t>2.769e+09</t>
  </si>
  <si>
    <t>6.77e+08</t>
  </si>
  <si>
    <t>2.33e+08</t>
  </si>
  <si>
    <t>4.66e+08</t>
  </si>
  <si>
    <t>0.5476</t>
  </si>
  <si>
    <t>2.76e+09</t>
  </si>
  <si>
    <t>7.28e+08</t>
  </si>
  <si>
    <t>2.77e+08</t>
  </si>
  <si>
    <t>5.38e+08</t>
  </si>
  <si>
    <t>0.5434</t>
  </si>
  <si>
    <t>3.019e+09</t>
  </si>
  <si>
    <t>8.29e+08</t>
  </si>
  <si>
    <t>1.7e+08</t>
  </si>
  <si>
    <t>9.04e+08</t>
  </si>
  <si>
    <t>0.5637</t>
  </si>
  <si>
    <t>2.816e+09</t>
  </si>
  <si>
    <t>6.1e+08</t>
  </si>
  <si>
    <t>2.292e+09</t>
  </si>
  <si>
    <t>0.575</t>
  </si>
  <si>
    <t>2.952e+09</t>
  </si>
  <si>
    <t>7.29e+08</t>
  </si>
  <si>
    <t>2e+08</t>
  </si>
  <si>
    <t>7.84e+08</t>
  </si>
  <si>
    <t>0.571</t>
  </si>
  <si>
    <t>2.908e+09</t>
  </si>
  <si>
    <t>7.13e+08</t>
  </si>
  <si>
    <t>1.18e+08</t>
  </si>
  <si>
    <t>5.8e+08</t>
  </si>
  <si>
    <t>0.5647</t>
  </si>
  <si>
    <t>2.982e+09</t>
  </si>
  <si>
    <t>8.15e+08</t>
  </si>
  <si>
    <t>1.35e+08</t>
  </si>
  <si>
    <t>7.67e+08</t>
  </si>
  <si>
    <t>0.5748</t>
  </si>
  <si>
    <t>2.745e+09</t>
  </si>
  <si>
    <t>5.24e+08</t>
  </si>
  <si>
    <t>-5.4e+07</t>
  </si>
  <si>
    <t>3.16e+08</t>
  </si>
  <si>
    <t>0.5619</t>
  </si>
  <si>
    <t>3.046e+09</t>
  </si>
  <si>
    <t>8.16e+08</t>
  </si>
  <si>
    <t>1.16e+08</t>
  </si>
  <si>
    <t>6.15e+08</t>
  </si>
  <si>
    <t>0.5712</t>
  </si>
  <si>
    <t>3.017e+09</t>
  </si>
  <si>
    <t>8.97e+08</t>
  </si>
  <si>
    <t>1.78e+08</t>
  </si>
  <si>
    <t>-3.29e+08</t>
  </si>
  <si>
    <t>0.569</t>
  </si>
  <si>
    <t>3.273e+09</t>
  </si>
  <si>
    <t>-2.42e+08</t>
  </si>
  <si>
    <t>3.5e+08</t>
  </si>
  <si>
    <t>4.19e+08</t>
  </si>
  <si>
    <t>0.5167</t>
  </si>
  <si>
    <t>3.464e+09</t>
  </si>
  <si>
    <t>4.27e+08</t>
  </si>
  <si>
    <t>2.5e+07</t>
  </si>
  <si>
    <t>2.83e+08</t>
  </si>
  <si>
    <t>0.5219</t>
  </si>
  <si>
    <t>GP in bill</t>
  </si>
  <si>
    <t>GP change</t>
  </si>
  <si>
    <t>Gp change in bill</t>
  </si>
  <si>
    <t>buy</t>
  </si>
  <si>
    <t>outcome</t>
  </si>
  <si>
    <t>percent increase</t>
  </si>
  <si>
    <t>loss</t>
  </si>
  <si>
    <t>gain</t>
  </si>
  <si>
    <t>Total</t>
  </si>
  <si>
    <t>buy times</t>
  </si>
  <si>
    <t>correct</t>
  </si>
  <si>
    <t>percentage</t>
  </si>
  <si>
    <t>sell</t>
  </si>
  <si>
    <t>sell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</si>
</sst>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1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1'!$I$1</c:f>
              <c:strCache>
                <c:ptCount val="1"/>
                <c:pt idx="0">
                  <c:v>Percent.Price.Change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1'!$A$2:$A$31</c:f>
              <c:numCache>
                <c:formatCode>m/d/yyyy</c:formatCode>
                <c:ptCount val="30"/>
                <c:pt idx="0">
                  <c:v>39629</c:v>
                </c:pt>
                <c:pt idx="1">
                  <c:v>39721</c:v>
                </c:pt>
                <c:pt idx="2">
                  <c:v>39813</c:v>
                </c:pt>
                <c:pt idx="3">
                  <c:v>39903</c:v>
                </c:pt>
                <c:pt idx="4">
                  <c:v>39994</c:v>
                </c:pt>
                <c:pt idx="5">
                  <c:v>40086</c:v>
                </c:pt>
                <c:pt idx="6">
                  <c:v>40178</c:v>
                </c:pt>
                <c:pt idx="7">
                  <c:v>40268</c:v>
                </c:pt>
                <c:pt idx="8">
                  <c:v>40359</c:v>
                </c:pt>
                <c:pt idx="9">
                  <c:v>40451</c:v>
                </c:pt>
                <c:pt idx="10">
                  <c:v>40543</c:v>
                </c:pt>
                <c:pt idx="11">
                  <c:v>40633</c:v>
                </c:pt>
                <c:pt idx="12">
                  <c:v>40724</c:v>
                </c:pt>
                <c:pt idx="13">
                  <c:v>40816</c:v>
                </c:pt>
                <c:pt idx="14">
                  <c:v>41274</c:v>
                </c:pt>
                <c:pt idx="15">
                  <c:v>41547</c:v>
                </c:pt>
                <c:pt idx="16">
                  <c:v>41639</c:v>
                </c:pt>
                <c:pt idx="17">
                  <c:v>41729</c:v>
                </c:pt>
                <c:pt idx="18">
                  <c:v>41820</c:v>
                </c:pt>
                <c:pt idx="19">
                  <c:v>41912</c:v>
                </c:pt>
                <c:pt idx="20">
                  <c:v>42004</c:v>
                </c:pt>
                <c:pt idx="21">
                  <c:v>42094</c:v>
                </c:pt>
                <c:pt idx="22">
                  <c:v>42185</c:v>
                </c:pt>
                <c:pt idx="23">
                  <c:v>42277</c:v>
                </c:pt>
                <c:pt idx="24">
                  <c:v>42369</c:v>
                </c:pt>
                <c:pt idx="25">
                  <c:v>42460</c:v>
                </c:pt>
                <c:pt idx="26">
                  <c:v>42551</c:v>
                </c:pt>
                <c:pt idx="27">
                  <c:v>42643</c:v>
                </c:pt>
                <c:pt idx="28">
                  <c:v>42825</c:v>
                </c:pt>
                <c:pt idx="29">
                  <c:v>42916</c:v>
                </c:pt>
              </c:numCache>
            </c:numRef>
          </c:cat>
          <c:val>
            <c:numRef>
              <c:f>'Sheet 1'!$I$2:$I$31</c:f>
              <c:numCache>
                <c:formatCode>General</c:formatCode>
                <c:ptCount val="30"/>
                <c:pt idx="0">
                  <c:v>0</c:v>
                </c:pt>
                <c:pt idx="1">
                  <c:v>8.7030351791758359E-2</c:v>
                </c:pt>
                <c:pt idx="2">
                  <c:v>-7.3115665161514382E-2</c:v>
                </c:pt>
                <c:pt idx="3">
                  <c:v>-0.10623949942292966</c:v>
                </c:pt>
                <c:pt idx="4">
                  <c:v>-1.3836434898032891E-2</c:v>
                </c:pt>
                <c:pt idx="5">
                  <c:v>5.1658163265306159E-2</c:v>
                </c:pt>
                <c:pt idx="6">
                  <c:v>9.1368506165352761E-2</c:v>
                </c:pt>
                <c:pt idx="7">
                  <c:v>-2.4263752546768016E-2</c:v>
                </c:pt>
                <c:pt idx="8">
                  <c:v>-0.11199696279422929</c:v>
                </c:pt>
                <c:pt idx="9">
                  <c:v>0.11671659008554407</c:v>
                </c:pt>
                <c:pt idx="10">
                  <c:v>-8.2886673569055325E-2</c:v>
                </c:pt>
                <c:pt idx="11">
                  <c:v>2.3794526862949437E-2</c:v>
                </c:pt>
                <c:pt idx="12">
                  <c:v>7.2782920201754073E-2</c:v>
                </c:pt>
                <c:pt idx="13">
                  <c:v>-2.8126187761307535E-2</c:v>
                </c:pt>
                <c:pt idx="14">
                  <c:v>0.28079785068834096</c:v>
                </c:pt>
                <c:pt idx="15">
                  <c:v>5.6101554524895701E-2</c:v>
                </c:pt>
                <c:pt idx="16">
                  <c:v>0.1548660185256408</c:v>
                </c:pt>
                <c:pt idx="17">
                  <c:v>4.6959559250741162E-3</c:v>
                </c:pt>
                <c:pt idx="18">
                  <c:v>6.2061909221599994E-2</c:v>
                </c:pt>
                <c:pt idx="19">
                  <c:v>1.6870365923209559E-2</c:v>
                </c:pt>
                <c:pt idx="20">
                  <c:v>8.2471748016350072E-2</c:v>
                </c:pt>
                <c:pt idx="21">
                  <c:v>2.9098223011994606E-2</c:v>
                </c:pt>
                <c:pt idx="22">
                  <c:v>5.9356785695800315E-2</c:v>
                </c:pt>
                <c:pt idx="23">
                  <c:v>-0.18052161041069226</c:v>
                </c:pt>
                <c:pt idx="24">
                  <c:v>0.11660862464921352</c:v>
                </c:pt>
                <c:pt idx="25">
                  <c:v>-6.8581563126252423E-2</c:v>
                </c:pt>
                <c:pt idx="26">
                  <c:v>-6.0243865156879517E-2</c:v>
                </c:pt>
                <c:pt idx="27">
                  <c:v>7.580768059507291E-2</c:v>
                </c:pt>
                <c:pt idx="28">
                  <c:v>5.0130029554740378E-2</c:v>
                </c:pt>
                <c:pt idx="29">
                  <c:v>9.4573316820535935E-2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47-4364-AC8D-4EC1F9E8700F}"/>
            </c:ext>
          </c:extLst>
        </c:ser>
        <c:ser>
          <c:idx val="1"/>
          <c:order val="1"/>
          <c:tx>
            <c:strRef>
              <c:f>'Sheet 1'!$M$1</c:f>
              <c:strCache>
                <c:ptCount val="1"/>
                <c:pt idx="0">
                  <c:v>Gp change in bill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1'!$A$2:$A$31</c:f>
              <c:numCache>
                <c:formatCode>m/d/yyyy</c:formatCode>
                <c:ptCount val="30"/>
                <c:pt idx="0">
                  <c:v>39629</c:v>
                </c:pt>
                <c:pt idx="1">
                  <c:v>39721</c:v>
                </c:pt>
                <c:pt idx="2">
                  <c:v>39813</c:v>
                </c:pt>
                <c:pt idx="3">
                  <c:v>39903</c:v>
                </c:pt>
                <c:pt idx="4">
                  <c:v>39994</c:v>
                </c:pt>
                <c:pt idx="5">
                  <c:v>40086</c:v>
                </c:pt>
                <c:pt idx="6">
                  <c:v>40178</c:v>
                </c:pt>
                <c:pt idx="7">
                  <c:v>40268</c:v>
                </c:pt>
                <c:pt idx="8">
                  <c:v>40359</c:v>
                </c:pt>
                <c:pt idx="9">
                  <c:v>40451</c:v>
                </c:pt>
                <c:pt idx="10">
                  <c:v>40543</c:v>
                </c:pt>
                <c:pt idx="11">
                  <c:v>40633</c:v>
                </c:pt>
                <c:pt idx="12">
                  <c:v>40724</c:v>
                </c:pt>
                <c:pt idx="13">
                  <c:v>40816</c:v>
                </c:pt>
                <c:pt idx="14">
                  <c:v>41274</c:v>
                </c:pt>
                <c:pt idx="15">
                  <c:v>41547</c:v>
                </c:pt>
                <c:pt idx="16">
                  <c:v>41639</c:v>
                </c:pt>
                <c:pt idx="17">
                  <c:v>41729</c:v>
                </c:pt>
                <c:pt idx="18">
                  <c:v>41820</c:v>
                </c:pt>
                <c:pt idx="19">
                  <c:v>41912</c:v>
                </c:pt>
                <c:pt idx="20">
                  <c:v>42004</c:v>
                </c:pt>
                <c:pt idx="21">
                  <c:v>42094</c:v>
                </c:pt>
                <c:pt idx="22">
                  <c:v>42185</c:v>
                </c:pt>
                <c:pt idx="23">
                  <c:v>42277</c:v>
                </c:pt>
                <c:pt idx="24">
                  <c:v>42369</c:v>
                </c:pt>
                <c:pt idx="25">
                  <c:v>42460</c:v>
                </c:pt>
                <c:pt idx="26">
                  <c:v>42551</c:v>
                </c:pt>
                <c:pt idx="27">
                  <c:v>42643</c:v>
                </c:pt>
                <c:pt idx="28">
                  <c:v>42825</c:v>
                </c:pt>
                <c:pt idx="29">
                  <c:v>42916</c:v>
                </c:pt>
              </c:numCache>
            </c:numRef>
          </c:cat>
          <c:val>
            <c:numRef>
              <c:f>'Sheet 1'!$M$2:$M$31</c:f>
              <c:numCache>
                <c:formatCode>General</c:formatCode>
                <c:ptCount val="30"/>
                <c:pt idx="1">
                  <c:v>-4.9529999999999998E-2</c:v>
                </c:pt>
                <c:pt idx="2">
                  <c:v>0.62709599999999999</c:v>
                </c:pt>
                <c:pt idx="3">
                  <c:v>-0.98943999999999999</c:v>
                </c:pt>
                <c:pt idx="4">
                  <c:v>0.58343100000000003</c:v>
                </c:pt>
                <c:pt idx="5">
                  <c:v>3.5270999999999997E-2</c:v>
                </c:pt>
                <c:pt idx="6">
                  <c:v>0.60475500000000004</c:v>
                </c:pt>
                <c:pt idx="7">
                  <c:v>-0.64265399999999995</c:v>
                </c:pt>
                <c:pt idx="8">
                  <c:v>0.91883199999999998</c:v>
                </c:pt>
                <c:pt idx="9">
                  <c:v>-0.34869299999999998</c:v>
                </c:pt>
                <c:pt idx="10">
                  <c:v>0.98941900000000005</c:v>
                </c:pt>
                <c:pt idx="11">
                  <c:v>-0.74094099999999996</c:v>
                </c:pt>
                <c:pt idx="12">
                  <c:v>0.56395200000000001</c:v>
                </c:pt>
                <c:pt idx="13">
                  <c:v>9.7596000000000002E-2</c:v>
                </c:pt>
                <c:pt idx="14">
                  <c:v>-4.3360510000000003</c:v>
                </c:pt>
                <c:pt idx="15">
                  <c:v>1.0626359999999999</c:v>
                </c:pt>
                <c:pt idx="16">
                  <c:v>0.105</c:v>
                </c:pt>
                <c:pt idx="17">
                  <c:v>-0.19400000000000001</c:v>
                </c:pt>
                <c:pt idx="18">
                  <c:v>0.28799999999999998</c:v>
                </c:pt>
                <c:pt idx="19">
                  <c:v>-8.9999999999999993E-3</c:v>
                </c:pt>
                <c:pt idx="20">
                  <c:v>0.25900000000000001</c:v>
                </c:pt>
                <c:pt idx="21">
                  <c:v>-0.20300000000000001</c:v>
                </c:pt>
                <c:pt idx="22">
                  <c:v>0.13600000000000001</c:v>
                </c:pt>
                <c:pt idx="23">
                  <c:v>-4.3999999999999997E-2</c:v>
                </c:pt>
                <c:pt idx="24">
                  <c:v>7.3999999999999996E-2</c:v>
                </c:pt>
                <c:pt idx="25">
                  <c:v>-0.23699999999999999</c:v>
                </c:pt>
                <c:pt idx="26">
                  <c:v>0.30099999999999999</c:v>
                </c:pt>
                <c:pt idx="27">
                  <c:v>-2.9000000000000001E-2</c:v>
                </c:pt>
                <c:pt idx="28">
                  <c:v>0.25600000000000001</c:v>
                </c:pt>
                <c:pt idx="29">
                  <c:v>0.191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47-4364-AC8D-4EC1F9E87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03877856"/>
        <c:axId val="1303879904"/>
      </c:lineChart>
      <c:dateAx>
        <c:axId val="13038778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879904"/>
        <c:crosses val="autoZero"/>
        <c:auto val="1"/>
        <c:lblOffset val="100"/>
        <c:baseTimeUnit val="months"/>
      </c:dateAx>
      <c:valAx>
        <c:axId val="1303879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8778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476250</xdr:colOff>
      <xdr:row>41</xdr:row>
      <xdr:rowOff>50800</xdr:rowOff>
    </xdr:from>
    <xdr:to>
      <xdr:col>30</xdr:col>
      <xdr:colOff>50800</xdr:colOff>
      <xdr:row>64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abSelected="1" zoomScale="70" zoomScaleNormal="70" workbookViewId="0">
      <selection activeCell="X38" sqref="X38"/>
    </sheetView>
  </sheetViews>
  <sheetFormatPr defaultColWidth="8.77734375" defaultRowHeight="14.4" x14ac:dyDescent="0.3"/>
  <cols>
    <col min="8" max="8" width="8.77734375" style="2"/>
    <col min="9" max="9" width="11" style="2" customWidth="1"/>
    <col min="10" max="10" width="13.33203125" customWidth="1"/>
    <col min="11" max="13" width="13.33203125" style="2" customWidth="1"/>
    <col min="14" max="14" width="14.77734375" customWidth="1"/>
    <col min="18" max="18" width="12.77734375" customWidth="1"/>
    <col min="21" max="21" width="14.44140625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8</v>
      </c>
      <c r="J1" t="s">
        <v>9</v>
      </c>
      <c r="K1" s="2" t="s">
        <v>164</v>
      </c>
      <c r="L1" s="2" t="s">
        <v>165</v>
      </c>
      <c r="M1" s="2" t="s">
        <v>166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1:25" x14ac:dyDescent="0.3">
      <c r="A2" s="1">
        <v>39629</v>
      </c>
      <c r="B2">
        <v>25.415006999999999</v>
      </c>
      <c r="C2">
        <v>25.6693</v>
      </c>
      <c r="D2">
        <v>25.237480000000001</v>
      </c>
      <c r="E2">
        <v>25.415006999999999</v>
      </c>
      <c r="F2">
        <v>16.556771999999999</v>
      </c>
      <c r="G2">
        <v>17982900</v>
      </c>
      <c r="H2" s="2">
        <v>0</v>
      </c>
      <c r="I2" s="2">
        <v>0</v>
      </c>
      <c r="J2" t="s">
        <v>15</v>
      </c>
      <c r="K2" s="2">
        <f>J2/1000000000</f>
        <v>4.1943210000000004</v>
      </c>
      <c r="N2" t="s">
        <v>16</v>
      </c>
      <c r="O2" t="s">
        <v>17</v>
      </c>
      <c r="P2" t="s">
        <v>18</v>
      </c>
      <c r="Q2" t="s">
        <v>18</v>
      </c>
      <c r="R2" t="s">
        <v>19</v>
      </c>
      <c r="S2" t="s">
        <v>167</v>
      </c>
      <c r="T2" t="s">
        <v>168</v>
      </c>
      <c r="U2" t="s">
        <v>169</v>
      </c>
      <c r="X2" t="s">
        <v>176</v>
      </c>
    </row>
    <row r="3" spans="1:25" x14ac:dyDescent="0.3">
      <c r="A3" s="1">
        <v>39721</v>
      </c>
      <c r="B3">
        <v>28.236231</v>
      </c>
      <c r="C3">
        <v>28.284210000000002</v>
      </c>
      <c r="D3">
        <v>27.367792000000001</v>
      </c>
      <c r="E3">
        <v>27.626884</v>
      </c>
      <c r="F3">
        <v>18.2363</v>
      </c>
      <c r="G3">
        <v>26130800</v>
      </c>
      <c r="H3" s="2">
        <f>E3-E2</f>
        <v>2.2118770000000012</v>
      </c>
      <c r="I3" s="2">
        <f>(H3/E2)</f>
        <v>8.7030351791758359E-2</v>
      </c>
      <c r="J3" t="s">
        <v>20</v>
      </c>
      <c r="K3" s="2">
        <f t="shared" ref="K3:K31" si="0">J3/1000000000</f>
        <v>4.1447909999999997</v>
      </c>
      <c r="L3" s="2">
        <f>J3-J2</f>
        <v>-49530000</v>
      </c>
      <c r="M3" s="2">
        <f>L3/1000000000</f>
        <v>-4.9529999999999998E-2</v>
      </c>
      <c r="N3" t="s">
        <v>21</v>
      </c>
      <c r="O3" t="s">
        <v>22</v>
      </c>
      <c r="P3" t="s">
        <v>23</v>
      </c>
      <c r="Q3" t="s">
        <v>23</v>
      </c>
      <c r="R3" t="s">
        <v>24</v>
      </c>
      <c r="S3">
        <f>IF(M3&gt;0,1,0)</f>
        <v>0</v>
      </c>
      <c r="T3">
        <f>IF(AND(M3&gt;0,I4&gt;0),1,0)</f>
        <v>0</v>
      </c>
      <c r="U3">
        <f>I4</f>
        <v>-7.3115665161514382E-2</v>
      </c>
      <c r="X3" s="3">
        <f>IF(M3&lt;0,1,0)</f>
        <v>1</v>
      </c>
      <c r="Y3" s="3">
        <f>IF(AND(M3&lt;0,I4&lt;0),1,0)</f>
        <v>1</v>
      </c>
    </row>
    <row r="4" spans="1:25" x14ac:dyDescent="0.3">
      <c r="A4" s="1">
        <v>39813</v>
      </c>
      <c r="B4">
        <v>25.549351000000001</v>
      </c>
      <c r="C4">
        <v>25.784452000000002</v>
      </c>
      <c r="D4">
        <v>25.462986000000001</v>
      </c>
      <c r="E4">
        <v>25.606926000000001</v>
      </c>
      <c r="F4">
        <v>17.159154999999998</v>
      </c>
      <c r="G4">
        <v>11788400</v>
      </c>
      <c r="H4" s="2">
        <f t="shared" ref="H4:H31" si="1">E4-E3</f>
        <v>-2.019957999999999</v>
      </c>
      <c r="I4" s="2">
        <f t="shared" ref="I4:I31" si="2">(H4/E3)</f>
        <v>-7.3115665161514382E-2</v>
      </c>
      <c r="J4" t="s">
        <v>25</v>
      </c>
      <c r="K4" s="2">
        <f t="shared" si="0"/>
        <v>4.7718870000000004</v>
      </c>
      <c r="L4" s="2">
        <f t="shared" ref="L4:L31" si="3">J4-J3</f>
        <v>627096000</v>
      </c>
      <c r="M4" s="2">
        <f t="shared" ref="M4:M31" si="4">L4/1000000000</f>
        <v>0.62709599999999999</v>
      </c>
      <c r="N4" t="s">
        <v>26</v>
      </c>
      <c r="O4" t="s">
        <v>27</v>
      </c>
      <c r="P4" t="s">
        <v>28</v>
      </c>
      <c r="Q4" t="s">
        <v>28</v>
      </c>
      <c r="R4" t="s">
        <v>29</v>
      </c>
      <c r="S4" s="4">
        <f>IF(M4&gt;0,1,0)</f>
        <v>1</v>
      </c>
      <c r="T4" s="4">
        <f t="shared" ref="T3:T30" si="5">IF(AND(M4&gt;0,I5&gt;0),1,0)</f>
        <v>0</v>
      </c>
      <c r="U4" s="4">
        <f t="shared" ref="U4:U30" si="6">I5</f>
        <v>-0.10623949942292966</v>
      </c>
      <c r="X4">
        <f t="shared" ref="X4:X30" si="7">IF(M4&lt;0,1,0)</f>
        <v>0</v>
      </c>
      <c r="Y4">
        <f t="shared" ref="Y4:Y30" si="8">IF(AND(M4&lt;0,I5&lt;0),1,0)</f>
        <v>0</v>
      </c>
    </row>
    <row r="5" spans="1:25" x14ac:dyDescent="0.3">
      <c r="A5" s="1">
        <v>39903</v>
      </c>
      <c r="B5">
        <v>23.155148000000001</v>
      </c>
      <c r="C5">
        <v>23.414239999999999</v>
      </c>
      <c r="D5">
        <v>22.852875000000001</v>
      </c>
      <c r="E5">
        <v>22.886458999999999</v>
      </c>
      <c r="F5">
        <v>15.569538</v>
      </c>
      <c r="G5">
        <v>21521200</v>
      </c>
      <c r="H5" s="2">
        <f t="shared" si="1"/>
        <v>-2.7204670000000029</v>
      </c>
      <c r="I5" s="2">
        <f t="shared" si="2"/>
        <v>-0.10623949942292966</v>
      </c>
      <c r="J5" t="s">
        <v>30</v>
      </c>
      <c r="K5" s="2">
        <f t="shared" si="0"/>
        <v>3.7824469999999999</v>
      </c>
      <c r="L5" s="2">
        <f t="shared" si="3"/>
        <v>-989440000</v>
      </c>
      <c r="M5" s="2">
        <f t="shared" si="4"/>
        <v>-0.98943999999999999</v>
      </c>
      <c r="N5" t="s">
        <v>31</v>
      </c>
      <c r="O5" t="s">
        <v>32</v>
      </c>
      <c r="P5" t="s">
        <v>33</v>
      </c>
      <c r="Q5" t="s">
        <v>33</v>
      </c>
      <c r="R5" t="s">
        <v>34</v>
      </c>
      <c r="S5">
        <f t="shared" ref="S5:S30" si="9">IF(M5&gt;0,1,0)</f>
        <v>0</v>
      </c>
      <c r="T5">
        <f t="shared" si="5"/>
        <v>0</v>
      </c>
      <c r="U5">
        <f t="shared" si="6"/>
        <v>-1.3836434898032891E-2</v>
      </c>
      <c r="X5" s="3">
        <f t="shared" si="7"/>
        <v>1</v>
      </c>
      <c r="Y5" s="3">
        <f t="shared" si="8"/>
        <v>1</v>
      </c>
    </row>
    <row r="6" spans="1:25" x14ac:dyDescent="0.3">
      <c r="A6" s="1">
        <v>39994</v>
      </c>
      <c r="B6">
        <v>22.660954</v>
      </c>
      <c r="C6">
        <v>22.862470999999999</v>
      </c>
      <c r="D6">
        <v>22.195547000000001</v>
      </c>
      <c r="E6">
        <v>22.569792</v>
      </c>
      <c r="F6">
        <v>15.650434000000001</v>
      </c>
      <c r="G6">
        <v>29462000</v>
      </c>
      <c r="H6" s="2">
        <f t="shared" si="1"/>
        <v>-0.31666699999999892</v>
      </c>
      <c r="I6" s="2">
        <f t="shared" si="2"/>
        <v>-1.3836434898032891E-2</v>
      </c>
      <c r="J6" t="s">
        <v>35</v>
      </c>
      <c r="K6" s="2">
        <f t="shared" si="0"/>
        <v>4.3658780000000004</v>
      </c>
      <c r="L6" s="2">
        <f t="shared" si="3"/>
        <v>583431000</v>
      </c>
      <c r="M6" s="2">
        <f t="shared" si="4"/>
        <v>0.58343100000000003</v>
      </c>
      <c r="N6" t="s">
        <v>36</v>
      </c>
      <c r="O6" t="s">
        <v>37</v>
      </c>
      <c r="P6" t="s">
        <v>38</v>
      </c>
      <c r="Q6" t="s">
        <v>38</v>
      </c>
      <c r="R6" t="s">
        <v>39</v>
      </c>
      <c r="S6" s="3">
        <f>IF(M6&gt;0,1,0)</f>
        <v>1</v>
      </c>
      <c r="T6" s="3">
        <f t="shared" si="5"/>
        <v>1</v>
      </c>
      <c r="U6" s="3">
        <f t="shared" si="6"/>
        <v>5.1658163265306159E-2</v>
      </c>
      <c r="X6">
        <f t="shared" si="7"/>
        <v>0</v>
      </c>
      <c r="Y6">
        <f t="shared" si="8"/>
        <v>0</v>
      </c>
    </row>
    <row r="7" spans="1:25" x14ac:dyDescent="0.3">
      <c r="A7" s="1">
        <v>40086</v>
      </c>
      <c r="B7">
        <v>23.582170000000001</v>
      </c>
      <c r="C7">
        <v>23.764493999999999</v>
      </c>
      <c r="D7">
        <v>23.356665</v>
      </c>
      <c r="E7">
        <v>23.735706</v>
      </c>
      <c r="F7">
        <v>16.766735000000001</v>
      </c>
      <c r="G7">
        <v>21834300</v>
      </c>
      <c r="H7" s="2">
        <f t="shared" si="1"/>
        <v>1.1659140000000008</v>
      </c>
      <c r="I7" s="2">
        <f t="shared" si="2"/>
        <v>5.1658163265306159E-2</v>
      </c>
      <c r="J7" t="s">
        <v>40</v>
      </c>
      <c r="K7" s="2">
        <f t="shared" si="0"/>
        <v>4.4011490000000002</v>
      </c>
      <c r="L7" s="2">
        <f t="shared" si="3"/>
        <v>35271000</v>
      </c>
      <c r="M7" s="2">
        <f t="shared" si="4"/>
        <v>3.5270999999999997E-2</v>
      </c>
      <c r="N7" t="s">
        <v>41</v>
      </c>
      <c r="O7" t="s">
        <v>42</v>
      </c>
      <c r="P7" t="s">
        <v>43</v>
      </c>
      <c r="Q7" t="s">
        <v>43</v>
      </c>
      <c r="R7" t="s">
        <v>44</v>
      </c>
      <c r="S7" s="3">
        <f t="shared" si="9"/>
        <v>1</v>
      </c>
      <c r="T7" s="3">
        <f t="shared" si="5"/>
        <v>1</v>
      </c>
      <c r="U7" s="3">
        <f t="shared" si="6"/>
        <v>9.1368506165352761E-2</v>
      </c>
      <c r="X7">
        <f t="shared" si="7"/>
        <v>0</v>
      </c>
      <c r="Y7">
        <f t="shared" si="8"/>
        <v>0</v>
      </c>
    </row>
    <row r="8" spans="1:25" x14ac:dyDescent="0.3">
      <c r="A8" s="1">
        <v>40178</v>
      </c>
      <c r="B8">
        <v>26.134706000000001</v>
      </c>
      <c r="C8">
        <v>26.221069</v>
      </c>
      <c r="D8">
        <v>25.880410999999999</v>
      </c>
      <c r="E8">
        <v>25.904402000000001</v>
      </c>
      <c r="F8">
        <v>18.608962999999999</v>
      </c>
      <c r="G8">
        <v>6238800</v>
      </c>
      <c r="H8" s="2">
        <f t="shared" si="1"/>
        <v>2.1686960000000006</v>
      </c>
      <c r="I8" s="2">
        <f t="shared" si="2"/>
        <v>9.1368506165352761E-2</v>
      </c>
      <c r="J8" t="s">
        <v>45</v>
      </c>
      <c r="K8" s="2">
        <f t="shared" si="0"/>
        <v>5.0059040000000001</v>
      </c>
      <c r="L8" s="2">
        <f t="shared" si="3"/>
        <v>604755000</v>
      </c>
      <c r="M8" s="2">
        <f t="shared" si="4"/>
        <v>0.60475500000000004</v>
      </c>
      <c r="N8" t="s">
        <v>46</v>
      </c>
      <c r="O8" t="s">
        <v>47</v>
      </c>
      <c r="P8" t="s">
        <v>48</v>
      </c>
      <c r="Q8" t="s">
        <v>48</v>
      </c>
      <c r="R8" t="s">
        <v>49</v>
      </c>
      <c r="S8" s="4">
        <f t="shared" si="9"/>
        <v>1</v>
      </c>
      <c r="T8" s="4">
        <f t="shared" si="5"/>
        <v>0</v>
      </c>
      <c r="U8" s="4">
        <f t="shared" si="6"/>
        <v>-2.4263752546768016E-2</v>
      </c>
      <c r="X8">
        <f t="shared" si="7"/>
        <v>0</v>
      </c>
      <c r="Y8">
        <f t="shared" si="8"/>
        <v>0</v>
      </c>
    </row>
    <row r="9" spans="1:25" x14ac:dyDescent="0.3">
      <c r="A9" s="1">
        <v>40268</v>
      </c>
      <c r="B9">
        <v>25.218288000000001</v>
      </c>
      <c r="C9">
        <v>25.424603000000001</v>
      </c>
      <c r="D9">
        <v>25.050357999999999</v>
      </c>
      <c r="E9">
        <v>25.275863999999999</v>
      </c>
      <c r="F9">
        <v>18.436028</v>
      </c>
      <c r="G9">
        <v>15870300</v>
      </c>
      <c r="H9" s="2">
        <f t="shared" si="1"/>
        <v>-0.62853800000000248</v>
      </c>
      <c r="I9" s="2">
        <f t="shared" si="2"/>
        <v>-2.4263752546768016E-2</v>
      </c>
      <c r="J9" t="s">
        <v>50</v>
      </c>
      <c r="K9" s="2">
        <f t="shared" si="0"/>
        <v>4.3632499999999999</v>
      </c>
      <c r="L9" s="2">
        <f t="shared" si="3"/>
        <v>-642654000</v>
      </c>
      <c r="M9" s="2">
        <f t="shared" si="4"/>
        <v>-0.64265399999999995</v>
      </c>
      <c r="N9" t="s">
        <v>51</v>
      </c>
      <c r="O9" t="s">
        <v>52</v>
      </c>
      <c r="P9" t="s">
        <v>53</v>
      </c>
      <c r="Q9" t="s">
        <v>53</v>
      </c>
      <c r="R9" t="s">
        <v>54</v>
      </c>
      <c r="S9">
        <f t="shared" si="9"/>
        <v>0</v>
      </c>
      <c r="T9">
        <f t="shared" si="5"/>
        <v>0</v>
      </c>
      <c r="U9">
        <f t="shared" si="6"/>
        <v>-0.11199696279422929</v>
      </c>
      <c r="X9" s="3">
        <f t="shared" si="7"/>
        <v>1</v>
      </c>
      <c r="Y9" s="3">
        <f t="shared" si="8"/>
        <v>1</v>
      </c>
    </row>
    <row r="10" spans="1:25" x14ac:dyDescent="0.3">
      <c r="A10" s="1">
        <v>40359</v>
      </c>
      <c r="B10">
        <v>22.387467999999998</v>
      </c>
      <c r="C10">
        <v>22.665752000000001</v>
      </c>
      <c r="D10">
        <v>22.157164000000002</v>
      </c>
      <c r="E10">
        <v>22.445043999999999</v>
      </c>
      <c r="F10">
        <v>16.661342999999999</v>
      </c>
      <c r="G10">
        <v>21387600</v>
      </c>
      <c r="H10" s="2">
        <f t="shared" si="1"/>
        <v>-2.8308199999999992</v>
      </c>
      <c r="I10" s="2">
        <f t="shared" si="2"/>
        <v>-0.11199696279422929</v>
      </c>
      <c r="J10" t="s">
        <v>55</v>
      </c>
      <c r="K10" s="2">
        <f t="shared" si="0"/>
        <v>5.2820819999999999</v>
      </c>
      <c r="L10" s="2">
        <f t="shared" si="3"/>
        <v>918832000</v>
      </c>
      <c r="M10" s="2">
        <f t="shared" si="4"/>
        <v>0.91883199999999998</v>
      </c>
      <c r="N10" t="s">
        <v>56</v>
      </c>
      <c r="O10" t="s">
        <v>57</v>
      </c>
      <c r="P10" t="s">
        <v>58</v>
      </c>
      <c r="Q10" t="s">
        <v>58</v>
      </c>
      <c r="R10" t="s">
        <v>59</v>
      </c>
      <c r="S10" s="3">
        <f t="shared" si="9"/>
        <v>1</v>
      </c>
      <c r="T10" s="3">
        <f t="shared" si="5"/>
        <v>1</v>
      </c>
      <c r="U10" s="3">
        <f t="shared" si="6"/>
        <v>0.11671659008554407</v>
      </c>
      <c r="X10">
        <f t="shared" si="7"/>
        <v>0</v>
      </c>
      <c r="Y10">
        <f t="shared" si="8"/>
        <v>0</v>
      </c>
    </row>
    <row r="11" spans="1:25" x14ac:dyDescent="0.3">
      <c r="A11" s="1">
        <v>40451</v>
      </c>
      <c r="B11">
        <v>25.155913999999999</v>
      </c>
      <c r="C11">
        <v>25.362228000000002</v>
      </c>
      <c r="D11">
        <v>24.997579999999999</v>
      </c>
      <c r="E11">
        <v>25.064753</v>
      </c>
      <c r="F11">
        <v>18.969778000000002</v>
      </c>
      <c r="G11">
        <v>13436200</v>
      </c>
      <c r="H11" s="2">
        <f t="shared" si="1"/>
        <v>2.6197090000000003</v>
      </c>
      <c r="I11" s="2">
        <f t="shared" si="2"/>
        <v>0.11671659008554407</v>
      </c>
      <c r="J11" t="s">
        <v>60</v>
      </c>
      <c r="K11" s="2">
        <f t="shared" si="0"/>
        <v>4.933389</v>
      </c>
      <c r="L11" s="2">
        <f t="shared" si="3"/>
        <v>-348693000</v>
      </c>
      <c r="M11" s="2">
        <f t="shared" si="4"/>
        <v>-0.34869299999999998</v>
      </c>
      <c r="N11" t="s">
        <v>61</v>
      </c>
      <c r="O11" t="s">
        <v>62</v>
      </c>
      <c r="P11" t="s">
        <v>63</v>
      </c>
      <c r="Q11" t="s">
        <v>63</v>
      </c>
      <c r="R11" t="s">
        <v>64</v>
      </c>
      <c r="S11">
        <f t="shared" si="9"/>
        <v>0</v>
      </c>
      <c r="T11">
        <f t="shared" si="5"/>
        <v>0</v>
      </c>
      <c r="U11">
        <f t="shared" si="6"/>
        <v>-8.2886673569055325E-2</v>
      </c>
      <c r="X11" s="3">
        <f t="shared" si="7"/>
        <v>1</v>
      </c>
      <c r="Y11" s="3">
        <f t="shared" si="8"/>
        <v>1</v>
      </c>
    </row>
    <row r="12" spans="1:25" x14ac:dyDescent="0.3">
      <c r="A12" s="1">
        <v>40543</v>
      </c>
      <c r="B12">
        <v>22.761710999999998</v>
      </c>
      <c r="C12">
        <v>23.116764</v>
      </c>
      <c r="D12">
        <v>22.761710999999998</v>
      </c>
      <c r="E12">
        <v>22.987219</v>
      </c>
      <c r="F12">
        <v>17.700796</v>
      </c>
      <c r="G12">
        <v>11564400</v>
      </c>
      <c r="H12" s="2">
        <f t="shared" si="1"/>
        <v>-2.077534</v>
      </c>
      <c r="I12" s="2">
        <f t="shared" si="2"/>
        <v>-8.2886673569055325E-2</v>
      </c>
      <c r="J12" t="s">
        <v>65</v>
      </c>
      <c r="K12" s="2">
        <f t="shared" si="0"/>
        <v>5.9228079999999999</v>
      </c>
      <c r="L12" s="2">
        <f t="shared" si="3"/>
        <v>989419000</v>
      </c>
      <c r="M12" s="2">
        <f t="shared" si="4"/>
        <v>0.98941900000000005</v>
      </c>
      <c r="N12" t="s">
        <v>66</v>
      </c>
      <c r="O12" t="s">
        <v>67</v>
      </c>
      <c r="P12" t="s">
        <v>68</v>
      </c>
      <c r="Q12" t="s">
        <v>68</v>
      </c>
      <c r="R12" t="s">
        <v>69</v>
      </c>
      <c r="S12" s="3">
        <f t="shared" si="9"/>
        <v>1</v>
      </c>
      <c r="T12" s="3">
        <f t="shared" si="5"/>
        <v>1</v>
      </c>
      <c r="U12" s="3">
        <f t="shared" si="6"/>
        <v>2.3794526862949437E-2</v>
      </c>
      <c r="X12">
        <f t="shared" si="7"/>
        <v>0</v>
      </c>
      <c r="Y12">
        <f t="shared" si="8"/>
        <v>0</v>
      </c>
    </row>
    <row r="13" spans="1:25" x14ac:dyDescent="0.3">
      <c r="A13" s="1">
        <v>40633</v>
      </c>
      <c r="B13">
        <v>23.519795999999999</v>
      </c>
      <c r="C13">
        <v>23.726109999999998</v>
      </c>
      <c r="D13">
        <v>23.419039000000001</v>
      </c>
      <c r="E13">
        <v>23.534189000000001</v>
      </c>
      <c r="F13">
        <v>18.476148999999999</v>
      </c>
      <c r="G13">
        <v>20532000</v>
      </c>
      <c r="H13" s="2">
        <f t="shared" si="1"/>
        <v>0.54697000000000173</v>
      </c>
      <c r="I13" s="2">
        <f t="shared" si="2"/>
        <v>2.3794526862949437E-2</v>
      </c>
      <c r="J13" t="s">
        <v>70</v>
      </c>
      <c r="K13" s="2">
        <f t="shared" si="0"/>
        <v>5.1818669999999996</v>
      </c>
      <c r="L13" s="2">
        <f t="shared" si="3"/>
        <v>-740941000</v>
      </c>
      <c r="M13" s="2">
        <f t="shared" si="4"/>
        <v>-0.74094099999999996</v>
      </c>
      <c r="N13" t="s">
        <v>71</v>
      </c>
      <c r="O13" t="s">
        <v>72</v>
      </c>
      <c r="P13" t="s">
        <v>73</v>
      </c>
      <c r="Q13" t="s">
        <v>73</v>
      </c>
      <c r="R13" t="s">
        <v>74</v>
      </c>
      <c r="S13">
        <f t="shared" si="9"/>
        <v>0</v>
      </c>
      <c r="T13">
        <f t="shared" si="5"/>
        <v>0</v>
      </c>
      <c r="U13">
        <f t="shared" si="6"/>
        <v>7.2782920201754073E-2</v>
      </c>
      <c r="X13" s="4">
        <f t="shared" si="7"/>
        <v>1</v>
      </c>
      <c r="Y13" s="4">
        <f t="shared" si="8"/>
        <v>0</v>
      </c>
    </row>
    <row r="14" spans="1:25" x14ac:dyDescent="0.3">
      <c r="A14" s="1">
        <v>40724</v>
      </c>
      <c r="B14">
        <v>25.304651</v>
      </c>
      <c r="C14">
        <v>25.328641999999999</v>
      </c>
      <c r="D14">
        <v>25.103135999999999</v>
      </c>
      <c r="E14">
        <v>25.247076</v>
      </c>
      <c r="F14">
        <v>20.217243</v>
      </c>
      <c r="G14">
        <v>12069400</v>
      </c>
      <c r="H14" s="2">
        <f t="shared" si="1"/>
        <v>1.7128869999999985</v>
      </c>
      <c r="I14" s="2">
        <f t="shared" si="2"/>
        <v>7.2782920201754073E-2</v>
      </c>
      <c r="J14" t="s">
        <v>75</v>
      </c>
      <c r="K14" s="2">
        <f t="shared" si="0"/>
        <v>5.745819</v>
      </c>
      <c r="L14" s="2">
        <f t="shared" si="3"/>
        <v>563952000</v>
      </c>
      <c r="M14" s="2">
        <f t="shared" si="4"/>
        <v>0.56395200000000001</v>
      </c>
      <c r="N14" t="s">
        <v>76</v>
      </c>
      <c r="O14" t="s">
        <v>77</v>
      </c>
      <c r="P14" t="s">
        <v>78</v>
      </c>
      <c r="Q14" t="s">
        <v>78</v>
      </c>
      <c r="R14" t="s">
        <v>79</v>
      </c>
      <c r="S14" s="4">
        <f t="shared" si="9"/>
        <v>1</v>
      </c>
      <c r="T14" s="4">
        <f t="shared" si="5"/>
        <v>0</v>
      </c>
      <c r="U14" s="4">
        <f t="shared" si="6"/>
        <v>-2.8126187761307535E-2</v>
      </c>
      <c r="X14">
        <f t="shared" si="7"/>
        <v>0</v>
      </c>
      <c r="Y14">
        <f t="shared" si="8"/>
        <v>0</v>
      </c>
    </row>
    <row r="15" spans="1:25" x14ac:dyDescent="0.3">
      <c r="A15" s="1">
        <v>40816</v>
      </c>
      <c r="B15">
        <v>24.714499</v>
      </c>
      <c r="C15">
        <v>25.06955</v>
      </c>
      <c r="D15">
        <v>24.536971999999999</v>
      </c>
      <c r="E15">
        <v>24.536971999999999</v>
      </c>
      <c r="F15">
        <v>20.024533999999999</v>
      </c>
      <c r="G15">
        <v>17204200</v>
      </c>
      <c r="H15" s="2">
        <f t="shared" si="1"/>
        <v>-0.71010400000000118</v>
      </c>
      <c r="I15" s="2">
        <f t="shared" si="2"/>
        <v>-2.8126187761307535E-2</v>
      </c>
      <c r="J15" t="s">
        <v>80</v>
      </c>
      <c r="K15" s="2">
        <f t="shared" si="0"/>
        <v>5.8434150000000002</v>
      </c>
      <c r="L15" s="2">
        <f t="shared" si="3"/>
        <v>97596000</v>
      </c>
      <c r="M15" s="2">
        <f t="shared" si="4"/>
        <v>9.7596000000000002E-2</v>
      </c>
      <c r="N15" t="s">
        <v>81</v>
      </c>
      <c r="O15" t="s">
        <v>82</v>
      </c>
      <c r="P15" t="s">
        <v>83</v>
      </c>
      <c r="Q15" t="s">
        <v>83</v>
      </c>
      <c r="R15" t="s">
        <v>84</v>
      </c>
      <c r="S15" s="3">
        <f t="shared" si="9"/>
        <v>1</v>
      </c>
      <c r="T15" s="3">
        <f t="shared" si="5"/>
        <v>1</v>
      </c>
      <c r="U15" s="3">
        <f t="shared" si="6"/>
        <v>0.28079785068834096</v>
      </c>
      <c r="X15">
        <f t="shared" si="7"/>
        <v>0</v>
      </c>
      <c r="Y15">
        <f t="shared" si="8"/>
        <v>0</v>
      </c>
    </row>
    <row r="16" spans="1:25" x14ac:dyDescent="0.3">
      <c r="A16" s="1">
        <v>41274</v>
      </c>
      <c r="B16">
        <v>30.769573000000001</v>
      </c>
      <c r="C16">
        <v>31.441293999999999</v>
      </c>
      <c r="D16">
        <v>30.711998000000001</v>
      </c>
      <c r="E16">
        <v>31.426901000000001</v>
      </c>
      <c r="F16">
        <v>27.965422</v>
      </c>
      <c r="G16">
        <v>19018100</v>
      </c>
      <c r="H16" s="2">
        <f t="shared" si="1"/>
        <v>6.8899290000000022</v>
      </c>
      <c r="I16" s="2">
        <f t="shared" si="2"/>
        <v>0.28079785068834096</v>
      </c>
      <c r="J16" t="s">
        <v>85</v>
      </c>
      <c r="K16" s="2">
        <f t="shared" si="0"/>
        <v>1.5073639999999999</v>
      </c>
      <c r="L16" s="2">
        <f t="shared" si="3"/>
        <v>-4336051000</v>
      </c>
      <c r="M16" s="2">
        <f t="shared" si="4"/>
        <v>-4.3360510000000003</v>
      </c>
      <c r="N16" t="s">
        <v>86</v>
      </c>
      <c r="O16" t="s">
        <v>87</v>
      </c>
      <c r="P16" t="s">
        <v>88</v>
      </c>
      <c r="Q16" t="s">
        <v>88</v>
      </c>
      <c r="R16" t="s">
        <v>89</v>
      </c>
      <c r="S16">
        <f t="shared" si="9"/>
        <v>0</v>
      </c>
      <c r="T16">
        <f t="shared" si="5"/>
        <v>0</v>
      </c>
      <c r="U16">
        <f t="shared" si="6"/>
        <v>5.6101554524895701E-2</v>
      </c>
      <c r="X16" s="4">
        <f t="shared" si="7"/>
        <v>1</v>
      </c>
      <c r="Y16" s="4">
        <f t="shared" si="8"/>
        <v>0</v>
      </c>
    </row>
    <row r="17" spans="1:25" x14ac:dyDescent="0.3">
      <c r="A17" s="1">
        <v>41547</v>
      </c>
      <c r="B17">
        <v>33.049999</v>
      </c>
      <c r="C17">
        <v>33.419998</v>
      </c>
      <c r="D17">
        <v>33.020000000000003</v>
      </c>
      <c r="E17">
        <v>33.189999</v>
      </c>
      <c r="F17">
        <v>29.889773999999999</v>
      </c>
      <c r="G17">
        <v>9418700</v>
      </c>
      <c r="H17" s="2">
        <f t="shared" si="1"/>
        <v>1.7630979999999994</v>
      </c>
      <c r="I17" s="2">
        <f t="shared" si="2"/>
        <v>5.6101554524895701E-2</v>
      </c>
      <c r="J17" t="s">
        <v>90</v>
      </c>
      <c r="K17" s="2">
        <f t="shared" si="0"/>
        <v>2.57</v>
      </c>
      <c r="L17" s="2">
        <f t="shared" si="3"/>
        <v>1062636000</v>
      </c>
      <c r="M17" s="2">
        <f t="shared" si="4"/>
        <v>1.0626359999999999</v>
      </c>
      <c r="N17" t="s">
        <v>91</v>
      </c>
      <c r="O17" t="s">
        <v>92</v>
      </c>
      <c r="P17" t="s">
        <v>93</v>
      </c>
      <c r="Q17" t="s">
        <v>93</v>
      </c>
      <c r="R17" t="s">
        <v>94</v>
      </c>
      <c r="S17" s="3">
        <f t="shared" si="9"/>
        <v>1</v>
      </c>
      <c r="T17" s="3">
        <f t="shared" si="5"/>
        <v>1</v>
      </c>
      <c r="U17" s="3">
        <f t="shared" si="6"/>
        <v>0.1548660185256408</v>
      </c>
      <c r="X17">
        <f t="shared" si="7"/>
        <v>0</v>
      </c>
      <c r="Y17">
        <f t="shared" si="8"/>
        <v>0</v>
      </c>
    </row>
    <row r="18" spans="1:25" x14ac:dyDescent="0.3">
      <c r="A18" s="1">
        <v>41639</v>
      </c>
      <c r="B18">
        <v>38.380001</v>
      </c>
      <c r="C18">
        <v>38.57</v>
      </c>
      <c r="D18">
        <v>38.220001000000003</v>
      </c>
      <c r="E18">
        <v>38.330002</v>
      </c>
      <c r="F18">
        <v>34.664993000000003</v>
      </c>
      <c r="G18">
        <v>4594200</v>
      </c>
      <c r="H18" s="2">
        <f t="shared" si="1"/>
        <v>5.1400030000000001</v>
      </c>
      <c r="I18" s="2">
        <f t="shared" si="2"/>
        <v>0.1548660185256408</v>
      </c>
      <c r="J18" t="s">
        <v>95</v>
      </c>
      <c r="K18" s="2">
        <f t="shared" si="0"/>
        <v>2.6749999999999998</v>
      </c>
      <c r="L18" s="2">
        <f t="shared" si="3"/>
        <v>105000000</v>
      </c>
      <c r="M18" s="2">
        <f t="shared" si="4"/>
        <v>0.105</v>
      </c>
      <c r="N18" t="s">
        <v>96</v>
      </c>
      <c r="O18" t="s">
        <v>97</v>
      </c>
      <c r="P18" t="s">
        <v>98</v>
      </c>
      <c r="Q18" t="s">
        <v>98</v>
      </c>
      <c r="R18" t="s">
        <v>99</v>
      </c>
      <c r="S18" s="3">
        <f t="shared" si="9"/>
        <v>1</v>
      </c>
      <c r="T18" s="3">
        <f t="shared" si="5"/>
        <v>1</v>
      </c>
      <c r="U18" s="3">
        <f t="shared" si="6"/>
        <v>4.6959559250741162E-3</v>
      </c>
      <c r="X18">
        <f t="shared" si="7"/>
        <v>0</v>
      </c>
      <c r="Y18">
        <f t="shared" si="8"/>
        <v>0</v>
      </c>
    </row>
    <row r="19" spans="1:25" x14ac:dyDescent="0.3">
      <c r="A19" s="1">
        <v>41729</v>
      </c>
      <c r="B19">
        <v>38.479999999999997</v>
      </c>
      <c r="C19">
        <v>38.580002</v>
      </c>
      <c r="D19">
        <v>38.099997999999999</v>
      </c>
      <c r="E19">
        <v>38.509998000000003</v>
      </c>
      <c r="F19">
        <v>35.022488000000003</v>
      </c>
      <c r="G19">
        <v>8038000</v>
      </c>
      <c r="H19" s="2">
        <f t="shared" si="1"/>
        <v>0.17999600000000271</v>
      </c>
      <c r="I19" s="2">
        <f t="shared" si="2"/>
        <v>4.6959559250741162E-3</v>
      </c>
      <c r="J19" t="s">
        <v>100</v>
      </c>
      <c r="K19" s="2">
        <f t="shared" si="0"/>
        <v>2.4809999999999999</v>
      </c>
      <c r="L19" s="2">
        <f t="shared" si="3"/>
        <v>-194000000</v>
      </c>
      <c r="M19" s="2">
        <f t="shared" si="4"/>
        <v>-0.19400000000000001</v>
      </c>
      <c r="N19" t="s">
        <v>101</v>
      </c>
      <c r="O19" t="s">
        <v>102</v>
      </c>
      <c r="P19" t="s">
        <v>103</v>
      </c>
      <c r="Q19" t="s">
        <v>103</v>
      </c>
      <c r="R19" t="s">
        <v>104</v>
      </c>
      <c r="S19">
        <f t="shared" si="9"/>
        <v>0</v>
      </c>
      <c r="T19">
        <f t="shared" si="5"/>
        <v>0</v>
      </c>
      <c r="U19">
        <f t="shared" si="6"/>
        <v>6.2061909221599994E-2</v>
      </c>
      <c r="X19" s="4">
        <f t="shared" si="7"/>
        <v>1</v>
      </c>
      <c r="Y19" s="4">
        <f t="shared" si="8"/>
        <v>0</v>
      </c>
    </row>
    <row r="20" spans="1:25" x14ac:dyDescent="0.3">
      <c r="A20" s="1">
        <v>41820</v>
      </c>
      <c r="B20">
        <v>40.669998</v>
      </c>
      <c r="C20">
        <v>41.150002000000001</v>
      </c>
      <c r="D20">
        <v>40.599997999999999</v>
      </c>
      <c r="E20">
        <v>40.900002000000001</v>
      </c>
      <c r="F20">
        <v>37.416988000000003</v>
      </c>
      <c r="G20">
        <v>6711200</v>
      </c>
      <c r="H20" s="2">
        <f t="shared" si="1"/>
        <v>2.3900039999999976</v>
      </c>
      <c r="I20" s="2">
        <f t="shared" si="2"/>
        <v>6.2061909221599994E-2</v>
      </c>
      <c r="J20" t="s">
        <v>105</v>
      </c>
      <c r="K20" s="2">
        <f t="shared" si="0"/>
        <v>2.7690000000000001</v>
      </c>
      <c r="L20" s="2">
        <f t="shared" si="3"/>
        <v>288000000</v>
      </c>
      <c r="M20" s="2">
        <f t="shared" si="4"/>
        <v>0.28799999999999998</v>
      </c>
      <c r="N20" t="s">
        <v>106</v>
      </c>
      <c r="O20" t="s">
        <v>107</v>
      </c>
      <c r="P20" t="s">
        <v>108</v>
      </c>
      <c r="Q20" t="s">
        <v>108</v>
      </c>
      <c r="R20" t="s">
        <v>109</v>
      </c>
      <c r="S20" s="3">
        <f t="shared" si="9"/>
        <v>1</v>
      </c>
      <c r="T20" s="3">
        <f t="shared" si="5"/>
        <v>1</v>
      </c>
      <c r="U20" s="3">
        <f t="shared" si="6"/>
        <v>1.6870365923209559E-2</v>
      </c>
      <c r="X20">
        <f t="shared" si="7"/>
        <v>0</v>
      </c>
      <c r="Y20">
        <f t="shared" si="8"/>
        <v>0</v>
      </c>
    </row>
    <row r="21" spans="1:25" x14ac:dyDescent="0.3">
      <c r="A21" s="1">
        <v>41912</v>
      </c>
      <c r="B21">
        <v>41.799999</v>
      </c>
      <c r="C21">
        <v>41.990001999999997</v>
      </c>
      <c r="D21">
        <v>41.59</v>
      </c>
      <c r="E21">
        <v>41.59</v>
      </c>
      <c r="F21">
        <v>38.252285000000001</v>
      </c>
      <c r="G21">
        <v>4874800</v>
      </c>
      <c r="H21" s="2">
        <f t="shared" si="1"/>
        <v>0.68999800000000278</v>
      </c>
      <c r="I21" s="2">
        <f t="shared" si="2"/>
        <v>1.6870365923209559E-2</v>
      </c>
      <c r="J21" t="s">
        <v>110</v>
      </c>
      <c r="K21" s="2">
        <f t="shared" si="0"/>
        <v>2.76</v>
      </c>
      <c r="L21" s="2">
        <f t="shared" si="3"/>
        <v>-9000000</v>
      </c>
      <c r="M21" s="2">
        <f t="shared" si="4"/>
        <v>-8.9999999999999993E-3</v>
      </c>
      <c r="N21" t="s">
        <v>111</v>
      </c>
      <c r="O21" t="s">
        <v>112</v>
      </c>
      <c r="P21" t="s">
        <v>113</v>
      </c>
      <c r="Q21" t="s">
        <v>113</v>
      </c>
      <c r="R21" t="s">
        <v>114</v>
      </c>
      <c r="S21">
        <f t="shared" si="9"/>
        <v>0</v>
      </c>
      <c r="T21">
        <f t="shared" si="5"/>
        <v>0</v>
      </c>
      <c r="U21">
        <f t="shared" si="6"/>
        <v>8.2471748016350072E-2</v>
      </c>
      <c r="X21" s="4">
        <f t="shared" si="7"/>
        <v>1</v>
      </c>
      <c r="Y21" s="4">
        <f t="shared" si="8"/>
        <v>0</v>
      </c>
    </row>
    <row r="22" spans="1:25" x14ac:dyDescent="0.3">
      <c r="A22" s="1">
        <v>42004</v>
      </c>
      <c r="B22">
        <v>45.700001</v>
      </c>
      <c r="C22">
        <v>46.049999</v>
      </c>
      <c r="D22">
        <v>44.990001999999997</v>
      </c>
      <c r="E22">
        <v>45.02</v>
      </c>
      <c r="F22">
        <v>41.626998999999998</v>
      </c>
      <c r="G22">
        <v>3418600</v>
      </c>
      <c r="H22" s="2">
        <f t="shared" si="1"/>
        <v>3.4299999999999997</v>
      </c>
      <c r="I22" s="2">
        <f t="shared" si="2"/>
        <v>8.2471748016350072E-2</v>
      </c>
      <c r="J22" t="s">
        <v>115</v>
      </c>
      <c r="K22" s="2">
        <f t="shared" si="0"/>
        <v>3.0190000000000001</v>
      </c>
      <c r="L22" s="2">
        <f t="shared" si="3"/>
        <v>259000000</v>
      </c>
      <c r="M22" s="2">
        <f t="shared" si="4"/>
        <v>0.25900000000000001</v>
      </c>
      <c r="N22" t="s">
        <v>116</v>
      </c>
      <c r="O22" t="s">
        <v>117</v>
      </c>
      <c r="P22" t="s">
        <v>118</v>
      </c>
      <c r="Q22" t="s">
        <v>118</v>
      </c>
      <c r="R22" t="s">
        <v>119</v>
      </c>
      <c r="S22" s="3">
        <f t="shared" si="9"/>
        <v>1</v>
      </c>
      <c r="T22" s="3">
        <f t="shared" si="5"/>
        <v>1</v>
      </c>
      <c r="U22" s="3">
        <f t="shared" si="6"/>
        <v>2.9098223011994606E-2</v>
      </c>
      <c r="X22">
        <f t="shared" si="7"/>
        <v>0</v>
      </c>
      <c r="Y22">
        <f t="shared" si="8"/>
        <v>0</v>
      </c>
    </row>
    <row r="23" spans="1:25" x14ac:dyDescent="0.3">
      <c r="A23" s="1">
        <v>42094</v>
      </c>
      <c r="B23">
        <v>46.830002</v>
      </c>
      <c r="C23">
        <v>46.98</v>
      </c>
      <c r="D23">
        <v>46.330002</v>
      </c>
      <c r="E23">
        <v>46.330002</v>
      </c>
      <c r="F23">
        <v>43.065033</v>
      </c>
      <c r="G23">
        <v>5358100</v>
      </c>
      <c r="H23" s="2">
        <f t="shared" si="1"/>
        <v>1.3100019999999972</v>
      </c>
      <c r="I23" s="2">
        <f t="shared" si="2"/>
        <v>2.9098223011994606E-2</v>
      </c>
      <c r="J23" t="s">
        <v>120</v>
      </c>
      <c r="K23" s="2">
        <f t="shared" si="0"/>
        <v>2.8159999999999998</v>
      </c>
      <c r="L23" s="2">
        <f t="shared" si="3"/>
        <v>-203000000</v>
      </c>
      <c r="M23" s="2">
        <f t="shared" si="4"/>
        <v>-0.20300000000000001</v>
      </c>
      <c r="N23" t="s">
        <v>121</v>
      </c>
      <c r="O23" t="s">
        <v>97</v>
      </c>
      <c r="P23" t="s">
        <v>122</v>
      </c>
      <c r="Q23" t="s">
        <v>122</v>
      </c>
      <c r="R23" t="s">
        <v>123</v>
      </c>
      <c r="S23">
        <f t="shared" si="9"/>
        <v>0</v>
      </c>
      <c r="T23">
        <f t="shared" si="5"/>
        <v>0</v>
      </c>
      <c r="U23">
        <f t="shared" si="6"/>
        <v>5.9356785695800315E-2</v>
      </c>
      <c r="X23" s="4">
        <f t="shared" si="7"/>
        <v>1</v>
      </c>
      <c r="Y23" s="4">
        <f t="shared" si="8"/>
        <v>0</v>
      </c>
    </row>
    <row r="24" spans="1:25" x14ac:dyDescent="0.3">
      <c r="A24" s="1">
        <v>42185</v>
      </c>
      <c r="B24">
        <v>49.509998000000003</v>
      </c>
      <c r="C24">
        <v>49.549999</v>
      </c>
      <c r="D24">
        <v>48.91</v>
      </c>
      <c r="E24">
        <v>49.080002</v>
      </c>
      <c r="F24">
        <v>45.854636999999997</v>
      </c>
      <c r="G24">
        <v>4514700</v>
      </c>
      <c r="H24" s="2">
        <f t="shared" si="1"/>
        <v>2.75</v>
      </c>
      <c r="I24" s="2">
        <f t="shared" si="2"/>
        <v>5.9356785695800315E-2</v>
      </c>
      <c r="J24" t="s">
        <v>124</v>
      </c>
      <c r="K24" s="2">
        <f t="shared" si="0"/>
        <v>2.952</v>
      </c>
      <c r="L24" s="2">
        <f t="shared" si="3"/>
        <v>136000000</v>
      </c>
      <c r="M24" s="2">
        <f t="shared" si="4"/>
        <v>0.13600000000000001</v>
      </c>
      <c r="N24" t="s">
        <v>125</v>
      </c>
      <c r="O24" t="s">
        <v>126</v>
      </c>
      <c r="P24" t="s">
        <v>127</v>
      </c>
      <c r="Q24" t="s">
        <v>127</v>
      </c>
      <c r="R24" t="s">
        <v>128</v>
      </c>
      <c r="S24" s="4">
        <f t="shared" si="9"/>
        <v>1</v>
      </c>
      <c r="T24" s="4">
        <f t="shared" si="5"/>
        <v>0</v>
      </c>
      <c r="U24" s="4">
        <f t="shared" si="6"/>
        <v>-0.18052161041069226</v>
      </c>
      <c r="X24">
        <f t="shared" si="7"/>
        <v>0</v>
      </c>
      <c r="Y24">
        <f t="shared" si="8"/>
        <v>0</v>
      </c>
    </row>
    <row r="25" spans="1:25" x14ac:dyDescent="0.3">
      <c r="A25" s="1">
        <v>42277</v>
      </c>
      <c r="B25">
        <v>39.840000000000003</v>
      </c>
      <c r="C25">
        <v>40.43</v>
      </c>
      <c r="D25">
        <v>39.549999</v>
      </c>
      <c r="E25">
        <v>40.220001000000003</v>
      </c>
      <c r="F25">
        <v>37.758381</v>
      </c>
      <c r="G25">
        <v>10517200</v>
      </c>
      <c r="H25" s="2">
        <f t="shared" si="1"/>
        <v>-8.8600009999999969</v>
      </c>
      <c r="I25" s="2">
        <f t="shared" si="2"/>
        <v>-0.18052161041069226</v>
      </c>
      <c r="J25" t="s">
        <v>129</v>
      </c>
      <c r="K25" s="2">
        <f t="shared" si="0"/>
        <v>2.9079999999999999</v>
      </c>
      <c r="L25" s="2">
        <f t="shared" si="3"/>
        <v>-44000000</v>
      </c>
      <c r="M25" s="2">
        <f t="shared" si="4"/>
        <v>-4.3999999999999997E-2</v>
      </c>
      <c r="N25" t="s">
        <v>130</v>
      </c>
      <c r="O25" t="s">
        <v>131</v>
      </c>
      <c r="P25" t="s">
        <v>132</v>
      </c>
      <c r="Q25" t="s">
        <v>132</v>
      </c>
      <c r="R25" t="s">
        <v>133</v>
      </c>
      <c r="S25">
        <f t="shared" si="9"/>
        <v>0</v>
      </c>
      <c r="T25">
        <f t="shared" si="5"/>
        <v>0</v>
      </c>
      <c r="U25">
        <f t="shared" si="6"/>
        <v>0.11660862464921352</v>
      </c>
      <c r="X25" s="4">
        <f t="shared" si="7"/>
        <v>1</v>
      </c>
      <c r="Y25" s="4">
        <f t="shared" si="8"/>
        <v>0</v>
      </c>
    </row>
    <row r="26" spans="1:25" x14ac:dyDescent="0.3">
      <c r="A26" s="1">
        <v>42369</v>
      </c>
      <c r="B26">
        <v>45.110000999999997</v>
      </c>
      <c r="C26">
        <v>45.5</v>
      </c>
      <c r="D26">
        <v>44.900002000000001</v>
      </c>
      <c r="E26">
        <v>44.91</v>
      </c>
      <c r="F26">
        <v>42.406154999999998</v>
      </c>
      <c r="G26">
        <v>4192400</v>
      </c>
      <c r="H26" s="2">
        <f t="shared" si="1"/>
        <v>4.6899989999999931</v>
      </c>
      <c r="I26" s="2">
        <f t="shared" si="2"/>
        <v>0.11660862464921352</v>
      </c>
      <c r="J26" t="s">
        <v>134</v>
      </c>
      <c r="K26" s="2">
        <f t="shared" si="0"/>
        <v>2.9820000000000002</v>
      </c>
      <c r="L26" s="2">
        <f t="shared" si="3"/>
        <v>74000000</v>
      </c>
      <c r="M26" s="2">
        <f t="shared" si="4"/>
        <v>7.3999999999999996E-2</v>
      </c>
      <c r="N26" t="s">
        <v>135</v>
      </c>
      <c r="O26" t="s">
        <v>136</v>
      </c>
      <c r="P26" t="s">
        <v>137</v>
      </c>
      <c r="Q26" t="s">
        <v>137</v>
      </c>
      <c r="R26" t="s">
        <v>138</v>
      </c>
      <c r="S26" s="4">
        <f t="shared" si="9"/>
        <v>1</v>
      </c>
      <c r="T26" s="4">
        <f t="shared" si="5"/>
        <v>0</v>
      </c>
      <c r="U26" s="4">
        <f t="shared" si="6"/>
        <v>-6.8581563126252423E-2</v>
      </c>
      <c r="X26">
        <f t="shared" si="7"/>
        <v>0</v>
      </c>
      <c r="Y26">
        <f t="shared" si="8"/>
        <v>0</v>
      </c>
    </row>
    <row r="27" spans="1:25" x14ac:dyDescent="0.3">
      <c r="A27" s="1">
        <v>42460</v>
      </c>
      <c r="B27">
        <v>41.650002000000001</v>
      </c>
      <c r="C27">
        <v>42</v>
      </c>
      <c r="D27">
        <v>41.509998000000003</v>
      </c>
      <c r="E27">
        <v>41.830002</v>
      </c>
      <c r="F27">
        <v>39.747135</v>
      </c>
      <c r="G27">
        <v>5168400</v>
      </c>
      <c r="H27" s="2">
        <f t="shared" si="1"/>
        <v>-3.0799979999999962</v>
      </c>
      <c r="I27" s="2">
        <f t="shared" si="2"/>
        <v>-6.8581563126252423E-2</v>
      </c>
      <c r="J27" t="s">
        <v>139</v>
      </c>
      <c r="K27" s="2">
        <f t="shared" si="0"/>
        <v>2.7450000000000001</v>
      </c>
      <c r="L27" s="2">
        <f t="shared" si="3"/>
        <v>-237000000</v>
      </c>
      <c r="M27" s="2">
        <f t="shared" si="4"/>
        <v>-0.23699999999999999</v>
      </c>
      <c r="N27" t="s">
        <v>140</v>
      </c>
      <c r="O27" t="s">
        <v>141</v>
      </c>
      <c r="P27" t="s">
        <v>142</v>
      </c>
      <c r="Q27" t="s">
        <v>142</v>
      </c>
      <c r="R27" t="s">
        <v>143</v>
      </c>
      <c r="S27">
        <f t="shared" si="9"/>
        <v>0</v>
      </c>
      <c r="T27">
        <f t="shared" si="5"/>
        <v>0</v>
      </c>
      <c r="U27">
        <f t="shared" si="6"/>
        <v>-6.0243865156879517E-2</v>
      </c>
      <c r="X27" s="3">
        <f t="shared" si="7"/>
        <v>1</v>
      </c>
      <c r="Y27" s="3">
        <f t="shared" si="8"/>
        <v>1</v>
      </c>
    </row>
    <row r="28" spans="1:25" x14ac:dyDescent="0.3">
      <c r="A28" s="1">
        <v>42551</v>
      </c>
      <c r="B28">
        <v>38.650002000000001</v>
      </c>
      <c r="C28">
        <v>39.310001</v>
      </c>
      <c r="D28">
        <v>38.57</v>
      </c>
      <c r="E28">
        <v>39.310001</v>
      </c>
      <c r="F28">
        <v>37.580807</v>
      </c>
      <c r="G28">
        <v>10425000</v>
      </c>
      <c r="H28" s="2">
        <f t="shared" si="1"/>
        <v>-2.5200010000000006</v>
      </c>
      <c r="I28" s="2">
        <f t="shared" si="2"/>
        <v>-6.0243865156879517E-2</v>
      </c>
      <c r="J28" t="s">
        <v>144</v>
      </c>
      <c r="K28" s="2">
        <f t="shared" si="0"/>
        <v>3.0459999999999998</v>
      </c>
      <c r="L28" s="2">
        <f t="shared" si="3"/>
        <v>301000000</v>
      </c>
      <c r="M28" s="2">
        <f t="shared" si="4"/>
        <v>0.30099999999999999</v>
      </c>
      <c r="N28" t="s">
        <v>145</v>
      </c>
      <c r="O28" t="s">
        <v>146</v>
      </c>
      <c r="P28" t="s">
        <v>147</v>
      </c>
      <c r="Q28" t="s">
        <v>147</v>
      </c>
      <c r="R28" t="s">
        <v>148</v>
      </c>
      <c r="S28" s="3">
        <f t="shared" si="9"/>
        <v>1</v>
      </c>
      <c r="T28" s="3">
        <f t="shared" si="5"/>
        <v>1</v>
      </c>
      <c r="U28" s="3">
        <f t="shared" si="6"/>
        <v>7.580768059507291E-2</v>
      </c>
      <c r="X28">
        <f t="shared" si="7"/>
        <v>0</v>
      </c>
      <c r="Y28">
        <f t="shared" si="8"/>
        <v>0</v>
      </c>
    </row>
    <row r="29" spans="1:25" x14ac:dyDescent="0.3">
      <c r="A29" s="1">
        <v>42643</v>
      </c>
      <c r="B29">
        <v>41.740001999999997</v>
      </c>
      <c r="C29">
        <v>42.470001000000003</v>
      </c>
      <c r="D29">
        <v>41.689999</v>
      </c>
      <c r="E29">
        <v>42.290000999999997</v>
      </c>
      <c r="F29">
        <v>40.678753</v>
      </c>
      <c r="G29">
        <v>7451000</v>
      </c>
      <c r="H29" s="2">
        <f t="shared" si="1"/>
        <v>2.9799999999999969</v>
      </c>
      <c r="I29" s="2">
        <f t="shared" si="2"/>
        <v>7.580768059507291E-2</v>
      </c>
      <c r="J29" t="s">
        <v>149</v>
      </c>
      <c r="K29" s="2">
        <f t="shared" si="0"/>
        <v>3.0169999999999999</v>
      </c>
      <c r="L29" s="2">
        <f t="shared" si="3"/>
        <v>-29000000</v>
      </c>
      <c r="M29" s="2">
        <f t="shared" si="4"/>
        <v>-2.9000000000000001E-2</v>
      </c>
      <c r="N29" t="s">
        <v>150</v>
      </c>
      <c r="O29" t="s">
        <v>151</v>
      </c>
      <c r="P29" t="s">
        <v>152</v>
      </c>
      <c r="Q29" t="s">
        <v>152</v>
      </c>
      <c r="R29" t="s">
        <v>153</v>
      </c>
      <c r="S29">
        <f t="shared" si="9"/>
        <v>0</v>
      </c>
      <c r="T29">
        <f t="shared" si="5"/>
        <v>0</v>
      </c>
      <c r="U29">
        <f t="shared" si="6"/>
        <v>5.0130029554740378E-2</v>
      </c>
      <c r="X29" s="4">
        <f t="shared" si="7"/>
        <v>1</v>
      </c>
      <c r="Y29" s="4">
        <f t="shared" si="8"/>
        <v>0</v>
      </c>
    </row>
    <row r="30" spans="1:25" x14ac:dyDescent="0.3">
      <c r="A30" s="1">
        <v>42825</v>
      </c>
      <c r="B30">
        <v>44.330002</v>
      </c>
      <c r="C30">
        <v>44.82</v>
      </c>
      <c r="D30">
        <v>44.330002</v>
      </c>
      <c r="E30">
        <v>44.41</v>
      </c>
      <c r="F30">
        <v>43.267226999999998</v>
      </c>
      <c r="G30">
        <v>7146500</v>
      </c>
      <c r="H30" s="2">
        <f t="shared" si="1"/>
        <v>2.119999</v>
      </c>
      <c r="I30" s="2">
        <f t="shared" si="2"/>
        <v>5.0130029554740378E-2</v>
      </c>
      <c r="J30" t="s">
        <v>154</v>
      </c>
      <c r="K30" s="2">
        <f t="shared" si="0"/>
        <v>3.2730000000000001</v>
      </c>
      <c r="L30" s="2">
        <f t="shared" si="3"/>
        <v>256000000</v>
      </c>
      <c r="M30" s="2">
        <f t="shared" si="4"/>
        <v>0.25600000000000001</v>
      </c>
      <c r="N30" t="s">
        <v>155</v>
      </c>
      <c r="O30" t="s">
        <v>156</v>
      </c>
      <c r="P30" t="s">
        <v>157</v>
      </c>
      <c r="Q30" t="s">
        <v>157</v>
      </c>
      <c r="R30" t="s">
        <v>158</v>
      </c>
      <c r="S30" s="3">
        <f t="shared" si="9"/>
        <v>1</v>
      </c>
      <c r="T30" s="3">
        <f t="shared" si="5"/>
        <v>1</v>
      </c>
      <c r="U30" s="3">
        <f t="shared" si="6"/>
        <v>9.4573316820535935E-2</v>
      </c>
      <c r="X30">
        <f t="shared" si="7"/>
        <v>0</v>
      </c>
      <c r="Y30">
        <f t="shared" si="8"/>
        <v>0</v>
      </c>
    </row>
    <row r="31" spans="1:25" x14ac:dyDescent="0.3">
      <c r="A31" s="1">
        <v>42916</v>
      </c>
      <c r="B31">
        <v>48.779998999999997</v>
      </c>
      <c r="C31">
        <v>49.049999</v>
      </c>
      <c r="D31">
        <v>48.610000999999997</v>
      </c>
      <c r="E31">
        <v>48.610000999999997</v>
      </c>
      <c r="F31">
        <v>47.648823</v>
      </c>
      <c r="G31">
        <v>4723300</v>
      </c>
      <c r="H31" s="2">
        <f t="shared" si="1"/>
        <v>4.2000010000000003</v>
      </c>
      <c r="I31" s="2">
        <f t="shared" si="2"/>
        <v>9.4573316820535935E-2</v>
      </c>
      <c r="J31" t="s">
        <v>159</v>
      </c>
      <c r="K31" s="2">
        <f t="shared" si="0"/>
        <v>3.464</v>
      </c>
      <c r="L31" s="2">
        <f t="shared" si="3"/>
        <v>191000000</v>
      </c>
      <c r="M31" s="2">
        <f t="shared" si="4"/>
        <v>0.191</v>
      </c>
      <c r="N31" t="s">
        <v>160</v>
      </c>
      <c r="O31" t="s">
        <v>161</v>
      </c>
      <c r="P31" t="s">
        <v>162</v>
      </c>
      <c r="Q31" t="s">
        <v>162</v>
      </c>
      <c r="R31" t="s">
        <v>163</v>
      </c>
    </row>
    <row r="32" spans="1:25" x14ac:dyDescent="0.3">
      <c r="T32" t="s">
        <v>170</v>
      </c>
      <c r="U32" s="4">
        <f>SUM(U26,U24,U14,U8,U4)</f>
        <v>-0.40773261326794985</v>
      </c>
    </row>
    <row r="33" spans="19:26" x14ac:dyDescent="0.3">
      <c r="T33" t="s">
        <v>171</v>
      </c>
      <c r="U33">
        <f>SUM(U30,U28,U22,U20,U18,U17,U15,U12,U10,U7,U6)</f>
        <v>0.94024719786902122</v>
      </c>
    </row>
    <row r="34" spans="19:26" x14ac:dyDescent="0.3">
      <c r="T34" t="s">
        <v>172</v>
      </c>
      <c r="U34">
        <f>U33+U32</f>
        <v>0.53251458460107137</v>
      </c>
    </row>
    <row r="37" spans="19:26" x14ac:dyDescent="0.3">
      <c r="S37" t="s">
        <v>173</v>
      </c>
      <c r="T37" t="s">
        <v>174</v>
      </c>
      <c r="U37" t="s">
        <v>175</v>
      </c>
      <c r="X37" t="s">
        <v>177</v>
      </c>
      <c r="Y37" t="s">
        <v>174</v>
      </c>
      <c r="Z37" t="s">
        <v>175</v>
      </c>
    </row>
    <row r="38" spans="19:26" x14ac:dyDescent="0.3">
      <c r="S38">
        <f>SUM(S3:S30)</f>
        <v>16</v>
      </c>
      <c r="T38">
        <f>SUM(T3:T30)</f>
        <v>11</v>
      </c>
      <c r="U38">
        <f>T38/S38</f>
        <v>0.6875</v>
      </c>
      <c r="X38">
        <f>SUM(X3:X30)</f>
        <v>12</v>
      </c>
      <c r="Y38">
        <f>SUM(Y3:Y30)</f>
        <v>5</v>
      </c>
      <c r="Z38">
        <f>Y38/X38</f>
        <v>0.41666666666666669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Jeffrey Leibowitz</cp:lastModifiedBy>
  <dcterms:created xsi:type="dcterms:W3CDTF">2018-06-29T10:18:42Z</dcterms:created>
  <dcterms:modified xsi:type="dcterms:W3CDTF">2018-06-30T12:30:53Z</dcterms:modified>
</cp:coreProperties>
</file>