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showInkAnnotation="0" defaultThemeVersion="124226"/>
  <mc:AlternateContent xmlns:mc="http://schemas.openxmlformats.org/markup-compatibility/2006">
    <mc:Choice Requires="x15">
      <x15ac:absPath xmlns:x15ac="http://schemas.microsoft.com/office/spreadsheetml/2010/11/ac" url="C:\wamp64\www\horizon\docs\"/>
    </mc:Choice>
  </mc:AlternateContent>
  <xr:revisionPtr revIDLastSave="0" documentId="13_ncr:1_{C05A9A83-FCC9-4E81-A682-82D6EE3E550D}" xr6:coauthVersionLast="36" xr6:coauthVersionMax="36" xr10:uidLastSave="{00000000-0000-0000-0000-000000000000}"/>
  <bookViews>
    <workbookView xWindow="0" yWindow="0" windowWidth="20490" windowHeight="7545" tabRatio="942" activeTab="3" xr2:uid="{00000000-000D-0000-FFFF-FFFF00000000}"/>
  </bookViews>
  <sheets>
    <sheet name="Inicio" sheetId="16" r:id="rId1"/>
    <sheet name="evaluacion" sheetId="1" r:id="rId2"/>
    <sheet name="correction" sheetId="9" r:id="rId3"/>
    <sheet name="Auditoria 1" sheetId="19" r:id="rId4"/>
    <sheet name="Hoja3" sheetId="21" state="hidden" r:id="rId5"/>
    <sheet name="Auditoria 2" sheetId="25" r:id="rId6"/>
    <sheet name="Auditoria 3" sheetId="26" r:id="rId7"/>
    <sheet name="Auditoria 4" sheetId="27" r:id="rId8"/>
    <sheet name="Auditoria 5" sheetId="28" r:id="rId9"/>
    <sheet name="Auditoria 6" sheetId="30" r:id="rId10"/>
    <sheet name="Auditoria 7" sheetId="29" r:id="rId11"/>
    <sheet name="Auditoria 8" sheetId="31" r:id="rId12"/>
    <sheet name="Auditoria 9" sheetId="32" r:id="rId13"/>
    <sheet name="Hoja1" sheetId="41" r:id="rId14"/>
    <sheet name="Historico Auditorias" sheetId="20" r:id="rId15"/>
    <sheet name="Glosario" sheetId="15" state="hidden" r:id="rId16"/>
    <sheet name="Fotos" sheetId="11" state="hidden" r:id="rId17"/>
    <sheet name="Fotos 2" sheetId="12" state="hidden" r:id="rId18"/>
    <sheet name="Fotos 3" sheetId="13" state="hidden" r:id="rId19"/>
    <sheet name="Datos" sheetId="4" state="hidden" r:id="rId20"/>
    <sheet name="TABLAS" sheetId="33" r:id="rId21"/>
    <sheet name="Dashboard" sheetId="34" r:id="rId22"/>
    <sheet name="METODO VALKER" sheetId="22" state="hidden" r:id="rId23"/>
    <sheet name="Riesgos Por Segmento" sheetId="7" state="hidden" r:id="rId24"/>
  </sheets>
  <externalReferences>
    <externalReference r:id="rId25"/>
  </externalReferences>
  <calcPr calcId="162913"/>
  <pivotCaches>
    <pivotCache cacheId="0" r:id="rId26"/>
  </pivotCaches>
</workbook>
</file>

<file path=xl/calcChain.xml><?xml version="1.0" encoding="utf-8"?>
<calcChain xmlns="http://schemas.openxmlformats.org/spreadsheetml/2006/main">
  <c r="H7" i="32" l="1"/>
  <c r="J7" i="32"/>
  <c r="L7" i="32"/>
  <c r="N7" i="32"/>
  <c r="T7" i="32" s="1"/>
  <c r="P7" i="32"/>
  <c r="R7" i="32"/>
  <c r="U7" i="32"/>
  <c r="H8" i="32"/>
  <c r="T8" i="32" s="1"/>
  <c r="J8" i="32"/>
  <c r="L8" i="32"/>
  <c r="N8" i="32"/>
  <c r="P8" i="32"/>
  <c r="R8" i="32"/>
  <c r="H9" i="32"/>
  <c r="J9" i="32"/>
  <c r="L9" i="32"/>
  <c r="N9" i="32"/>
  <c r="P9" i="32"/>
  <c r="R9" i="32"/>
  <c r="H10" i="32"/>
  <c r="J10" i="32"/>
  <c r="L10" i="32"/>
  <c r="N10" i="32"/>
  <c r="P10" i="32"/>
  <c r="R10" i="32"/>
  <c r="H11" i="32"/>
  <c r="U11" i="32" s="1"/>
  <c r="J11" i="32"/>
  <c r="L11" i="32"/>
  <c r="N11" i="32"/>
  <c r="P11" i="32"/>
  <c r="R11" i="32"/>
  <c r="H12" i="32"/>
  <c r="J12" i="32"/>
  <c r="L12" i="32"/>
  <c r="N12" i="32"/>
  <c r="P12" i="32"/>
  <c r="R12" i="32"/>
  <c r="T12" i="32"/>
  <c r="H13" i="32"/>
  <c r="J13" i="32"/>
  <c r="L13" i="32"/>
  <c r="N13" i="32"/>
  <c r="P13" i="32"/>
  <c r="R13" i="32"/>
  <c r="H14" i="32"/>
  <c r="J14" i="32"/>
  <c r="L14" i="32"/>
  <c r="N14" i="32"/>
  <c r="P14" i="32"/>
  <c r="R14" i="32"/>
  <c r="H15" i="32"/>
  <c r="J15" i="32"/>
  <c r="L15" i="32"/>
  <c r="N15" i="32"/>
  <c r="T15" i="32" s="1"/>
  <c r="P15" i="32"/>
  <c r="R15" i="32"/>
  <c r="H16" i="32"/>
  <c r="T16" i="32" s="1"/>
  <c r="J16" i="32"/>
  <c r="L16" i="32"/>
  <c r="N16" i="32"/>
  <c r="P16" i="32"/>
  <c r="R16" i="32"/>
  <c r="H17" i="32"/>
  <c r="J17" i="32"/>
  <c r="L17" i="32"/>
  <c r="N17" i="32"/>
  <c r="P17" i="32"/>
  <c r="R17" i="32"/>
  <c r="H18" i="32"/>
  <c r="J18" i="32"/>
  <c r="L18" i="32"/>
  <c r="N18" i="32"/>
  <c r="P18" i="32"/>
  <c r="R18" i="32"/>
  <c r="H19" i="32"/>
  <c r="U19" i="32" s="1"/>
  <c r="J19" i="32"/>
  <c r="L19" i="32"/>
  <c r="N19" i="32"/>
  <c r="P19" i="32"/>
  <c r="R19" i="32"/>
  <c r="H20" i="32"/>
  <c r="J20" i="32"/>
  <c r="L20" i="32"/>
  <c r="N20" i="32"/>
  <c r="P20" i="32"/>
  <c r="R20" i="32"/>
  <c r="T20" i="32"/>
  <c r="H21" i="32"/>
  <c r="J21" i="32"/>
  <c r="L21" i="32"/>
  <c r="N21" i="32"/>
  <c r="P21" i="32"/>
  <c r="R21" i="32"/>
  <c r="H22" i="32"/>
  <c r="J22" i="32"/>
  <c r="L22" i="32"/>
  <c r="N22" i="32"/>
  <c r="P22" i="32"/>
  <c r="R22" i="32"/>
  <c r="H23" i="32"/>
  <c r="J23" i="32"/>
  <c r="L23" i="32"/>
  <c r="N23" i="32"/>
  <c r="T23" i="32" s="1"/>
  <c r="P23" i="32"/>
  <c r="R23" i="32"/>
  <c r="H24" i="32"/>
  <c r="T24" i="32" s="1"/>
  <c r="J24" i="32"/>
  <c r="L24" i="32"/>
  <c r="N24" i="32"/>
  <c r="P24" i="32"/>
  <c r="R24" i="32"/>
  <c r="H7" i="31"/>
  <c r="U7" i="31" s="1"/>
  <c r="J7" i="31"/>
  <c r="L7" i="31"/>
  <c r="N7" i="31"/>
  <c r="P7" i="31"/>
  <c r="R7" i="31"/>
  <c r="H8" i="31"/>
  <c r="J8" i="31"/>
  <c r="L8" i="31"/>
  <c r="U8" i="31" s="1"/>
  <c r="N8" i="31"/>
  <c r="P8" i="31"/>
  <c r="R8" i="31"/>
  <c r="T8" i="31"/>
  <c r="V8" i="31" s="1"/>
  <c r="L9" i="20" s="1"/>
  <c r="H9" i="31"/>
  <c r="J9" i="31"/>
  <c r="L9" i="31"/>
  <c r="N9" i="31"/>
  <c r="P9" i="31"/>
  <c r="R9" i="31"/>
  <c r="H10" i="31"/>
  <c r="J10" i="31"/>
  <c r="L10" i="31"/>
  <c r="N10" i="31"/>
  <c r="P10" i="31"/>
  <c r="R10" i="31"/>
  <c r="H11" i="31"/>
  <c r="J11" i="31"/>
  <c r="L11" i="31"/>
  <c r="N11" i="31"/>
  <c r="U11" i="31" s="1"/>
  <c r="P11" i="31"/>
  <c r="R11" i="31"/>
  <c r="H12" i="31"/>
  <c r="T12" i="31" s="1"/>
  <c r="J12" i="31"/>
  <c r="L12" i="31"/>
  <c r="N12" i="31"/>
  <c r="P12" i="31"/>
  <c r="R12" i="31"/>
  <c r="H13" i="31"/>
  <c r="J13" i="31"/>
  <c r="L13" i="31"/>
  <c r="N13" i="31"/>
  <c r="P13" i="31"/>
  <c r="R13" i="31"/>
  <c r="H14" i="31"/>
  <c r="J14" i="31"/>
  <c r="L14" i="31"/>
  <c r="N14" i="31"/>
  <c r="P14" i="31"/>
  <c r="R14" i="31"/>
  <c r="H15" i="31"/>
  <c r="J15" i="31"/>
  <c r="L15" i="31"/>
  <c r="N15" i="31"/>
  <c r="P15" i="31"/>
  <c r="R15" i="31"/>
  <c r="H16" i="31"/>
  <c r="J16" i="31"/>
  <c r="L16" i="31"/>
  <c r="U16" i="31" s="1"/>
  <c r="N16" i="31"/>
  <c r="P16" i="31"/>
  <c r="R16" i="31"/>
  <c r="T16" i="31"/>
  <c r="V16" i="31" s="1"/>
  <c r="L17" i="20" s="1"/>
  <c r="H17" i="31"/>
  <c r="J17" i="31"/>
  <c r="L17" i="31"/>
  <c r="N17" i="31"/>
  <c r="P17" i="31"/>
  <c r="R17" i="31"/>
  <c r="H18" i="31"/>
  <c r="J18" i="31"/>
  <c r="L18" i="31"/>
  <c r="N18" i="31"/>
  <c r="P18" i="31"/>
  <c r="R18" i="31"/>
  <c r="H19" i="31"/>
  <c r="J19" i="31"/>
  <c r="L19" i="31"/>
  <c r="N19" i="31"/>
  <c r="U19" i="31" s="1"/>
  <c r="P19" i="31"/>
  <c r="R19" i="31"/>
  <c r="H20" i="31"/>
  <c r="T20" i="31" s="1"/>
  <c r="J20" i="31"/>
  <c r="L20" i="31"/>
  <c r="N20" i="31"/>
  <c r="P20" i="31"/>
  <c r="R20" i="31"/>
  <c r="H21" i="31"/>
  <c r="J21" i="31"/>
  <c r="L21" i="31"/>
  <c r="N21" i="31"/>
  <c r="P21" i="31"/>
  <c r="R21" i="31"/>
  <c r="H22" i="31"/>
  <c r="J22" i="31"/>
  <c r="L22" i="31"/>
  <c r="N22" i="31"/>
  <c r="P22" i="31"/>
  <c r="R22" i="31"/>
  <c r="H23" i="31"/>
  <c r="J23" i="31"/>
  <c r="L23" i="31"/>
  <c r="N23" i="31"/>
  <c r="P23" i="31"/>
  <c r="R23" i="31"/>
  <c r="H24" i="31"/>
  <c r="J24" i="31"/>
  <c r="L24" i="31"/>
  <c r="U24" i="31" s="1"/>
  <c r="N24" i="31"/>
  <c r="P24" i="31"/>
  <c r="R24" i="31"/>
  <c r="T24" i="31"/>
  <c r="V24" i="31" s="1"/>
  <c r="L25" i="20" s="1"/>
  <c r="H7" i="29"/>
  <c r="J7" i="29"/>
  <c r="L7" i="29"/>
  <c r="N7" i="29"/>
  <c r="T7" i="29" s="1"/>
  <c r="P7" i="29"/>
  <c r="R7" i="29"/>
  <c r="H8" i="29"/>
  <c r="T8" i="29" s="1"/>
  <c r="J8" i="29"/>
  <c r="L8" i="29"/>
  <c r="N8" i="29"/>
  <c r="P8" i="29"/>
  <c r="R8" i="29"/>
  <c r="H9" i="29"/>
  <c r="J9" i="29"/>
  <c r="L9" i="29"/>
  <c r="N9" i="29"/>
  <c r="P9" i="29"/>
  <c r="R9" i="29"/>
  <c r="H10" i="29"/>
  <c r="J10" i="29"/>
  <c r="L10" i="29"/>
  <c r="N10" i="29"/>
  <c r="P10" i="29"/>
  <c r="R10" i="29"/>
  <c r="H11" i="29"/>
  <c r="U11" i="29" s="1"/>
  <c r="J11" i="29"/>
  <c r="L11" i="29"/>
  <c r="N11" i="29"/>
  <c r="P11" i="29"/>
  <c r="R11" i="29"/>
  <c r="H12" i="29"/>
  <c r="J12" i="29"/>
  <c r="L12" i="29"/>
  <c r="N12" i="29"/>
  <c r="P12" i="29"/>
  <c r="R12" i="29"/>
  <c r="T12" i="29"/>
  <c r="H13" i="29"/>
  <c r="J13" i="29"/>
  <c r="L13" i="29"/>
  <c r="N13" i="29"/>
  <c r="P13" i="29"/>
  <c r="R13" i="29"/>
  <c r="H14" i="29"/>
  <c r="J14" i="29"/>
  <c r="L14" i="29"/>
  <c r="N14" i="29"/>
  <c r="P14" i="29"/>
  <c r="R14" i="29"/>
  <c r="H15" i="29"/>
  <c r="J15" i="29"/>
  <c r="L15" i="29"/>
  <c r="N15" i="29"/>
  <c r="U15" i="29" s="1"/>
  <c r="P15" i="29"/>
  <c r="R15" i="29"/>
  <c r="H16" i="29"/>
  <c r="U16" i="29" s="1"/>
  <c r="J16" i="29"/>
  <c r="L16" i="29"/>
  <c r="N16" i="29"/>
  <c r="P16" i="29"/>
  <c r="R16" i="29"/>
  <c r="H17" i="29"/>
  <c r="J17" i="29"/>
  <c r="T17" i="29" s="1"/>
  <c r="L17" i="29"/>
  <c r="N17" i="29"/>
  <c r="P17" i="29"/>
  <c r="R17" i="29"/>
  <c r="H18" i="29"/>
  <c r="J18" i="29"/>
  <c r="L18" i="29"/>
  <c r="N18" i="29"/>
  <c r="P18" i="29"/>
  <c r="R18" i="29"/>
  <c r="H19" i="29"/>
  <c r="U19" i="29" s="1"/>
  <c r="J19" i="29"/>
  <c r="T19" i="29" s="1"/>
  <c r="L19" i="29"/>
  <c r="N19" i="29"/>
  <c r="P19" i="29"/>
  <c r="R19" i="29"/>
  <c r="H20" i="29"/>
  <c r="J20" i="29"/>
  <c r="L20" i="29"/>
  <c r="N20" i="29"/>
  <c r="P20" i="29"/>
  <c r="R20" i="29"/>
  <c r="T20" i="29"/>
  <c r="H21" i="29"/>
  <c r="J21" i="29"/>
  <c r="L21" i="29"/>
  <c r="N21" i="29"/>
  <c r="P21" i="29"/>
  <c r="R21" i="29"/>
  <c r="H22" i="29"/>
  <c r="J22" i="29"/>
  <c r="L22" i="29"/>
  <c r="N22" i="29"/>
  <c r="P22" i="29"/>
  <c r="R22" i="29"/>
  <c r="H23" i="29"/>
  <c r="J23" i="29"/>
  <c r="L23" i="29"/>
  <c r="N23" i="29"/>
  <c r="U23" i="29" s="1"/>
  <c r="P23" i="29"/>
  <c r="R23" i="29"/>
  <c r="H24" i="29"/>
  <c r="U24" i="29" s="1"/>
  <c r="J24" i="29"/>
  <c r="L24" i="29"/>
  <c r="N24" i="29"/>
  <c r="P24" i="29"/>
  <c r="R24" i="29"/>
  <c r="H7" i="30"/>
  <c r="J7" i="30"/>
  <c r="L7" i="30"/>
  <c r="N7" i="30"/>
  <c r="P7" i="30"/>
  <c r="R7" i="30"/>
  <c r="H8" i="30"/>
  <c r="J8" i="30"/>
  <c r="L8" i="30"/>
  <c r="N8" i="30"/>
  <c r="T8" i="30" s="1"/>
  <c r="P8" i="30"/>
  <c r="R8" i="30"/>
  <c r="H9" i="30"/>
  <c r="T9" i="30" s="1"/>
  <c r="J9" i="30"/>
  <c r="L9" i="30"/>
  <c r="N9" i="30"/>
  <c r="P9" i="30"/>
  <c r="R9" i="30"/>
  <c r="H10" i="30"/>
  <c r="J10" i="30"/>
  <c r="T10" i="30" s="1"/>
  <c r="L10" i="30"/>
  <c r="N10" i="30"/>
  <c r="P10" i="30"/>
  <c r="R10" i="30"/>
  <c r="H11" i="30"/>
  <c r="J11" i="30"/>
  <c r="L11" i="30"/>
  <c r="N11" i="30"/>
  <c r="P11" i="30"/>
  <c r="R11" i="30"/>
  <c r="H12" i="30"/>
  <c r="J12" i="30"/>
  <c r="L12" i="30"/>
  <c r="N12" i="30"/>
  <c r="P12" i="30"/>
  <c r="R12" i="30"/>
  <c r="H13" i="30"/>
  <c r="J13" i="30"/>
  <c r="L13" i="30"/>
  <c r="U13" i="30" s="1"/>
  <c r="N13" i="30"/>
  <c r="P13" i="30"/>
  <c r="R13" i="30"/>
  <c r="T13" i="30"/>
  <c r="V13" i="30" s="1"/>
  <c r="J14" i="20" s="1"/>
  <c r="H14" i="30"/>
  <c r="J14" i="30"/>
  <c r="L14" i="30"/>
  <c r="N14" i="30"/>
  <c r="P14" i="30"/>
  <c r="R14" i="30"/>
  <c r="H15" i="30"/>
  <c r="J15" i="30"/>
  <c r="L15" i="30"/>
  <c r="N15" i="30"/>
  <c r="P15" i="30"/>
  <c r="R15" i="30"/>
  <c r="H16" i="30"/>
  <c r="J16" i="30"/>
  <c r="L16" i="30"/>
  <c r="N16" i="30"/>
  <c r="U16" i="30" s="1"/>
  <c r="P16" i="30"/>
  <c r="R16" i="30"/>
  <c r="H17" i="30"/>
  <c r="T17" i="30" s="1"/>
  <c r="J17" i="30"/>
  <c r="L17" i="30"/>
  <c r="N17" i="30"/>
  <c r="P17" i="30"/>
  <c r="R17" i="30"/>
  <c r="H18" i="30"/>
  <c r="J18" i="30"/>
  <c r="T18" i="30" s="1"/>
  <c r="L18" i="30"/>
  <c r="N18" i="30"/>
  <c r="P18" i="30"/>
  <c r="R18" i="30"/>
  <c r="H19" i="30"/>
  <c r="J19" i="30"/>
  <c r="L19" i="30"/>
  <c r="N19" i="30"/>
  <c r="P19" i="30"/>
  <c r="R19" i="30"/>
  <c r="H20" i="30"/>
  <c r="J20" i="30"/>
  <c r="L20" i="30"/>
  <c r="N20" i="30"/>
  <c r="P20" i="30"/>
  <c r="R20" i="30"/>
  <c r="H21" i="30"/>
  <c r="J21" i="30"/>
  <c r="L21" i="30"/>
  <c r="U21" i="30" s="1"/>
  <c r="N21" i="30"/>
  <c r="P21" i="30"/>
  <c r="R21" i="30"/>
  <c r="T21" i="30"/>
  <c r="V21" i="30" s="1"/>
  <c r="J22" i="20" s="1"/>
  <c r="H22" i="30"/>
  <c r="J22" i="30"/>
  <c r="L22" i="30"/>
  <c r="N22" i="30"/>
  <c r="P22" i="30"/>
  <c r="R22" i="30"/>
  <c r="H23" i="30"/>
  <c r="J23" i="30"/>
  <c r="L23" i="30"/>
  <c r="N23" i="30"/>
  <c r="P23" i="30"/>
  <c r="R23" i="30"/>
  <c r="H24" i="30"/>
  <c r="J24" i="30"/>
  <c r="L24" i="30"/>
  <c r="N24" i="30"/>
  <c r="U24" i="30" s="1"/>
  <c r="P24" i="30"/>
  <c r="R24" i="30"/>
  <c r="L7" i="28"/>
  <c r="L8" i="28"/>
  <c r="L9" i="28"/>
  <c r="L10" i="28"/>
  <c r="L11" i="28"/>
  <c r="L12" i="28"/>
  <c r="L13" i="28"/>
  <c r="L14" i="28"/>
  <c r="L15" i="28"/>
  <c r="L16" i="28"/>
  <c r="L17" i="28"/>
  <c r="L18" i="28"/>
  <c r="L19" i="28"/>
  <c r="L20" i="28"/>
  <c r="L21" i="28"/>
  <c r="L22" i="28"/>
  <c r="L23" i="28"/>
  <c r="L24" i="28"/>
  <c r="H7" i="28"/>
  <c r="J7" i="28"/>
  <c r="N7" i="28"/>
  <c r="P7" i="28"/>
  <c r="R7" i="28"/>
  <c r="H8" i="28"/>
  <c r="J8" i="28"/>
  <c r="N8" i="28"/>
  <c r="P8" i="28"/>
  <c r="R8" i="28"/>
  <c r="U8" i="28"/>
  <c r="H9" i="28"/>
  <c r="T9" i="28" s="1"/>
  <c r="J9" i="28"/>
  <c r="N9" i="28"/>
  <c r="P9" i="28"/>
  <c r="R9" i="28"/>
  <c r="H10" i="28"/>
  <c r="J10" i="28"/>
  <c r="N10" i="28"/>
  <c r="P10" i="28"/>
  <c r="R10" i="28"/>
  <c r="H11" i="28"/>
  <c r="T11" i="28" s="1"/>
  <c r="J11" i="28"/>
  <c r="N11" i="28"/>
  <c r="P11" i="28"/>
  <c r="R11" i="28"/>
  <c r="H12" i="28"/>
  <c r="U12" i="28" s="1"/>
  <c r="J12" i="28"/>
  <c r="N12" i="28"/>
  <c r="P12" i="28"/>
  <c r="R12" i="28"/>
  <c r="H13" i="28"/>
  <c r="J13" i="28"/>
  <c r="N13" i="28"/>
  <c r="P13" i="28"/>
  <c r="R13" i="28"/>
  <c r="H14" i="28"/>
  <c r="J14" i="28"/>
  <c r="N14" i="28"/>
  <c r="P14" i="28"/>
  <c r="R14" i="28"/>
  <c r="H15" i="28"/>
  <c r="J15" i="28"/>
  <c r="N15" i="28"/>
  <c r="P15" i="28"/>
  <c r="R15" i="28"/>
  <c r="H16" i="28"/>
  <c r="J16" i="28"/>
  <c r="N16" i="28"/>
  <c r="U16" i="28" s="1"/>
  <c r="P16" i="28"/>
  <c r="R16" i="28"/>
  <c r="H17" i="28"/>
  <c r="T17" i="28" s="1"/>
  <c r="J17" i="28"/>
  <c r="N17" i="28"/>
  <c r="P17" i="28"/>
  <c r="R17" i="28"/>
  <c r="H18" i="28"/>
  <c r="J18" i="28"/>
  <c r="N18" i="28"/>
  <c r="P18" i="28"/>
  <c r="R18" i="28"/>
  <c r="H19" i="28"/>
  <c r="J19" i="28"/>
  <c r="N19" i="28"/>
  <c r="P19" i="28"/>
  <c r="R19" i="28"/>
  <c r="H20" i="28"/>
  <c r="U20" i="28" s="1"/>
  <c r="J20" i="28"/>
  <c r="N20" i="28"/>
  <c r="P20" i="28"/>
  <c r="R20" i="28"/>
  <c r="H21" i="28"/>
  <c r="J21" i="28"/>
  <c r="N21" i="28"/>
  <c r="T21" i="28" s="1"/>
  <c r="P21" i="28"/>
  <c r="R21" i="28"/>
  <c r="H22" i="28"/>
  <c r="J22" i="28"/>
  <c r="N22" i="28"/>
  <c r="P22" i="28"/>
  <c r="R22" i="28"/>
  <c r="H23" i="28"/>
  <c r="J23" i="28"/>
  <c r="N23" i="28"/>
  <c r="P23" i="28"/>
  <c r="R23" i="28"/>
  <c r="H24" i="28"/>
  <c r="J24" i="28"/>
  <c r="N24" i="28"/>
  <c r="U24" i="28" s="1"/>
  <c r="P24" i="28"/>
  <c r="R24" i="28"/>
  <c r="H7" i="27"/>
  <c r="U7" i="27" s="1"/>
  <c r="J7" i="27"/>
  <c r="L7" i="27"/>
  <c r="N7" i="27"/>
  <c r="P7" i="27"/>
  <c r="R7" i="27"/>
  <c r="H8" i="27"/>
  <c r="T8" i="27" s="1"/>
  <c r="J8" i="27"/>
  <c r="U8" i="27" s="1"/>
  <c r="L8" i="27"/>
  <c r="N8" i="27"/>
  <c r="P8" i="27"/>
  <c r="R8" i="27"/>
  <c r="H9" i="27"/>
  <c r="J9" i="27"/>
  <c r="L9" i="27"/>
  <c r="N9" i="27"/>
  <c r="P9" i="27"/>
  <c r="R9" i="27"/>
  <c r="H10" i="27"/>
  <c r="T10" i="27" s="1"/>
  <c r="J10" i="27"/>
  <c r="L10" i="27"/>
  <c r="N10" i="27"/>
  <c r="P10" i="27"/>
  <c r="R10" i="27"/>
  <c r="H11" i="27"/>
  <c r="J11" i="27"/>
  <c r="L11" i="27"/>
  <c r="N11" i="27"/>
  <c r="P11" i="27"/>
  <c r="R11" i="27"/>
  <c r="U11" i="27"/>
  <c r="H12" i="27"/>
  <c r="J12" i="27"/>
  <c r="L12" i="27"/>
  <c r="N12" i="27"/>
  <c r="T12" i="27" s="1"/>
  <c r="P12" i="27"/>
  <c r="R12" i="27"/>
  <c r="H13" i="27"/>
  <c r="J13" i="27"/>
  <c r="L13" i="27"/>
  <c r="N13" i="27"/>
  <c r="P13" i="27"/>
  <c r="R13" i="27"/>
  <c r="H14" i="27"/>
  <c r="J14" i="27"/>
  <c r="L14" i="27"/>
  <c r="N14" i="27"/>
  <c r="P14" i="27"/>
  <c r="R14" i="27"/>
  <c r="H15" i="27"/>
  <c r="U15" i="27" s="1"/>
  <c r="J15" i="27"/>
  <c r="L15" i="27"/>
  <c r="N15" i="27"/>
  <c r="P15" i="27"/>
  <c r="R15" i="27"/>
  <c r="H16" i="27"/>
  <c r="J16" i="27"/>
  <c r="L16" i="27"/>
  <c r="N16" i="27"/>
  <c r="P16" i="27"/>
  <c r="R16" i="27"/>
  <c r="H17" i="27"/>
  <c r="J17" i="27"/>
  <c r="L17" i="27"/>
  <c r="N17" i="27"/>
  <c r="P17" i="27"/>
  <c r="R17" i="27"/>
  <c r="H18" i="27"/>
  <c r="T18" i="27" s="1"/>
  <c r="J18" i="27"/>
  <c r="L18" i="27"/>
  <c r="N18" i="27"/>
  <c r="P18" i="27"/>
  <c r="R18" i="27"/>
  <c r="H19" i="27"/>
  <c r="J19" i="27"/>
  <c r="L19" i="27"/>
  <c r="N19" i="27"/>
  <c r="P19" i="27"/>
  <c r="R19" i="27"/>
  <c r="U19" i="27"/>
  <c r="H20" i="27"/>
  <c r="J20" i="27"/>
  <c r="L20" i="27"/>
  <c r="N20" i="27"/>
  <c r="T20" i="27" s="1"/>
  <c r="P20" i="27"/>
  <c r="R20" i="27"/>
  <c r="H21" i="27"/>
  <c r="T21" i="27" s="1"/>
  <c r="J21" i="27"/>
  <c r="L21" i="27"/>
  <c r="N21" i="27"/>
  <c r="P21" i="27"/>
  <c r="R21" i="27"/>
  <c r="H22" i="27"/>
  <c r="J22" i="27"/>
  <c r="L22" i="27"/>
  <c r="N22" i="27"/>
  <c r="P22" i="27"/>
  <c r="R22" i="27"/>
  <c r="H23" i="27"/>
  <c r="U23" i="27" s="1"/>
  <c r="J23" i="27"/>
  <c r="L23" i="27"/>
  <c r="N23" i="27"/>
  <c r="P23" i="27"/>
  <c r="R23" i="27"/>
  <c r="H24" i="27"/>
  <c r="J24" i="27"/>
  <c r="L24" i="27"/>
  <c r="N24" i="27"/>
  <c r="P24" i="27"/>
  <c r="R24" i="27"/>
  <c r="R7" i="26"/>
  <c r="R8" i="26"/>
  <c r="R9" i="26"/>
  <c r="R10" i="26"/>
  <c r="R11" i="26"/>
  <c r="R12" i="26"/>
  <c r="R13" i="26"/>
  <c r="R14" i="26"/>
  <c r="R15" i="26"/>
  <c r="R16" i="26"/>
  <c r="R17" i="26"/>
  <c r="R18" i="26"/>
  <c r="R19" i="26"/>
  <c r="R20" i="26"/>
  <c r="R21" i="26"/>
  <c r="R22" i="26"/>
  <c r="R23" i="26"/>
  <c r="R24" i="26"/>
  <c r="P7" i="26"/>
  <c r="P8" i="26"/>
  <c r="P9" i="26"/>
  <c r="P10" i="26"/>
  <c r="P11" i="26"/>
  <c r="P12" i="26"/>
  <c r="P13" i="26"/>
  <c r="P14" i="26"/>
  <c r="P15" i="26"/>
  <c r="P16" i="26"/>
  <c r="P17" i="26"/>
  <c r="P18" i="26"/>
  <c r="P19" i="26"/>
  <c r="P20" i="26"/>
  <c r="P21" i="26"/>
  <c r="P22" i="26"/>
  <c r="P23" i="26"/>
  <c r="P24" i="26"/>
  <c r="N7" i="26"/>
  <c r="N8" i="26"/>
  <c r="N9" i="26"/>
  <c r="N10" i="26"/>
  <c r="N11" i="26"/>
  <c r="N12" i="26"/>
  <c r="N13" i="26"/>
  <c r="N14" i="26"/>
  <c r="N15" i="26"/>
  <c r="N16" i="26"/>
  <c r="N17" i="26"/>
  <c r="N18" i="26"/>
  <c r="N19" i="26"/>
  <c r="N20" i="26"/>
  <c r="N21" i="26"/>
  <c r="N22" i="26"/>
  <c r="N23" i="26"/>
  <c r="L7" i="26"/>
  <c r="L8" i="26"/>
  <c r="L9" i="26"/>
  <c r="L10" i="26"/>
  <c r="L11" i="26"/>
  <c r="L12" i="26"/>
  <c r="L13" i="26"/>
  <c r="L14" i="26"/>
  <c r="L15" i="26"/>
  <c r="L16" i="26"/>
  <c r="L17" i="26"/>
  <c r="L18" i="26"/>
  <c r="L19" i="26"/>
  <c r="L20" i="26"/>
  <c r="L21" i="26"/>
  <c r="L22" i="26"/>
  <c r="L23" i="26"/>
  <c r="L24" i="26"/>
  <c r="J7" i="26"/>
  <c r="J8" i="26"/>
  <c r="J9" i="26"/>
  <c r="J10" i="26"/>
  <c r="J11" i="26"/>
  <c r="J12" i="26"/>
  <c r="J13" i="26"/>
  <c r="J14" i="26"/>
  <c r="J15" i="26"/>
  <c r="J16" i="26"/>
  <c r="J17" i="26"/>
  <c r="J18" i="26"/>
  <c r="J19" i="26"/>
  <c r="J20" i="26"/>
  <c r="J21" i="26"/>
  <c r="J22" i="26"/>
  <c r="J23" i="26"/>
  <c r="J24" i="26"/>
  <c r="R13" i="25"/>
  <c r="R14" i="25"/>
  <c r="R15" i="25"/>
  <c r="R16" i="25"/>
  <c r="R17" i="25"/>
  <c r="R18" i="25"/>
  <c r="R19" i="25"/>
  <c r="R20" i="25"/>
  <c r="R21" i="25"/>
  <c r="R22" i="25"/>
  <c r="R23" i="25"/>
  <c r="R24" i="25"/>
  <c r="P13" i="25"/>
  <c r="P14" i="25"/>
  <c r="P15" i="25"/>
  <c r="P16" i="25"/>
  <c r="P17" i="25"/>
  <c r="P18" i="25"/>
  <c r="P19" i="25"/>
  <c r="P20" i="25"/>
  <c r="P21" i="25"/>
  <c r="P22" i="25"/>
  <c r="P23" i="25"/>
  <c r="P24" i="25"/>
  <c r="N13" i="25"/>
  <c r="N14" i="25"/>
  <c r="N15" i="25"/>
  <c r="N16" i="25"/>
  <c r="N17" i="25"/>
  <c r="N18" i="25"/>
  <c r="N19" i="25"/>
  <c r="N20" i="25"/>
  <c r="N21" i="25"/>
  <c r="N22" i="25"/>
  <c r="N23" i="25"/>
  <c r="N24" i="25"/>
  <c r="L13" i="25"/>
  <c r="L14" i="25"/>
  <c r="L15" i="25"/>
  <c r="L16" i="25"/>
  <c r="L17" i="25"/>
  <c r="L18" i="25"/>
  <c r="L19" i="25"/>
  <c r="L20" i="25"/>
  <c r="L21" i="25"/>
  <c r="L22" i="25"/>
  <c r="L23" i="25"/>
  <c r="L24" i="25"/>
  <c r="J13" i="25"/>
  <c r="J14" i="25"/>
  <c r="J15" i="25"/>
  <c r="J16" i="25"/>
  <c r="J17" i="25"/>
  <c r="J18" i="25"/>
  <c r="J19" i="25"/>
  <c r="J20" i="25"/>
  <c r="J21" i="25"/>
  <c r="J22" i="25"/>
  <c r="J23" i="25"/>
  <c r="J24" i="25"/>
  <c r="J7" i="25"/>
  <c r="L7" i="25"/>
  <c r="N7" i="25"/>
  <c r="P7" i="25"/>
  <c r="R7" i="25"/>
  <c r="J8" i="25"/>
  <c r="L8" i="25"/>
  <c r="N8" i="25"/>
  <c r="P8" i="25"/>
  <c r="R8" i="25"/>
  <c r="J9" i="25"/>
  <c r="L9" i="25"/>
  <c r="N9" i="25"/>
  <c r="P9" i="25"/>
  <c r="R9" i="25"/>
  <c r="J10" i="25"/>
  <c r="L10" i="25"/>
  <c r="N10" i="25"/>
  <c r="P10" i="25"/>
  <c r="R10" i="25"/>
  <c r="J11" i="25"/>
  <c r="L11" i="25"/>
  <c r="N11" i="25"/>
  <c r="P11" i="25"/>
  <c r="R11" i="25"/>
  <c r="J12" i="25"/>
  <c r="L12" i="25"/>
  <c r="N12" i="25"/>
  <c r="P12" i="25"/>
  <c r="R12" i="25"/>
  <c r="R6" i="19"/>
  <c r="R7" i="19"/>
  <c r="R8" i="19"/>
  <c r="R9" i="19"/>
  <c r="R10" i="19"/>
  <c r="R11" i="19"/>
  <c r="R12" i="19"/>
  <c r="R13" i="19"/>
  <c r="R14" i="19"/>
  <c r="R15" i="19"/>
  <c r="R16" i="19"/>
  <c r="R17" i="19"/>
  <c r="R18" i="19"/>
  <c r="R19" i="19"/>
  <c r="R20" i="19"/>
  <c r="R21" i="19"/>
  <c r="R22" i="19"/>
  <c r="R23" i="19"/>
  <c r="R24" i="19"/>
  <c r="P7" i="19"/>
  <c r="P8" i="19"/>
  <c r="P9" i="19"/>
  <c r="P10" i="19"/>
  <c r="P11" i="19"/>
  <c r="P12" i="19"/>
  <c r="P13" i="19"/>
  <c r="P14" i="19"/>
  <c r="P15" i="19"/>
  <c r="P16" i="19"/>
  <c r="P17" i="19"/>
  <c r="P18" i="19"/>
  <c r="P19" i="19"/>
  <c r="P20" i="19"/>
  <c r="P21" i="19"/>
  <c r="P22" i="19"/>
  <c r="P23" i="19"/>
  <c r="P24" i="19"/>
  <c r="N7" i="19"/>
  <c r="N8" i="19"/>
  <c r="N9" i="19"/>
  <c r="N10" i="19"/>
  <c r="N11" i="19"/>
  <c r="N12" i="19"/>
  <c r="N13" i="19"/>
  <c r="N14" i="19"/>
  <c r="N15" i="19"/>
  <c r="N16" i="19"/>
  <c r="N17" i="19"/>
  <c r="N18" i="19"/>
  <c r="N19" i="19"/>
  <c r="N20" i="19"/>
  <c r="N21" i="19"/>
  <c r="N22" i="19"/>
  <c r="N23" i="19"/>
  <c r="N24" i="19"/>
  <c r="L7" i="19"/>
  <c r="L8" i="19"/>
  <c r="L9" i="19"/>
  <c r="L10" i="19"/>
  <c r="L11" i="19"/>
  <c r="L12" i="19"/>
  <c r="L13" i="19"/>
  <c r="L14" i="19"/>
  <c r="L15" i="19"/>
  <c r="L16" i="19"/>
  <c r="L17" i="19"/>
  <c r="L18" i="19"/>
  <c r="L19" i="19"/>
  <c r="L20" i="19"/>
  <c r="L21" i="19"/>
  <c r="L22" i="19"/>
  <c r="L23" i="19"/>
  <c r="L24" i="19"/>
  <c r="J7" i="19"/>
  <c r="J8" i="19"/>
  <c r="J9" i="19"/>
  <c r="J10" i="19"/>
  <c r="J11" i="19"/>
  <c r="J12" i="19"/>
  <c r="J13" i="19"/>
  <c r="J14" i="19"/>
  <c r="J15" i="19"/>
  <c r="J16" i="19"/>
  <c r="J17" i="19"/>
  <c r="J18" i="19"/>
  <c r="J19" i="19"/>
  <c r="J20" i="19"/>
  <c r="J21" i="19"/>
  <c r="J22" i="19"/>
  <c r="J23" i="19"/>
  <c r="J24" i="19"/>
  <c r="E3" i="20"/>
  <c r="T11" i="29" l="1"/>
  <c r="V11" i="29" s="1"/>
  <c r="K12" i="20" s="1"/>
  <c r="U9" i="29"/>
  <c r="T21" i="31"/>
  <c r="T13" i="31"/>
  <c r="T13" i="27"/>
  <c r="T19" i="27"/>
  <c r="V19" i="27" s="1"/>
  <c r="H20" i="20" s="1"/>
  <c r="U17" i="27"/>
  <c r="U16" i="27"/>
  <c r="T11" i="27"/>
  <c r="V11" i="27" s="1"/>
  <c r="H12" i="20" s="1"/>
  <c r="U9" i="27"/>
  <c r="T7" i="27"/>
  <c r="V7" i="27" s="1"/>
  <c r="H8" i="20" s="1"/>
  <c r="T24" i="28"/>
  <c r="T19" i="28"/>
  <c r="T16" i="28"/>
  <c r="U13" i="28"/>
  <c r="T10" i="28"/>
  <c r="T23" i="30"/>
  <c r="T20" i="30"/>
  <c r="T15" i="30"/>
  <c r="T12" i="30"/>
  <c r="U10" i="30"/>
  <c r="U8" i="30"/>
  <c r="V8" i="30" s="1"/>
  <c r="J9" i="20" s="1"/>
  <c r="T7" i="30"/>
  <c r="T22" i="29"/>
  <c r="T14" i="29"/>
  <c r="T9" i="29"/>
  <c r="U7" i="29"/>
  <c r="V7" i="29" s="1"/>
  <c r="K8" i="20" s="1"/>
  <c r="T23" i="31"/>
  <c r="U21" i="31"/>
  <c r="T18" i="31"/>
  <c r="T15" i="31"/>
  <c r="U13" i="31"/>
  <c r="T10" i="31"/>
  <c r="U23" i="32"/>
  <c r="T22" i="32"/>
  <c r="U20" i="32"/>
  <c r="T17" i="32"/>
  <c r="U15" i="32"/>
  <c r="T14" i="32"/>
  <c r="U12" i="32"/>
  <c r="T9" i="32"/>
  <c r="T22" i="27"/>
  <c r="T17" i="27"/>
  <c r="T14" i="27"/>
  <c r="T9" i="27"/>
  <c r="U21" i="28"/>
  <c r="T18" i="28"/>
  <c r="T12" i="28"/>
  <c r="T7" i="28"/>
  <c r="T13" i="28"/>
  <c r="T22" i="30"/>
  <c r="U17" i="30"/>
  <c r="T14" i="30"/>
  <c r="U9" i="30"/>
  <c r="T24" i="29"/>
  <c r="T23" i="29"/>
  <c r="V23" i="29" s="1"/>
  <c r="K24" i="20" s="1"/>
  <c r="T21" i="29"/>
  <c r="U20" i="29"/>
  <c r="T16" i="29"/>
  <c r="T15" i="29"/>
  <c r="U13" i="29"/>
  <c r="U12" i="29"/>
  <c r="V12" i="29" s="1"/>
  <c r="K13" i="20" s="1"/>
  <c r="U20" i="31"/>
  <c r="T17" i="31"/>
  <c r="U12" i="31"/>
  <c r="T9" i="31"/>
  <c r="T7" i="31"/>
  <c r="V7" i="31" s="1"/>
  <c r="L8" i="20" s="1"/>
  <c r="T19" i="32"/>
  <c r="T11" i="32"/>
  <c r="U24" i="27"/>
  <c r="T24" i="27"/>
  <c r="T23" i="27"/>
  <c r="U21" i="27"/>
  <c r="U20" i="27"/>
  <c r="V20" i="27" s="1"/>
  <c r="H21" i="20" s="1"/>
  <c r="T16" i="27"/>
  <c r="T15" i="27"/>
  <c r="U13" i="27"/>
  <c r="U12" i="27"/>
  <c r="V12" i="27" s="1"/>
  <c r="H13" i="20" s="1"/>
  <c r="T23" i="28"/>
  <c r="T20" i="28"/>
  <c r="T15" i="28"/>
  <c r="T8" i="28"/>
  <c r="T24" i="30"/>
  <c r="V24" i="30" s="1"/>
  <c r="J25" i="20" s="1"/>
  <c r="U20" i="30"/>
  <c r="T19" i="30"/>
  <c r="T16" i="30"/>
  <c r="V16" i="30" s="1"/>
  <c r="J17" i="20" s="1"/>
  <c r="U14" i="30"/>
  <c r="U12" i="30"/>
  <c r="T11" i="30"/>
  <c r="T18" i="29"/>
  <c r="T13" i="29"/>
  <c r="T10" i="29"/>
  <c r="U8" i="29"/>
  <c r="U23" i="31"/>
  <c r="T22" i="31"/>
  <c r="T19" i="31"/>
  <c r="V19" i="31" s="1"/>
  <c r="L20" i="20" s="1"/>
  <c r="U17" i="31"/>
  <c r="U15" i="31"/>
  <c r="T14" i="31"/>
  <c r="T11" i="31"/>
  <c r="U9" i="31"/>
  <c r="U24" i="32"/>
  <c r="T21" i="32"/>
  <c r="T18" i="32"/>
  <c r="U16" i="32"/>
  <c r="T13" i="32"/>
  <c r="T10" i="32"/>
  <c r="U8" i="32"/>
  <c r="V23" i="32"/>
  <c r="M24" i="20" s="1"/>
  <c r="V20" i="32"/>
  <c r="M21" i="20" s="1"/>
  <c r="V15" i="32"/>
  <c r="M16" i="20" s="1"/>
  <c r="V12" i="32"/>
  <c r="M13" i="20" s="1"/>
  <c r="V7" i="32"/>
  <c r="M8" i="20" s="1"/>
  <c r="V19" i="32"/>
  <c r="M20" i="20" s="1"/>
  <c r="V11" i="32"/>
  <c r="M12" i="20" s="1"/>
  <c r="V24" i="32"/>
  <c r="M25" i="20" s="1"/>
  <c r="V16" i="32"/>
  <c r="M17" i="20" s="1"/>
  <c r="V8" i="32"/>
  <c r="M9" i="20" s="1"/>
  <c r="U22" i="32"/>
  <c r="V22" i="32" s="1"/>
  <c r="M23" i="20" s="1"/>
  <c r="U18" i="32"/>
  <c r="V18" i="32" s="1"/>
  <c r="M19" i="20" s="1"/>
  <c r="U14" i="32"/>
  <c r="V14" i="32" s="1"/>
  <c r="M15" i="20" s="1"/>
  <c r="U10" i="32"/>
  <c r="V10" i="32" s="1"/>
  <c r="M11" i="20" s="1"/>
  <c r="U21" i="32"/>
  <c r="V21" i="32" s="1"/>
  <c r="M22" i="20" s="1"/>
  <c r="U17" i="32"/>
  <c r="V17" i="32" s="1"/>
  <c r="M18" i="20" s="1"/>
  <c r="U13" i="32"/>
  <c r="V13" i="32" s="1"/>
  <c r="M14" i="20" s="1"/>
  <c r="U9" i="32"/>
  <c r="V9" i="32" s="1"/>
  <c r="M10" i="20" s="1"/>
  <c r="V23" i="31"/>
  <c r="L24" i="20" s="1"/>
  <c r="V15" i="31"/>
  <c r="L16" i="20" s="1"/>
  <c r="V11" i="31"/>
  <c r="L12" i="20" s="1"/>
  <c r="V20" i="31"/>
  <c r="L21" i="20" s="1"/>
  <c r="V12" i="31"/>
  <c r="L13" i="20" s="1"/>
  <c r="U22" i="31"/>
  <c r="V22" i="31" s="1"/>
  <c r="L23" i="20" s="1"/>
  <c r="U18" i="31"/>
  <c r="V18" i="31" s="1"/>
  <c r="L19" i="20" s="1"/>
  <c r="U14" i="31"/>
  <c r="V14" i="31" s="1"/>
  <c r="L15" i="20" s="1"/>
  <c r="U10" i="31"/>
  <c r="V10" i="31" s="1"/>
  <c r="L11" i="20" s="1"/>
  <c r="V20" i="29"/>
  <c r="K21" i="20" s="1"/>
  <c r="V19" i="29"/>
  <c r="K20" i="20" s="1"/>
  <c r="V15" i="29"/>
  <c r="K16" i="20" s="1"/>
  <c r="V13" i="29"/>
  <c r="K14" i="20" s="1"/>
  <c r="V9" i="29"/>
  <c r="K10" i="20" s="1"/>
  <c r="V24" i="29"/>
  <c r="K25" i="20" s="1"/>
  <c r="V16" i="29"/>
  <c r="K17" i="20" s="1"/>
  <c r="V8" i="29"/>
  <c r="K9" i="20" s="1"/>
  <c r="U22" i="29"/>
  <c r="V22" i="29" s="1"/>
  <c r="K23" i="20" s="1"/>
  <c r="U18" i="29"/>
  <c r="V18" i="29" s="1"/>
  <c r="K19" i="20" s="1"/>
  <c r="U14" i="29"/>
  <c r="V14" i="29" s="1"/>
  <c r="K15" i="20" s="1"/>
  <c r="U10" i="29"/>
  <c r="V10" i="29" s="1"/>
  <c r="K11" i="20" s="1"/>
  <c r="U21" i="29"/>
  <c r="V21" i="29" s="1"/>
  <c r="K22" i="20" s="1"/>
  <c r="U17" i="29"/>
  <c r="V17" i="29" s="1"/>
  <c r="K18" i="20" s="1"/>
  <c r="V14" i="30"/>
  <c r="J15" i="20" s="1"/>
  <c r="V20" i="30"/>
  <c r="J21" i="20" s="1"/>
  <c r="V12" i="30"/>
  <c r="J13" i="20" s="1"/>
  <c r="V10" i="30"/>
  <c r="J11" i="20" s="1"/>
  <c r="V17" i="30"/>
  <c r="J18" i="20" s="1"/>
  <c r="V9" i="30"/>
  <c r="J10" i="20" s="1"/>
  <c r="U23" i="30"/>
  <c r="V23" i="30" s="1"/>
  <c r="J24" i="20" s="1"/>
  <c r="U19" i="30"/>
  <c r="V19" i="30" s="1"/>
  <c r="J20" i="20" s="1"/>
  <c r="U15" i="30"/>
  <c r="V15" i="30" s="1"/>
  <c r="J16" i="20" s="1"/>
  <c r="U11" i="30"/>
  <c r="V11" i="30" s="1"/>
  <c r="J12" i="20" s="1"/>
  <c r="U7" i="30"/>
  <c r="V7" i="30" s="1"/>
  <c r="J8" i="20" s="1"/>
  <c r="U22" i="30"/>
  <c r="V22" i="30" s="1"/>
  <c r="J23" i="20" s="1"/>
  <c r="U18" i="30"/>
  <c r="V18" i="30" s="1"/>
  <c r="J19" i="20" s="1"/>
  <c r="U22" i="28"/>
  <c r="V20" i="28"/>
  <c r="I21" i="20" s="1"/>
  <c r="U14" i="28"/>
  <c r="V12" i="28"/>
  <c r="I13" i="20" s="1"/>
  <c r="T22" i="28"/>
  <c r="V22" i="28" s="1"/>
  <c r="I23" i="20" s="1"/>
  <c r="U17" i="28"/>
  <c r="V17" i="28" s="1"/>
  <c r="I18" i="20" s="1"/>
  <c r="T14" i="28"/>
  <c r="U9" i="28"/>
  <c r="V9" i="28" s="1"/>
  <c r="I10" i="20" s="1"/>
  <c r="V8" i="28"/>
  <c r="I9" i="20" s="1"/>
  <c r="V24" i="28"/>
  <c r="I25" i="20" s="1"/>
  <c r="U18" i="28"/>
  <c r="V18" i="28" s="1"/>
  <c r="I19" i="20" s="1"/>
  <c r="V16" i="28"/>
  <c r="I17" i="20" s="1"/>
  <c r="U10" i="28"/>
  <c r="V10" i="28" s="1"/>
  <c r="I11" i="20" s="1"/>
  <c r="V21" i="28"/>
  <c r="I22" i="20" s="1"/>
  <c r="V13" i="28"/>
  <c r="I14" i="20" s="1"/>
  <c r="U23" i="28"/>
  <c r="V23" i="28" s="1"/>
  <c r="I24" i="20" s="1"/>
  <c r="U19" i="28"/>
  <c r="V19" i="28" s="1"/>
  <c r="I20" i="20" s="1"/>
  <c r="U15" i="28"/>
  <c r="V15" i="28" s="1"/>
  <c r="I16" i="20" s="1"/>
  <c r="U11" i="28"/>
  <c r="V11" i="28" s="1"/>
  <c r="I12" i="20" s="1"/>
  <c r="U7" i="28"/>
  <c r="V7" i="28" s="1"/>
  <c r="I8" i="20" s="1"/>
  <c r="V15" i="27"/>
  <c r="H16" i="20" s="1"/>
  <c r="V23" i="27"/>
  <c r="H24" i="20" s="1"/>
  <c r="V13" i="27"/>
  <c r="H14" i="20" s="1"/>
  <c r="V17" i="27"/>
  <c r="H18" i="20" s="1"/>
  <c r="V9" i="27"/>
  <c r="H10" i="20" s="1"/>
  <c r="V24" i="27"/>
  <c r="H25" i="20" s="1"/>
  <c r="V16" i="27"/>
  <c r="H17" i="20" s="1"/>
  <c r="V8" i="27"/>
  <c r="H9" i="20" s="1"/>
  <c r="V21" i="27"/>
  <c r="H22" i="20" s="1"/>
  <c r="U22" i="27"/>
  <c r="V22" i="27" s="1"/>
  <c r="H23" i="20" s="1"/>
  <c r="U18" i="27"/>
  <c r="V18" i="27" s="1"/>
  <c r="H19" i="20" s="1"/>
  <c r="U14" i="27"/>
  <c r="V14" i="27" s="1"/>
  <c r="H15" i="20" s="1"/>
  <c r="U10" i="27"/>
  <c r="V10" i="27" s="1"/>
  <c r="H11" i="20" s="1"/>
  <c r="E2" i="20"/>
  <c r="Q21" i="33"/>
  <c r="P21" i="33"/>
  <c r="O21" i="33"/>
  <c r="N21" i="33"/>
  <c r="M21" i="33"/>
  <c r="L21" i="33"/>
  <c r="K21" i="33"/>
  <c r="J21" i="33"/>
  <c r="I21" i="33"/>
  <c r="H21" i="33"/>
  <c r="G21" i="33"/>
  <c r="Q20" i="33"/>
  <c r="P20" i="33"/>
  <c r="O20" i="33"/>
  <c r="N20" i="33"/>
  <c r="M20" i="33"/>
  <c r="L20" i="33"/>
  <c r="K20" i="33"/>
  <c r="J20" i="33"/>
  <c r="I20" i="33"/>
  <c r="H20" i="33"/>
  <c r="G20" i="33"/>
  <c r="Q19" i="33"/>
  <c r="P19" i="33"/>
  <c r="O19" i="33"/>
  <c r="N19" i="33"/>
  <c r="M19" i="33"/>
  <c r="L19" i="33"/>
  <c r="K19" i="33"/>
  <c r="J19" i="33"/>
  <c r="I19" i="33"/>
  <c r="H19" i="33"/>
  <c r="G19" i="33"/>
  <c r="Q18" i="33"/>
  <c r="P18" i="33"/>
  <c r="O18" i="33"/>
  <c r="N18" i="33"/>
  <c r="M18" i="33"/>
  <c r="L18" i="33"/>
  <c r="K18" i="33"/>
  <c r="J18" i="33"/>
  <c r="I18" i="33"/>
  <c r="H18" i="33"/>
  <c r="G18" i="33"/>
  <c r="Q17" i="33"/>
  <c r="P17" i="33"/>
  <c r="O17" i="33"/>
  <c r="N17" i="33"/>
  <c r="M17" i="33"/>
  <c r="L17" i="33"/>
  <c r="K17" i="33"/>
  <c r="J17" i="33"/>
  <c r="I17" i="33"/>
  <c r="H17" i="33"/>
  <c r="G17" i="33"/>
  <c r="Q16" i="33"/>
  <c r="P16" i="33"/>
  <c r="O16" i="33"/>
  <c r="N16" i="33"/>
  <c r="M16" i="33"/>
  <c r="L16" i="33"/>
  <c r="K16" i="33"/>
  <c r="J16" i="33"/>
  <c r="I16" i="33"/>
  <c r="H16" i="33"/>
  <c r="G16" i="33"/>
  <c r="Q15" i="33"/>
  <c r="P15" i="33"/>
  <c r="O15" i="33"/>
  <c r="N15" i="33"/>
  <c r="M15" i="33"/>
  <c r="L15" i="33"/>
  <c r="K15" i="33"/>
  <c r="J15" i="33"/>
  <c r="I15" i="33"/>
  <c r="H15" i="33"/>
  <c r="G15" i="33"/>
  <c r="Q14" i="33"/>
  <c r="P14" i="33"/>
  <c r="O14" i="33"/>
  <c r="N14" i="33"/>
  <c r="M14" i="33"/>
  <c r="L14" i="33"/>
  <c r="K14" i="33"/>
  <c r="J14" i="33"/>
  <c r="I14" i="33"/>
  <c r="H14" i="33"/>
  <c r="G14" i="33"/>
  <c r="Q13" i="33"/>
  <c r="P13" i="33"/>
  <c r="O13" i="33"/>
  <c r="N13" i="33"/>
  <c r="M13" i="33"/>
  <c r="L13" i="33"/>
  <c r="K13" i="33"/>
  <c r="J13" i="33"/>
  <c r="I13" i="33"/>
  <c r="H13" i="33"/>
  <c r="G13" i="33"/>
  <c r="Q12" i="33"/>
  <c r="P12" i="33"/>
  <c r="O12" i="33"/>
  <c r="N12" i="33"/>
  <c r="M12" i="33"/>
  <c r="L12" i="33"/>
  <c r="K12" i="33"/>
  <c r="J12" i="33"/>
  <c r="I12" i="33"/>
  <c r="H12" i="33"/>
  <c r="G12" i="33"/>
  <c r="Q11" i="33"/>
  <c r="P11" i="33"/>
  <c r="O11" i="33"/>
  <c r="N11" i="33"/>
  <c r="M11" i="33"/>
  <c r="L11" i="33"/>
  <c r="K11" i="33"/>
  <c r="J11" i="33"/>
  <c r="I11" i="33"/>
  <c r="H11" i="33"/>
  <c r="G11" i="33"/>
  <c r="Q10" i="33"/>
  <c r="P10" i="33"/>
  <c r="O10" i="33"/>
  <c r="N10" i="33"/>
  <c r="M10" i="33"/>
  <c r="L10" i="33"/>
  <c r="K10" i="33"/>
  <c r="J10" i="33"/>
  <c r="I10" i="33"/>
  <c r="H10" i="33"/>
  <c r="G10" i="33"/>
  <c r="Q9" i="33"/>
  <c r="P9" i="33"/>
  <c r="O9" i="33"/>
  <c r="N9" i="33"/>
  <c r="M9" i="33"/>
  <c r="L9" i="33"/>
  <c r="K9" i="33"/>
  <c r="J9" i="33"/>
  <c r="I9" i="33"/>
  <c r="H9" i="33"/>
  <c r="G9" i="33"/>
  <c r="Q8" i="33"/>
  <c r="P8" i="33"/>
  <c r="O8" i="33"/>
  <c r="N8" i="33"/>
  <c r="M8" i="33"/>
  <c r="L8" i="33"/>
  <c r="K8" i="33"/>
  <c r="J8" i="33"/>
  <c r="I8" i="33"/>
  <c r="H8" i="33"/>
  <c r="G8" i="33"/>
  <c r="Q7" i="33"/>
  <c r="P7" i="33"/>
  <c r="O7" i="33"/>
  <c r="N7" i="33"/>
  <c r="M7" i="33"/>
  <c r="L7" i="33"/>
  <c r="K7" i="33"/>
  <c r="J7" i="33"/>
  <c r="I7" i="33"/>
  <c r="H7" i="33"/>
  <c r="G7" i="33"/>
  <c r="Q6" i="33"/>
  <c r="P6" i="33"/>
  <c r="O6" i="33"/>
  <c r="N6" i="33"/>
  <c r="M6" i="33"/>
  <c r="L6" i="33"/>
  <c r="K6" i="33"/>
  <c r="J6" i="33"/>
  <c r="I6" i="33"/>
  <c r="H6" i="33"/>
  <c r="G6" i="33"/>
  <c r="Q5" i="33"/>
  <c r="P5" i="33"/>
  <c r="O5" i="33"/>
  <c r="N5" i="33"/>
  <c r="M5" i="33"/>
  <c r="L5" i="33"/>
  <c r="K5" i="33"/>
  <c r="J5" i="33"/>
  <c r="I5" i="33"/>
  <c r="H5" i="33"/>
  <c r="G5" i="33"/>
  <c r="Q4" i="33"/>
  <c r="P4" i="33"/>
  <c r="O4" i="33"/>
  <c r="N4" i="33"/>
  <c r="M4" i="33"/>
  <c r="L4" i="33"/>
  <c r="K4" i="33"/>
  <c r="J4" i="33"/>
  <c r="I4" i="33"/>
  <c r="H4" i="33"/>
  <c r="G4" i="33"/>
  <c r="Q3" i="33"/>
  <c r="P3" i="33"/>
  <c r="O3" i="33"/>
  <c r="N3" i="33"/>
  <c r="M3" i="33"/>
  <c r="L3" i="33"/>
  <c r="K3" i="33"/>
  <c r="J3" i="33"/>
  <c r="I3" i="33"/>
  <c r="H3" i="33"/>
  <c r="G3" i="33"/>
  <c r="Q2" i="33"/>
  <c r="P2" i="33"/>
  <c r="O2" i="33"/>
  <c r="N2" i="33"/>
  <c r="M2" i="33"/>
  <c r="L2" i="33"/>
  <c r="K2" i="33"/>
  <c r="J2" i="33"/>
  <c r="I2" i="33"/>
  <c r="H2" i="33"/>
  <c r="G2" i="33"/>
  <c r="V21" i="31" l="1"/>
  <c r="L22" i="20" s="1"/>
  <c r="V9" i="31"/>
  <c r="L10" i="20" s="1"/>
  <c r="V17" i="31"/>
  <c r="L18" i="20" s="1"/>
  <c r="V13" i="31"/>
  <c r="L14" i="20" s="1"/>
  <c r="V14" i="28"/>
  <c r="I15" i="20" s="1"/>
  <c r="J4" i="20"/>
  <c r="J3" i="20"/>
  <c r="J2" i="20" l="1"/>
  <c r="M4" i="20"/>
  <c r="M3" i="20"/>
  <c r="M2" i="20"/>
  <c r="L4" i="20"/>
  <c r="L2" i="20"/>
  <c r="L3" i="20"/>
  <c r="K4" i="20"/>
  <c r="K3" i="20"/>
  <c r="K2" i="20"/>
  <c r="W24" i="32"/>
  <c r="F24" i="32"/>
  <c r="W23" i="32"/>
  <c r="F23" i="32"/>
  <c r="W22" i="32"/>
  <c r="F22" i="32"/>
  <c r="W21" i="32"/>
  <c r="F21" i="32"/>
  <c r="W20" i="32"/>
  <c r="F20" i="32"/>
  <c r="W19" i="32"/>
  <c r="F19" i="32"/>
  <c r="W18" i="32"/>
  <c r="F18" i="32"/>
  <c r="W17" i="32"/>
  <c r="F17" i="32"/>
  <c r="W16" i="32"/>
  <c r="F16" i="32"/>
  <c r="W15" i="32"/>
  <c r="F15" i="32"/>
  <c r="W14" i="32"/>
  <c r="F14" i="32"/>
  <c r="W13" i="32"/>
  <c r="F13" i="32"/>
  <c r="W12" i="32"/>
  <c r="F12" i="32"/>
  <c r="F11" i="32"/>
  <c r="F10" i="32"/>
  <c r="F9" i="32"/>
  <c r="F8" i="32"/>
  <c r="F7" i="32"/>
  <c r="R6" i="32"/>
  <c r="P6" i="32"/>
  <c r="N6" i="32"/>
  <c r="L6" i="32"/>
  <c r="J6" i="32"/>
  <c r="T6" i="32" s="1"/>
  <c r="H6" i="32"/>
  <c r="F6" i="32"/>
  <c r="R5" i="32"/>
  <c r="P5" i="32"/>
  <c r="N5" i="32"/>
  <c r="L5" i="32"/>
  <c r="J5" i="32"/>
  <c r="U5" i="32" s="1"/>
  <c r="H5" i="32"/>
  <c r="F5" i="32"/>
  <c r="W24" i="31"/>
  <c r="F24" i="31"/>
  <c r="W23" i="31"/>
  <c r="F23" i="31"/>
  <c r="W22" i="31"/>
  <c r="F22" i="31"/>
  <c r="W21" i="31"/>
  <c r="F21" i="31"/>
  <c r="W20" i="31"/>
  <c r="F20" i="31"/>
  <c r="W19" i="31"/>
  <c r="F19" i="31"/>
  <c r="W18" i="31"/>
  <c r="F18" i="31"/>
  <c r="W17" i="31"/>
  <c r="F17" i="31"/>
  <c r="W16" i="31"/>
  <c r="F16" i="31"/>
  <c r="W15" i="31"/>
  <c r="F15" i="31"/>
  <c r="W14" i="31"/>
  <c r="F14" i="31"/>
  <c r="W13" i="31"/>
  <c r="F13" i="31"/>
  <c r="W12" i="31"/>
  <c r="F12" i="31"/>
  <c r="F11" i="31"/>
  <c r="F10" i="31"/>
  <c r="F9" i="31"/>
  <c r="F8" i="31"/>
  <c r="F7" i="31"/>
  <c r="R6" i="31"/>
  <c r="P6" i="31"/>
  <c r="N6" i="31"/>
  <c r="L6" i="31"/>
  <c r="J6" i="31"/>
  <c r="H6" i="31"/>
  <c r="F6" i="31"/>
  <c r="R5" i="31"/>
  <c r="P5" i="31"/>
  <c r="N5" i="31"/>
  <c r="L5" i="31"/>
  <c r="J5" i="31"/>
  <c r="H5" i="31"/>
  <c r="T5" i="31" s="1"/>
  <c r="F5" i="31"/>
  <c r="W24" i="30"/>
  <c r="F24" i="30"/>
  <c r="W23" i="30"/>
  <c r="F23" i="30"/>
  <c r="W22" i="30"/>
  <c r="F22" i="30"/>
  <c r="W21" i="30"/>
  <c r="F21" i="30"/>
  <c r="W20" i="30"/>
  <c r="F20" i="30"/>
  <c r="W19" i="30"/>
  <c r="F19" i="30"/>
  <c r="W18" i="30"/>
  <c r="F18" i="30"/>
  <c r="W17" i="30"/>
  <c r="F17" i="30"/>
  <c r="W16" i="30"/>
  <c r="F16" i="30"/>
  <c r="W15" i="30"/>
  <c r="F15" i="30"/>
  <c r="W14" i="30"/>
  <c r="F14" i="30"/>
  <c r="W13" i="30"/>
  <c r="F13" i="30"/>
  <c r="W12" i="30"/>
  <c r="F12" i="30"/>
  <c r="F11" i="30"/>
  <c r="F10" i="30"/>
  <c r="F9" i="30"/>
  <c r="F8" i="30"/>
  <c r="F7" i="30"/>
  <c r="R6" i="30"/>
  <c r="P6" i="30"/>
  <c r="N6" i="30"/>
  <c r="L6" i="30"/>
  <c r="J6" i="30"/>
  <c r="H6" i="30"/>
  <c r="F6" i="30"/>
  <c r="R5" i="30"/>
  <c r="P5" i="30"/>
  <c r="N5" i="30"/>
  <c r="L5" i="30"/>
  <c r="U5" i="30" s="1"/>
  <c r="J5" i="30"/>
  <c r="H5" i="30"/>
  <c r="F5" i="30"/>
  <c r="W24" i="29"/>
  <c r="F24" i="29"/>
  <c r="W23" i="29"/>
  <c r="F23" i="29"/>
  <c r="W22" i="29"/>
  <c r="F22" i="29"/>
  <c r="W21" i="29"/>
  <c r="F21" i="29"/>
  <c r="W20" i="29"/>
  <c r="F20" i="29"/>
  <c r="W19" i="29"/>
  <c r="F19" i="29"/>
  <c r="W18" i="29"/>
  <c r="F18" i="29"/>
  <c r="W17" i="29"/>
  <c r="F17" i="29"/>
  <c r="W16" i="29"/>
  <c r="F16" i="29"/>
  <c r="W15" i="29"/>
  <c r="F15" i="29"/>
  <c r="W14" i="29"/>
  <c r="F14" i="29"/>
  <c r="W13" i="29"/>
  <c r="F13" i="29"/>
  <c r="W12" i="29"/>
  <c r="F12" i="29"/>
  <c r="F11" i="29"/>
  <c r="F10" i="29"/>
  <c r="F9" i="29"/>
  <c r="F8" i="29"/>
  <c r="F7" i="29"/>
  <c r="R6" i="29"/>
  <c r="P6" i="29"/>
  <c r="N6" i="29"/>
  <c r="L6" i="29"/>
  <c r="J6" i="29"/>
  <c r="H6" i="29"/>
  <c r="F6" i="29"/>
  <c r="R5" i="29"/>
  <c r="P5" i="29"/>
  <c r="N5" i="29"/>
  <c r="L5" i="29"/>
  <c r="J5" i="29"/>
  <c r="H5" i="29"/>
  <c r="F5" i="29"/>
  <c r="I4" i="20"/>
  <c r="I3" i="20"/>
  <c r="I2" i="20"/>
  <c r="H4" i="20"/>
  <c r="H3" i="20"/>
  <c r="H2" i="20"/>
  <c r="G4" i="20"/>
  <c r="G3" i="20"/>
  <c r="G2" i="20"/>
  <c r="F4" i="20"/>
  <c r="F3" i="20"/>
  <c r="F2" i="20"/>
  <c r="E4" i="20"/>
  <c r="U5" i="29" l="1"/>
  <c r="U5" i="31"/>
  <c r="T5" i="32"/>
  <c r="V5" i="31"/>
  <c r="L6" i="20" s="1"/>
  <c r="T5" i="29"/>
  <c r="V5" i="29" s="1"/>
  <c r="K6" i="20" s="1"/>
  <c r="T5" i="30"/>
  <c r="V5" i="30" s="1"/>
  <c r="J6" i="20" s="1"/>
  <c r="V5" i="32"/>
  <c r="M6" i="20" s="1"/>
  <c r="U6" i="31"/>
  <c r="U6" i="30"/>
  <c r="T6" i="31"/>
  <c r="U6" i="29"/>
  <c r="T6" i="30"/>
  <c r="T6" i="29"/>
  <c r="U6" i="32"/>
  <c r="V6" i="32" s="1"/>
  <c r="M7" i="20" s="1"/>
  <c r="W24" i="28"/>
  <c r="F24" i="28"/>
  <c r="W23" i="28"/>
  <c r="F23" i="28"/>
  <c r="W22" i="28"/>
  <c r="F22" i="28"/>
  <c r="W21" i="28"/>
  <c r="F21" i="28"/>
  <c r="W20" i="28"/>
  <c r="F20" i="28"/>
  <c r="W19" i="28"/>
  <c r="F19" i="28"/>
  <c r="W18" i="28"/>
  <c r="F18" i="28"/>
  <c r="W17" i="28"/>
  <c r="F17" i="28"/>
  <c r="W16" i="28"/>
  <c r="F16" i="28"/>
  <c r="W15" i="28"/>
  <c r="F15" i="28"/>
  <c r="W14" i="28"/>
  <c r="F14" i="28"/>
  <c r="W13" i="28"/>
  <c r="F13" i="28"/>
  <c r="W12" i="28"/>
  <c r="F12" i="28"/>
  <c r="F11" i="28"/>
  <c r="F10" i="28"/>
  <c r="F9" i="28"/>
  <c r="F8" i="28"/>
  <c r="F7" i="28"/>
  <c r="R6" i="28"/>
  <c r="P6" i="28"/>
  <c r="N6" i="28"/>
  <c r="L6" i="28"/>
  <c r="J6" i="28"/>
  <c r="H6" i="28"/>
  <c r="F6" i="28"/>
  <c r="R5" i="28"/>
  <c r="P5" i="28"/>
  <c r="N5" i="28"/>
  <c r="L5" i="28"/>
  <c r="J5" i="28"/>
  <c r="H5" i="28"/>
  <c r="F5" i="28"/>
  <c r="W24" i="27"/>
  <c r="F24" i="27"/>
  <c r="W23" i="27"/>
  <c r="F23" i="27"/>
  <c r="W22" i="27"/>
  <c r="F22" i="27"/>
  <c r="W21" i="27"/>
  <c r="F21" i="27"/>
  <c r="W20" i="27"/>
  <c r="F20" i="27"/>
  <c r="W19" i="27"/>
  <c r="F19" i="27"/>
  <c r="W18" i="27"/>
  <c r="F18" i="27"/>
  <c r="W17" i="27"/>
  <c r="F17" i="27"/>
  <c r="W16" i="27"/>
  <c r="F16" i="27"/>
  <c r="W15" i="27"/>
  <c r="F15" i="27"/>
  <c r="W14" i="27"/>
  <c r="F14" i="27"/>
  <c r="W13" i="27"/>
  <c r="F13" i="27"/>
  <c r="W12" i="27"/>
  <c r="F12" i="27"/>
  <c r="F11" i="27"/>
  <c r="F10" i="27"/>
  <c r="F9" i="27"/>
  <c r="F8" i="27"/>
  <c r="F7" i="27"/>
  <c r="R6" i="27"/>
  <c r="P6" i="27"/>
  <c r="N6" i="27"/>
  <c r="L6" i="27"/>
  <c r="J6" i="27"/>
  <c r="H6" i="27"/>
  <c r="F6" i="27"/>
  <c r="R5" i="27"/>
  <c r="P5" i="27"/>
  <c r="N5" i="27"/>
  <c r="U5" i="27" s="1"/>
  <c r="L5" i="27"/>
  <c r="J5" i="27"/>
  <c r="H5" i="27"/>
  <c r="F5" i="27"/>
  <c r="W24" i="26"/>
  <c r="H24" i="26"/>
  <c r="U24" i="26" s="1"/>
  <c r="F24" i="26"/>
  <c r="W23" i="26"/>
  <c r="H23" i="26"/>
  <c r="U23" i="26" s="1"/>
  <c r="F23" i="26"/>
  <c r="W22" i="26"/>
  <c r="H22" i="26"/>
  <c r="U22" i="26" s="1"/>
  <c r="F22" i="26"/>
  <c r="W21" i="26"/>
  <c r="H21" i="26"/>
  <c r="U21" i="26" s="1"/>
  <c r="F21" i="26"/>
  <c r="W20" i="26"/>
  <c r="H20" i="26"/>
  <c r="U20" i="26" s="1"/>
  <c r="F20" i="26"/>
  <c r="W19" i="26"/>
  <c r="H19" i="26"/>
  <c r="U19" i="26" s="1"/>
  <c r="F19" i="26"/>
  <c r="W18" i="26"/>
  <c r="H18" i="26"/>
  <c r="U18" i="26" s="1"/>
  <c r="F18" i="26"/>
  <c r="W17" i="26"/>
  <c r="H17" i="26"/>
  <c r="U17" i="26" s="1"/>
  <c r="F17" i="26"/>
  <c r="W16" i="26"/>
  <c r="U16" i="26"/>
  <c r="T16" i="26"/>
  <c r="H16" i="26"/>
  <c r="F16" i="26"/>
  <c r="W15" i="26"/>
  <c r="H15" i="26"/>
  <c r="U15" i="26" s="1"/>
  <c r="F15" i="26"/>
  <c r="W14" i="26"/>
  <c r="U14" i="26"/>
  <c r="T14" i="26"/>
  <c r="V14" i="26" s="1"/>
  <c r="G15" i="20" s="1"/>
  <c r="H14" i="26"/>
  <c r="F14" i="26"/>
  <c r="W13" i="26"/>
  <c r="H13" i="26"/>
  <c r="U13" i="26" s="1"/>
  <c r="F13" i="26"/>
  <c r="W12" i="26"/>
  <c r="H12" i="26"/>
  <c r="T12" i="26" s="1"/>
  <c r="F12" i="26"/>
  <c r="H11" i="26"/>
  <c r="U11" i="26" s="1"/>
  <c r="F11" i="26"/>
  <c r="H10" i="26"/>
  <c r="U10" i="26" s="1"/>
  <c r="F10" i="26"/>
  <c r="H9" i="26"/>
  <c r="U9" i="26" s="1"/>
  <c r="F9" i="26"/>
  <c r="H8" i="26"/>
  <c r="T8" i="26" s="1"/>
  <c r="F8" i="26"/>
  <c r="H7" i="26"/>
  <c r="U7" i="26" s="1"/>
  <c r="F7" i="26"/>
  <c r="R6" i="26"/>
  <c r="P6" i="26"/>
  <c r="N6" i="26"/>
  <c r="L6" i="26"/>
  <c r="J6" i="26"/>
  <c r="H6" i="26"/>
  <c r="F6" i="26"/>
  <c r="R5" i="26"/>
  <c r="P5" i="26"/>
  <c r="N5" i="26"/>
  <c r="L5" i="26"/>
  <c r="J5" i="26"/>
  <c r="H5" i="26"/>
  <c r="F5" i="26"/>
  <c r="W24" i="25"/>
  <c r="H24" i="25"/>
  <c r="F24" i="25"/>
  <c r="W23" i="25"/>
  <c r="H23" i="25"/>
  <c r="F23" i="25"/>
  <c r="W22" i="25"/>
  <c r="H22" i="25"/>
  <c r="F22" i="25"/>
  <c r="W21" i="25"/>
  <c r="H21" i="25"/>
  <c r="F21" i="25"/>
  <c r="W20" i="25"/>
  <c r="H20" i="25"/>
  <c r="F20" i="25"/>
  <c r="W19" i="25"/>
  <c r="H19" i="25"/>
  <c r="F19" i="25"/>
  <c r="W18" i="25"/>
  <c r="H18" i="25"/>
  <c r="F18" i="25"/>
  <c r="W17" i="25"/>
  <c r="H17" i="25"/>
  <c r="F17" i="25"/>
  <c r="W16" i="25"/>
  <c r="H16" i="25"/>
  <c r="F16" i="25"/>
  <c r="W15" i="25"/>
  <c r="H15" i="25"/>
  <c r="F15" i="25"/>
  <c r="W14" i="25"/>
  <c r="H14" i="25"/>
  <c r="F14" i="25"/>
  <c r="W13" i="25"/>
  <c r="H13" i="25"/>
  <c r="F13" i="25"/>
  <c r="W12" i="25"/>
  <c r="H12" i="25"/>
  <c r="F12" i="25"/>
  <c r="H11" i="25"/>
  <c r="F11" i="25"/>
  <c r="H10" i="25"/>
  <c r="F10" i="25"/>
  <c r="H9" i="25"/>
  <c r="F9" i="25"/>
  <c r="H8" i="25"/>
  <c r="F8" i="25"/>
  <c r="H7" i="25"/>
  <c r="F7" i="25"/>
  <c r="R6" i="25"/>
  <c r="P6" i="25"/>
  <c r="N6" i="25"/>
  <c r="L6" i="25"/>
  <c r="J6" i="25"/>
  <c r="H6" i="25"/>
  <c r="F6" i="25"/>
  <c r="R5" i="25"/>
  <c r="P5" i="25"/>
  <c r="N5" i="25"/>
  <c r="L5" i="25"/>
  <c r="J5" i="25"/>
  <c r="H5" i="25"/>
  <c r="T5" i="25" s="1"/>
  <c r="F5" i="25"/>
  <c r="E5" i="9"/>
  <c r="E5" i="26" s="1"/>
  <c r="T8" i="25" l="1"/>
  <c r="U8" i="25"/>
  <c r="V8" i="25" s="1"/>
  <c r="F9" i="20" s="1"/>
  <c r="T12" i="25"/>
  <c r="V12" i="25" s="1"/>
  <c r="F13" i="20" s="1"/>
  <c r="U12" i="25"/>
  <c r="T16" i="25"/>
  <c r="U16" i="25"/>
  <c r="V16" i="25" s="1"/>
  <c r="F17" i="20" s="1"/>
  <c r="T20" i="25"/>
  <c r="U20" i="25"/>
  <c r="T24" i="25"/>
  <c r="U24" i="25"/>
  <c r="U5" i="25"/>
  <c r="V5" i="25" s="1"/>
  <c r="F6" i="20" s="1"/>
  <c r="T15" i="25"/>
  <c r="U15" i="25"/>
  <c r="T19" i="25"/>
  <c r="U19" i="25"/>
  <c r="U23" i="25"/>
  <c r="T23" i="25"/>
  <c r="V23" i="25" s="1"/>
  <c r="F24" i="20" s="1"/>
  <c r="U8" i="26"/>
  <c r="V8" i="26" s="1"/>
  <c r="G9" i="20" s="1"/>
  <c r="D2" i="33"/>
  <c r="E5" i="32"/>
  <c r="E5" i="30"/>
  <c r="E5" i="31"/>
  <c r="E5" i="29"/>
  <c r="T9" i="25"/>
  <c r="U9" i="25"/>
  <c r="V9" i="25" s="1"/>
  <c r="F10" i="20" s="1"/>
  <c r="U5" i="26"/>
  <c r="V12" i="26"/>
  <c r="G13" i="20" s="1"/>
  <c r="V16" i="26"/>
  <c r="G17" i="20" s="1"/>
  <c r="T18" i="26"/>
  <c r="V18" i="26" s="1"/>
  <c r="G19" i="20" s="1"/>
  <c r="T20" i="26"/>
  <c r="T22" i="26"/>
  <c r="V22" i="26" s="1"/>
  <c r="G23" i="20" s="1"/>
  <c r="T24" i="26"/>
  <c r="U5" i="28"/>
  <c r="E5" i="25"/>
  <c r="T10" i="25"/>
  <c r="U10" i="25"/>
  <c r="T7" i="25"/>
  <c r="U7" i="25"/>
  <c r="V7" i="25" s="1"/>
  <c r="F8" i="20" s="1"/>
  <c r="T11" i="25"/>
  <c r="U11" i="25"/>
  <c r="T14" i="25"/>
  <c r="U14" i="25"/>
  <c r="T18" i="25"/>
  <c r="V18" i="25" s="1"/>
  <c r="F19" i="20" s="1"/>
  <c r="U18" i="25"/>
  <c r="T22" i="25"/>
  <c r="U22" i="25"/>
  <c r="T13" i="25"/>
  <c r="V13" i="25" s="1"/>
  <c r="F14" i="20" s="1"/>
  <c r="U13" i="25"/>
  <c r="T17" i="25"/>
  <c r="U17" i="25"/>
  <c r="U21" i="25"/>
  <c r="T21" i="25"/>
  <c r="U12" i="26"/>
  <c r="E5" i="27"/>
  <c r="T9" i="26"/>
  <c r="V9" i="26" s="1"/>
  <c r="G10" i="20" s="1"/>
  <c r="E5" i="28"/>
  <c r="V20" i="26"/>
  <c r="G21" i="20" s="1"/>
  <c r="V24" i="26"/>
  <c r="G25" i="20" s="1"/>
  <c r="T11" i="26"/>
  <c r="V11" i="26" s="1"/>
  <c r="G12" i="20" s="1"/>
  <c r="U6" i="25"/>
  <c r="V6" i="31"/>
  <c r="L7" i="20" s="1"/>
  <c r="U6" i="27"/>
  <c r="V6" i="29"/>
  <c r="T5" i="27"/>
  <c r="V5" i="27" s="1"/>
  <c r="H6" i="20" s="1"/>
  <c r="T5" i="28"/>
  <c r="V5" i="28" s="1"/>
  <c r="I6" i="20" s="1"/>
  <c r="T5" i="26"/>
  <c r="V5" i="26" s="1"/>
  <c r="G6" i="20" s="1"/>
  <c r="T7" i="26"/>
  <c r="V7" i="26" s="1"/>
  <c r="G8" i="20" s="1"/>
  <c r="V6" i="30"/>
  <c r="U6" i="26"/>
  <c r="U6" i="28"/>
  <c r="T6" i="28"/>
  <c r="T6" i="27"/>
  <c r="V25" i="32"/>
  <c r="V25" i="31"/>
  <c r="T6" i="26"/>
  <c r="V6" i="26" s="1"/>
  <c r="G7" i="20" s="1"/>
  <c r="T10" i="26"/>
  <c r="V10" i="26" s="1"/>
  <c r="G11" i="20" s="1"/>
  <c r="T13" i="26"/>
  <c r="V13" i="26" s="1"/>
  <c r="G14" i="20" s="1"/>
  <c r="T15" i="26"/>
  <c r="V15" i="26" s="1"/>
  <c r="G16" i="20" s="1"/>
  <c r="T17" i="26"/>
  <c r="V17" i="26" s="1"/>
  <c r="G18" i="20" s="1"/>
  <c r="T19" i="26"/>
  <c r="V19" i="26" s="1"/>
  <c r="G20" i="20" s="1"/>
  <c r="T21" i="26"/>
  <c r="V21" i="26" s="1"/>
  <c r="G22" i="20" s="1"/>
  <c r="T23" i="26"/>
  <c r="V23" i="26" s="1"/>
  <c r="G24" i="20" s="1"/>
  <c r="T6" i="25"/>
  <c r="V6" i="25" s="1"/>
  <c r="F7" i="20" s="1"/>
  <c r="H5" i="19"/>
  <c r="F6" i="19"/>
  <c r="H6" i="19"/>
  <c r="F7" i="19"/>
  <c r="H7" i="19"/>
  <c r="U7" i="19" s="1"/>
  <c r="F8" i="19"/>
  <c r="H8" i="19"/>
  <c r="F9" i="19"/>
  <c r="H9" i="19"/>
  <c r="F10" i="19"/>
  <c r="H10" i="19"/>
  <c r="F11" i="19"/>
  <c r="H11" i="19"/>
  <c r="F12" i="19"/>
  <c r="H12" i="19"/>
  <c r="F13" i="19"/>
  <c r="H13" i="19"/>
  <c r="F14" i="19"/>
  <c r="H14" i="19"/>
  <c r="F15" i="19"/>
  <c r="H15" i="19"/>
  <c r="F16" i="19"/>
  <c r="H16" i="19"/>
  <c r="F17" i="19"/>
  <c r="H17" i="19"/>
  <c r="F18" i="19"/>
  <c r="H18" i="19"/>
  <c r="F19" i="19"/>
  <c r="H19" i="19"/>
  <c r="F20" i="19"/>
  <c r="H20" i="19"/>
  <c r="F21" i="19"/>
  <c r="H21" i="19"/>
  <c r="F22" i="19"/>
  <c r="H22" i="19"/>
  <c r="F23" i="19"/>
  <c r="H23" i="19"/>
  <c r="F24" i="19"/>
  <c r="H24" i="19"/>
  <c r="F5" i="19"/>
  <c r="F6" i="9"/>
  <c r="E3" i="33" s="1"/>
  <c r="F7" i="9"/>
  <c r="E4" i="33" s="1"/>
  <c r="F8" i="9"/>
  <c r="E5" i="33" s="1"/>
  <c r="F9" i="9"/>
  <c r="E6" i="33" s="1"/>
  <c r="F10" i="9"/>
  <c r="E7" i="33" s="1"/>
  <c r="F11" i="9"/>
  <c r="E8" i="33" s="1"/>
  <c r="F12" i="9"/>
  <c r="E9" i="33" s="1"/>
  <c r="F13" i="9"/>
  <c r="E10" i="33" s="1"/>
  <c r="F14" i="9"/>
  <c r="E11" i="33" s="1"/>
  <c r="F15" i="9"/>
  <c r="E12" i="33" s="1"/>
  <c r="F16" i="9"/>
  <c r="E13" i="33" s="1"/>
  <c r="F17" i="9"/>
  <c r="E14" i="33" s="1"/>
  <c r="F18" i="9"/>
  <c r="E15" i="33" s="1"/>
  <c r="F19" i="9"/>
  <c r="E16" i="33" s="1"/>
  <c r="F20" i="9"/>
  <c r="E17" i="33" s="1"/>
  <c r="F21" i="9"/>
  <c r="E18" i="33" s="1"/>
  <c r="F22" i="9"/>
  <c r="E19" i="33" s="1"/>
  <c r="F23" i="9"/>
  <c r="E20" i="33" s="1"/>
  <c r="F24" i="9"/>
  <c r="E21" i="33" s="1"/>
  <c r="F5" i="9"/>
  <c r="E2" i="33" s="1"/>
  <c r="E5" i="19"/>
  <c r="K6" i="1"/>
  <c r="K7" i="1"/>
  <c r="K8" i="1"/>
  <c r="K9" i="1"/>
  <c r="K10" i="1"/>
  <c r="K11" i="1"/>
  <c r="K12" i="1"/>
  <c r="K13" i="1"/>
  <c r="K14" i="1"/>
  <c r="K15" i="1"/>
  <c r="K16" i="1"/>
  <c r="K17" i="1"/>
  <c r="K18" i="1"/>
  <c r="K19" i="1"/>
  <c r="K20" i="1"/>
  <c r="K21" i="1"/>
  <c r="K22" i="1"/>
  <c r="K23" i="1"/>
  <c r="K24" i="1"/>
  <c r="K5" i="1"/>
  <c r="V19" i="25" l="1"/>
  <c r="F20" i="20" s="1"/>
  <c r="V25" i="30"/>
  <c r="J5" i="20" s="1"/>
  <c r="J7" i="20"/>
  <c r="V17" i="25"/>
  <c r="F18" i="20" s="1"/>
  <c r="V22" i="25"/>
  <c r="F23" i="20" s="1"/>
  <c r="V14" i="25"/>
  <c r="F15" i="20" s="1"/>
  <c r="V24" i="25"/>
  <c r="F25" i="20" s="1"/>
  <c r="V25" i="29"/>
  <c r="K5" i="20" s="1"/>
  <c r="K7" i="20"/>
  <c r="V21" i="25"/>
  <c r="F22" i="20" s="1"/>
  <c r="V11" i="25"/>
  <c r="F12" i="20" s="1"/>
  <c r="V10" i="25"/>
  <c r="F11" i="20" s="1"/>
  <c r="V15" i="25"/>
  <c r="F16" i="20" s="1"/>
  <c r="V20" i="25"/>
  <c r="F21" i="20" s="1"/>
  <c r="M5" i="20"/>
  <c r="L5" i="20"/>
  <c r="V25" i="26"/>
  <c r="V6" i="27"/>
  <c r="V6" i="28"/>
  <c r="I7" i="20" s="1"/>
  <c r="P6" i="19"/>
  <c r="N6" i="19"/>
  <c r="L6" i="19"/>
  <c r="J6" i="19"/>
  <c r="L5" i="19"/>
  <c r="N5" i="19"/>
  <c r="E9" i="22"/>
  <c r="V25" i="25" l="1"/>
  <c r="V25" i="27"/>
  <c r="H7" i="20"/>
  <c r="V25" i="28"/>
  <c r="I5" i="20" s="1"/>
  <c r="H5" i="20"/>
  <c r="G5" i="20"/>
  <c r="F5" i="20"/>
  <c r="C6" i="1"/>
  <c r="C6" i="9" s="1"/>
  <c r="D6" i="1"/>
  <c r="E6" i="1"/>
  <c r="D6" i="9" s="1"/>
  <c r="C3" i="33" s="1"/>
  <c r="C7" i="1"/>
  <c r="D7" i="1"/>
  <c r="E7" i="1"/>
  <c r="D7" i="9" s="1"/>
  <c r="C4" i="33" s="1"/>
  <c r="L7" i="1"/>
  <c r="C8" i="1"/>
  <c r="C8" i="9" s="1"/>
  <c r="D8" i="1"/>
  <c r="E8" i="1"/>
  <c r="D8" i="9" s="1"/>
  <c r="C5" i="33" s="1"/>
  <c r="L8" i="1"/>
  <c r="C9" i="1"/>
  <c r="C9" i="9" s="1"/>
  <c r="D9" i="1"/>
  <c r="E9" i="1"/>
  <c r="D9" i="9" s="1"/>
  <c r="C6" i="33" s="1"/>
  <c r="L9" i="1"/>
  <c r="C10" i="1"/>
  <c r="C10" i="9" s="1"/>
  <c r="D10" i="1"/>
  <c r="E10" i="1"/>
  <c r="D10" i="9" s="1"/>
  <c r="C7" i="33" s="1"/>
  <c r="L10" i="1"/>
  <c r="C11" i="1"/>
  <c r="C11" i="9" s="1"/>
  <c r="D11" i="1"/>
  <c r="E11" i="1"/>
  <c r="D11" i="9" s="1"/>
  <c r="C8" i="33" s="1"/>
  <c r="L11" i="1"/>
  <c r="C12" i="1"/>
  <c r="C12" i="9" s="1"/>
  <c r="D12" i="1"/>
  <c r="E12" i="1"/>
  <c r="D12" i="9" s="1"/>
  <c r="C9" i="33" s="1"/>
  <c r="L12" i="1"/>
  <c r="C13" i="1"/>
  <c r="D13" i="1"/>
  <c r="E13" i="1"/>
  <c r="D13" i="9" s="1"/>
  <c r="C10" i="33" s="1"/>
  <c r="L13" i="1"/>
  <c r="C14" i="1"/>
  <c r="D14" i="1"/>
  <c r="E14" i="1"/>
  <c r="D14" i="9" s="1"/>
  <c r="C11" i="33" s="1"/>
  <c r="L14" i="1"/>
  <c r="C15" i="1"/>
  <c r="D15" i="1"/>
  <c r="E15" i="1"/>
  <c r="D15" i="9" s="1"/>
  <c r="C12" i="33" s="1"/>
  <c r="L15" i="1"/>
  <c r="C16" i="1"/>
  <c r="D16" i="1"/>
  <c r="E16" i="1"/>
  <c r="D16" i="9" s="1"/>
  <c r="C13" i="33" s="1"/>
  <c r="L16" i="1"/>
  <c r="C17" i="1"/>
  <c r="D17" i="1"/>
  <c r="E17" i="1"/>
  <c r="D17" i="9" s="1"/>
  <c r="C14" i="33" s="1"/>
  <c r="L17" i="1"/>
  <c r="C18" i="1"/>
  <c r="D18" i="1"/>
  <c r="E18" i="1"/>
  <c r="D18" i="9" s="1"/>
  <c r="C15" i="33" s="1"/>
  <c r="L18" i="1"/>
  <c r="C19" i="1"/>
  <c r="D19" i="1"/>
  <c r="E19" i="1"/>
  <c r="D19" i="9" s="1"/>
  <c r="C16" i="33" s="1"/>
  <c r="L19" i="1"/>
  <c r="C20" i="1"/>
  <c r="D20" i="1"/>
  <c r="E20" i="1"/>
  <c r="D20" i="9" s="1"/>
  <c r="C17" i="33" s="1"/>
  <c r="L20" i="1"/>
  <c r="C21" i="1"/>
  <c r="D21" i="1"/>
  <c r="E21" i="1"/>
  <c r="D21" i="9" s="1"/>
  <c r="C18" i="33" s="1"/>
  <c r="L21" i="1"/>
  <c r="C22" i="1"/>
  <c r="D22" i="1"/>
  <c r="E22" i="1"/>
  <c r="D22" i="9" s="1"/>
  <c r="C19" i="33" s="1"/>
  <c r="L22" i="1"/>
  <c r="C23" i="1"/>
  <c r="D23" i="1"/>
  <c r="E23" i="1"/>
  <c r="D23" i="9" s="1"/>
  <c r="C20" i="33" s="1"/>
  <c r="L23" i="1"/>
  <c r="C24" i="1"/>
  <c r="D24" i="1"/>
  <c r="E24" i="1"/>
  <c r="D24" i="9" s="1"/>
  <c r="C21" i="33" s="1"/>
  <c r="L24" i="1"/>
  <c r="C7" i="9"/>
  <c r="E7" i="9"/>
  <c r="E8" i="9"/>
  <c r="E9" i="9"/>
  <c r="E10" i="9"/>
  <c r="E11" i="9"/>
  <c r="E12" i="9"/>
  <c r="C13" i="9"/>
  <c r="E13" i="9"/>
  <c r="C14" i="9"/>
  <c r="E14" i="9"/>
  <c r="C15" i="9"/>
  <c r="E15" i="9"/>
  <c r="C16" i="9"/>
  <c r="E16" i="9"/>
  <c r="C17" i="9"/>
  <c r="E17" i="9"/>
  <c r="C18" i="9"/>
  <c r="E18" i="9"/>
  <c r="C19" i="9"/>
  <c r="E19" i="9"/>
  <c r="C20" i="9"/>
  <c r="E20" i="9"/>
  <c r="C21" i="9"/>
  <c r="E21" i="9"/>
  <c r="C22" i="9"/>
  <c r="E22" i="9"/>
  <c r="C23" i="9"/>
  <c r="E23" i="9"/>
  <c r="C24" i="9"/>
  <c r="E24" i="9"/>
  <c r="E6" i="9"/>
  <c r="B19" i="1"/>
  <c r="B19" i="9" s="1"/>
  <c r="A16" i="33" s="1"/>
  <c r="B20" i="1"/>
  <c r="B20" i="9" s="1"/>
  <c r="A17" i="33" s="1"/>
  <c r="B21" i="1"/>
  <c r="B21" i="9" s="1"/>
  <c r="A18" i="33" s="1"/>
  <c r="B22" i="1"/>
  <c r="B22" i="9" s="1"/>
  <c r="A19" i="33" s="1"/>
  <c r="B23" i="1"/>
  <c r="B23" i="9" s="1"/>
  <c r="A20" i="33" s="1"/>
  <c r="B24" i="1"/>
  <c r="B24" i="9" s="1"/>
  <c r="A21" i="33" s="1"/>
  <c r="B6" i="1"/>
  <c r="B6" i="9" s="1"/>
  <c r="A3" i="33" s="1"/>
  <c r="B7" i="1"/>
  <c r="B7" i="9" s="1"/>
  <c r="A4" i="33" s="1"/>
  <c r="B8" i="1"/>
  <c r="B8" i="9" s="1"/>
  <c r="A5" i="33" s="1"/>
  <c r="B9" i="1"/>
  <c r="B9" i="9" s="1"/>
  <c r="A6" i="33" s="1"/>
  <c r="B10" i="1"/>
  <c r="B10" i="9" s="1"/>
  <c r="A7" i="33" s="1"/>
  <c r="B11" i="1"/>
  <c r="B11" i="9" s="1"/>
  <c r="A8" i="33" s="1"/>
  <c r="B12" i="1"/>
  <c r="B12" i="9" s="1"/>
  <c r="A9" i="33" s="1"/>
  <c r="B13" i="1"/>
  <c r="B13" i="9" s="1"/>
  <c r="A10" i="33" s="1"/>
  <c r="B14" i="1"/>
  <c r="B14" i="9" s="1"/>
  <c r="A11" i="33" s="1"/>
  <c r="B15" i="1"/>
  <c r="B15" i="9" s="1"/>
  <c r="A12" i="33" s="1"/>
  <c r="B16" i="1"/>
  <c r="B16" i="9" s="1"/>
  <c r="A13" i="33" s="1"/>
  <c r="B17" i="1"/>
  <c r="B17" i="9" s="1"/>
  <c r="A14" i="33" s="1"/>
  <c r="B18" i="1"/>
  <c r="B18" i="9" s="1"/>
  <c r="A15" i="33" s="1"/>
  <c r="B5" i="1"/>
  <c r="B5" i="9" s="1"/>
  <c r="A2" i="33" s="1"/>
  <c r="E5" i="1"/>
  <c r="D5" i="9" s="1"/>
  <c r="C2" i="33" s="1"/>
  <c r="C5" i="1"/>
  <c r="C19" i="19" l="1"/>
  <c r="B16" i="33"/>
  <c r="C19" i="32"/>
  <c r="C19" i="30"/>
  <c r="C19" i="31"/>
  <c r="C19" i="29"/>
  <c r="C19" i="28"/>
  <c r="C19" i="27"/>
  <c r="C19" i="26"/>
  <c r="C19" i="25"/>
  <c r="C13" i="19"/>
  <c r="B10" i="33"/>
  <c r="C13" i="32"/>
  <c r="C13" i="30"/>
  <c r="C13" i="31"/>
  <c r="C13" i="29"/>
  <c r="C13" i="28"/>
  <c r="C13" i="27"/>
  <c r="C13" i="25"/>
  <c r="C13" i="26"/>
  <c r="G22" i="9"/>
  <c r="F19" i="33" s="1"/>
  <c r="G22" i="31"/>
  <c r="G22" i="29"/>
  <c r="G22" i="32"/>
  <c r="G22" i="30"/>
  <c r="G22" i="27"/>
  <c r="G22" i="26"/>
  <c r="G22" i="28"/>
  <c r="G22" i="25"/>
  <c r="G22" i="19"/>
  <c r="G19" i="9"/>
  <c r="F16" i="33" s="1"/>
  <c r="G19" i="32"/>
  <c r="G19" i="30"/>
  <c r="G19" i="31"/>
  <c r="G19" i="29"/>
  <c r="G19" i="28"/>
  <c r="G19" i="27"/>
  <c r="G19" i="26"/>
  <c r="G19" i="25"/>
  <c r="G19" i="19"/>
  <c r="G15" i="9"/>
  <c r="F12" i="33" s="1"/>
  <c r="G15" i="32"/>
  <c r="G15" i="30"/>
  <c r="G15" i="31"/>
  <c r="G15" i="29"/>
  <c r="G15" i="28"/>
  <c r="G15" i="27"/>
  <c r="G15" i="26"/>
  <c r="G15" i="25"/>
  <c r="G15" i="19"/>
  <c r="C24" i="19"/>
  <c r="B21" i="33"/>
  <c r="C24" i="31"/>
  <c r="C24" i="29"/>
  <c r="C24" i="32"/>
  <c r="C24" i="30"/>
  <c r="C24" i="27"/>
  <c r="C24" i="26"/>
  <c r="C24" i="25"/>
  <c r="C24" i="28"/>
  <c r="C20" i="19"/>
  <c r="B17" i="33"/>
  <c r="C20" i="31"/>
  <c r="C20" i="29"/>
  <c r="C20" i="32"/>
  <c r="C20" i="30"/>
  <c r="C20" i="27"/>
  <c r="C20" i="26"/>
  <c r="C20" i="25"/>
  <c r="C20" i="28"/>
  <c r="C16" i="19"/>
  <c r="B13" i="33"/>
  <c r="C16" i="31"/>
  <c r="C16" i="29"/>
  <c r="C16" i="32"/>
  <c r="C16" i="30"/>
  <c r="C16" i="27"/>
  <c r="C16" i="26"/>
  <c r="C16" i="25"/>
  <c r="C16" i="28"/>
  <c r="D24" i="31"/>
  <c r="D24" i="32"/>
  <c r="D24" i="30"/>
  <c r="D24" i="29"/>
  <c r="D24" i="28"/>
  <c r="D24" i="27"/>
  <c r="D24" i="26"/>
  <c r="D24" i="25"/>
  <c r="D24" i="19"/>
  <c r="D22" i="31"/>
  <c r="D22" i="32"/>
  <c r="D22" i="30"/>
  <c r="D22" i="29"/>
  <c r="D22" i="28"/>
  <c r="D22" i="25"/>
  <c r="D22" i="27"/>
  <c r="D22" i="26"/>
  <c r="D22" i="19"/>
  <c r="D20" i="31"/>
  <c r="D20" i="32"/>
  <c r="D20" i="30"/>
  <c r="D20" i="29"/>
  <c r="D20" i="28"/>
  <c r="D20" i="27"/>
  <c r="D20" i="26"/>
  <c r="D20" i="25"/>
  <c r="D20" i="19"/>
  <c r="D17" i="32"/>
  <c r="D17" i="31"/>
  <c r="D17" i="30"/>
  <c r="D17" i="29"/>
  <c r="D17" i="28"/>
  <c r="D17" i="27"/>
  <c r="D17" i="25"/>
  <c r="D17" i="26"/>
  <c r="D17" i="19"/>
  <c r="D15" i="32"/>
  <c r="D15" i="31"/>
  <c r="D15" i="30"/>
  <c r="D15" i="29"/>
  <c r="D15" i="28"/>
  <c r="D15" i="27"/>
  <c r="D15" i="26"/>
  <c r="D15" i="25"/>
  <c r="D15" i="19"/>
  <c r="D14" i="31"/>
  <c r="D14" i="32"/>
  <c r="D14" i="30"/>
  <c r="D14" i="29"/>
  <c r="D14" i="28"/>
  <c r="D14" i="25"/>
  <c r="D14" i="27"/>
  <c r="D14" i="26"/>
  <c r="D14" i="19"/>
  <c r="C23" i="19"/>
  <c r="B20" i="33"/>
  <c r="C23" i="32"/>
  <c r="C23" i="30"/>
  <c r="C23" i="31"/>
  <c r="C23" i="29"/>
  <c r="C23" i="28"/>
  <c r="C23" i="27"/>
  <c r="C23" i="26"/>
  <c r="C23" i="25"/>
  <c r="C17" i="19"/>
  <c r="B14" i="33"/>
  <c r="C17" i="32"/>
  <c r="C17" i="30"/>
  <c r="C17" i="31"/>
  <c r="C17" i="29"/>
  <c r="C17" i="28"/>
  <c r="C17" i="27"/>
  <c r="C17" i="25"/>
  <c r="C17" i="26"/>
  <c r="G24" i="9"/>
  <c r="F21" i="33" s="1"/>
  <c r="G24" i="31"/>
  <c r="G24" i="29"/>
  <c r="G24" i="32"/>
  <c r="G24" i="30"/>
  <c r="G24" i="27"/>
  <c r="G24" i="26"/>
  <c r="G24" i="25"/>
  <c r="G24" i="28"/>
  <c r="G24" i="19"/>
  <c r="G20" i="9"/>
  <c r="F17" i="33" s="1"/>
  <c r="G20" i="31"/>
  <c r="G20" i="29"/>
  <c r="G20" i="32"/>
  <c r="G20" i="30"/>
  <c r="G20" i="27"/>
  <c r="G20" i="26"/>
  <c r="G20" i="25"/>
  <c r="G20" i="28"/>
  <c r="G20" i="19"/>
  <c r="G17" i="9"/>
  <c r="F14" i="33" s="1"/>
  <c r="G17" i="32"/>
  <c r="G17" i="30"/>
  <c r="G17" i="31"/>
  <c r="G17" i="29"/>
  <c r="G17" i="28"/>
  <c r="G17" i="25"/>
  <c r="G17" i="27"/>
  <c r="G17" i="26"/>
  <c r="G17" i="19"/>
  <c r="G14" i="9"/>
  <c r="F11" i="33" s="1"/>
  <c r="G14" i="31"/>
  <c r="G14" i="32"/>
  <c r="G14" i="30"/>
  <c r="G14" i="29"/>
  <c r="G14" i="27"/>
  <c r="G14" i="26"/>
  <c r="G14" i="28"/>
  <c r="G14" i="25"/>
  <c r="G14" i="19"/>
  <c r="C22" i="19"/>
  <c r="B19" i="33"/>
  <c r="C22" i="31"/>
  <c r="C22" i="29"/>
  <c r="C22" i="32"/>
  <c r="C22" i="30"/>
  <c r="C22" i="27"/>
  <c r="C22" i="26"/>
  <c r="C22" i="28"/>
  <c r="C22" i="25"/>
  <c r="C18" i="19"/>
  <c r="B15" i="33"/>
  <c r="C18" i="31"/>
  <c r="C18" i="29"/>
  <c r="C18" i="32"/>
  <c r="C18" i="30"/>
  <c r="C18" i="27"/>
  <c r="C18" i="26"/>
  <c r="C18" i="28"/>
  <c r="C18" i="25"/>
  <c r="C14" i="19"/>
  <c r="B11" i="33"/>
  <c r="C14" i="31"/>
  <c r="C14" i="32"/>
  <c r="C14" i="30"/>
  <c r="C14" i="29"/>
  <c r="C14" i="27"/>
  <c r="C14" i="26"/>
  <c r="C14" i="28"/>
  <c r="C14" i="25"/>
  <c r="D23" i="32"/>
  <c r="D23" i="31"/>
  <c r="D23" i="29"/>
  <c r="D23" i="30"/>
  <c r="D23" i="28"/>
  <c r="D23" i="27"/>
  <c r="D23" i="26"/>
  <c r="D23" i="25"/>
  <c r="D23" i="19"/>
  <c r="D21" i="32"/>
  <c r="D21" i="31"/>
  <c r="D21" i="30"/>
  <c r="D21" i="29"/>
  <c r="D21" i="28"/>
  <c r="D21" i="27"/>
  <c r="D21" i="25"/>
  <c r="D21" i="26"/>
  <c r="D21" i="19"/>
  <c r="D19" i="32"/>
  <c r="D19" i="31"/>
  <c r="D19" i="30"/>
  <c r="D19" i="29"/>
  <c r="D19" i="28"/>
  <c r="D19" i="27"/>
  <c r="D19" i="26"/>
  <c r="D19" i="25"/>
  <c r="D19" i="19"/>
  <c r="D18" i="31"/>
  <c r="D18" i="32"/>
  <c r="D18" i="30"/>
  <c r="D18" i="29"/>
  <c r="D18" i="25"/>
  <c r="D18" i="28"/>
  <c r="D18" i="27"/>
  <c r="D18" i="26"/>
  <c r="D18" i="19"/>
  <c r="D16" i="31"/>
  <c r="D16" i="32"/>
  <c r="D16" i="30"/>
  <c r="D16" i="29"/>
  <c r="D16" i="28"/>
  <c r="D16" i="27"/>
  <c r="D16" i="26"/>
  <c r="D16" i="25"/>
  <c r="D16" i="19"/>
  <c r="D13" i="32"/>
  <c r="D13" i="31"/>
  <c r="D13" i="30"/>
  <c r="D13" i="29"/>
  <c r="D13" i="28"/>
  <c r="D13" i="27"/>
  <c r="D13" i="25"/>
  <c r="D13" i="26"/>
  <c r="D13" i="19"/>
  <c r="E23" i="19"/>
  <c r="D20" i="33"/>
  <c r="E23" i="31"/>
  <c r="E23" i="29"/>
  <c r="E23" i="32"/>
  <c r="E23" i="30"/>
  <c r="E23" i="27"/>
  <c r="E23" i="26"/>
  <c r="E23" i="25"/>
  <c r="E23" i="28"/>
  <c r="E21" i="19"/>
  <c r="D18" i="33"/>
  <c r="E21" i="31"/>
  <c r="E21" i="29"/>
  <c r="E21" i="32"/>
  <c r="E21" i="30"/>
  <c r="E21" i="27"/>
  <c r="E21" i="26"/>
  <c r="E21" i="28"/>
  <c r="E21" i="25"/>
  <c r="E19" i="19"/>
  <c r="D16" i="33"/>
  <c r="E19" i="31"/>
  <c r="E19" i="29"/>
  <c r="E19" i="32"/>
  <c r="E19" i="30"/>
  <c r="E19" i="27"/>
  <c r="E19" i="26"/>
  <c r="E19" i="25"/>
  <c r="E19" i="28"/>
  <c r="E17" i="19"/>
  <c r="D14" i="33"/>
  <c r="E17" i="31"/>
  <c r="E17" i="29"/>
  <c r="E17" i="32"/>
  <c r="E17" i="30"/>
  <c r="E17" i="27"/>
  <c r="E17" i="26"/>
  <c r="E17" i="28"/>
  <c r="E17" i="25"/>
  <c r="E15" i="19"/>
  <c r="D12" i="33"/>
  <c r="E15" i="31"/>
  <c r="E15" i="29"/>
  <c r="E15" i="32"/>
  <c r="E15" i="30"/>
  <c r="E15" i="27"/>
  <c r="E15" i="26"/>
  <c r="E15" i="25"/>
  <c r="E15" i="28"/>
  <c r="E13" i="19"/>
  <c r="D10" i="33"/>
  <c r="E13" i="31"/>
  <c r="E13" i="32"/>
  <c r="E13" i="30"/>
  <c r="E13" i="29"/>
  <c r="E13" i="27"/>
  <c r="E13" i="26"/>
  <c r="E13" i="28"/>
  <c r="E13" i="25"/>
  <c r="C21" i="19"/>
  <c r="B18" i="33"/>
  <c r="C21" i="32"/>
  <c r="C21" i="30"/>
  <c r="C21" i="31"/>
  <c r="C21" i="29"/>
  <c r="C21" i="28"/>
  <c r="C21" i="25"/>
  <c r="C21" i="27"/>
  <c r="C21" i="26"/>
  <c r="C15" i="19"/>
  <c r="B12" i="33"/>
  <c r="C15" i="32"/>
  <c r="C15" i="30"/>
  <c r="C15" i="31"/>
  <c r="C15" i="29"/>
  <c r="C15" i="28"/>
  <c r="C15" i="27"/>
  <c r="C15" i="26"/>
  <c r="C15" i="25"/>
  <c r="G23" i="9"/>
  <c r="F20" i="33" s="1"/>
  <c r="G23" i="32"/>
  <c r="G23" i="30"/>
  <c r="G23" i="31"/>
  <c r="G23" i="29"/>
  <c r="G23" i="28"/>
  <c r="G23" i="27"/>
  <c r="G23" i="26"/>
  <c r="G23" i="25"/>
  <c r="G23" i="19"/>
  <c r="G21" i="9"/>
  <c r="F18" i="33" s="1"/>
  <c r="G21" i="32"/>
  <c r="G21" i="30"/>
  <c r="G21" i="31"/>
  <c r="G21" i="29"/>
  <c r="G21" i="28"/>
  <c r="G21" i="25"/>
  <c r="G21" i="27"/>
  <c r="G21" i="26"/>
  <c r="G21" i="19"/>
  <c r="G18" i="9"/>
  <c r="F15" i="33" s="1"/>
  <c r="G18" i="31"/>
  <c r="G18" i="29"/>
  <c r="G18" i="32"/>
  <c r="G18" i="30"/>
  <c r="G18" i="27"/>
  <c r="G18" i="26"/>
  <c r="G18" i="28"/>
  <c r="G18" i="25"/>
  <c r="G18" i="19"/>
  <c r="G16" i="9"/>
  <c r="F13" i="33" s="1"/>
  <c r="G16" i="31"/>
  <c r="G16" i="29"/>
  <c r="G16" i="32"/>
  <c r="G16" i="30"/>
  <c r="G16" i="27"/>
  <c r="G16" i="26"/>
  <c r="G16" i="25"/>
  <c r="G16" i="28"/>
  <c r="G16" i="19"/>
  <c r="G13" i="9"/>
  <c r="F10" i="33" s="1"/>
  <c r="G13" i="32"/>
  <c r="G13" i="30"/>
  <c r="G13" i="31"/>
  <c r="G13" i="29"/>
  <c r="G13" i="28"/>
  <c r="G13" i="27"/>
  <c r="G13" i="25"/>
  <c r="G13" i="26"/>
  <c r="G13" i="19"/>
  <c r="E24" i="19"/>
  <c r="D21" i="33"/>
  <c r="E24" i="32"/>
  <c r="E24" i="30"/>
  <c r="E24" i="31"/>
  <c r="E24" i="29"/>
  <c r="E24" i="28"/>
  <c r="E24" i="27"/>
  <c r="E24" i="26"/>
  <c r="E24" i="25"/>
  <c r="E22" i="19"/>
  <c r="D19" i="33"/>
  <c r="E22" i="32"/>
  <c r="E22" i="30"/>
  <c r="E22" i="31"/>
  <c r="E22" i="29"/>
  <c r="E22" i="28"/>
  <c r="E22" i="25"/>
  <c r="E22" i="27"/>
  <c r="E22" i="26"/>
  <c r="E20" i="19"/>
  <c r="D17" i="33"/>
  <c r="E20" i="32"/>
  <c r="E20" i="30"/>
  <c r="E20" i="31"/>
  <c r="E20" i="29"/>
  <c r="E20" i="28"/>
  <c r="E20" i="27"/>
  <c r="E20" i="26"/>
  <c r="E20" i="25"/>
  <c r="E18" i="19"/>
  <c r="D15" i="33"/>
  <c r="E18" i="32"/>
  <c r="E18" i="30"/>
  <c r="E18" i="31"/>
  <c r="E18" i="29"/>
  <c r="E18" i="28"/>
  <c r="E18" i="25"/>
  <c r="E18" i="27"/>
  <c r="E18" i="26"/>
  <c r="E16" i="19"/>
  <c r="D13" i="33"/>
  <c r="E16" i="32"/>
  <c r="E16" i="30"/>
  <c r="E16" i="31"/>
  <c r="E16" i="29"/>
  <c r="E16" i="28"/>
  <c r="E16" i="27"/>
  <c r="E16" i="26"/>
  <c r="E16" i="25"/>
  <c r="E14" i="19"/>
  <c r="D11" i="33"/>
  <c r="E14" i="32"/>
  <c r="E14" i="30"/>
  <c r="E14" i="31"/>
  <c r="E14" i="29"/>
  <c r="E14" i="28"/>
  <c r="E14" i="25"/>
  <c r="E14" i="27"/>
  <c r="E14" i="26"/>
  <c r="E12" i="19"/>
  <c r="D9" i="33"/>
  <c r="E12" i="32"/>
  <c r="E12" i="29"/>
  <c r="E12" i="30"/>
  <c r="E12" i="31"/>
  <c r="E12" i="28"/>
  <c r="E12" i="26"/>
  <c r="E12" i="25"/>
  <c r="E12" i="27"/>
  <c r="E11" i="19"/>
  <c r="D8" i="33"/>
  <c r="E11" i="31"/>
  <c r="E11" i="29"/>
  <c r="E11" i="32"/>
  <c r="E11" i="30"/>
  <c r="E11" i="25"/>
  <c r="E11" i="26"/>
  <c r="E11" i="27"/>
  <c r="E11" i="28"/>
  <c r="E10" i="19"/>
  <c r="D7" i="33"/>
  <c r="E10" i="29"/>
  <c r="E10" i="30"/>
  <c r="E10" i="32"/>
  <c r="E10" i="31"/>
  <c r="E10" i="26"/>
  <c r="E10" i="25"/>
  <c r="E10" i="28"/>
  <c r="E10" i="27"/>
  <c r="E9" i="19"/>
  <c r="D6" i="33"/>
  <c r="E9" i="30"/>
  <c r="E9" i="31"/>
  <c r="E9" i="32"/>
  <c r="E9" i="29"/>
  <c r="E9" i="27"/>
  <c r="E9" i="25"/>
  <c r="E9" i="28"/>
  <c r="E9" i="26"/>
  <c r="E8" i="19"/>
  <c r="D5" i="33"/>
  <c r="E8" i="32"/>
  <c r="E8" i="29"/>
  <c r="E8" i="30"/>
  <c r="E8" i="31"/>
  <c r="E8" i="26"/>
  <c r="E8" i="28"/>
  <c r="E8" i="25"/>
  <c r="E8" i="27"/>
  <c r="E7" i="19"/>
  <c r="D4" i="33"/>
  <c r="E7" i="30"/>
  <c r="E7" i="32"/>
  <c r="E7" i="29"/>
  <c r="E7" i="31"/>
  <c r="E7" i="26"/>
  <c r="E7" i="25"/>
  <c r="E7" i="28"/>
  <c r="E7" i="27"/>
  <c r="E6" i="19"/>
  <c r="D3" i="33"/>
  <c r="E6" i="31"/>
  <c r="E6" i="29"/>
  <c r="E6" i="30"/>
  <c r="E6" i="32"/>
  <c r="E6" i="28"/>
  <c r="E6" i="25"/>
  <c r="E6" i="26"/>
  <c r="E6" i="27"/>
  <c r="G12" i="9"/>
  <c r="F9" i="33" s="1"/>
  <c r="G12" i="29"/>
  <c r="G12" i="31"/>
  <c r="G12" i="32"/>
  <c r="G12" i="30"/>
  <c r="G12" i="27"/>
  <c r="G12" i="25"/>
  <c r="G12" i="28"/>
  <c r="G12" i="26"/>
  <c r="G12" i="19"/>
  <c r="G11" i="9"/>
  <c r="F8" i="33" s="1"/>
  <c r="G11" i="30"/>
  <c r="G11" i="31"/>
  <c r="G11" i="32"/>
  <c r="G11" i="29"/>
  <c r="G11" i="26"/>
  <c r="G11" i="25"/>
  <c r="G11" i="28"/>
  <c r="G11" i="27"/>
  <c r="G11" i="19"/>
  <c r="G10" i="9"/>
  <c r="F7" i="33" s="1"/>
  <c r="G10" i="30"/>
  <c r="G10" i="29"/>
  <c r="G10" i="32"/>
  <c r="G10" i="31"/>
  <c r="G10" i="26"/>
  <c r="G10" i="27"/>
  <c r="G10" i="25"/>
  <c r="G10" i="28"/>
  <c r="G10" i="19"/>
  <c r="G9" i="9"/>
  <c r="F6" i="33" s="1"/>
  <c r="G9" i="30"/>
  <c r="G9" i="32"/>
  <c r="G9" i="31"/>
  <c r="G9" i="29"/>
  <c r="G9" i="25"/>
  <c r="G9" i="27"/>
  <c r="G9" i="28"/>
  <c r="G9" i="26"/>
  <c r="G9" i="19"/>
  <c r="G8" i="9"/>
  <c r="F5" i="33" s="1"/>
  <c r="G8" i="30"/>
  <c r="G8" i="31"/>
  <c r="G8" i="29"/>
  <c r="G8" i="32"/>
  <c r="G8" i="28"/>
  <c r="G8" i="26"/>
  <c r="G8" i="25"/>
  <c r="G8" i="27"/>
  <c r="G8" i="19"/>
  <c r="G7" i="9"/>
  <c r="F4" i="33" s="1"/>
  <c r="G7" i="29"/>
  <c r="G7" i="31"/>
  <c r="G7" i="30"/>
  <c r="G7" i="32"/>
  <c r="G7" i="27"/>
  <c r="G7" i="26"/>
  <c r="G7" i="25"/>
  <c r="G7" i="28"/>
  <c r="G7" i="19"/>
  <c r="D12" i="30"/>
  <c r="D12" i="32"/>
  <c r="D12" i="29"/>
  <c r="D12" i="31"/>
  <c r="D12" i="26"/>
  <c r="D12" i="25"/>
  <c r="D12" i="28"/>
  <c r="D12" i="27"/>
  <c r="D12" i="19"/>
  <c r="C12" i="19"/>
  <c r="B9" i="33"/>
  <c r="C12" i="29"/>
  <c r="C12" i="31"/>
  <c r="C12" i="32"/>
  <c r="C12" i="30"/>
  <c r="C12" i="27"/>
  <c r="C12" i="26"/>
  <c r="C12" i="25"/>
  <c r="C12" i="28"/>
  <c r="D11" i="32"/>
  <c r="D11" i="30"/>
  <c r="D11" i="31"/>
  <c r="D11" i="29"/>
  <c r="D11" i="26"/>
  <c r="D11" i="28"/>
  <c r="D11" i="27"/>
  <c r="D11" i="25"/>
  <c r="D11" i="19"/>
  <c r="C11" i="19"/>
  <c r="B8" i="33"/>
  <c r="C11" i="29"/>
  <c r="C11" i="32"/>
  <c r="C11" i="31"/>
  <c r="C11" i="30"/>
  <c r="C11" i="28"/>
  <c r="C11" i="26"/>
  <c r="C11" i="27"/>
  <c r="C11" i="25"/>
  <c r="D10" i="29"/>
  <c r="D10" i="30"/>
  <c r="D10" i="32"/>
  <c r="D10" i="31"/>
  <c r="D10" i="26"/>
  <c r="D10" i="28"/>
  <c r="D10" i="27"/>
  <c r="D10" i="25"/>
  <c r="D10" i="19"/>
  <c r="C10" i="19"/>
  <c r="B7" i="33"/>
  <c r="C10" i="30"/>
  <c r="C10" i="29"/>
  <c r="C10" i="32"/>
  <c r="C10" i="31"/>
  <c r="C10" i="27"/>
  <c r="C10" i="28"/>
  <c r="C10" i="25"/>
  <c r="C10" i="26"/>
  <c r="D9" i="29"/>
  <c r="D9" i="31"/>
  <c r="D9" i="30"/>
  <c r="D9" i="32"/>
  <c r="D9" i="28"/>
  <c r="D9" i="25"/>
  <c r="D9" i="27"/>
  <c r="D9" i="26"/>
  <c r="D9" i="19"/>
  <c r="C9" i="19"/>
  <c r="B6" i="33"/>
  <c r="C9" i="30"/>
  <c r="C9" i="29"/>
  <c r="C9" i="32"/>
  <c r="C9" i="31"/>
  <c r="C9" i="28"/>
  <c r="C9" i="26"/>
  <c r="C9" i="27"/>
  <c r="C9" i="25"/>
  <c r="D8" i="29"/>
  <c r="D8" i="30"/>
  <c r="D8" i="32"/>
  <c r="D8" i="31"/>
  <c r="D8" i="28"/>
  <c r="D8" i="25"/>
  <c r="D8" i="27"/>
  <c r="D8" i="26"/>
  <c r="D8" i="19"/>
  <c r="C8" i="19"/>
  <c r="B5" i="33"/>
  <c r="C8" i="30"/>
  <c r="C8" i="32"/>
  <c r="C8" i="31"/>
  <c r="C8" i="29"/>
  <c r="C8" i="28"/>
  <c r="C8" i="27"/>
  <c r="C8" i="26"/>
  <c r="C8" i="25"/>
  <c r="D7" i="32"/>
  <c r="D7" i="29"/>
  <c r="D7" i="31"/>
  <c r="D7" i="30"/>
  <c r="D7" i="25"/>
  <c r="D7" i="27"/>
  <c r="D7" i="26"/>
  <c r="D7" i="28"/>
  <c r="D7" i="19"/>
  <c r="C7" i="19"/>
  <c r="B4" i="33"/>
  <c r="C7" i="31"/>
  <c r="C7" i="32"/>
  <c r="C7" i="29"/>
  <c r="C7" i="30"/>
  <c r="C7" i="25"/>
  <c r="C7" i="28"/>
  <c r="C7" i="27"/>
  <c r="C7" i="26"/>
  <c r="D6" i="19"/>
  <c r="D6" i="31"/>
  <c r="D6" i="30"/>
  <c r="D6" i="29"/>
  <c r="D6" i="32"/>
  <c r="D6" i="26"/>
  <c r="D6" i="28"/>
  <c r="D6" i="25"/>
  <c r="D6" i="27"/>
  <c r="C6" i="19"/>
  <c r="B3" i="33"/>
  <c r="C6" i="32"/>
  <c r="C6" i="30"/>
  <c r="C6" i="31"/>
  <c r="C6" i="29"/>
  <c r="C6" i="28"/>
  <c r="C6" i="25"/>
  <c r="C6" i="26"/>
  <c r="C6" i="27"/>
  <c r="L6" i="1"/>
  <c r="L5" i="1"/>
  <c r="D9" i="22"/>
  <c r="G5" i="31" l="1"/>
  <c r="G5" i="32"/>
  <c r="G5" i="30"/>
  <c r="G5" i="29"/>
  <c r="G5" i="26"/>
  <c r="G5" i="25"/>
  <c r="G5" i="28"/>
  <c r="G5" i="27"/>
  <c r="G6" i="32"/>
  <c r="G6" i="31"/>
  <c r="G6" i="29"/>
  <c r="G6" i="30"/>
  <c r="G6" i="28"/>
  <c r="G6" i="27"/>
  <c r="G6" i="26"/>
  <c r="G6" i="25"/>
  <c r="G5" i="9"/>
  <c r="F2" i="33" s="1"/>
  <c r="G5" i="19"/>
  <c r="G6" i="9"/>
  <c r="F3" i="33" s="1"/>
  <c r="G6" i="19"/>
  <c r="G10" i="22"/>
  <c r="G8" i="22"/>
  <c r="F9" i="22"/>
  <c r="G9" i="22" l="1"/>
  <c r="N25" i="20" l="1"/>
  <c r="N24" i="20"/>
  <c r="N23" i="20"/>
  <c r="N22" i="20"/>
  <c r="N21" i="20"/>
  <c r="N20" i="20"/>
  <c r="N19" i="20"/>
  <c r="N18" i="20"/>
  <c r="N17" i="20"/>
  <c r="N16" i="20"/>
  <c r="N15" i="20"/>
  <c r="N14" i="20"/>
  <c r="N13" i="20"/>
  <c r="G3" i="16" l="1"/>
  <c r="R5" i="19"/>
  <c r="P5" i="19"/>
  <c r="J5" i="19"/>
  <c r="U20" i="19" l="1"/>
  <c r="T16" i="19"/>
  <c r="U12" i="19"/>
  <c r="T8" i="19"/>
  <c r="T24" i="19"/>
  <c r="T19" i="19"/>
  <c r="T22" i="19"/>
  <c r="T18" i="19"/>
  <c r="T14" i="19"/>
  <c r="T10" i="19"/>
  <c r="T6" i="19"/>
  <c r="U23" i="19"/>
  <c r="U15" i="19"/>
  <c r="T11" i="19"/>
  <c r="U5" i="19"/>
  <c r="T21" i="19"/>
  <c r="U17" i="19"/>
  <c r="T13" i="19"/>
  <c r="U9" i="19"/>
  <c r="T23" i="19"/>
  <c r="T20" i="19"/>
  <c r="U18" i="19"/>
  <c r="T17" i="19"/>
  <c r="T15" i="19"/>
  <c r="T12" i="19"/>
  <c r="U10" i="19"/>
  <c r="T9" i="19"/>
  <c r="T7" i="19"/>
  <c r="T5" i="19"/>
  <c r="U24" i="19"/>
  <c r="U21" i="19"/>
  <c r="U19" i="19"/>
  <c r="U16" i="19"/>
  <c r="U13" i="19"/>
  <c r="V13" i="19" s="1"/>
  <c r="E14" i="20" s="1"/>
  <c r="U11" i="19"/>
  <c r="U8" i="19"/>
  <c r="U22" i="19"/>
  <c r="U14" i="19"/>
  <c r="U6" i="19"/>
  <c r="W24" i="19"/>
  <c r="W23" i="19"/>
  <c r="W22" i="19"/>
  <c r="W21" i="19"/>
  <c r="W20" i="19"/>
  <c r="W19" i="19"/>
  <c r="W18" i="19"/>
  <c r="W17" i="19"/>
  <c r="W16" i="19"/>
  <c r="W15" i="19"/>
  <c r="W14" i="19"/>
  <c r="W13" i="19"/>
  <c r="W12" i="19"/>
  <c r="V17" i="19" l="1"/>
  <c r="E18" i="20" s="1"/>
  <c r="V24" i="19"/>
  <c r="E25" i="20" s="1"/>
  <c r="V6" i="19"/>
  <c r="E7" i="20" s="1"/>
  <c r="V5" i="19"/>
  <c r="E6" i="20" s="1"/>
  <c r="V12" i="19"/>
  <c r="E13" i="20" s="1"/>
  <c r="V7" i="19"/>
  <c r="E8" i="20" s="1"/>
  <c r="V16" i="19"/>
  <c r="E17" i="20" s="1"/>
  <c r="V9" i="19"/>
  <c r="E10" i="20" s="1"/>
  <c r="V8" i="19"/>
  <c r="E9" i="20" s="1"/>
  <c r="V10" i="19"/>
  <c r="E11" i="20" s="1"/>
  <c r="V23" i="19"/>
  <c r="E24" i="20" s="1"/>
  <c r="V21" i="19"/>
  <c r="E22" i="20" s="1"/>
  <c r="V20" i="19"/>
  <c r="E21" i="20" s="1"/>
  <c r="V22" i="19"/>
  <c r="E23" i="20" s="1"/>
  <c r="V15" i="19"/>
  <c r="E16" i="20" s="1"/>
  <c r="V18" i="19"/>
  <c r="E19" i="20" s="1"/>
  <c r="V14" i="19"/>
  <c r="E15" i="20" s="1"/>
  <c r="V19" i="19"/>
  <c r="E20" i="20" s="1"/>
  <c r="V11" i="19"/>
  <c r="E12" i="20" s="1"/>
  <c r="V25" i="19" l="1"/>
  <c r="E5" i="20" s="1"/>
  <c r="D5" i="1"/>
  <c r="D5" i="19" l="1"/>
  <c r="D5" i="32"/>
  <c r="D5" i="30"/>
  <c r="D5" i="29"/>
  <c r="D5" i="31"/>
  <c r="D5" i="28"/>
  <c r="D5" i="26"/>
  <c r="D5" i="25"/>
  <c r="D5" i="27"/>
  <c r="C12" i="20"/>
  <c r="N21" i="4" l="1"/>
  <c r="O21" i="4" s="1"/>
  <c r="C5" i="9" l="1"/>
  <c r="B2" i="33" l="1"/>
  <c r="C5" i="31"/>
  <c r="C5" i="32"/>
  <c r="C5" i="30"/>
  <c r="C5" i="29"/>
  <c r="C5" i="26"/>
  <c r="C5" i="25"/>
  <c r="C5" i="28"/>
  <c r="C5" i="27"/>
  <c r="C5" i="19"/>
  <c r="C16" i="20"/>
  <c r="C23" i="20"/>
  <c r="C19" i="20"/>
  <c r="C15" i="20"/>
  <c r="C6" i="20"/>
  <c r="C24" i="20"/>
  <c r="C18" i="20"/>
  <c r="C22" i="20"/>
  <c r="C14" i="20"/>
  <c r="C25" i="20"/>
  <c r="C21" i="20"/>
  <c r="C17" i="20"/>
  <c r="C13" i="20"/>
  <c r="C20" i="20"/>
  <c r="C11" i="20"/>
  <c r="C10" i="20"/>
  <c r="C9" i="20"/>
  <c r="C8" i="20"/>
  <c r="C7" i="20"/>
  <c r="F39" i="4" l="1"/>
  <c r="F40" i="4" s="1"/>
  <c r="F41" i="4" s="1"/>
  <c r="F42" i="4" s="1"/>
  <c r="F43" i="4" s="1"/>
  <c r="F44" i="4" s="1"/>
  <c r="I34" i="4" l="1"/>
  <c r="I33" i="4"/>
  <c r="I36" i="4" l="1"/>
  <c r="I37" i="4" s="1"/>
  <c r="I3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E. Nuñez Martinez</author>
  </authors>
  <commentList>
    <comment ref="D14" authorId="0" shapeId="0" xr:uid="{00000000-0006-0000-0000-000001000000}">
      <text>
        <r>
          <rPr>
            <sz val="9"/>
            <color indexed="81"/>
            <rFont val="Tahoma"/>
            <family val="2"/>
          </rPr>
          <t>Identifica los bienes que pueden ser afectados por eventos críticos, de mayor a menor impacto. Hay temporadas que los incidentes delictuales aumentan.</t>
        </r>
        <r>
          <rPr>
            <b/>
            <sz val="9"/>
            <color indexed="81"/>
            <rFont val="Tahoma"/>
            <family val="2"/>
          </rPr>
          <t xml:space="preserve">
</t>
        </r>
        <r>
          <rPr>
            <sz val="9"/>
            <color indexed="81"/>
            <rFont val="Tahoma"/>
            <family val="2"/>
          </rPr>
          <t>La pirámide del riesgo indica que a</t>
        </r>
        <r>
          <rPr>
            <b/>
            <sz val="9"/>
            <color indexed="81"/>
            <rFont val="Tahoma"/>
            <family val="2"/>
          </rPr>
          <t xml:space="preserve"> "mayor cantidad de eventos es menor el impacto", a "menor cantidad de eventos Mayor el impacto".
</t>
        </r>
        <r>
          <rPr>
            <sz val="9"/>
            <color indexed="81"/>
            <rFont val="Tahoma"/>
            <family val="2"/>
          </rPr>
          <t>Busca los bienes que pueden ser críticos y analiza las barreras estructurales y procedimientos que retardarían que el riesgo lo afecte.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Rasmus Nyberg</author>
  </authors>
  <commentList>
    <comment ref="G4" authorId="0" shapeId="0" xr:uid="{00000000-0006-0000-0100-000001000000}">
      <text>
        <r>
          <rPr>
            <b/>
            <sz val="9"/>
            <color indexed="81"/>
            <rFont val="Tahoma"/>
            <family val="2"/>
          </rPr>
          <t>Aspectos de atracción, tiempo del proceso, permanencia.
1.- Baja.
2.- Leves
3.- Limitadas
4.- Altas
5.- Muy Altas</t>
        </r>
      </text>
    </comment>
    <comment ref="H4" authorId="0" shapeId="0" xr:uid="{00000000-0006-0000-0100-000002000000}">
      <text>
        <r>
          <rPr>
            <b/>
            <sz val="9"/>
            <color indexed="81"/>
            <rFont val="Tahoma"/>
            <family val="2"/>
          </rPr>
          <t>El tiempo expuesto, tiempo del proceso:
1.- Baja.
2.- Leves
3.- Limitadas
4.- Altas
5.- Muy Altas</t>
        </r>
      </text>
    </comment>
    <comment ref="I4" authorId="0" shapeId="0" xr:uid="{00000000-0006-0000-0100-000003000000}">
      <text>
        <r>
          <rPr>
            <b/>
            <sz val="9"/>
            <color indexed="81"/>
            <rFont val="Tahoma"/>
            <family val="2"/>
          </rPr>
          <t>Debilidad, vulnerabilidad, facilidad:
1.- Baja.
2.- Leves
3.- Limitadas
4.- Altas
5.- Muy Altas</t>
        </r>
      </text>
    </comment>
  </commentList>
</comments>
</file>

<file path=xl/sharedStrings.xml><?xml version="1.0" encoding="utf-8"?>
<sst xmlns="http://schemas.openxmlformats.org/spreadsheetml/2006/main" count="1174" uniqueCount="352">
  <si>
    <t>Consecuencias Inmediatas</t>
  </si>
  <si>
    <t>Acciones Preventivas</t>
  </si>
  <si>
    <t>Zona</t>
  </si>
  <si>
    <t>Robo</t>
  </si>
  <si>
    <t>Hurto</t>
  </si>
  <si>
    <t>Vandalismo</t>
  </si>
  <si>
    <t>Incendio</t>
  </si>
  <si>
    <t>Fuga de Agua</t>
  </si>
  <si>
    <t>Estacionamientos</t>
  </si>
  <si>
    <t>Cliente</t>
  </si>
  <si>
    <t>Instalación</t>
  </si>
  <si>
    <t>Responsable</t>
  </si>
  <si>
    <t>Daños Estructurales</t>
  </si>
  <si>
    <t>Personas Lesionadas</t>
  </si>
  <si>
    <t>Alunizaje</t>
  </si>
  <si>
    <t>Sabotaje</t>
  </si>
  <si>
    <t>Terrorismo</t>
  </si>
  <si>
    <t>Industria</t>
  </si>
  <si>
    <t>Salud</t>
  </si>
  <si>
    <t>Transporte</t>
  </si>
  <si>
    <t>Financiero</t>
  </si>
  <si>
    <t>Retail Tienda</t>
  </si>
  <si>
    <t>Retail Mall</t>
  </si>
  <si>
    <t>Grandes Extensiones</t>
  </si>
  <si>
    <t>Bodegas / Centro Distribuciones</t>
  </si>
  <si>
    <t>Oficinas</t>
  </si>
  <si>
    <t>Condominios</t>
  </si>
  <si>
    <t>Automotriz</t>
  </si>
  <si>
    <t>Centro Deportivo / Eventos</t>
  </si>
  <si>
    <t>Servicios</t>
  </si>
  <si>
    <t>Hoteles</t>
  </si>
  <si>
    <t>Puertos</t>
  </si>
  <si>
    <t>Forestal</t>
  </si>
  <si>
    <t>Segmento</t>
  </si>
  <si>
    <t>Riesgos</t>
  </si>
  <si>
    <t>Accidente</t>
  </si>
  <si>
    <t>Asalto</t>
  </si>
  <si>
    <t>Estafa</t>
  </si>
  <si>
    <t>Exceso Velocidad</t>
  </si>
  <si>
    <t>Descuido</t>
  </si>
  <si>
    <t>Ingreso no controlado/autorizado</t>
  </si>
  <si>
    <t>Salida no controlada/autorizada</t>
  </si>
  <si>
    <t>Contratistas</t>
  </si>
  <si>
    <t>Visitas</t>
  </si>
  <si>
    <t>Personas externas</t>
  </si>
  <si>
    <t>Personas internas</t>
  </si>
  <si>
    <t>Consecuencia</t>
  </si>
  <si>
    <t>Daños Productos</t>
  </si>
  <si>
    <t>Rondas Perimetrales</t>
  </si>
  <si>
    <t>Rondas Interiores</t>
  </si>
  <si>
    <t>Control y Registro de Ingreso</t>
  </si>
  <si>
    <t>Control y Registro de Salida</t>
  </si>
  <si>
    <t>Control de Sellos</t>
  </si>
  <si>
    <t>Huelga / Paro / Toma</t>
  </si>
  <si>
    <t>Fuerza Mayor / Desastre Natural</t>
  </si>
  <si>
    <t>Video Rondas</t>
  </si>
  <si>
    <t>Control de Cierre (Alarmas)</t>
  </si>
  <si>
    <t>Control de Apertura (Alarmas)</t>
  </si>
  <si>
    <t>Seguimiento Sospechosos</t>
  </si>
  <si>
    <t>Reforzar Cierre Perimetral</t>
  </si>
  <si>
    <t>Limitar Acceso</t>
  </si>
  <si>
    <t>Iluminar Sector</t>
  </si>
  <si>
    <t>Causas Externas</t>
  </si>
  <si>
    <t>Terrorismo, Vandalismo y Sabotaje de los Aviones, Robo de Cajeros, Asaltos a Pasajeros</t>
  </si>
  <si>
    <t>Robo de Autos, Robo de Accesorios</t>
  </si>
  <si>
    <t>Vandalismo, Asalto a Cajeros, Asalto a Visitas</t>
  </si>
  <si>
    <t>Robo de Herramientas, Hurto de Herramientas</t>
  </si>
  <si>
    <t>Robo de Equipos, Hurto de Equipos, Tomas, Robo de Autos</t>
  </si>
  <si>
    <t>Robo de ATM, Asalto a Usuarios, Estafa</t>
  </si>
  <si>
    <t>Terrorismo, Vandalismo y Sabotaje, Robo de Herramientas, Incendios, Tomas, Huelgas</t>
  </si>
  <si>
    <t>Robo de Autos, Asalto a los Usuarios, Asaltos a Empresas</t>
  </si>
  <si>
    <t>Asalto a los Pasajeros, Incendios</t>
  </si>
  <si>
    <t>Robo de Producto, Robo de Herramientas, Hurto de Herramientas, Sabotaje</t>
  </si>
  <si>
    <t>Robo de Equipos, Hurto de Equipos, Incendio</t>
  </si>
  <si>
    <t>Terrorismo, Vandalismo y Sabotaje de los Barcos y Productos, Robo de Cajeros, Asaltos a Pasajeros</t>
  </si>
  <si>
    <t>Robo de Autos, Choques, Asalto a Usuarios, Robo de de Accesorios</t>
  </si>
  <si>
    <t>Robo de Equipamientos, Asalto a Usuarios</t>
  </si>
  <si>
    <t>Robo de Equipamientos, Asalto a Usuarios, Robo de Bodegas</t>
  </si>
  <si>
    <t>Robo de Productos, Robo de Camionetas, Asalto en Trayecto</t>
  </si>
  <si>
    <t>Mantener Accesos Cerrados</t>
  </si>
  <si>
    <t>Causa o Vector</t>
  </si>
  <si>
    <t>OBJETIVO O BLANCO</t>
  </si>
  <si>
    <t>KPI</t>
  </si>
  <si>
    <t>No cumple</t>
  </si>
  <si>
    <t>En Proceso</t>
  </si>
  <si>
    <t>Cumple</t>
  </si>
  <si>
    <t>Antes de tiempo</t>
  </si>
  <si>
    <t>Actualización de Procedimiento</t>
  </si>
  <si>
    <t>Blanco u Objetivo</t>
  </si>
  <si>
    <t>Puntos</t>
  </si>
  <si>
    <t>FOTO 1</t>
  </si>
  <si>
    <t>FOTO 2</t>
  </si>
  <si>
    <t>FOTO 3</t>
  </si>
  <si>
    <t>Tratamiento del Riesgo</t>
  </si>
  <si>
    <t>Reducir, Minimizar, Mitigar</t>
  </si>
  <si>
    <t>Eliminar el Riesgo</t>
  </si>
  <si>
    <t>Asumir, Conservar el Riesgo</t>
  </si>
  <si>
    <t>Transferir a Terceros</t>
  </si>
  <si>
    <t>Quitar, Retira el Objetivo</t>
  </si>
  <si>
    <t>Contratación de Seguros</t>
  </si>
  <si>
    <t>Cerrar dependencia/Recinto</t>
  </si>
  <si>
    <t>Acción 1</t>
  </si>
  <si>
    <t>Acción 2</t>
  </si>
  <si>
    <t>Instalación de Alarmas Perimetrales</t>
  </si>
  <si>
    <t>Control de Cierre (Físico)</t>
  </si>
  <si>
    <t>Dirección</t>
  </si>
  <si>
    <t>Infiltración</t>
  </si>
  <si>
    <t>Perdida / Sustracción de Productos</t>
  </si>
  <si>
    <t>Aeronáutica</t>
  </si>
  <si>
    <t>Agresión</t>
  </si>
  <si>
    <t>Corte Energía</t>
  </si>
  <si>
    <t>Intrusión no detectada</t>
  </si>
  <si>
    <t>Paralización de Producción/Servicios</t>
  </si>
  <si>
    <t>Después de Tiempo</t>
  </si>
  <si>
    <t>Construcción</t>
  </si>
  <si>
    <t>Fuga de Información</t>
  </si>
  <si>
    <t>Educación</t>
  </si>
  <si>
    <t>Instalación de Alarmas Exteriores</t>
  </si>
  <si>
    <t>Energía</t>
  </si>
  <si>
    <t>Instalación de Alarmas Interiores</t>
  </si>
  <si>
    <t>Falta Mantención</t>
  </si>
  <si>
    <t>Instalación de Botón de Pánico</t>
  </si>
  <si>
    <t>Falta Iluminación</t>
  </si>
  <si>
    <t>Instalación de Cámaras Perimetrales</t>
  </si>
  <si>
    <t>Falta Tecnología</t>
  </si>
  <si>
    <t>Instalación de Cámaras Exteriores</t>
  </si>
  <si>
    <t>Paralización o Bloqueo de actividades</t>
  </si>
  <si>
    <t>Instalación de Cámaras Interiores</t>
  </si>
  <si>
    <t>Instalación Vocero</t>
  </si>
  <si>
    <t>Minería</t>
  </si>
  <si>
    <t>Control de Apertura (Físico)</t>
  </si>
  <si>
    <t>Revisión Guías y Carga</t>
  </si>
  <si>
    <t>Revisión Bolsos</t>
  </si>
  <si>
    <t>Uso Tarjetas de Identificación (Todos, diferenciado)</t>
  </si>
  <si>
    <t>Instalación Barrera</t>
  </si>
  <si>
    <t>Instalación Portón</t>
  </si>
  <si>
    <t>Programa de Autocuidado / Difusión</t>
  </si>
  <si>
    <t>Mantención Sistemas Tecnológicos</t>
  </si>
  <si>
    <t>Incrementar Dotación de Guardias</t>
  </si>
  <si>
    <t>Probar Planes de Emergencia (Simulacros)</t>
  </si>
  <si>
    <t>Robo de Mercancía, Robo de Camiones, Incendios</t>
  </si>
  <si>
    <t>Robo de Autos, Robo en Casas, Asaltos a Propietarios</t>
  </si>
  <si>
    <t>Tomas, Sabotaje, Vandalismo, Paros, Huelgas, Incendio</t>
  </si>
  <si>
    <t>Robo de Mercancía, Robo de Camiones, Incendios, Tomas, Huelgas</t>
  </si>
  <si>
    <t>Hurtos tiendas, Robo tiendas, Turbazos, Incendio, Asalto Usuarios, Robo ATM, Robo Autos</t>
  </si>
  <si>
    <t>Hurtos tiendas, Robo tiendas, Turbazos, Incendio, Asalto Usuarios, Robo ATM</t>
  </si>
  <si>
    <t>Implementar Control de Sellos</t>
  </si>
  <si>
    <t>Disponer de lugar para Guardar Llaves</t>
  </si>
  <si>
    <t>Rondas Estacionarias</t>
  </si>
  <si>
    <t>Rondas Mixtas</t>
  </si>
  <si>
    <t>Dar niveles de transito por Criticidad</t>
  </si>
  <si>
    <t>Mejoramiento CCTV</t>
  </si>
  <si>
    <t>Instalación de Iluminación Perimetral</t>
  </si>
  <si>
    <t>Guardar llaves en lugar seguro y trazabilidad</t>
  </si>
  <si>
    <t>Verificación de Identidad C.I</t>
  </si>
  <si>
    <t>Verificación de identidad CC.TV</t>
  </si>
  <si>
    <t>Reforzar Portón</t>
  </si>
  <si>
    <t>Se debe reforzar el portón con sistemas robustos de protección, con el fin de retardar el ingreso ante eventos delictivos como alunizaje, los rayos perimetrales deben ser conectados a tiempo además de instalar cobertura en el portón.</t>
  </si>
  <si>
    <t>El portón en horario inhábil debe permanecer cerrado, en los horarios hábiles se debe estar atento al ingreso de vehículos y el control de acceso.</t>
  </si>
  <si>
    <t>Daño directo:</t>
  </si>
  <si>
    <t>Capacidad de Reemplazo:</t>
  </si>
  <si>
    <t>Perturbación:</t>
  </si>
  <si>
    <t>Vulnerabilidad del Sistema:</t>
  </si>
  <si>
    <t>Daño causado por el vector de riesgo, ya sea estructural de desgaste o por la sustracción del bien u objeto, que tanto daño causo el vector?.</t>
  </si>
  <si>
    <t>Que tan difícil es reponer el bien u objeto, es un objeto que no esta en stock, hay que importarlo?, Necesitan personal especializado?, están disponibles el personal especializado para la instalación del bien u objeto?, y los daños de la sustracción o efectos negativos del evento en cuestión, permiten un reemplazo rápido?.</t>
  </si>
  <si>
    <t>El vector de Riesgo puede producir perturbaciones operativas de producción, puede afectar al personal al ocurrir?, Puede tener impacto psicológico en el personal que se encuentra en el recinto? Es un asalto, un hurto, atentado, esto puede traer consecuencias psicológicas.</t>
  </si>
  <si>
    <t>Extensión del Daño:</t>
  </si>
  <si>
    <t>El vector traerá consigo daños colaterales, que tipo de daños o perdidas puede ocasionar, paralización de la producción?, cumplimiento de pedidos a clientes?, que tan importante es el bien un objeto siniestrado en la producción o causa alguna lesión o daño grave a las personas o empresa?.</t>
  </si>
  <si>
    <t>Atracción Delictual:</t>
  </si>
  <si>
    <t>El bien u objeto resulta atractivo para el delincuente o vector de riesgo?, el objeto en cuestión esta siendo siniestrado de acuerdo a datos estadísticos de las policías, es un índice de moda en la actualidad?, es de fácil reducción?, es de fácil sustracción? Es tentativo?.</t>
  </si>
  <si>
    <t>El sistema actual de seguridad, vigilancia y control presenta debilidades en infraestructura, procesos?, que tan fácil resulta vulnerar la seguridad?</t>
  </si>
  <si>
    <t>ASOCIACION CHILENA DE SEGURIDAD (ACHS)</t>
  </si>
  <si>
    <t>SAN01 73678 - ACHS HOSPITAL DEL TRABAJADOR DE STGO</t>
  </si>
  <si>
    <t>Avenida Vicuña Mackenna N° 200, Comuna Providencia.</t>
  </si>
  <si>
    <t>IDENTIFICACION DE OBJETIVOS O BLANCOS</t>
  </si>
  <si>
    <t>N°</t>
  </si>
  <si>
    <t>Objeto o Bien propenso al Riesgo</t>
  </si>
  <si>
    <t>Zona donde se encuentra el Bien u Objetivo</t>
  </si>
  <si>
    <t>ACCIONES CORRECTIVAS</t>
  </si>
  <si>
    <t xml:space="preserve">Plan de Acción </t>
  </si>
  <si>
    <t>Vigilancia en acceso / Lugar</t>
  </si>
  <si>
    <t>Condiciones Preventivas Cliente</t>
  </si>
  <si>
    <t>Monitoreo 24/7 desde Central</t>
  </si>
  <si>
    <t>Tarjeta de Visita por Niveles</t>
  </si>
  <si>
    <t>Reforzar</t>
  </si>
  <si>
    <t>Nombre Cliente</t>
  </si>
  <si>
    <t>Plan del Cliente</t>
  </si>
  <si>
    <t>CONDICIONES CORRECTIVAS</t>
  </si>
  <si>
    <t>Condición 1</t>
  </si>
  <si>
    <t>Condición 2</t>
  </si>
  <si>
    <t>VALKER GLOBAL RISK S.A</t>
  </si>
  <si>
    <t>CODIGO DE CLIENTE</t>
  </si>
  <si>
    <t>Objetivos</t>
  </si>
  <si>
    <t>Cumplimiento</t>
  </si>
  <si>
    <t>No Cumplimiento</t>
  </si>
  <si>
    <t>Observaciones</t>
  </si>
  <si>
    <t>Si</t>
  </si>
  <si>
    <t>Cumplimiento Auditoria</t>
  </si>
  <si>
    <t>Accciones Correctivas</t>
  </si>
  <si>
    <t>Condiciones Correctivas</t>
  </si>
  <si>
    <t>Plan de Accion</t>
  </si>
  <si>
    <t>Auditor</t>
  </si>
  <si>
    <t>CODIGO</t>
  </si>
  <si>
    <t>Fecha Incio de Servicio</t>
  </si>
  <si>
    <t xml:space="preserve">% </t>
  </si>
  <si>
    <t>Fecha</t>
  </si>
  <si>
    <t>ETAPA 1</t>
  </si>
  <si>
    <t>ETAPA 2</t>
  </si>
  <si>
    <t>ETAPA 3</t>
  </si>
  <si>
    <t>ETAPA 4</t>
  </si>
  <si>
    <t>ETAPA 5</t>
  </si>
  <si>
    <t>ETAPA 6</t>
  </si>
  <si>
    <t>ETAPA 7</t>
  </si>
  <si>
    <t>ETAPA 8</t>
  </si>
  <si>
    <t>ADMINISTRADOR</t>
  </si>
  <si>
    <t>Usuario y Clave</t>
  </si>
  <si>
    <t>Asigna Cliente a Gerente</t>
  </si>
  <si>
    <t>Asigna cliente a Auditor</t>
  </si>
  <si>
    <t>Ingresa datos a témplate</t>
  </si>
  <si>
    <t>Visualizar Informes del cliente, descargar y enviar</t>
  </si>
  <si>
    <t>Edita datos guardados por cada cliente</t>
  </si>
  <si>
    <t>GERENTE</t>
  </si>
  <si>
    <t>AUDITOR</t>
  </si>
  <si>
    <t>CLIENTE</t>
  </si>
  <si>
    <t>Visualiza sus informes, descargar y enviar</t>
  </si>
  <si>
    <t>AUDITOR JEFE</t>
  </si>
  <si>
    <t>Asigna Cliente Auuditor Jefe</t>
  </si>
  <si>
    <t>ETAPA 9</t>
  </si>
  <si>
    <t>ETAPA 10</t>
  </si>
  <si>
    <t>ETAPA 11</t>
  </si>
  <si>
    <t>Ingreso y edicion Datos de Clientes</t>
  </si>
  <si>
    <t>Ingreso y edicion datos Gerente</t>
  </si>
  <si>
    <t>Ingreso y edicion Datos Auditor Jefe</t>
  </si>
  <si>
    <t>Ingreso y edicion Datos Auditor</t>
  </si>
  <si>
    <t>RISK MANAGEMENT AUDITOR</t>
  </si>
  <si>
    <t>RMA</t>
  </si>
  <si>
    <t>Tipo de Riesgo</t>
  </si>
  <si>
    <t>Nivel del Riesgo</t>
  </si>
  <si>
    <t>Multas</t>
  </si>
  <si>
    <t>Subsidiarios pago de Multas</t>
  </si>
  <si>
    <t>Incumplimientos</t>
  </si>
  <si>
    <t>DS 594</t>
  </si>
  <si>
    <t>VULNERABILIDAD</t>
  </si>
  <si>
    <t>ATRACCION</t>
  </si>
  <si>
    <t xml:space="preserve">ATRACCION </t>
  </si>
  <si>
    <t>Aspectos que facilitan la concrecion de que el vector llegue al bien u objetivo y puntualmente logre alcanzarlo con impactos o No.</t>
  </si>
  <si>
    <t>CONSECUENCIAS</t>
  </si>
  <si>
    <t>Sobre el bien u objetivo que permite un nexo sicologico, legal o metodico para llegar a él.</t>
  </si>
  <si>
    <t>Bajo</t>
  </si>
  <si>
    <t>Medio</t>
  </si>
  <si>
    <t>Alto</t>
  </si>
  <si>
    <t>Evaluación de Riesgo VALKER</t>
  </si>
  <si>
    <t>Muy Bajo</t>
  </si>
  <si>
    <t>Muy Alto</t>
  </si>
  <si>
    <t>Vector de Riesgo</t>
  </si>
  <si>
    <t>Legal</t>
  </si>
  <si>
    <t>Errores</t>
  </si>
  <si>
    <t>Falla</t>
  </si>
  <si>
    <t>Fiscalización</t>
  </si>
  <si>
    <t>Infracción</t>
  </si>
  <si>
    <t>Omisión de proceso</t>
  </si>
  <si>
    <t xml:space="preserve">Accidente </t>
  </si>
  <si>
    <t>Perdida de dinero</t>
  </si>
  <si>
    <t>Mantemiento Preventivo</t>
  </si>
  <si>
    <t>Revisar estructura/circuitos</t>
  </si>
  <si>
    <t>Revisar  Prpcedimiento</t>
  </si>
  <si>
    <t>Generar Procedimiento</t>
  </si>
  <si>
    <t>Vigilancia en el entorno</t>
  </si>
  <si>
    <t>Verificacion por Camara</t>
  </si>
  <si>
    <t>Seguridad Privada</t>
  </si>
  <si>
    <t>Prevención de Riesgos</t>
  </si>
  <si>
    <t>Adminiistracion</t>
  </si>
  <si>
    <t>Operaciones</t>
  </si>
  <si>
    <t>Responsable Acciones</t>
  </si>
  <si>
    <t>Servicios Generales</t>
  </si>
  <si>
    <t>Aseo y Mantenimiento</t>
  </si>
  <si>
    <t>Direccion</t>
  </si>
  <si>
    <t>Gerencia</t>
  </si>
  <si>
    <t>Responsable Condiciones</t>
  </si>
  <si>
    <t>Plan de Condicion</t>
  </si>
  <si>
    <t>Riesgo Puro</t>
  </si>
  <si>
    <t>N° ITEMS</t>
  </si>
  <si>
    <t>N° ITEM</t>
  </si>
  <si>
    <t>Atracción</t>
  </si>
  <si>
    <t>Debilidad</t>
  </si>
  <si>
    <t>EXPOSICION</t>
  </si>
  <si>
    <t>EXPOSICIÓN</t>
  </si>
  <si>
    <t>Tiempo que esta expuesto o disponible el bien, objetivo, procedimiento. Tiempo que se expone el proceso.</t>
  </si>
  <si>
    <t>FACTOR</t>
  </si>
  <si>
    <t>DESCRIPCIÓN</t>
  </si>
  <si>
    <t>PONDERACIÓN</t>
  </si>
  <si>
    <t>DEBILIDAD</t>
  </si>
  <si>
    <t>Exposición</t>
  </si>
  <si>
    <t>Falla Mecanica</t>
  </si>
  <si>
    <t>Shock emocional</t>
  </si>
  <si>
    <t>Dños directos e indirectos relaiconados con el imapcto y la psoterior consecuencia.</t>
  </si>
  <si>
    <t>Probabilidad</t>
  </si>
  <si>
    <t>Ponderación Probabilidad</t>
  </si>
  <si>
    <t>Credibilidad</t>
  </si>
  <si>
    <t>Daño de Imagen</t>
  </si>
  <si>
    <t>Reposicion/reembolso de dinero</t>
  </si>
  <si>
    <t>ZONA</t>
  </si>
  <si>
    <t>CAUSA O VECTOR</t>
  </si>
  <si>
    <t>No</t>
  </si>
  <si>
    <t>TIPO DE RIESGO</t>
  </si>
  <si>
    <t>PROBABILIDAD</t>
  </si>
  <si>
    <t>FECHA</t>
  </si>
  <si>
    <t>Caja fuerte</t>
  </si>
  <si>
    <t>Oficina gerente</t>
  </si>
  <si>
    <t>Si con Observaciones</t>
  </si>
  <si>
    <t>Items</t>
  </si>
  <si>
    <t>Objetivo</t>
  </si>
  <si>
    <t>Vector o Causa</t>
  </si>
  <si>
    <t>NR</t>
  </si>
  <si>
    <t>Tratamiento</t>
  </si>
  <si>
    <t>Accion 1</t>
  </si>
  <si>
    <t>Accion 2</t>
  </si>
  <si>
    <t>Condicion 1</t>
  </si>
  <si>
    <t>Condicion 2</t>
  </si>
  <si>
    <t>Plan de accion</t>
  </si>
  <si>
    <t>Bien u objetivo</t>
  </si>
  <si>
    <t>Auditor / Hora</t>
  </si>
  <si>
    <t>R. Nuñez</t>
  </si>
  <si>
    <t>Nombre/Hora</t>
  </si>
  <si>
    <t>Hora</t>
  </si>
  <si>
    <t>R. Nuñez M</t>
  </si>
  <si>
    <t>Eliminar, paralizar</t>
  </si>
  <si>
    <t>Responsable2</t>
  </si>
  <si>
    <t>Responsable3</t>
  </si>
  <si>
    <t>Responsable4</t>
  </si>
  <si>
    <t>I</t>
  </si>
  <si>
    <t>Etiquetas de fila</t>
  </si>
  <si>
    <t>Total general</t>
  </si>
  <si>
    <t>Riesgo Operacional</t>
  </si>
  <si>
    <t>Mal control de datos</t>
  </si>
  <si>
    <t>Instalación en General</t>
  </si>
  <si>
    <t>Riesgo Administrativo</t>
  </si>
  <si>
    <t>Falta documentacion administrativa</t>
  </si>
  <si>
    <t>En porteria</t>
  </si>
  <si>
    <t>cajero automatico</t>
  </si>
  <si>
    <t>En frente de casino</t>
  </si>
  <si>
    <t>Bodega de quimicos</t>
  </si>
  <si>
    <t>Bodega quimicos</t>
  </si>
  <si>
    <t>No hay registros</t>
  </si>
  <si>
    <t>Ingreso a bodega</t>
  </si>
  <si>
    <t>Costado perimetro norte</t>
  </si>
  <si>
    <t>Coputadores</t>
  </si>
  <si>
    <t>Control de acceso automatizado</t>
  </si>
  <si>
    <t>R.Nunez</t>
  </si>
  <si>
    <t>R.nunez</t>
  </si>
  <si>
    <t>(en blanco)</t>
  </si>
  <si>
    <t>Cuenta de Bien u objetivo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</si>
</sst>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0%"/>
    <numFmt numFmtId="166" formatCode="0.0;;;@"/>
    <numFmt numFmtId="167" formatCode="[$-F800]dddd\,\ mmmm\ dd\,\ yyyy"/>
    <numFmt numFmtId="168" formatCode="[$-F400]h:mm:ss\ AM/PM"/>
  </numFmts>
  <fonts count="32">
    <font>
      <sz val="10"/>
      <color theme="1"/>
      <name val="Arial"/>
      <family val="2"/>
    </font>
    <font>
      <b/>
      <sz val="9"/>
      <color indexed="81"/>
      <name val="Tahoma"/>
      <family val="2"/>
    </font>
    <font>
      <sz val="11"/>
      <color theme="1"/>
      <name val="Arial"/>
      <family val="2"/>
    </font>
    <font>
      <b/>
      <sz val="24"/>
      <color rgb="FF2A8E76"/>
      <name val="Arial"/>
      <family val="2"/>
    </font>
    <font>
      <b/>
      <sz val="10"/>
      <color theme="1"/>
      <name val="Arial"/>
      <family val="2"/>
    </font>
    <font>
      <sz val="12"/>
      <color theme="1"/>
      <name val="Arial"/>
      <family val="2"/>
    </font>
    <font>
      <b/>
      <sz val="12"/>
      <color theme="1"/>
      <name val="Arial"/>
      <family val="2"/>
    </font>
    <font>
      <b/>
      <sz val="8"/>
      <color theme="1"/>
      <name val="Arial"/>
      <family val="2"/>
    </font>
    <font>
      <sz val="8"/>
      <color theme="1"/>
      <name val="Arial"/>
      <family val="2"/>
    </font>
    <font>
      <b/>
      <sz val="11"/>
      <color theme="0"/>
      <name val="Arial"/>
      <family val="2"/>
    </font>
    <font>
      <b/>
      <sz val="11"/>
      <color theme="1"/>
      <name val="Arial"/>
      <family val="2"/>
    </font>
    <font>
      <sz val="10"/>
      <color theme="1"/>
      <name val="Arial"/>
      <family val="2"/>
    </font>
    <font>
      <sz val="9"/>
      <color indexed="81"/>
      <name val="Tahoma"/>
      <family val="2"/>
    </font>
    <font>
      <b/>
      <sz val="16"/>
      <name val="Arial"/>
      <family val="2"/>
    </font>
    <font>
      <b/>
      <sz val="12"/>
      <color theme="0"/>
      <name val="Arial"/>
      <family val="2"/>
    </font>
    <font>
      <b/>
      <sz val="16"/>
      <color rgb="FF2A8E76"/>
      <name val="Arial"/>
      <family val="2"/>
    </font>
    <font>
      <sz val="28"/>
      <color theme="1" tint="0.34998626667073579"/>
      <name val="LuzSans-Bold"/>
    </font>
    <font>
      <b/>
      <sz val="14"/>
      <color theme="1" tint="0.34998626667073579"/>
      <name val="Arial"/>
      <family val="2"/>
    </font>
    <font>
      <sz val="20"/>
      <color theme="0"/>
      <name val="Arial"/>
      <family val="2"/>
    </font>
    <font>
      <b/>
      <sz val="16"/>
      <color theme="1" tint="0.34998626667073579"/>
      <name val="Arial"/>
      <family val="2"/>
    </font>
    <font>
      <b/>
      <sz val="14"/>
      <color theme="1"/>
      <name val="Arial"/>
      <family val="2"/>
    </font>
    <font>
      <sz val="14"/>
      <color theme="1"/>
      <name val="Arial"/>
      <family val="2"/>
    </font>
    <font>
      <b/>
      <sz val="20"/>
      <color theme="1"/>
      <name val="Arial"/>
      <family val="2"/>
    </font>
    <font>
      <b/>
      <sz val="24"/>
      <color theme="1"/>
      <name val="Arial"/>
      <family val="2"/>
    </font>
    <font>
      <sz val="9"/>
      <color theme="1"/>
      <name val="Arial"/>
      <family val="2"/>
    </font>
    <font>
      <sz val="18"/>
      <name val="Arial"/>
    </font>
    <font>
      <b/>
      <sz val="10"/>
      <color rgb="FF000000"/>
      <name val="Calibri"/>
    </font>
    <font>
      <b/>
      <sz val="12"/>
      <color rgb="FF000000"/>
      <name val="Calibri"/>
    </font>
    <font>
      <sz val="10"/>
      <color rgb="FF000000"/>
      <name val="Calibri"/>
    </font>
    <font>
      <b/>
      <sz val="9"/>
      <color theme="1"/>
      <name val="Arial"/>
      <family val="2"/>
    </font>
    <font>
      <b/>
      <sz val="9"/>
      <name val="Arial"/>
      <family val="2"/>
    </font>
    <font>
      <sz val="10"/>
      <name val="Arial"/>
      <family val="2"/>
    </font>
  </fonts>
  <fills count="16">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rgb="FF92D050"/>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theme="2" tint="-0.249977111117893"/>
        <bgColor indexed="64"/>
      </patternFill>
    </fill>
    <fill>
      <patternFill patternType="solid">
        <fgColor rgb="FFA6A6A6"/>
        <bgColor indexed="64"/>
      </patternFill>
    </fill>
    <fill>
      <patternFill patternType="solid">
        <fgColor rgb="FFEAEFF7"/>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s>
  <borders count="7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bottom style="thin">
        <color theme="0" tint="-0.34998626667073579"/>
      </bottom>
      <diagonal/>
    </border>
    <border>
      <left style="medium">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medium">
        <color theme="0" tint="-0.34998626667073579"/>
      </left>
      <right style="thin">
        <color theme="0" tint="-0.34998626667073579"/>
      </right>
      <top style="medium">
        <color theme="0" tint="-0.34998626667073579"/>
      </top>
      <bottom/>
      <diagonal/>
    </border>
    <border>
      <left style="thin">
        <color theme="0" tint="-0.34998626667073579"/>
      </left>
      <right style="medium">
        <color theme="0" tint="-0.34998626667073579"/>
      </right>
      <top style="medium">
        <color theme="0" tint="-0.34998626667073579"/>
      </top>
      <bottom/>
      <diagonal/>
    </border>
    <border>
      <left style="thin">
        <color theme="0" tint="-0.34998626667073579"/>
      </left>
      <right style="medium">
        <color theme="0" tint="-0.34998626667073579"/>
      </right>
      <top/>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bottom style="thin">
        <color theme="0" tint="-0.34998626667073579"/>
      </bottom>
      <diagonal/>
    </border>
    <border>
      <left style="thick">
        <color theme="0" tint="-0.34998626667073579"/>
      </left>
      <right style="thin">
        <color theme="0" tint="-0.34998626667073579"/>
      </right>
      <top/>
      <bottom/>
      <diagonal/>
    </border>
    <border>
      <left style="thick">
        <color theme="0" tint="-0.34998626667073579"/>
      </left>
      <right style="thin">
        <color theme="0" tint="-0.34998626667073579"/>
      </right>
      <top/>
      <bottom style="thin">
        <color theme="0" tint="-0.34998626667073579"/>
      </bottom>
      <diagonal/>
    </border>
    <border>
      <left style="thick">
        <color theme="0" tint="-0.34998626667073579"/>
      </left>
      <right style="thin">
        <color theme="0" tint="-0.34998626667073579"/>
      </right>
      <top style="thin">
        <color theme="0" tint="-0.34998626667073579"/>
      </top>
      <bottom style="thin">
        <color theme="0" tint="-0.34998626667073579"/>
      </bottom>
      <diagonal/>
    </border>
    <border>
      <left style="medium">
        <color theme="0" tint="-0.249977111117893"/>
      </left>
      <right style="thin">
        <color theme="0" tint="-0.34998626667073579"/>
      </right>
      <top style="medium">
        <color theme="0" tint="-0.249977111117893"/>
      </top>
      <bottom/>
      <diagonal/>
    </border>
    <border>
      <left style="thin">
        <color theme="0" tint="-0.34998626667073579"/>
      </left>
      <right style="thin">
        <color theme="0" tint="-0.34998626667073579"/>
      </right>
      <top style="medium">
        <color theme="0" tint="-0.249977111117893"/>
      </top>
      <bottom/>
      <diagonal/>
    </border>
    <border>
      <left style="medium">
        <color theme="0" tint="-0.249977111117893"/>
      </left>
      <right style="thin">
        <color theme="0" tint="-0.34998626667073579"/>
      </right>
      <top/>
      <bottom/>
      <diagonal/>
    </border>
    <border>
      <left style="medium">
        <color theme="0" tint="-0.249977111117893"/>
      </left>
      <right style="thin">
        <color theme="0" tint="-0.34998626667073579"/>
      </right>
      <top/>
      <bottom style="thin">
        <color theme="0" tint="-0.34998626667073579"/>
      </bottom>
      <diagonal/>
    </border>
    <border>
      <left style="medium">
        <color theme="0" tint="-0.249977111117893"/>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249977111117893"/>
      </right>
      <top style="thin">
        <color theme="0" tint="-0.34998626667073579"/>
      </top>
      <bottom style="thin">
        <color theme="0" tint="-0.34998626667073579"/>
      </bottom>
      <diagonal/>
    </border>
    <border>
      <left style="thin">
        <color theme="0" tint="-0.34998626667073579"/>
      </left>
      <right style="medium">
        <color theme="0" tint="-0.249977111117893"/>
      </right>
      <top style="medium">
        <color theme="0" tint="-0.249977111117893"/>
      </top>
      <bottom/>
      <diagonal/>
    </border>
    <border>
      <left style="thin">
        <color theme="0" tint="-0.34998626667073579"/>
      </left>
      <right style="medium">
        <color theme="0" tint="-0.249977111117893"/>
      </right>
      <top/>
      <bottom/>
      <diagonal/>
    </border>
    <border>
      <left style="thin">
        <color theme="0" tint="-0.34998626667073579"/>
      </left>
      <right style="medium">
        <color theme="0" tint="-0.249977111117893"/>
      </right>
      <top/>
      <bottom style="thin">
        <color theme="0" tint="-0.34998626667073579"/>
      </bottom>
      <diagonal/>
    </border>
    <border>
      <left/>
      <right/>
      <top/>
      <bottom style="double">
        <color indexed="64"/>
      </bottom>
      <diagonal/>
    </border>
    <border>
      <left/>
      <right style="double">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theme="0" tint="-0.34998626667073579"/>
      </left>
      <right style="medium">
        <color theme="0" tint="-0.34998626667073579"/>
      </right>
      <top style="medium">
        <color theme="0" tint="-0.249977111117893"/>
      </top>
      <bottom/>
      <diagonal/>
    </border>
    <border>
      <left style="medium">
        <color theme="0" tint="-0.34998626667073579"/>
      </left>
      <right style="medium">
        <color theme="0" tint="-0.34998626667073579"/>
      </right>
      <top style="medium">
        <color theme="0" tint="-0.249977111117893"/>
      </top>
      <bottom/>
      <diagonal/>
    </border>
    <border>
      <left style="medium">
        <color theme="0" tint="-0.34998626667073579"/>
      </left>
      <right/>
      <top style="medium">
        <color theme="0" tint="-0.249977111117893"/>
      </top>
      <bottom style="medium">
        <color theme="0" tint="-0.34998626667073579"/>
      </bottom>
      <diagonal/>
    </border>
    <border>
      <left/>
      <right/>
      <top style="medium">
        <color theme="0" tint="-0.249977111117893"/>
      </top>
      <bottom style="medium">
        <color theme="0" tint="-0.34998626667073579"/>
      </bottom>
      <diagonal/>
    </border>
    <border>
      <left style="thick">
        <color theme="0" tint="-0.34998626667073579"/>
      </left>
      <right style="thin">
        <color theme="0" tint="-0.34998626667073579"/>
      </right>
      <top style="medium">
        <color theme="0" tint="-0.249977111117893"/>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style="medium">
        <color theme="0" tint="-0.499984740745262"/>
      </left>
      <right style="medium">
        <color theme="0" tint="-0.499984740745262"/>
      </right>
      <top/>
      <bottom style="medium">
        <color theme="0" tint="-0.499984740745262"/>
      </bottom>
      <diagonal/>
    </border>
    <border>
      <left style="medium">
        <color theme="0" tint="-0.499984740745262"/>
      </left>
      <right/>
      <top style="medium">
        <color theme="0" tint="-0.499984740745262"/>
      </top>
      <bottom/>
      <diagonal/>
    </border>
    <border>
      <left/>
      <right/>
      <top style="medium">
        <color theme="0" tint="-0.499984740745262"/>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style="medium">
        <color theme="1" tint="0.34998626667073579"/>
      </left>
      <right/>
      <top/>
      <bottom style="medium">
        <color theme="1" tint="0.34998626667073579"/>
      </bottom>
      <diagonal/>
    </border>
    <border>
      <left style="medium">
        <color theme="1" tint="0.34998626667073579"/>
      </left>
      <right style="medium">
        <color theme="1" tint="0.34998626667073579"/>
      </right>
      <top/>
      <bottom style="medium">
        <color theme="1" tint="0.34998626667073579"/>
      </bottom>
      <diagonal/>
    </border>
    <border>
      <left/>
      <right/>
      <top/>
      <bottom style="medium">
        <color theme="1" tint="0.34998626667073579"/>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ck">
        <color theme="0" tint="-0.34998626667073579"/>
      </right>
      <top style="medium">
        <color theme="0" tint="-0.249977111117893"/>
      </top>
      <bottom style="medium">
        <color theme="0" tint="-0.34998626667073579"/>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theme="1" tint="0.499984740745262"/>
      </top>
      <bottom/>
      <diagonal/>
    </border>
    <border>
      <left/>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right style="thin">
        <color theme="0" tint="-0.34998626667073579"/>
      </right>
      <top/>
      <bottom style="thin">
        <color theme="0" tint="-0.3499862666707357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theme="0" tint="-0.34998626667073579"/>
      </right>
      <top style="thin">
        <color theme="0" tint="-0.34998626667073579"/>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9" fontId="11" fillId="0" borderId="0" applyFont="0" applyFill="0" applyBorder="0" applyAlignment="0" applyProtection="0"/>
  </cellStyleXfs>
  <cellXfs count="203">
    <xf numFmtId="0" fontId="0" fillId="0" borderId="0" xfId="0"/>
    <xf numFmtId="0" fontId="0" fillId="0" borderId="0" xfId="0" applyFill="1"/>
    <xf numFmtId="0" fontId="0" fillId="0" borderId="0" xfId="0" applyAlignment="1">
      <alignment horizontal="left"/>
    </xf>
    <xf numFmtId="0" fontId="4" fillId="0" borderId="0" xfId="0" applyFont="1"/>
    <xf numFmtId="0" fontId="8" fillId="5" borderId="19" xfId="0" quotePrefix="1" applyFont="1" applyFill="1" applyBorder="1" applyAlignment="1" applyProtection="1">
      <alignment horizontal="left" vertical="top" wrapText="1"/>
      <protection locked="0"/>
    </xf>
    <xf numFmtId="9" fontId="0" fillId="0" borderId="0" xfId="1" applyNumberFormat="1" applyFont="1"/>
    <xf numFmtId="0" fontId="0" fillId="0" borderId="0" xfId="0" applyAlignment="1">
      <alignment horizontal="center"/>
    </xf>
    <xf numFmtId="0" fontId="0" fillId="0" borderId="29" xfId="0" applyBorder="1"/>
    <xf numFmtId="0" fontId="14" fillId="6" borderId="31" xfId="0" applyFont="1" applyFill="1" applyBorder="1" applyAlignment="1">
      <alignment horizontal="left" vertical="center"/>
    </xf>
    <xf numFmtId="0" fontId="14" fillId="6" borderId="32" xfId="0" applyFont="1" applyFill="1" applyBorder="1" applyAlignment="1">
      <alignment horizontal="left" vertical="center"/>
    </xf>
    <xf numFmtId="0" fontId="0" fillId="0" borderId="30" xfId="0" applyBorder="1"/>
    <xf numFmtId="0" fontId="14" fillId="6" borderId="33" xfId="0" applyFont="1" applyFill="1" applyBorder="1" applyAlignment="1">
      <alignment horizontal="left" vertical="center"/>
    </xf>
    <xf numFmtId="0" fontId="0" fillId="0" borderId="34" xfId="0" applyBorder="1"/>
    <xf numFmtId="0" fontId="0" fillId="0" borderId="35" xfId="0" applyBorder="1" applyAlignment="1">
      <alignment wrapText="1"/>
    </xf>
    <xf numFmtId="0" fontId="0" fillId="0" borderId="36" xfId="0" applyBorder="1"/>
    <xf numFmtId="0" fontId="8" fillId="5" borderId="25" xfId="0" quotePrefix="1" applyFont="1" applyFill="1" applyBorder="1" applyAlignment="1" applyProtection="1">
      <alignment horizontal="left" vertical="center" wrapText="1"/>
      <protection locked="0"/>
    </xf>
    <xf numFmtId="164" fontId="0" fillId="0" borderId="0" xfId="0" applyNumberForma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164" fontId="2" fillId="0" borderId="0" xfId="0" applyNumberFormat="1" applyFont="1" applyAlignment="1" applyProtection="1">
      <alignment horizontal="center"/>
      <protection locked="0"/>
    </xf>
    <xf numFmtId="164" fontId="5" fillId="0" borderId="0" xfId="0" applyNumberFormat="1" applyFont="1" applyProtection="1">
      <protection locked="0"/>
    </xf>
    <xf numFmtId="164" fontId="4" fillId="0" borderId="0" xfId="0" applyNumberFormat="1" applyFont="1" applyProtection="1">
      <protection locked="0"/>
    </xf>
    <xf numFmtId="164" fontId="6" fillId="0" borderId="23" xfId="0" applyNumberFormat="1" applyFont="1" applyBorder="1" applyAlignment="1" applyProtection="1">
      <alignment horizontal="center" vertical="center" wrapText="1"/>
      <protection hidden="1"/>
    </xf>
    <xf numFmtId="164" fontId="5" fillId="0" borderId="2" xfId="0" applyNumberFormat="1" applyFont="1" applyBorder="1" applyProtection="1">
      <protection locked="0"/>
    </xf>
    <xf numFmtId="164" fontId="5" fillId="0" borderId="3" xfId="0" applyNumberFormat="1" applyFont="1" applyBorder="1" applyAlignment="1" applyProtection="1">
      <alignment horizontal="left" vertical="top"/>
      <protection locked="0"/>
    </xf>
    <xf numFmtId="164" fontId="6" fillId="0" borderId="24" xfId="0" applyNumberFormat="1" applyFont="1" applyBorder="1" applyAlignment="1" applyProtection="1">
      <alignment horizontal="center" vertical="center" wrapText="1"/>
      <protection hidden="1"/>
    </xf>
    <xf numFmtId="164" fontId="5" fillId="0" borderId="1" xfId="0" applyNumberFormat="1" applyFont="1" applyBorder="1" applyProtection="1">
      <protection locked="0"/>
    </xf>
    <xf numFmtId="164" fontId="5" fillId="0" borderId="10" xfId="0" applyNumberFormat="1" applyFont="1" applyBorder="1" applyAlignment="1" applyProtection="1">
      <alignment horizontal="left" vertical="top"/>
      <protection locked="0"/>
    </xf>
    <xf numFmtId="164" fontId="0" fillId="0" borderId="0" xfId="0" applyNumberFormat="1" applyAlignment="1" applyProtection="1">
      <alignment wrapText="1"/>
      <protection locked="0"/>
    </xf>
    <xf numFmtId="164" fontId="17" fillId="0" borderId="53" xfId="0" applyNumberFormat="1" applyFont="1" applyBorder="1" applyAlignment="1" applyProtection="1">
      <alignment horizontal="center" vertical="center" wrapText="1"/>
      <protection locked="0"/>
    </xf>
    <xf numFmtId="164" fontId="23" fillId="2" borderId="53" xfId="0" applyNumberFormat="1" applyFont="1" applyFill="1" applyBorder="1" applyAlignment="1" applyProtection="1">
      <alignment horizontal="center" vertical="center"/>
      <protection locked="0"/>
    </xf>
    <xf numFmtId="164" fontId="7" fillId="2" borderId="53" xfId="0" applyNumberFormat="1" applyFont="1" applyFill="1" applyBorder="1" applyAlignment="1" applyProtection="1">
      <alignment horizontal="center" vertical="center" wrapText="1"/>
      <protection hidden="1"/>
    </xf>
    <xf numFmtId="164" fontId="17" fillId="0" borderId="53" xfId="0" applyNumberFormat="1" applyFont="1" applyBorder="1" applyAlignment="1" applyProtection="1">
      <alignment vertical="center"/>
      <protection locked="0"/>
    </xf>
    <xf numFmtId="164" fontId="19" fillId="0" borderId="53" xfId="0" applyNumberFormat="1" applyFont="1" applyBorder="1" applyAlignment="1" applyProtection="1">
      <alignment horizontal="center" vertical="center"/>
      <protection locked="0"/>
    </xf>
    <xf numFmtId="164" fontId="6" fillId="2" borderId="53" xfId="0" applyNumberFormat="1" applyFont="1" applyFill="1" applyBorder="1" applyAlignment="1" applyProtection="1">
      <alignment vertical="center"/>
      <protection hidden="1"/>
    </xf>
    <xf numFmtId="164" fontId="5" fillId="0" borderId="53" xfId="0" applyNumberFormat="1" applyFont="1" applyFill="1" applyBorder="1" applyAlignment="1" applyProtection="1">
      <alignment vertical="center"/>
      <protection locked="0"/>
    </xf>
    <xf numFmtId="164" fontId="6" fillId="8" borderId="53" xfId="0" applyNumberFormat="1" applyFont="1" applyFill="1" applyBorder="1" applyAlignment="1" applyProtection="1">
      <alignment vertical="center"/>
      <protection locked="0"/>
    </xf>
    <xf numFmtId="164" fontId="6" fillId="2" borderId="53" xfId="0" applyNumberFormat="1" applyFont="1" applyFill="1" applyBorder="1" applyAlignment="1" applyProtection="1">
      <alignment vertical="center" wrapText="1"/>
      <protection hidden="1"/>
    </xf>
    <xf numFmtId="164" fontId="6" fillId="0" borderId="53" xfId="0" applyNumberFormat="1" applyFont="1" applyBorder="1" applyAlignment="1" applyProtection="1">
      <alignment horizontal="center" vertical="center" wrapText="1"/>
      <protection hidden="1"/>
    </xf>
    <xf numFmtId="9" fontId="20" fillId="0" borderId="53" xfId="1" applyFont="1" applyBorder="1" applyAlignment="1" applyProtection="1">
      <alignment horizontal="center" vertical="center"/>
      <protection locked="0"/>
    </xf>
    <xf numFmtId="165" fontId="20" fillId="0" borderId="53" xfId="1" applyNumberFormat="1" applyFont="1" applyBorder="1" applyAlignment="1" applyProtection="1">
      <alignment horizontal="center" vertical="center" wrapText="1"/>
      <protection locked="0"/>
    </xf>
    <xf numFmtId="164" fontId="5" fillId="0" borderId="53" xfId="0" applyNumberFormat="1" applyFont="1" applyBorder="1" applyAlignment="1" applyProtection="1">
      <alignment horizontal="center" vertical="center"/>
      <protection locked="0"/>
    </xf>
    <xf numFmtId="164" fontId="2" fillId="0" borderId="53" xfId="0" applyNumberFormat="1" applyFont="1" applyBorder="1" applyAlignment="1" applyProtection="1">
      <alignment vertical="center" wrapText="1"/>
      <protection locked="0"/>
    </xf>
    <xf numFmtId="164" fontId="2" fillId="0" borderId="53" xfId="0" applyNumberFormat="1" applyFont="1" applyFill="1" applyBorder="1" applyAlignment="1" applyProtection="1">
      <alignment vertical="center" wrapText="1"/>
      <protection locked="0"/>
    </xf>
    <xf numFmtId="164" fontId="2" fillId="0" borderId="53" xfId="0" applyNumberFormat="1" applyFont="1" applyBorder="1" applyAlignment="1" applyProtection="1">
      <alignment horizontal="center" vertical="center"/>
      <protection locked="0"/>
    </xf>
    <xf numFmtId="164" fontId="13" fillId="0" borderId="53" xfId="0" applyNumberFormat="1" applyFont="1" applyFill="1" applyBorder="1" applyAlignment="1" applyProtection="1">
      <alignment horizontal="center" vertical="center" wrapText="1"/>
      <protection hidden="1"/>
    </xf>
    <xf numFmtId="164" fontId="21" fillId="10" borderId="50" xfId="0" applyNumberFormat="1" applyFont="1" applyFill="1" applyBorder="1" applyAlignment="1" applyProtection="1">
      <protection locked="0"/>
    </xf>
    <xf numFmtId="164" fontId="21" fillId="10" borderId="52" xfId="0" applyNumberFormat="1" applyFont="1" applyFill="1" applyBorder="1" applyAlignment="1" applyProtection="1">
      <protection locked="0"/>
    </xf>
    <xf numFmtId="164" fontId="21" fillId="10" borderId="52" xfId="0" applyNumberFormat="1" applyFont="1" applyFill="1" applyBorder="1" applyProtection="1">
      <protection locked="0"/>
    </xf>
    <xf numFmtId="9" fontId="20" fillId="10" borderId="51" xfId="1" applyFont="1" applyFill="1" applyBorder="1" applyAlignment="1" applyProtection="1">
      <alignment horizontal="center" vertical="center"/>
      <protection locked="0"/>
    </xf>
    <xf numFmtId="0" fontId="25" fillId="11" borderId="62" xfId="0" applyFont="1" applyFill="1" applyBorder="1" applyAlignment="1">
      <alignment horizontal="center" vertical="center" wrapText="1"/>
    </xf>
    <xf numFmtId="0" fontId="26" fillId="11" borderId="62" xfId="0" applyFont="1" applyFill="1" applyBorder="1" applyAlignment="1">
      <alignment horizontal="center" vertical="center" wrapText="1" readingOrder="1"/>
    </xf>
    <xf numFmtId="0" fontId="27" fillId="11" borderId="62" xfId="0" applyFont="1" applyFill="1" applyBorder="1" applyAlignment="1">
      <alignment horizontal="left" vertical="center" wrapText="1" readingOrder="1"/>
    </xf>
    <xf numFmtId="0" fontId="28" fillId="7" borderId="62" xfId="0" applyFont="1" applyFill="1" applyBorder="1" applyAlignment="1">
      <alignment horizontal="center" vertical="center" wrapText="1" readingOrder="1"/>
    </xf>
    <xf numFmtId="0" fontId="25" fillId="12" borderId="62" xfId="0" applyFont="1" applyFill="1" applyBorder="1" applyAlignment="1">
      <alignment horizontal="center" vertical="center" wrapText="1"/>
    </xf>
    <xf numFmtId="0" fontId="0" fillId="2" borderId="63" xfId="0" applyFill="1" applyBorder="1"/>
    <xf numFmtId="0" fontId="4" fillId="2" borderId="63" xfId="0" applyFont="1" applyFill="1" applyBorder="1" applyAlignment="1">
      <alignment horizontal="center"/>
    </xf>
    <xf numFmtId="166" fontId="2" fillId="4" borderId="53" xfId="0" applyNumberFormat="1" applyFont="1" applyFill="1" applyBorder="1" applyAlignment="1" applyProtection="1">
      <alignment horizontal="center" vertical="center"/>
      <protection hidden="1"/>
    </xf>
    <xf numFmtId="164" fontId="6" fillId="0" borderId="69" xfId="0" applyNumberFormat="1" applyFont="1" applyBorder="1" applyAlignment="1" applyProtection="1">
      <alignment horizontal="left" vertical="center" wrapText="1"/>
      <protection hidden="1"/>
    </xf>
    <xf numFmtId="164" fontId="2" fillId="0" borderId="53" xfId="0" applyNumberFormat="1" applyFont="1" applyBorder="1" applyAlignment="1" applyProtection="1">
      <alignment horizontal="center" vertical="center" wrapText="1"/>
      <protection locked="0"/>
    </xf>
    <xf numFmtId="0" fontId="24" fillId="14" borderId="24" xfId="0" applyFont="1" applyFill="1" applyBorder="1" applyAlignment="1" applyProtection="1">
      <alignment horizontal="center" vertical="center" wrapText="1"/>
      <protection hidden="1"/>
    </xf>
    <xf numFmtId="0" fontId="24" fillId="4" borderId="24" xfId="0" applyFont="1" applyFill="1" applyBorder="1" applyAlignment="1" applyProtection="1">
      <alignment vertical="center" wrapText="1"/>
      <protection hidden="1"/>
    </xf>
    <xf numFmtId="0" fontId="24" fillId="4" borderId="8" xfId="0" applyFont="1" applyFill="1" applyBorder="1" applyAlignment="1" applyProtection="1">
      <alignment vertical="center" wrapText="1"/>
      <protection hidden="1"/>
    </xf>
    <xf numFmtId="0" fontId="24" fillId="4" borderId="9" xfId="0" applyFont="1" applyFill="1" applyBorder="1" applyAlignment="1" applyProtection="1">
      <alignment vertical="center" wrapText="1"/>
      <protection hidden="1"/>
    </xf>
    <xf numFmtId="164" fontId="30" fillId="0" borderId="53" xfId="0" applyNumberFormat="1" applyFont="1" applyFill="1" applyBorder="1" applyAlignment="1" applyProtection="1">
      <alignment horizontal="center" vertical="center" wrapText="1"/>
      <protection hidden="1"/>
    </xf>
    <xf numFmtId="0" fontId="24" fillId="0" borderId="4" xfId="0" applyFont="1" applyBorder="1" applyAlignment="1" applyProtection="1">
      <alignment horizontal="center" vertical="center" wrapText="1"/>
      <protection locked="0"/>
    </xf>
    <xf numFmtId="0" fontId="24" fillId="0" borderId="4" xfId="0" applyFont="1" applyBorder="1" applyAlignment="1" applyProtection="1">
      <alignment vertical="center" wrapText="1"/>
      <protection locked="0"/>
    </xf>
    <xf numFmtId="0" fontId="24" fillId="0" borderId="9" xfId="0" applyFont="1" applyFill="1" applyBorder="1" applyAlignment="1" applyProtection="1">
      <alignment vertical="center" wrapText="1"/>
      <protection locked="0"/>
    </xf>
    <xf numFmtId="0" fontId="24" fillId="2" borderId="11" xfId="0" applyFont="1" applyFill="1" applyBorder="1" applyAlignment="1" applyProtection="1">
      <alignment vertical="center" wrapText="1"/>
      <protection locked="0"/>
    </xf>
    <xf numFmtId="0" fontId="24" fillId="2" borderId="4" xfId="0" applyFont="1" applyFill="1" applyBorder="1" applyAlignment="1" applyProtection="1">
      <alignment vertical="center" wrapText="1"/>
      <protection locked="0"/>
    </xf>
    <xf numFmtId="0" fontId="24" fillId="0" borderId="0" xfId="0" applyFont="1"/>
    <xf numFmtId="0" fontId="24" fillId="0" borderId="0" xfId="0" applyFont="1" applyAlignment="1">
      <alignment horizontal="center"/>
    </xf>
    <xf numFmtId="0" fontId="0" fillId="0" borderId="63" xfId="0" applyBorder="1" applyAlignment="1">
      <alignment horizontal="center"/>
    </xf>
    <xf numFmtId="0" fontId="0" fillId="13" borderId="63" xfId="0" applyFill="1" applyBorder="1" applyAlignment="1">
      <alignment horizontal="center"/>
    </xf>
    <xf numFmtId="2" fontId="0" fillId="0" borderId="63" xfId="0" applyNumberFormat="1" applyBorder="1" applyAlignment="1">
      <alignment horizontal="center"/>
    </xf>
    <xf numFmtId="9" fontId="0" fillId="13" borderId="63" xfId="1" applyFont="1" applyFill="1" applyBorder="1" applyAlignment="1">
      <alignment horizontal="center"/>
    </xf>
    <xf numFmtId="9" fontId="0" fillId="2" borderId="63" xfId="0" applyNumberFormat="1" applyFill="1" applyBorder="1" applyAlignment="1">
      <alignment horizontal="center"/>
    </xf>
    <xf numFmtId="164" fontId="24" fillId="0" borderId="53" xfId="0" applyNumberFormat="1" applyFont="1" applyFill="1" applyBorder="1" applyAlignment="1" applyProtection="1">
      <alignment horizontal="center" vertical="center" wrapText="1"/>
      <protection locked="0"/>
    </xf>
    <xf numFmtId="164" fontId="29" fillId="0" borderId="53" xfId="0" applyNumberFormat="1" applyFont="1" applyBorder="1" applyAlignment="1" applyProtection="1">
      <alignment horizontal="center" vertical="center" wrapText="1"/>
      <protection hidden="1"/>
    </xf>
    <xf numFmtId="164" fontId="24" fillId="0" borderId="53" xfId="0" applyNumberFormat="1" applyFont="1" applyBorder="1" applyAlignment="1" applyProtection="1">
      <alignment horizontal="center" vertical="center" wrapText="1"/>
      <protection locked="0"/>
    </xf>
    <xf numFmtId="165" fontId="29" fillId="0" borderId="53" xfId="1" applyNumberFormat="1" applyFont="1" applyBorder="1" applyAlignment="1" applyProtection="1">
      <alignment horizontal="center" vertical="center" wrapText="1"/>
      <protection locked="0"/>
    </xf>
    <xf numFmtId="164" fontId="24" fillId="0" borderId="0" xfId="0" applyNumberFormat="1" applyFont="1" applyProtection="1">
      <protection locked="0"/>
    </xf>
    <xf numFmtId="164" fontId="24" fillId="0" borderId="53" xfId="0" applyNumberFormat="1" applyFont="1" applyBorder="1" applyAlignment="1" applyProtection="1">
      <alignment horizontal="center" vertical="center"/>
      <protection locked="0"/>
    </xf>
    <xf numFmtId="164" fontId="4" fillId="0" borderId="53" xfId="0" applyNumberFormat="1" applyFont="1" applyBorder="1" applyAlignment="1" applyProtection="1">
      <alignment horizontal="center" vertical="center"/>
      <protection locked="0"/>
    </xf>
    <xf numFmtId="0" fontId="4" fillId="0" borderId="53" xfId="1" applyNumberFormat="1" applyFont="1" applyBorder="1" applyAlignment="1" applyProtection="1">
      <alignment horizontal="center" vertical="center"/>
      <protection locked="0"/>
    </xf>
    <xf numFmtId="9" fontId="4" fillId="0" borderId="53" xfId="1" applyFont="1" applyBorder="1" applyAlignment="1" applyProtection="1">
      <alignment horizontal="center" vertical="center"/>
      <protection locked="0"/>
    </xf>
    <xf numFmtId="164" fontId="24" fillId="0" borderId="53" xfId="0" applyNumberFormat="1" applyFont="1" applyBorder="1" applyAlignment="1" applyProtection="1">
      <alignment vertical="center" wrapText="1"/>
      <protection hidden="1"/>
    </xf>
    <xf numFmtId="164" fontId="5" fillId="15" borderId="53" xfId="0" applyNumberFormat="1" applyFont="1" applyFill="1" applyBorder="1" applyAlignment="1" applyProtection="1">
      <alignment vertical="center" wrapText="1"/>
      <protection hidden="1"/>
    </xf>
    <xf numFmtId="0" fontId="24" fillId="4" borderId="72" xfId="0" applyFont="1" applyFill="1" applyBorder="1" applyAlignment="1" applyProtection="1">
      <alignment vertical="center" wrapText="1"/>
      <protection hidden="1"/>
    </xf>
    <xf numFmtId="9" fontId="31" fillId="2" borderId="53" xfId="1" applyFont="1" applyFill="1" applyBorder="1" applyAlignment="1" applyProtection="1">
      <alignment vertical="center" wrapText="1"/>
      <protection hidden="1"/>
    </xf>
    <xf numFmtId="167" fontId="5" fillId="15" borderId="63" xfId="0" applyNumberFormat="1" applyFont="1" applyFill="1" applyBorder="1" applyAlignment="1" applyProtection="1">
      <alignment vertical="center" wrapText="1"/>
      <protection hidden="1"/>
    </xf>
    <xf numFmtId="164" fontId="6" fillId="15" borderId="63" xfId="0" applyNumberFormat="1" applyFont="1" applyFill="1" applyBorder="1" applyAlignment="1" applyProtection="1">
      <alignment vertical="center" wrapText="1"/>
      <protection hidden="1"/>
    </xf>
    <xf numFmtId="168" fontId="6" fillId="15" borderId="59" xfId="0" applyNumberFormat="1" applyFont="1" applyFill="1" applyBorder="1" applyAlignment="1" applyProtection="1">
      <alignment horizontal="center" vertical="center" wrapText="1"/>
      <protection hidden="1"/>
    </xf>
    <xf numFmtId="168" fontId="6" fillId="15" borderId="63" xfId="0" applyNumberFormat="1" applyFont="1" applyFill="1" applyBorder="1" applyAlignment="1" applyProtection="1">
      <alignment horizontal="center" vertical="center" wrapText="1"/>
      <protection hidden="1"/>
    </xf>
    <xf numFmtId="164" fontId="5" fillId="15" borderId="54" xfId="0" applyNumberFormat="1" applyFont="1" applyFill="1" applyBorder="1" applyAlignment="1" applyProtection="1">
      <alignment vertical="center" wrapText="1"/>
      <protection hidden="1"/>
    </xf>
    <xf numFmtId="168" fontId="5" fillId="15" borderId="55" xfId="0" applyNumberFormat="1" applyFont="1" applyFill="1" applyBorder="1" applyAlignment="1" applyProtection="1">
      <alignment vertical="center" wrapText="1"/>
      <protection hidden="1"/>
    </xf>
    <xf numFmtId="14" fontId="24" fillId="2" borderId="53" xfId="0" applyNumberFormat="1" applyFont="1" applyFill="1" applyBorder="1" applyAlignment="1" applyProtection="1">
      <alignment horizontal="left" wrapText="1"/>
      <protection hidden="1"/>
    </xf>
    <xf numFmtId="14" fontId="24" fillId="2" borderId="53" xfId="0" applyNumberFormat="1" applyFont="1" applyFill="1" applyBorder="1" applyAlignment="1" applyProtection="1">
      <alignment horizontal="left" vertical="center" wrapText="1"/>
      <protection hidden="1"/>
    </xf>
    <xf numFmtId="168" fontId="24" fillId="2" borderId="53" xfId="0" applyNumberFormat="1" applyFont="1" applyFill="1" applyBorder="1" applyAlignment="1" applyProtection="1">
      <alignment horizontal="left" vertical="center" wrapText="1"/>
      <protection hidden="1"/>
    </xf>
    <xf numFmtId="9" fontId="24" fillId="10" borderId="51" xfId="1" applyFont="1" applyFill="1" applyBorder="1" applyAlignment="1" applyProtection="1">
      <alignment horizontal="center" vertical="center"/>
      <protection locked="0"/>
    </xf>
    <xf numFmtId="164" fontId="24" fillId="10" borderId="50" xfId="0" applyNumberFormat="1" applyFont="1" applyFill="1" applyBorder="1" applyAlignment="1" applyProtection="1">
      <protection locked="0"/>
    </xf>
    <xf numFmtId="0" fontId="0" fillId="0" borderId="63" xfId="0" applyBorder="1"/>
    <xf numFmtId="0" fontId="0" fillId="0" borderId="63" xfId="0" applyBorder="1" applyAlignment="1"/>
    <xf numFmtId="0" fontId="0" fillId="0" borderId="32" xfId="0" applyBorder="1"/>
    <xf numFmtId="0" fontId="0" fillId="0" borderId="31" xfId="0" applyBorder="1"/>
    <xf numFmtId="0" fontId="0" fillId="0" borderId="73" xfId="0" applyBorder="1"/>
    <xf numFmtId="0" fontId="0" fillId="0" borderId="74" xfId="0" applyBorder="1"/>
    <xf numFmtId="0" fontId="0" fillId="0" borderId="75" xfId="0" applyBorder="1"/>
    <xf numFmtId="0" fontId="0" fillId="0" borderId="0" xfId="0" pivotButton="1"/>
    <xf numFmtId="0" fontId="0" fillId="0" borderId="0" xfId="0" applyNumberFormat="1"/>
    <xf numFmtId="164" fontId="6" fillId="2" borderId="45" xfId="0" applyNumberFormat="1" applyFont="1" applyFill="1" applyBorder="1" applyAlignment="1" applyProtection="1">
      <alignment horizontal="center" vertical="center" wrapText="1"/>
      <protection hidden="1"/>
    </xf>
    <xf numFmtId="164" fontId="6" fillId="2" borderId="47" xfId="0" applyNumberFormat="1" applyFont="1" applyFill="1" applyBorder="1" applyAlignment="1" applyProtection="1">
      <alignment horizontal="center" vertical="center" wrapText="1"/>
      <protection hidden="1"/>
    </xf>
    <xf numFmtId="164" fontId="6" fillId="2" borderId="48" xfId="0" applyNumberFormat="1" applyFont="1" applyFill="1" applyBorder="1" applyAlignment="1" applyProtection="1">
      <alignment horizontal="center" vertical="center" wrapText="1"/>
      <protection hidden="1"/>
    </xf>
    <xf numFmtId="164" fontId="6" fillId="2" borderId="42" xfId="0" applyNumberFormat="1" applyFont="1" applyFill="1" applyBorder="1" applyAlignment="1" applyProtection="1">
      <alignment horizontal="center" vertical="center" wrapText="1"/>
      <protection hidden="1"/>
    </xf>
    <xf numFmtId="164" fontId="6" fillId="2" borderId="43" xfId="0" applyNumberFormat="1" applyFont="1" applyFill="1" applyBorder="1" applyAlignment="1" applyProtection="1">
      <alignment horizontal="center" vertical="center" wrapText="1"/>
      <protection hidden="1"/>
    </xf>
    <xf numFmtId="164" fontId="6" fillId="2" borderId="44" xfId="0" applyNumberFormat="1" applyFont="1" applyFill="1" applyBorder="1" applyAlignment="1" applyProtection="1">
      <alignment horizontal="center" vertical="center" wrapText="1"/>
      <protection hidden="1"/>
    </xf>
    <xf numFmtId="164" fontId="6" fillId="2" borderId="46" xfId="0" applyNumberFormat="1" applyFont="1" applyFill="1" applyBorder="1" applyAlignment="1" applyProtection="1">
      <alignment horizontal="center" vertical="center" wrapText="1"/>
      <protection hidden="1"/>
    </xf>
    <xf numFmtId="164" fontId="6" fillId="2" borderId="0" xfId="0" applyNumberFormat="1" applyFont="1" applyFill="1" applyBorder="1" applyAlignment="1" applyProtection="1">
      <alignment horizontal="center" vertical="center" wrapText="1"/>
      <protection hidden="1"/>
    </xf>
    <xf numFmtId="164" fontId="6" fillId="2" borderId="49" xfId="0" applyNumberFormat="1" applyFont="1" applyFill="1" applyBorder="1" applyAlignment="1" applyProtection="1">
      <alignment horizontal="center" vertical="center" wrapText="1"/>
      <protection hidden="1"/>
    </xf>
    <xf numFmtId="164" fontId="5" fillId="0" borderId="53" xfId="0" applyNumberFormat="1" applyFont="1" applyFill="1" applyBorder="1" applyAlignment="1" applyProtection="1">
      <alignment vertical="top" wrapText="1"/>
      <protection locked="0"/>
    </xf>
    <xf numFmtId="164" fontId="15" fillId="0" borderId="0" xfId="0" applyNumberFormat="1" applyFont="1" applyBorder="1" applyAlignment="1" applyProtection="1">
      <alignment horizontal="center" vertical="center"/>
      <protection hidden="1"/>
    </xf>
    <xf numFmtId="164" fontId="15" fillId="0" borderId="49" xfId="0" applyNumberFormat="1" applyFont="1" applyBorder="1" applyAlignment="1" applyProtection="1">
      <alignment horizontal="center" vertical="center"/>
      <protection hidden="1"/>
    </xf>
    <xf numFmtId="164" fontId="5" fillId="0" borderId="53" xfId="0" applyNumberFormat="1" applyFont="1" applyFill="1" applyBorder="1" applyAlignment="1" applyProtection="1">
      <alignment vertical="center"/>
      <protection locked="0"/>
    </xf>
    <xf numFmtId="164" fontId="6" fillId="0" borderId="53" xfId="0" applyNumberFormat="1" applyFont="1" applyFill="1" applyBorder="1" applyAlignment="1" applyProtection="1">
      <alignment vertical="center"/>
      <protection hidden="1"/>
    </xf>
    <xf numFmtId="14" fontId="5" fillId="0" borderId="54" xfId="0" applyNumberFormat="1" applyFont="1" applyFill="1" applyBorder="1" applyAlignment="1" applyProtection="1">
      <alignment horizontal="left" vertical="center"/>
      <protection locked="0"/>
    </xf>
    <xf numFmtId="14" fontId="5" fillId="0" borderId="56" xfId="0" applyNumberFormat="1" applyFont="1" applyFill="1" applyBorder="1" applyAlignment="1" applyProtection="1">
      <alignment horizontal="left" vertical="center"/>
      <protection locked="0"/>
    </xf>
    <xf numFmtId="14" fontId="5" fillId="0" borderId="55" xfId="0" applyNumberFormat="1" applyFont="1" applyFill="1" applyBorder="1" applyAlignment="1" applyProtection="1">
      <alignment horizontal="left" vertical="center"/>
      <protection locked="0"/>
    </xf>
    <xf numFmtId="164" fontId="0" fillId="0" borderId="53" xfId="0" applyNumberFormat="1" applyBorder="1" applyAlignment="1" applyProtection="1">
      <alignment horizontal="center"/>
      <protection locked="0"/>
    </xf>
    <xf numFmtId="164" fontId="5" fillId="0" borderId="53" xfId="0" applyNumberFormat="1" applyFont="1" applyFill="1" applyBorder="1" applyAlignment="1" applyProtection="1">
      <alignment horizontal="left" vertical="center"/>
      <protection locked="0"/>
    </xf>
    <xf numFmtId="164" fontId="16" fillId="0" borderId="53" xfId="0" applyNumberFormat="1" applyFont="1" applyBorder="1" applyAlignment="1" applyProtection="1">
      <alignment horizontal="center" vertical="center"/>
      <protection locked="0"/>
    </xf>
    <xf numFmtId="164" fontId="18" fillId="9" borderId="58" xfId="0" applyNumberFormat="1" applyFont="1" applyFill="1" applyBorder="1" applyAlignment="1" applyProtection="1">
      <alignment horizontal="center" vertical="center"/>
      <protection locked="0"/>
    </xf>
    <xf numFmtId="164" fontId="18" fillId="9" borderId="64" xfId="0" applyNumberFormat="1" applyFont="1" applyFill="1" applyBorder="1" applyAlignment="1" applyProtection="1">
      <alignment horizontal="center" vertical="center"/>
      <protection locked="0"/>
    </xf>
    <xf numFmtId="164" fontId="18" fillId="9" borderId="59" xfId="0" applyNumberFormat="1" applyFont="1" applyFill="1" applyBorder="1" applyAlignment="1" applyProtection="1">
      <alignment horizontal="center" vertical="center"/>
      <protection locked="0"/>
    </xf>
    <xf numFmtId="164" fontId="18" fillId="9" borderId="60" xfId="0" applyNumberFormat="1" applyFont="1" applyFill="1" applyBorder="1" applyAlignment="1" applyProtection="1">
      <alignment horizontal="center" vertical="center"/>
      <protection locked="0"/>
    </xf>
    <xf numFmtId="164" fontId="18" fillId="9" borderId="65" xfId="0" applyNumberFormat="1" applyFont="1" applyFill="1" applyBorder="1" applyAlignment="1" applyProtection="1">
      <alignment horizontal="center" vertical="center"/>
      <protection locked="0"/>
    </xf>
    <xf numFmtId="164" fontId="18" fillId="9" borderId="61" xfId="0" applyNumberFormat="1" applyFont="1" applyFill="1" applyBorder="1" applyAlignment="1" applyProtection="1">
      <alignment horizontal="center" vertical="center"/>
      <protection locked="0"/>
    </xf>
    <xf numFmtId="164" fontId="10" fillId="2" borderId="53" xfId="0" applyNumberFormat="1" applyFont="1" applyFill="1" applyBorder="1" applyAlignment="1" applyProtection="1">
      <alignment horizontal="center" vertical="center" wrapText="1"/>
      <protection hidden="1"/>
    </xf>
    <xf numFmtId="164" fontId="9" fillId="3" borderId="66" xfId="0" applyNumberFormat="1" applyFont="1" applyFill="1" applyBorder="1" applyAlignment="1" applyProtection="1">
      <alignment horizontal="center" vertical="center" wrapText="1"/>
      <protection hidden="1"/>
    </xf>
    <xf numFmtId="164" fontId="9" fillId="3" borderId="67" xfId="0" applyNumberFormat="1" applyFont="1" applyFill="1" applyBorder="1" applyAlignment="1" applyProtection="1">
      <alignment horizontal="center" vertical="center" wrapText="1"/>
      <protection hidden="1"/>
    </xf>
    <xf numFmtId="164" fontId="9" fillId="3" borderId="68" xfId="0" applyNumberFormat="1" applyFont="1" applyFill="1" applyBorder="1" applyAlignment="1" applyProtection="1">
      <alignment horizontal="center" vertical="center" wrapText="1"/>
      <protection hidden="1"/>
    </xf>
    <xf numFmtId="164" fontId="10" fillId="2" borderId="66" xfId="0" applyNumberFormat="1" applyFont="1" applyFill="1" applyBorder="1" applyAlignment="1" applyProtection="1">
      <alignment horizontal="center" vertical="center" wrapText="1"/>
      <protection hidden="1"/>
    </xf>
    <xf numFmtId="164" fontId="10" fillId="2" borderId="67" xfId="0" applyNumberFormat="1" applyFont="1" applyFill="1" applyBorder="1" applyAlignment="1" applyProtection="1">
      <alignment horizontal="center" vertical="center" wrapText="1"/>
      <protection hidden="1"/>
    </xf>
    <xf numFmtId="164" fontId="10" fillId="2" borderId="68" xfId="0" applyNumberFormat="1" applyFont="1" applyFill="1" applyBorder="1" applyAlignment="1" applyProtection="1">
      <alignment horizontal="center" vertical="center" wrapText="1"/>
      <protection hidden="1"/>
    </xf>
    <xf numFmtId="164" fontId="13" fillId="2" borderId="58" xfId="0" applyNumberFormat="1" applyFont="1" applyFill="1" applyBorder="1" applyAlignment="1" applyProtection="1">
      <alignment horizontal="center" vertical="center"/>
      <protection hidden="1"/>
    </xf>
    <xf numFmtId="164" fontId="13" fillId="2" borderId="64" xfId="0" applyNumberFormat="1" applyFont="1" applyFill="1" applyBorder="1" applyAlignment="1" applyProtection="1">
      <alignment horizontal="center" vertical="center"/>
      <protection hidden="1"/>
    </xf>
    <xf numFmtId="164" fontId="13" fillId="2" borderId="59" xfId="0" applyNumberFormat="1" applyFont="1" applyFill="1" applyBorder="1" applyAlignment="1" applyProtection="1">
      <alignment horizontal="center" vertical="center"/>
      <protection hidden="1"/>
    </xf>
    <xf numFmtId="164" fontId="13" fillId="2" borderId="60" xfId="0" applyNumberFormat="1" applyFont="1" applyFill="1" applyBorder="1" applyAlignment="1" applyProtection="1">
      <alignment horizontal="center" vertical="center"/>
      <protection hidden="1"/>
    </xf>
    <xf numFmtId="164" fontId="13" fillId="2" borderId="65" xfId="0" applyNumberFormat="1" applyFont="1" applyFill="1" applyBorder="1" applyAlignment="1" applyProtection="1">
      <alignment horizontal="center" vertical="center"/>
      <protection hidden="1"/>
    </xf>
    <xf numFmtId="164" fontId="13" fillId="2" borderId="61" xfId="0" applyNumberFormat="1" applyFont="1" applyFill="1" applyBorder="1" applyAlignment="1" applyProtection="1">
      <alignment horizontal="center" vertical="center"/>
      <protection hidden="1"/>
    </xf>
    <xf numFmtId="0" fontId="10" fillId="8" borderId="26" xfId="0" applyFont="1" applyFill="1" applyBorder="1" applyAlignment="1" applyProtection="1">
      <alignment horizontal="center" vertical="center" wrapText="1"/>
      <protection hidden="1"/>
    </xf>
    <xf numFmtId="0" fontId="10" fillId="8" borderId="27" xfId="0" applyFont="1" applyFill="1" applyBorder="1" applyAlignment="1" applyProtection="1">
      <alignment horizontal="center" vertical="center" wrapText="1"/>
      <protection hidden="1"/>
    </xf>
    <xf numFmtId="0" fontId="10" fillId="8" borderId="28" xfId="0" applyFont="1" applyFill="1" applyBorder="1" applyAlignment="1" applyProtection="1">
      <alignment horizontal="center" vertical="center" wrapText="1"/>
      <protection hidden="1"/>
    </xf>
    <xf numFmtId="0" fontId="29" fillId="2" borderId="12" xfId="0" applyFont="1" applyFill="1" applyBorder="1" applyAlignment="1" applyProtection="1">
      <alignment horizontal="center" vertical="center" wrapText="1"/>
      <protection hidden="1"/>
    </xf>
    <xf numFmtId="0" fontId="29" fillId="2" borderId="6" xfId="0" applyFont="1" applyFill="1" applyBorder="1" applyAlignment="1" applyProtection="1">
      <alignment horizontal="center" vertical="center" wrapText="1"/>
      <protection hidden="1"/>
    </xf>
    <xf numFmtId="0" fontId="30" fillId="8" borderId="12" xfId="0" applyFont="1" applyFill="1" applyBorder="1" applyAlignment="1" applyProtection="1">
      <alignment horizontal="center" vertical="center" wrapText="1"/>
      <protection hidden="1"/>
    </xf>
    <xf numFmtId="0" fontId="30" fillId="8" borderId="6" xfId="0" applyFont="1" applyFill="1" applyBorder="1" applyAlignment="1" applyProtection="1">
      <alignment horizontal="center" vertical="center" wrapText="1"/>
      <protection hidden="1"/>
    </xf>
    <xf numFmtId="0" fontId="29" fillId="2" borderId="13" xfId="0" applyFont="1" applyFill="1" applyBorder="1" applyAlignment="1" applyProtection="1">
      <alignment horizontal="center" vertical="center" wrapText="1"/>
      <protection hidden="1"/>
    </xf>
    <xf numFmtId="0" fontId="29" fillId="2" borderId="5" xfId="0" applyFont="1" applyFill="1" applyBorder="1" applyAlignment="1" applyProtection="1">
      <alignment horizontal="center" vertical="center" wrapText="1"/>
      <protection hidden="1"/>
    </xf>
    <xf numFmtId="0" fontId="30" fillId="8" borderId="13" xfId="0" applyFont="1" applyFill="1" applyBorder="1" applyAlignment="1" applyProtection="1">
      <alignment horizontal="center" vertical="center" wrapText="1"/>
      <protection hidden="1"/>
    </xf>
    <xf numFmtId="0" fontId="30" fillId="8" borderId="5" xfId="0" applyFont="1" applyFill="1" applyBorder="1" applyAlignment="1" applyProtection="1">
      <alignment horizontal="center" vertical="center" wrapText="1"/>
      <protection hidden="1"/>
    </xf>
    <xf numFmtId="0" fontId="30" fillId="8" borderId="39" xfId="0" applyFont="1" applyFill="1" applyBorder="1" applyAlignment="1" applyProtection="1">
      <alignment horizontal="center" vertical="center" wrapText="1"/>
      <protection hidden="1"/>
    </xf>
    <xf numFmtId="0" fontId="30" fillId="8" borderId="40" xfId="0" applyFont="1" applyFill="1" applyBorder="1" applyAlignment="1" applyProtection="1">
      <alignment horizontal="center" vertical="center" wrapText="1"/>
      <protection hidden="1"/>
    </xf>
    <xf numFmtId="0" fontId="30" fillId="8" borderId="57" xfId="0" applyFont="1" applyFill="1" applyBorder="1" applyAlignment="1" applyProtection="1">
      <alignment horizontal="center" vertical="center" wrapText="1"/>
      <protection hidden="1"/>
    </xf>
    <xf numFmtId="0" fontId="29" fillId="6" borderId="20" xfId="0" applyFont="1" applyFill="1" applyBorder="1" applyAlignment="1" applyProtection="1">
      <alignment horizontal="center" vertical="center" wrapText="1"/>
      <protection hidden="1"/>
    </xf>
    <xf numFmtId="0" fontId="29" fillId="6" borderId="22" xfId="0" applyFont="1" applyFill="1" applyBorder="1" applyAlignment="1" applyProtection="1">
      <alignment horizontal="center" vertical="center" wrapText="1"/>
      <protection hidden="1"/>
    </xf>
    <xf numFmtId="0" fontId="29" fillId="6" borderId="23" xfId="0" applyFont="1" applyFill="1" applyBorder="1" applyAlignment="1" applyProtection="1">
      <alignment horizontal="center" vertical="center" wrapText="1"/>
      <protection hidden="1"/>
    </xf>
    <xf numFmtId="0" fontId="29" fillId="2" borderId="37" xfId="0" applyFont="1" applyFill="1" applyBorder="1" applyAlignment="1" applyProtection="1">
      <alignment horizontal="center" vertical="center" wrapText="1"/>
      <protection hidden="1"/>
    </xf>
    <xf numFmtId="0" fontId="29" fillId="2" borderId="14" xfId="0" applyFont="1" applyFill="1" applyBorder="1" applyAlignment="1" applyProtection="1">
      <alignment horizontal="center" vertical="center" wrapText="1"/>
      <protection hidden="1"/>
    </xf>
    <xf numFmtId="0" fontId="30" fillId="2" borderId="38" xfId="0" applyFont="1" applyFill="1" applyBorder="1" applyAlignment="1" applyProtection="1">
      <alignment horizontal="center" vertical="center" wrapText="1"/>
      <protection hidden="1"/>
    </xf>
    <xf numFmtId="0" fontId="30" fillId="2" borderId="15" xfId="0" applyFont="1" applyFill="1" applyBorder="1" applyAlignment="1" applyProtection="1">
      <alignment horizontal="center" vertical="center" wrapText="1"/>
      <protection hidden="1"/>
    </xf>
    <xf numFmtId="0" fontId="30" fillId="2" borderId="16" xfId="0" applyFont="1" applyFill="1" applyBorder="1" applyAlignment="1" applyProtection="1">
      <alignment horizontal="center" vertical="center" wrapText="1"/>
      <protection hidden="1"/>
    </xf>
    <xf numFmtId="0" fontId="10" fillId="2" borderId="41" xfId="0" applyFont="1" applyFill="1" applyBorder="1" applyAlignment="1" applyProtection="1">
      <alignment horizontal="center" vertical="center" wrapText="1"/>
      <protection hidden="1"/>
    </xf>
    <xf numFmtId="0" fontId="10" fillId="2" borderId="17" xfId="0" applyFont="1" applyFill="1" applyBorder="1" applyAlignment="1" applyProtection="1">
      <alignment horizontal="center" vertical="center" wrapText="1"/>
      <protection hidden="1"/>
    </xf>
    <xf numFmtId="0" fontId="10" fillId="2" borderId="18" xfId="0" applyFont="1" applyFill="1" applyBorder="1" applyAlignment="1" applyProtection="1">
      <alignment horizontal="center" vertical="center" wrapText="1"/>
      <protection hidden="1"/>
    </xf>
    <xf numFmtId="0" fontId="29" fillId="2" borderId="21" xfId="0" applyFont="1" applyFill="1" applyBorder="1" applyAlignment="1" applyProtection="1">
      <alignment horizontal="center" vertical="center" wrapText="1"/>
      <protection hidden="1"/>
    </xf>
    <xf numFmtId="0" fontId="29" fillId="2" borderId="7" xfId="0" applyFont="1" applyFill="1" applyBorder="1" applyAlignment="1" applyProtection="1">
      <alignment horizontal="center" vertical="center" wrapText="1"/>
      <protection hidden="1"/>
    </xf>
    <xf numFmtId="0" fontId="29" fillId="2" borderId="2" xfId="0" applyFont="1" applyFill="1" applyBorder="1" applyAlignment="1" applyProtection="1">
      <alignment horizontal="center" vertical="center" wrapText="1"/>
      <protection hidden="1"/>
    </xf>
    <xf numFmtId="0" fontId="29" fillId="6" borderId="21" xfId="0" applyFont="1" applyFill="1" applyBorder="1" applyAlignment="1" applyProtection="1">
      <alignment horizontal="center" vertical="center" wrapText="1"/>
      <protection hidden="1"/>
    </xf>
    <xf numFmtId="0" fontId="29" fillId="6" borderId="7" xfId="0" applyFont="1" applyFill="1" applyBorder="1" applyAlignment="1" applyProtection="1">
      <alignment horizontal="center" vertical="center" wrapText="1"/>
      <protection hidden="1"/>
    </xf>
    <xf numFmtId="0" fontId="29" fillId="6" borderId="2" xfId="0" applyFont="1" applyFill="1" applyBorder="1" applyAlignment="1" applyProtection="1">
      <alignment horizontal="center" vertical="center" wrapText="1"/>
      <protection hidden="1"/>
    </xf>
    <xf numFmtId="164" fontId="6" fillId="2" borderId="66" xfId="0" applyNumberFormat="1" applyFont="1" applyFill="1" applyBorder="1" applyAlignment="1" applyProtection="1">
      <alignment horizontal="center" vertical="center" wrapText="1"/>
      <protection hidden="1"/>
    </xf>
    <xf numFmtId="164" fontId="6" fillId="2" borderId="68" xfId="0" applyNumberFormat="1" applyFont="1" applyFill="1" applyBorder="1" applyAlignment="1" applyProtection="1">
      <alignment horizontal="center" vertical="center" wrapText="1"/>
      <protection hidden="1"/>
    </xf>
    <xf numFmtId="167" fontId="0" fillId="15" borderId="54" xfId="0" applyNumberFormat="1" applyFont="1" applyFill="1" applyBorder="1" applyAlignment="1" applyProtection="1">
      <alignment horizontal="center" vertical="center" wrapText="1"/>
      <protection hidden="1"/>
    </xf>
    <xf numFmtId="167" fontId="0" fillId="15" borderId="56" xfId="0" applyNumberFormat="1" applyFont="1" applyFill="1" applyBorder="1" applyAlignment="1" applyProtection="1">
      <alignment horizontal="center" vertical="center" wrapText="1"/>
      <protection hidden="1"/>
    </xf>
    <xf numFmtId="164" fontId="6" fillId="2" borderId="67" xfId="0" applyNumberFormat="1" applyFont="1" applyFill="1" applyBorder="1" applyAlignment="1" applyProtection="1">
      <alignment horizontal="center" vertical="center" wrapText="1"/>
      <protection hidden="1"/>
    </xf>
    <xf numFmtId="164" fontId="6" fillId="2" borderId="53" xfId="0" applyNumberFormat="1" applyFont="1" applyFill="1" applyBorder="1" applyAlignment="1" applyProtection="1">
      <alignment horizontal="center" vertical="center" textRotation="90" wrapText="1"/>
      <protection hidden="1"/>
    </xf>
    <xf numFmtId="164" fontId="4" fillId="2" borderId="53" xfId="0" applyNumberFormat="1" applyFont="1" applyFill="1" applyBorder="1" applyAlignment="1" applyProtection="1">
      <alignment horizontal="center" vertical="center" wrapText="1"/>
      <protection hidden="1"/>
    </xf>
    <xf numFmtId="164" fontId="22" fillId="2" borderId="53" xfId="0" applyNumberFormat="1" applyFont="1" applyFill="1" applyBorder="1" applyAlignment="1" applyProtection="1">
      <alignment horizontal="center" vertical="center" wrapText="1"/>
      <protection hidden="1"/>
    </xf>
    <xf numFmtId="164" fontId="6" fillId="2" borderId="53" xfId="0" applyNumberFormat="1" applyFont="1" applyFill="1" applyBorder="1" applyAlignment="1" applyProtection="1">
      <alignment horizontal="center" vertical="center" wrapText="1"/>
      <protection hidden="1"/>
    </xf>
    <xf numFmtId="164" fontId="20" fillId="2" borderId="53" xfId="0" applyNumberFormat="1" applyFont="1" applyFill="1" applyBorder="1" applyAlignment="1" applyProtection="1">
      <alignment horizontal="center" vertical="center" wrapText="1"/>
      <protection hidden="1"/>
    </xf>
    <xf numFmtId="0" fontId="10" fillId="2" borderId="53" xfId="0" applyFont="1" applyFill="1" applyBorder="1" applyAlignment="1" applyProtection="1">
      <alignment horizontal="center" vertical="center" wrapText="1"/>
      <protection hidden="1"/>
    </xf>
    <xf numFmtId="164" fontId="20" fillId="2" borderId="55" xfId="0" applyNumberFormat="1" applyFont="1" applyFill="1" applyBorder="1" applyAlignment="1" applyProtection="1">
      <alignment horizontal="center" vertical="center" wrapText="1"/>
      <protection hidden="1"/>
    </xf>
    <xf numFmtId="167" fontId="24" fillId="15" borderId="63" xfId="0" applyNumberFormat="1" applyFont="1" applyFill="1" applyBorder="1" applyAlignment="1" applyProtection="1">
      <alignment horizontal="center" vertical="center" wrapText="1"/>
      <protection hidden="1"/>
    </xf>
    <xf numFmtId="164" fontId="0" fillId="0" borderId="53" xfId="0" applyNumberFormat="1" applyFont="1" applyBorder="1" applyAlignment="1" applyProtection="1">
      <alignment horizontal="left" vertical="center" wrapText="1"/>
      <protection hidden="1"/>
    </xf>
    <xf numFmtId="0" fontId="0" fillId="0" borderId="1" xfId="0" applyBorder="1" applyAlignment="1">
      <alignment horizontal="center" vertical="center"/>
    </xf>
    <xf numFmtId="0" fontId="4" fillId="2" borderId="1" xfId="0" applyFont="1" applyFill="1" applyBorder="1" applyAlignment="1">
      <alignment horizontal="center"/>
    </xf>
    <xf numFmtId="0" fontId="0" fillId="2" borderId="70" xfId="0" applyFill="1" applyBorder="1" applyAlignment="1">
      <alignment horizontal="center"/>
    </xf>
    <xf numFmtId="0" fontId="0" fillId="2" borderId="71" xfId="0" applyFill="1" applyBorder="1" applyAlignment="1">
      <alignment horizontal="center"/>
    </xf>
    <xf numFmtId="0" fontId="0" fillId="2" borderId="32" xfId="0" applyFill="1" applyBorder="1" applyAlignment="1">
      <alignment horizontal="center"/>
    </xf>
    <xf numFmtId="0" fontId="0" fillId="0" borderId="63" xfId="0" applyBorder="1" applyAlignment="1">
      <alignment horizontal="left"/>
    </xf>
    <xf numFmtId="0" fontId="0" fillId="0" borderId="70" xfId="0" applyBorder="1" applyAlignment="1">
      <alignment horizontal="left"/>
    </xf>
    <xf numFmtId="0" fontId="0" fillId="0" borderId="71" xfId="0" applyBorder="1" applyAlignment="1">
      <alignment horizontal="left"/>
    </xf>
    <xf numFmtId="0" fontId="0" fillId="0" borderId="32" xfId="0" applyBorder="1" applyAlignment="1">
      <alignment horizontal="left"/>
    </xf>
  </cellXfs>
  <cellStyles count="2">
    <cellStyle name="Normal" xfId="0" builtinId="0"/>
    <cellStyle name="Porcentaje" xfId="1" builtinId="5"/>
  </cellStyles>
  <dxfs count="234">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167" formatCode="[$-F800]dddd\,\ mmmm\ dd\,\ yyyy"/>
      <border diagonalUp="0" diagonalDown="0" outline="0">
        <left style="thin">
          <color indexed="64"/>
        </left>
        <right style="thin">
          <color indexed="64"/>
        </right>
        <top/>
        <bottom/>
      </border>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ont>
        <b/>
        <i val="0"/>
        <color theme="0"/>
      </font>
      <fill>
        <patternFill>
          <bgColor rgb="FF92D050"/>
        </patternFill>
      </fill>
    </dxf>
    <dxf>
      <font>
        <b val="0"/>
        <i val="0"/>
        <color theme="0"/>
      </font>
      <fill>
        <patternFill>
          <bgColor rgb="FFEDE311"/>
        </patternFill>
      </fill>
    </dxf>
    <dxf>
      <font>
        <b/>
        <i val="0"/>
        <color theme="0"/>
      </font>
      <fill>
        <patternFill>
          <bgColor rgb="FFFFC000"/>
        </patternFill>
      </fill>
    </dxf>
    <dxf>
      <font>
        <b/>
        <i val="0"/>
        <color theme="0"/>
      </font>
      <fill>
        <patternFill>
          <bgColor rgb="FFFF6600"/>
        </patternFill>
      </fill>
    </dxf>
    <dxf>
      <font>
        <b/>
        <i val="0"/>
        <color theme="0"/>
      </font>
      <fill>
        <patternFill>
          <bgColor rgb="FFFF3300"/>
        </patternFill>
      </fill>
    </dxf>
    <dxf>
      <font>
        <b/>
        <i val="0"/>
        <color theme="0"/>
      </font>
      <fill>
        <patternFill>
          <bgColor rgb="FFCC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ont>
        <b/>
        <i val="0"/>
        <color theme="0"/>
      </font>
      <fill>
        <patternFill>
          <bgColor rgb="FF92D050"/>
        </patternFill>
      </fill>
    </dxf>
    <dxf>
      <font>
        <b val="0"/>
        <i val="0"/>
        <color theme="0"/>
      </font>
      <fill>
        <patternFill>
          <bgColor rgb="FFEDE311"/>
        </patternFill>
      </fill>
    </dxf>
    <dxf>
      <font>
        <b/>
        <i val="0"/>
        <color theme="0"/>
      </font>
      <fill>
        <patternFill>
          <bgColor rgb="FFFFC000"/>
        </patternFill>
      </fill>
    </dxf>
    <dxf>
      <font>
        <b/>
        <i val="0"/>
        <color theme="0"/>
      </font>
      <fill>
        <patternFill>
          <bgColor rgb="FFFF6600"/>
        </patternFill>
      </fill>
    </dxf>
    <dxf>
      <font>
        <b/>
        <i val="0"/>
        <color theme="0"/>
      </font>
      <fill>
        <patternFill>
          <bgColor rgb="FFFF3300"/>
        </patternFill>
      </fill>
    </dxf>
    <dxf>
      <font>
        <b/>
        <i val="0"/>
        <color theme="0"/>
      </font>
      <fill>
        <patternFill>
          <bgColor rgb="FFCC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ont>
        <b/>
        <i val="0"/>
        <color theme="0"/>
      </font>
      <fill>
        <patternFill>
          <bgColor rgb="FF92D050"/>
        </patternFill>
      </fill>
    </dxf>
    <dxf>
      <font>
        <b val="0"/>
        <i val="0"/>
        <color theme="0"/>
      </font>
      <fill>
        <patternFill>
          <bgColor rgb="FFEDE311"/>
        </patternFill>
      </fill>
    </dxf>
    <dxf>
      <font>
        <b/>
        <i val="0"/>
        <color theme="0"/>
      </font>
      <fill>
        <patternFill>
          <bgColor rgb="FFFFC000"/>
        </patternFill>
      </fill>
    </dxf>
    <dxf>
      <font>
        <b/>
        <i val="0"/>
        <color theme="0"/>
      </font>
      <fill>
        <patternFill>
          <bgColor rgb="FFFF6600"/>
        </patternFill>
      </fill>
    </dxf>
    <dxf>
      <font>
        <b/>
        <i val="0"/>
        <color theme="0"/>
      </font>
      <fill>
        <patternFill>
          <bgColor rgb="FFFF3300"/>
        </patternFill>
      </fill>
    </dxf>
    <dxf>
      <font>
        <b/>
        <i val="0"/>
        <color theme="0"/>
      </font>
      <fill>
        <patternFill>
          <bgColor rgb="FFCC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ont>
        <b/>
        <i val="0"/>
        <color theme="0"/>
      </font>
      <fill>
        <patternFill>
          <bgColor rgb="FF92D050"/>
        </patternFill>
      </fill>
    </dxf>
    <dxf>
      <font>
        <b val="0"/>
        <i val="0"/>
        <color theme="0"/>
      </font>
      <fill>
        <patternFill>
          <bgColor rgb="FFEDE311"/>
        </patternFill>
      </fill>
    </dxf>
    <dxf>
      <font>
        <b/>
        <i val="0"/>
        <color theme="0"/>
      </font>
      <fill>
        <patternFill>
          <bgColor rgb="FFFFC000"/>
        </patternFill>
      </fill>
    </dxf>
    <dxf>
      <font>
        <b/>
        <i val="0"/>
        <color theme="0"/>
      </font>
      <fill>
        <patternFill>
          <bgColor rgb="FFFF6600"/>
        </patternFill>
      </fill>
    </dxf>
    <dxf>
      <font>
        <b/>
        <i val="0"/>
        <color theme="0"/>
      </font>
      <fill>
        <patternFill>
          <bgColor rgb="FFFF3300"/>
        </patternFill>
      </fill>
    </dxf>
    <dxf>
      <font>
        <b/>
        <i val="0"/>
        <color theme="0"/>
      </font>
      <fill>
        <patternFill>
          <bgColor rgb="FFCC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ont>
        <b/>
        <i val="0"/>
        <color theme="0"/>
      </font>
      <fill>
        <patternFill>
          <bgColor rgb="FF92D050"/>
        </patternFill>
      </fill>
    </dxf>
    <dxf>
      <font>
        <b val="0"/>
        <i val="0"/>
        <color theme="0"/>
      </font>
      <fill>
        <patternFill>
          <bgColor rgb="FFEDE311"/>
        </patternFill>
      </fill>
    </dxf>
    <dxf>
      <font>
        <b/>
        <i val="0"/>
        <color theme="0"/>
      </font>
      <fill>
        <patternFill>
          <bgColor rgb="FFFFC000"/>
        </patternFill>
      </fill>
    </dxf>
    <dxf>
      <font>
        <b/>
        <i val="0"/>
        <color theme="0"/>
      </font>
      <fill>
        <patternFill>
          <bgColor rgb="FFFF6600"/>
        </patternFill>
      </fill>
    </dxf>
    <dxf>
      <font>
        <b/>
        <i val="0"/>
        <color theme="0"/>
      </font>
      <fill>
        <patternFill>
          <bgColor rgb="FFFF3300"/>
        </patternFill>
      </fill>
    </dxf>
    <dxf>
      <font>
        <b/>
        <i val="0"/>
        <color theme="0"/>
      </font>
      <fill>
        <patternFill>
          <bgColor rgb="FFCC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ont>
        <b/>
        <i val="0"/>
        <color theme="0"/>
      </font>
      <fill>
        <patternFill>
          <bgColor rgb="FF92D050"/>
        </patternFill>
      </fill>
    </dxf>
    <dxf>
      <font>
        <b val="0"/>
        <i val="0"/>
        <color theme="0"/>
      </font>
      <fill>
        <patternFill>
          <bgColor rgb="FFEDE311"/>
        </patternFill>
      </fill>
    </dxf>
    <dxf>
      <font>
        <b/>
        <i val="0"/>
        <color theme="0"/>
      </font>
      <fill>
        <patternFill>
          <bgColor rgb="FFFFC000"/>
        </patternFill>
      </fill>
    </dxf>
    <dxf>
      <font>
        <b/>
        <i val="0"/>
        <color theme="0"/>
      </font>
      <fill>
        <patternFill>
          <bgColor rgb="FFFF6600"/>
        </patternFill>
      </fill>
    </dxf>
    <dxf>
      <font>
        <b/>
        <i val="0"/>
        <color theme="0"/>
      </font>
      <fill>
        <patternFill>
          <bgColor rgb="FFFF3300"/>
        </patternFill>
      </fill>
    </dxf>
    <dxf>
      <font>
        <b/>
        <i val="0"/>
        <color theme="0"/>
      </font>
      <fill>
        <patternFill>
          <bgColor rgb="FFCC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ont>
        <b/>
        <i val="0"/>
        <color theme="0"/>
      </font>
      <fill>
        <patternFill>
          <bgColor rgb="FF92D050"/>
        </patternFill>
      </fill>
    </dxf>
    <dxf>
      <font>
        <b val="0"/>
        <i val="0"/>
        <color theme="0"/>
      </font>
      <fill>
        <patternFill>
          <bgColor rgb="FFEDE311"/>
        </patternFill>
      </fill>
    </dxf>
    <dxf>
      <font>
        <b/>
        <i val="0"/>
        <color theme="0"/>
      </font>
      <fill>
        <patternFill>
          <bgColor rgb="FFFFC000"/>
        </patternFill>
      </fill>
    </dxf>
    <dxf>
      <font>
        <b/>
        <i val="0"/>
        <color theme="0"/>
      </font>
      <fill>
        <patternFill>
          <bgColor rgb="FFFF6600"/>
        </patternFill>
      </fill>
    </dxf>
    <dxf>
      <font>
        <b/>
        <i val="0"/>
        <color theme="0"/>
      </font>
      <fill>
        <patternFill>
          <bgColor rgb="FFFF3300"/>
        </patternFill>
      </fill>
    </dxf>
    <dxf>
      <font>
        <b/>
        <i val="0"/>
        <color theme="0"/>
      </font>
      <fill>
        <patternFill>
          <bgColor rgb="FFCC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ont>
        <b/>
        <i val="0"/>
        <color theme="0"/>
      </font>
      <fill>
        <patternFill>
          <bgColor rgb="FF92D050"/>
        </patternFill>
      </fill>
    </dxf>
    <dxf>
      <font>
        <b val="0"/>
        <i val="0"/>
        <color theme="0"/>
      </font>
      <fill>
        <patternFill>
          <bgColor rgb="FFEDE311"/>
        </patternFill>
      </fill>
    </dxf>
    <dxf>
      <font>
        <b/>
        <i val="0"/>
        <color theme="0"/>
      </font>
      <fill>
        <patternFill>
          <bgColor rgb="FFFFC000"/>
        </patternFill>
      </fill>
    </dxf>
    <dxf>
      <font>
        <b/>
        <i val="0"/>
        <color theme="0"/>
      </font>
      <fill>
        <patternFill>
          <bgColor rgb="FFFF6600"/>
        </patternFill>
      </fill>
    </dxf>
    <dxf>
      <font>
        <b/>
        <i val="0"/>
        <color theme="0"/>
      </font>
      <fill>
        <patternFill>
          <bgColor rgb="FFFF3300"/>
        </patternFill>
      </fill>
    </dxf>
    <dxf>
      <font>
        <b/>
        <i val="0"/>
        <color theme="0"/>
      </font>
      <fill>
        <patternFill>
          <bgColor rgb="FFCC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ont>
        <b/>
        <i val="0"/>
        <color theme="0"/>
      </font>
      <fill>
        <patternFill>
          <bgColor rgb="FF92D050"/>
        </patternFill>
      </fill>
    </dxf>
    <dxf>
      <font>
        <b val="0"/>
        <i val="0"/>
        <color theme="0"/>
      </font>
      <fill>
        <patternFill>
          <bgColor rgb="FFEDE311"/>
        </patternFill>
      </fill>
    </dxf>
    <dxf>
      <font>
        <b/>
        <i val="0"/>
        <color theme="0"/>
      </font>
      <fill>
        <patternFill>
          <bgColor rgb="FFFFC000"/>
        </patternFill>
      </fill>
    </dxf>
    <dxf>
      <font>
        <b/>
        <i val="0"/>
        <color theme="0"/>
      </font>
      <fill>
        <patternFill>
          <bgColor rgb="FFFF6600"/>
        </patternFill>
      </fill>
    </dxf>
    <dxf>
      <font>
        <b/>
        <i val="0"/>
        <color theme="0"/>
      </font>
      <fill>
        <patternFill>
          <bgColor rgb="FFFF3300"/>
        </patternFill>
      </fill>
    </dxf>
    <dxf>
      <font>
        <b/>
        <i val="0"/>
        <color theme="0"/>
      </font>
      <fill>
        <patternFill>
          <bgColor rgb="FFCC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ont>
        <b/>
        <i val="0"/>
        <color theme="0"/>
      </font>
      <fill>
        <patternFill>
          <bgColor rgb="FF92D050"/>
        </patternFill>
      </fill>
    </dxf>
    <dxf>
      <font>
        <b val="0"/>
        <i val="0"/>
        <color theme="0"/>
      </font>
      <fill>
        <patternFill>
          <bgColor rgb="FFEDE311"/>
        </patternFill>
      </fill>
    </dxf>
    <dxf>
      <font>
        <b/>
        <i val="0"/>
        <color theme="0"/>
      </font>
      <fill>
        <patternFill>
          <bgColor rgb="FFFFC000"/>
        </patternFill>
      </fill>
    </dxf>
    <dxf>
      <font>
        <b/>
        <i val="0"/>
        <color theme="0"/>
      </font>
      <fill>
        <patternFill>
          <bgColor rgb="FFFF6600"/>
        </patternFill>
      </fill>
    </dxf>
    <dxf>
      <font>
        <b/>
        <i val="0"/>
        <color theme="0"/>
      </font>
      <fill>
        <patternFill>
          <bgColor rgb="FFFF3300"/>
        </patternFill>
      </fill>
    </dxf>
    <dxf>
      <font>
        <b/>
        <i val="0"/>
        <color theme="0"/>
      </font>
      <fill>
        <patternFill>
          <bgColor rgb="FFCC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ont>
        <b/>
        <i val="0"/>
        <color theme="0"/>
      </font>
      <fill>
        <patternFill>
          <bgColor rgb="FF92D050"/>
        </patternFill>
      </fill>
    </dxf>
    <dxf>
      <font>
        <b val="0"/>
        <i val="0"/>
        <color theme="0"/>
      </font>
      <fill>
        <patternFill>
          <bgColor rgb="FFEDE311"/>
        </patternFill>
      </fill>
    </dxf>
    <dxf>
      <font>
        <b/>
        <i val="0"/>
        <color theme="0"/>
      </font>
      <fill>
        <patternFill>
          <bgColor rgb="FFFFC000"/>
        </patternFill>
      </fill>
    </dxf>
    <dxf>
      <font>
        <b/>
        <i val="0"/>
        <color theme="0"/>
      </font>
      <fill>
        <patternFill>
          <bgColor rgb="FFFF6600"/>
        </patternFill>
      </fill>
    </dxf>
    <dxf>
      <font>
        <b/>
        <i val="0"/>
        <color theme="0"/>
      </font>
      <fill>
        <patternFill>
          <bgColor rgb="FFFF3300"/>
        </patternFill>
      </fill>
    </dxf>
    <dxf>
      <font>
        <b/>
        <i val="0"/>
        <color theme="0"/>
      </font>
      <fill>
        <patternFill>
          <bgColor rgb="FFCC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ont>
        <b/>
        <i val="0"/>
        <color theme="0"/>
      </font>
      <fill>
        <patternFill>
          <bgColor rgb="FF92D050"/>
        </patternFill>
      </fill>
    </dxf>
    <dxf>
      <font>
        <b val="0"/>
        <i val="0"/>
        <color theme="0"/>
      </font>
      <fill>
        <patternFill>
          <bgColor rgb="FFEDE311"/>
        </patternFill>
      </fill>
    </dxf>
    <dxf>
      <font>
        <b/>
        <i val="0"/>
        <color theme="0"/>
      </font>
      <fill>
        <patternFill>
          <bgColor rgb="FFFFC000"/>
        </patternFill>
      </fill>
    </dxf>
    <dxf>
      <font>
        <b/>
        <i val="0"/>
        <color theme="0"/>
      </font>
      <fill>
        <patternFill>
          <bgColor rgb="FFFF6600"/>
        </patternFill>
      </fill>
    </dxf>
    <dxf>
      <font>
        <b/>
        <i val="0"/>
        <color theme="0"/>
      </font>
      <fill>
        <patternFill>
          <bgColor rgb="FFFF3300"/>
        </patternFill>
      </fill>
    </dxf>
    <dxf>
      <font>
        <b/>
        <i val="0"/>
        <color theme="0"/>
      </font>
      <fill>
        <patternFill>
          <bgColor rgb="FFCC0000"/>
        </patternFill>
      </fill>
    </dxf>
  </dxfs>
  <tableStyles count="0" defaultTableStyle="TableStyleMedium2" defaultPivotStyle="PivotStyleLight16"/>
  <colors>
    <mruColors>
      <color rgb="FFF3E529"/>
      <color rgb="FFF6EC26"/>
      <color rgb="FFEBFB57"/>
      <color rgb="FFC11C0B"/>
      <color rgb="FFFF3300"/>
      <color rgb="FFFF66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809625</xdr:colOff>
      <xdr:row>1</xdr:row>
      <xdr:rowOff>83344</xdr:rowOff>
    </xdr:from>
    <xdr:to>
      <xdr:col>1</xdr:col>
      <xdr:colOff>1895474</xdr:colOff>
      <xdr:row>2</xdr:row>
      <xdr:rowOff>797718</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8688" y="250032"/>
          <a:ext cx="1085849" cy="12382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Empresarial\Valker%20Global%20Risk\Operacion\ARP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Vulnerabilidad"/>
      <sheetName val="Matriz"/>
      <sheetName val="Correcciones"/>
      <sheetName val="Seguimiento Plan de Accion"/>
      <sheetName val="Graficos"/>
      <sheetName val="Glosario"/>
      <sheetName val="Fotos"/>
      <sheetName val="Fotos 2"/>
      <sheetName val="Fotos 3"/>
      <sheetName val="Datos"/>
      <sheetName val="Riesgos Por Segmento"/>
    </sheetNames>
    <sheetDataSet>
      <sheetData sheetId="0"/>
      <sheetData sheetId="1">
        <row r="17">
          <cell r="D17">
            <v>0</v>
          </cell>
          <cell r="H17">
            <v>0</v>
          </cell>
        </row>
        <row r="18">
          <cell r="H18">
            <v>0</v>
          </cell>
        </row>
        <row r="19">
          <cell r="H19">
            <v>0</v>
          </cell>
        </row>
        <row r="20">
          <cell r="H20">
            <v>0</v>
          </cell>
        </row>
        <row r="21">
          <cell r="H21">
            <v>0</v>
          </cell>
        </row>
        <row r="22">
          <cell r="H22">
            <v>0</v>
          </cell>
        </row>
        <row r="23">
          <cell r="H23">
            <v>0</v>
          </cell>
        </row>
        <row r="24">
          <cell r="H24">
            <v>0</v>
          </cell>
        </row>
        <row r="25">
          <cell r="H25">
            <v>0</v>
          </cell>
        </row>
        <row r="26">
          <cell r="H26">
            <v>0</v>
          </cell>
        </row>
        <row r="27">
          <cell r="H27">
            <v>0</v>
          </cell>
        </row>
        <row r="28">
          <cell r="H28">
            <v>0</v>
          </cell>
        </row>
        <row r="29">
          <cell r="H29">
            <v>0</v>
          </cell>
        </row>
      </sheetData>
      <sheetData sheetId="2"/>
      <sheetData sheetId="3"/>
      <sheetData sheetId="4"/>
      <sheetData sheetId="5"/>
      <sheetData sheetId="6"/>
      <sheetData sheetId="7"/>
      <sheetData sheetId="8"/>
      <sheetData sheetId="9"/>
      <sheetData sheetId="10"/>
      <sheetData sheetId="1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ardo E. Nuñez Martinez" refreshedDate="43044.898053819445" createdVersion="5" refreshedVersion="5" minRefreshableVersion="3" recordCount="23" xr:uid="{00000000-000A-0000-FFFF-FFFF08000000}">
  <cacheSource type="worksheet">
    <worksheetSource ref="B2:N25" sheet="Historico Auditorias"/>
  </cacheSource>
  <cacheFields count="13">
    <cacheField name="N°" numFmtId="164">
      <sharedItems containsString="0" containsBlank="1" containsNumber="1" containsInteger="1" minValue="1" maxValue="20"/>
    </cacheField>
    <cacheField name="Bien u objetivo" numFmtId="164">
      <sharedItems containsBlank="1" count="9">
        <m/>
        <s v="Caja fuerte"/>
        <s v="Mal control de datos"/>
        <s v="Falta documentacion administrativa"/>
        <s v="cajero automatico"/>
        <s v="Bodega de quimicos"/>
        <s v="No hay registros"/>
        <s v="Coputadores"/>
        <s v=""/>
      </sharedItems>
    </cacheField>
    <cacheField name="Auditor" numFmtId="164">
      <sharedItems containsBlank="1" count="4">
        <s v="Fecha"/>
        <s v="Hora"/>
        <s v="Cumplimiento"/>
        <m/>
      </sharedItems>
    </cacheField>
    <cacheField name="R. Nuñez" numFmtId="0">
      <sharedItems containsDate="1" containsMixedTypes="1" minDate="1899-12-31T00:00:00" maxDate="1899-12-31T04:01:03"/>
    </cacheField>
    <cacheField name="R. Nuñez2" numFmtId="0">
      <sharedItems containsDate="1" containsMixedTypes="1" minDate="1899-12-30T13:45:00" maxDate="1899-12-31T04:01:03"/>
    </cacheField>
    <cacheField name="R. Nuñez3" numFmtId="0">
      <sharedItems containsDate="1" containsMixedTypes="1" minDate="1899-12-30T10:00:00" maxDate="1899-12-31T04:01:03"/>
    </cacheField>
    <cacheField name="R. Nuñez4" numFmtId="0">
      <sharedItems containsDate="1" containsMixedTypes="1" minDate="1899-12-30T15:00:00" maxDate="1899-12-31T04:01:03"/>
    </cacheField>
    <cacheField name="R.Nunez" numFmtId="0">
      <sharedItems containsDate="1" containsMixedTypes="1" minDate="1899-12-30T17:30:00" maxDate="1899-12-31T04:01:03"/>
    </cacheField>
    <cacheField name="R. Nuñez M" numFmtId="0">
      <sharedItems containsDate="1" containsMixedTypes="1" minDate="1899-12-30T10:45:00" maxDate="1900-01-07T05:55:03"/>
    </cacheField>
    <cacheField name="R.nunez2" numFmtId="0">
      <sharedItems containsDate="1" containsMixedTypes="1" minDate="1899-12-30T08:10:00" maxDate="1899-12-31T04:01:03" count="9">
        <d v="2017-11-01T00:00:00"/>
        <d v="1899-12-30T08:10:00"/>
        <n v="0.72499999999999998"/>
        <n v="0.8"/>
        <n v="1"/>
        <n v="0.66666666666666663"/>
        <n v="0.83333333333333337"/>
        <n v="0.5"/>
        <s v=""/>
      </sharedItems>
    </cacheField>
    <cacheField name="R.Nunez3" numFmtId="0">
      <sharedItems containsDate="1" containsMixedTypes="1" minDate="1899-12-30T14:00:00" maxDate="1899-12-31T04:01:03"/>
    </cacheField>
    <cacheField name="R.Nunez4" numFmtId="0">
      <sharedItems containsDate="1" containsMixedTypes="1" minDate="1899-12-30T16:00:00" maxDate="1899-12-31T03:53:03"/>
    </cacheField>
    <cacheField name="Observaciones"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
  <r>
    <m/>
    <x v="0"/>
    <x v="0"/>
    <d v="2017-09-22T00:00:00"/>
    <d v="2017-09-30T00:00:00"/>
    <d v="2017-10-10T00:00:00"/>
    <d v="2017-10-15T00:00:00"/>
    <d v="2017-10-20T00:00:00"/>
    <d v="2017-10-28T00:00:00"/>
    <x v="0"/>
    <d v="2017-11-07T00:00:00"/>
    <d v="2017-11-15T00:00:00"/>
    <m/>
  </r>
  <r>
    <m/>
    <x v="0"/>
    <x v="1"/>
    <d v="1899-12-30T14:30:00"/>
    <d v="1899-12-30T13:45:00"/>
    <d v="1899-12-30T10:00:00"/>
    <d v="1899-12-30T15:00:00"/>
    <d v="1899-12-30T17:30:00"/>
    <d v="1899-12-30T10:45:00"/>
    <x v="1"/>
    <d v="1899-12-30T14:00:00"/>
    <d v="1899-12-30T16:00:00"/>
    <m/>
  </r>
  <r>
    <m/>
    <x v="0"/>
    <x v="2"/>
    <n v="0.53749999999999998"/>
    <n v="0.74583333333333335"/>
    <n v="0.6"/>
    <n v="0.78749999999999998"/>
    <n v="0.80833333333333335"/>
    <n v="0.68333333333333335"/>
    <x v="2"/>
    <n v="0.85"/>
    <n v="0.57291666666666663"/>
    <m/>
  </r>
  <r>
    <n v="1"/>
    <x v="1"/>
    <x v="3"/>
    <n v="0.8"/>
    <n v="0.8"/>
    <n v="0.8"/>
    <n v="0.8"/>
    <n v="0.8"/>
    <n v="0.8"/>
    <x v="3"/>
    <n v="0.8"/>
    <n v="0.5"/>
    <m/>
  </r>
  <r>
    <n v="2"/>
    <x v="2"/>
    <x v="3"/>
    <n v="1"/>
    <n v="1"/>
    <n v="1"/>
    <n v="0.83333333333333337"/>
    <n v="0.83333333333333337"/>
    <n v="0.66666666666666663"/>
    <x v="4"/>
    <n v="1"/>
    <n v="0.5"/>
    <m/>
  </r>
  <r>
    <n v="3"/>
    <x v="3"/>
    <x v="3"/>
    <n v="0.33333333333333331"/>
    <n v="1"/>
    <n v="0.5"/>
    <n v="1"/>
    <n v="1"/>
    <n v="0.66666666666666663"/>
    <x v="4"/>
    <n v="1"/>
    <n v="0.5"/>
    <m/>
  </r>
  <r>
    <n v="4"/>
    <x v="4"/>
    <x v="3"/>
    <n v="0.16666666666666666"/>
    <n v="0.66666666666666663"/>
    <n v="0.16666666666666666"/>
    <n v="0.66666666666666663"/>
    <n v="0.83333333333333337"/>
    <n v="0.66666666666666663"/>
    <x v="5"/>
    <n v="0.66666666666666663"/>
    <n v="0.75"/>
    <m/>
  </r>
  <r>
    <n v="5"/>
    <x v="5"/>
    <x v="3"/>
    <n v="0.5"/>
    <n v="0.5"/>
    <n v="0.66666666666666663"/>
    <n v="0.66666666666666663"/>
    <n v="0.66666666666666663"/>
    <n v="0.83333333333333337"/>
    <x v="6"/>
    <n v="1"/>
    <n v="0.66666666666666663"/>
    <m/>
  </r>
  <r>
    <n v="6"/>
    <x v="6"/>
    <x v="3"/>
    <n v="0"/>
    <n v="0.66666666666666663"/>
    <n v="0.83333333333333337"/>
    <n v="0.83333333333333337"/>
    <n v="1"/>
    <n v="0.5"/>
    <x v="7"/>
    <n v="0.66666666666666663"/>
    <n v="0.66666666666666663"/>
    <m/>
  </r>
  <r>
    <n v="7"/>
    <x v="5"/>
    <x v="3"/>
    <n v="0.66666666666666663"/>
    <n v="0.66666666666666663"/>
    <n v="0.16666666666666666"/>
    <n v="0.83333333333333337"/>
    <n v="0.5"/>
    <n v="0.66666666666666663"/>
    <x v="7"/>
    <n v="0.83333333333333337"/>
    <n v="0.66666666666666663"/>
    <m/>
  </r>
  <r>
    <n v="8"/>
    <x v="7"/>
    <x v="3"/>
    <n v="0.83333333333333337"/>
    <n v="0.66666666666666663"/>
    <n v="0.66666666666666663"/>
    <n v="0.66666666666666663"/>
    <n v="0.83333333333333337"/>
    <n v="0.66666666666666663"/>
    <x v="7"/>
    <n v="0.83333333333333337"/>
    <n v="0.33333333333333331"/>
    <n v="0"/>
  </r>
  <r>
    <n v="9"/>
    <x v="8"/>
    <x v="3"/>
    <s v=""/>
    <s v=""/>
    <s v=""/>
    <s v=""/>
    <s v=""/>
    <s v=""/>
    <x v="8"/>
    <s v=""/>
    <s v=""/>
    <n v="0"/>
  </r>
  <r>
    <n v="10"/>
    <x v="8"/>
    <x v="3"/>
    <s v=""/>
    <s v=""/>
    <s v=""/>
    <s v=""/>
    <s v=""/>
    <s v=""/>
    <x v="8"/>
    <s v=""/>
    <s v=""/>
    <n v="0"/>
  </r>
  <r>
    <n v="11"/>
    <x v="8"/>
    <x v="3"/>
    <s v=""/>
    <s v=""/>
    <s v=""/>
    <s v=""/>
    <s v=""/>
    <s v=""/>
    <x v="8"/>
    <s v=""/>
    <s v=""/>
    <n v="0"/>
  </r>
  <r>
    <n v="12"/>
    <x v="8"/>
    <x v="3"/>
    <s v=""/>
    <s v=""/>
    <s v=""/>
    <s v=""/>
    <s v=""/>
    <s v=""/>
    <x v="8"/>
    <s v=""/>
    <s v=""/>
    <n v="0"/>
  </r>
  <r>
    <n v="13"/>
    <x v="8"/>
    <x v="3"/>
    <s v=""/>
    <s v=""/>
    <s v=""/>
    <s v=""/>
    <s v=""/>
    <s v=""/>
    <x v="8"/>
    <s v=""/>
    <s v=""/>
    <n v="0"/>
  </r>
  <r>
    <n v="14"/>
    <x v="8"/>
    <x v="3"/>
    <s v=""/>
    <s v=""/>
    <s v=""/>
    <s v=""/>
    <s v=""/>
    <s v=""/>
    <x v="8"/>
    <s v=""/>
    <s v=""/>
    <n v="0"/>
  </r>
  <r>
    <n v="15"/>
    <x v="8"/>
    <x v="3"/>
    <s v=""/>
    <s v=""/>
    <s v=""/>
    <s v=""/>
    <s v=""/>
    <s v=""/>
    <x v="8"/>
    <s v=""/>
    <s v=""/>
    <n v="0"/>
  </r>
  <r>
    <n v="16"/>
    <x v="8"/>
    <x v="3"/>
    <s v=""/>
    <s v=""/>
    <s v=""/>
    <s v=""/>
    <s v=""/>
    <s v=""/>
    <x v="8"/>
    <s v=""/>
    <s v=""/>
    <n v="0"/>
  </r>
  <r>
    <n v="17"/>
    <x v="8"/>
    <x v="3"/>
    <s v=""/>
    <s v=""/>
    <s v=""/>
    <s v=""/>
    <s v=""/>
    <s v=""/>
    <x v="8"/>
    <s v=""/>
    <s v=""/>
    <n v="0"/>
  </r>
  <r>
    <n v="18"/>
    <x v="8"/>
    <x v="3"/>
    <s v=""/>
    <s v=""/>
    <s v=""/>
    <s v=""/>
    <s v=""/>
    <s v=""/>
    <x v="8"/>
    <s v=""/>
    <s v=""/>
    <n v="0"/>
  </r>
  <r>
    <n v="19"/>
    <x v="8"/>
    <x v="3"/>
    <s v=""/>
    <s v=""/>
    <s v=""/>
    <s v=""/>
    <s v=""/>
    <s v=""/>
    <x v="8"/>
    <s v=""/>
    <s v=""/>
    <n v="0"/>
  </r>
  <r>
    <n v="20"/>
    <x v="8"/>
    <x v="3"/>
    <s v=""/>
    <s v=""/>
    <s v=""/>
    <s v=""/>
    <s v=""/>
    <s v=""/>
    <x v="8"/>
    <s v=""/>
    <s v=""/>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Tabla dinámica2"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B5" firstHeaderRow="1" firstDataRow="1" firstDataCol="1" rowPageCount="1" colPageCount="1"/>
  <pivotFields count="13">
    <pivotField showAll="0"/>
    <pivotField axis="axisRow" dataField="1" showAll="0">
      <items count="10">
        <item x="8"/>
        <item x="5"/>
        <item x="1"/>
        <item x="4"/>
        <item x="7"/>
        <item x="3"/>
        <item x="2"/>
        <item x="6"/>
        <item x="0"/>
        <item t="default"/>
      </items>
    </pivotField>
    <pivotField axis="axisPage" showAll="0">
      <items count="5">
        <item x="2"/>
        <item x="0"/>
        <item x="1"/>
        <item x="3"/>
        <item t="default"/>
      </items>
    </pivotField>
    <pivotField showAll="0"/>
    <pivotField showAll="0"/>
    <pivotField showAll="0"/>
    <pivotField showAll="0"/>
    <pivotField showAll="0"/>
    <pivotField showAll="0"/>
    <pivotField showAll="0">
      <items count="10">
        <item x="7"/>
        <item x="5"/>
        <item x="2"/>
        <item x="3"/>
        <item x="6"/>
        <item x="4"/>
        <item x="8"/>
        <item x="1"/>
        <item x="0"/>
        <item t="default"/>
      </items>
    </pivotField>
    <pivotField showAll="0"/>
    <pivotField showAll="0"/>
    <pivotField showAll="0"/>
  </pivotFields>
  <rowFields count="1">
    <field x="1"/>
  </rowFields>
  <rowItems count="2">
    <i>
      <x v="8"/>
    </i>
    <i t="grand">
      <x/>
    </i>
  </rowItems>
  <colItems count="1">
    <i/>
  </colItems>
  <pageFields count="1">
    <pageField fld="2" item="1" hier="-1"/>
  </pageFields>
  <dataFields count="1">
    <dataField name="Cuenta de Bien u objetivo"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Q21" totalsRowShown="0" headerRowDxfId="20" headerRowBorderDxfId="19" tableBorderDxfId="18" totalsRowBorderDxfId="17">
  <autoFilter ref="A1:Q21" xr:uid="{00000000-0009-0000-0100-000001000000}"/>
  <tableColumns count="17">
    <tableColumn id="1" xr3:uid="{00000000-0010-0000-0000-000001000000}" name="Items" dataDxfId="16">
      <calculatedColumnFormula>IF(correction!B5="","",correction!B5)</calculatedColumnFormula>
    </tableColumn>
    <tableColumn id="2" xr3:uid="{00000000-0010-0000-0000-000002000000}" name="Objetivo" dataDxfId="15">
      <calculatedColumnFormula>IF(correction!C5="","",correction!C5)</calculatedColumnFormula>
    </tableColumn>
    <tableColumn id="3" xr3:uid="{00000000-0010-0000-0000-000003000000}" name="Tipo de Riesgo" dataDxfId="14">
      <calculatedColumnFormula>IF(correction!D5="","",correction!D5)</calculatedColumnFormula>
    </tableColumn>
    <tableColumn id="4" xr3:uid="{00000000-0010-0000-0000-000004000000}" name="Vector o Causa" dataDxfId="13">
      <calculatedColumnFormula>IF(correction!E5="","",correction!E5)</calculatedColumnFormula>
    </tableColumn>
    <tableColumn id="5" xr3:uid="{00000000-0010-0000-0000-000005000000}" name="Consecuencias Inmediatas" dataDxfId="12">
      <calculatedColumnFormula>IF(correction!F5="","",correction!F5)</calculatedColumnFormula>
    </tableColumn>
    <tableColumn id="6" xr3:uid="{00000000-0010-0000-0000-000006000000}" name="NR" dataDxfId="11">
      <calculatedColumnFormula>IF(correction!G5="","",correction!G5)</calculatedColumnFormula>
    </tableColumn>
    <tableColumn id="7" xr3:uid="{00000000-0010-0000-0000-000007000000}" name="Tratamiento" dataDxfId="10">
      <calculatedColumnFormula>IF(correction!H5="","",correction!H5)</calculatedColumnFormula>
    </tableColumn>
    <tableColumn id="8" xr3:uid="{00000000-0010-0000-0000-000008000000}" name="Accion 1" dataDxfId="9">
      <calculatedColumnFormula>IF(correction!I5="","",correction!I5)</calculatedColumnFormula>
    </tableColumn>
    <tableColumn id="9" xr3:uid="{00000000-0010-0000-0000-000009000000}" name="Responsable" dataDxfId="8">
      <calculatedColumnFormula>IF(correction!J5="","",correction!J5)</calculatedColumnFormula>
    </tableColumn>
    <tableColumn id="10" xr3:uid="{00000000-0010-0000-0000-00000A000000}" name="Accion 2" dataDxfId="7">
      <calculatedColumnFormula>IF(correction!K5="","",correction!K5)</calculatedColumnFormula>
    </tableColumn>
    <tableColumn id="11" xr3:uid="{00000000-0010-0000-0000-00000B000000}" name="Responsable2" dataDxfId="6">
      <calculatedColumnFormula>IF(correction!L5="","",correction!L5)</calculatedColumnFormula>
    </tableColumn>
    <tableColumn id="12" xr3:uid="{00000000-0010-0000-0000-00000C000000}" name="Condicion 1" dataDxfId="5">
      <calculatedColumnFormula>IF(correction!M5="","",correction!M5)</calculatedColumnFormula>
    </tableColumn>
    <tableColumn id="13" xr3:uid="{00000000-0010-0000-0000-00000D000000}" name="Responsable3" dataDxfId="4">
      <calculatedColumnFormula>IF(correction!N5="","",correction!N5)</calculatedColumnFormula>
    </tableColumn>
    <tableColumn id="14" xr3:uid="{00000000-0010-0000-0000-00000E000000}" name="Condicion 2" dataDxfId="3">
      <calculatedColumnFormula>IF(correction!O5="","",correction!O5)</calculatedColumnFormula>
    </tableColumn>
    <tableColumn id="15" xr3:uid="{00000000-0010-0000-0000-00000F000000}" name="Responsable4" dataDxfId="2">
      <calculatedColumnFormula>IF(correction!P5="","",correction!P5)</calculatedColumnFormula>
    </tableColumn>
    <tableColumn id="16" xr3:uid="{00000000-0010-0000-0000-000010000000}" name="Plan de accion" dataDxfId="1">
      <calculatedColumnFormula>IF(correction!Q5="","",correction!Q5)</calculatedColumnFormula>
    </tableColumn>
    <tableColumn id="17" xr3:uid="{00000000-0010-0000-0000-000011000000}" name="Plan de Condicion" dataDxfId="0">
      <calculatedColumnFormula>IF(correction!R5="","",correction!R5)</calculatedColumnFormula>
    </tableColumn>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249977111117893"/>
  </sheetPr>
  <dimension ref="B2:Q36"/>
  <sheetViews>
    <sheetView showGridLines="0" topLeftCell="A12" zoomScale="80" zoomScaleNormal="80" workbookViewId="0">
      <selection activeCell="E25" sqref="E25"/>
    </sheetView>
  </sheetViews>
  <sheetFormatPr baseColWidth="10" defaultColWidth="11.42578125" defaultRowHeight="12.75"/>
  <cols>
    <col min="1" max="1" width="1.85546875" style="16" customWidth="1"/>
    <col min="2" max="2" width="41.140625" style="16" customWidth="1"/>
    <col min="3" max="3" width="30.85546875" style="16" customWidth="1"/>
    <col min="4" max="4" width="49.5703125" style="16" customWidth="1"/>
    <col min="5" max="5" width="36.42578125" style="16" customWidth="1"/>
    <col min="6" max="6" width="21.5703125" style="16" customWidth="1"/>
    <col min="7" max="7" width="18.5703125" style="16" customWidth="1"/>
    <col min="8" max="18" width="13.28515625" style="16" customWidth="1"/>
    <col min="19" max="16384" width="11.42578125" style="16"/>
  </cols>
  <sheetData>
    <row r="2" spans="2:17" s="18" customFormat="1" ht="41.25" customHeight="1">
      <c r="B2" s="127"/>
      <c r="C2" s="129" t="s">
        <v>190</v>
      </c>
      <c r="D2" s="129"/>
      <c r="E2" s="129"/>
      <c r="F2" s="129"/>
      <c r="G2" s="29" t="s">
        <v>191</v>
      </c>
    </row>
    <row r="3" spans="2:17" s="18" customFormat="1" ht="69.75" customHeight="1">
      <c r="B3" s="127"/>
      <c r="C3" s="130" t="s">
        <v>234</v>
      </c>
      <c r="D3" s="131"/>
      <c r="E3" s="131"/>
      <c r="F3" s="132"/>
      <c r="G3" s="30">
        <f>F5</f>
        <v>10020</v>
      </c>
    </row>
    <row r="4" spans="2:17" s="18" customFormat="1" ht="65.25" customHeight="1">
      <c r="B4" s="32" t="s">
        <v>192</v>
      </c>
      <c r="C4" s="133"/>
      <c r="D4" s="134"/>
      <c r="E4" s="134"/>
      <c r="F4" s="135"/>
      <c r="G4" s="33">
        <v>2017</v>
      </c>
      <c r="H4" s="16"/>
      <c r="I4" s="16"/>
      <c r="J4" s="16"/>
      <c r="K4" s="16"/>
      <c r="L4" s="16"/>
      <c r="M4" s="16"/>
      <c r="N4" s="16"/>
      <c r="O4" s="16"/>
      <c r="P4" s="16"/>
      <c r="Q4" s="16"/>
    </row>
    <row r="5" spans="2:17" s="18" customFormat="1" ht="20.100000000000001" customHeight="1">
      <c r="B5" s="34" t="s">
        <v>9</v>
      </c>
      <c r="C5" s="35" t="s">
        <v>171</v>
      </c>
      <c r="D5" s="35"/>
      <c r="E5" s="36" t="s">
        <v>202</v>
      </c>
      <c r="F5" s="128">
        <v>10020</v>
      </c>
      <c r="G5" s="128"/>
      <c r="H5" s="17"/>
      <c r="I5" s="17"/>
      <c r="J5" s="17"/>
      <c r="K5" s="17"/>
      <c r="L5" s="17"/>
    </row>
    <row r="6" spans="2:17" s="18" customFormat="1" ht="20.100000000000001" customHeight="1">
      <c r="B6" s="34" t="s">
        <v>10</v>
      </c>
      <c r="C6" s="122" t="s">
        <v>172</v>
      </c>
      <c r="D6" s="122"/>
      <c r="E6" s="122"/>
      <c r="F6" s="122"/>
      <c r="G6" s="122"/>
      <c r="H6" s="19"/>
      <c r="I6" s="19"/>
      <c r="J6" s="19"/>
      <c r="K6" s="19"/>
      <c r="L6" s="19"/>
    </row>
    <row r="7" spans="2:17" s="18" customFormat="1" ht="20.100000000000001" customHeight="1">
      <c r="B7" s="34" t="s">
        <v>105</v>
      </c>
      <c r="C7" s="122" t="s">
        <v>173</v>
      </c>
      <c r="D7" s="122"/>
      <c r="E7" s="122"/>
      <c r="F7" s="122"/>
      <c r="G7" s="122"/>
    </row>
    <row r="8" spans="2:17" ht="20.100000000000001" customHeight="1">
      <c r="B8" s="34" t="s">
        <v>185</v>
      </c>
      <c r="C8" s="123"/>
      <c r="D8" s="123"/>
      <c r="E8" s="123"/>
      <c r="F8" s="123"/>
      <c r="G8" s="123"/>
      <c r="H8" s="18"/>
      <c r="I8" s="18"/>
      <c r="J8" s="18"/>
      <c r="K8" s="18"/>
      <c r="L8" s="18"/>
      <c r="M8" s="18"/>
      <c r="N8" s="18"/>
      <c r="O8" s="18"/>
      <c r="P8" s="18"/>
      <c r="Q8" s="18"/>
    </row>
    <row r="9" spans="2:17" ht="20.100000000000001" customHeight="1">
      <c r="B9" s="34" t="s">
        <v>33</v>
      </c>
      <c r="C9" s="122" t="s">
        <v>116</v>
      </c>
      <c r="D9" s="122"/>
      <c r="E9" s="122"/>
      <c r="F9" s="122"/>
      <c r="G9" s="122"/>
      <c r="H9" s="18"/>
      <c r="I9" s="18"/>
      <c r="J9" s="18"/>
      <c r="K9" s="18"/>
      <c r="L9" s="18"/>
      <c r="M9" s="18"/>
      <c r="N9" s="18"/>
      <c r="O9" s="18"/>
      <c r="P9" s="18"/>
      <c r="Q9" s="18"/>
    </row>
    <row r="10" spans="2:17" ht="20.100000000000001" customHeight="1">
      <c r="B10" s="34" t="s">
        <v>203</v>
      </c>
      <c r="C10" s="124">
        <v>42795</v>
      </c>
      <c r="D10" s="125"/>
      <c r="E10" s="125"/>
      <c r="F10" s="125"/>
      <c r="G10" s="126"/>
      <c r="H10" s="18"/>
      <c r="I10" s="18"/>
      <c r="J10" s="18"/>
      <c r="K10" s="18"/>
      <c r="L10" s="18"/>
      <c r="M10" s="18"/>
      <c r="N10" s="18"/>
      <c r="O10" s="18"/>
      <c r="P10" s="18"/>
      <c r="Q10" s="18"/>
    </row>
    <row r="11" spans="2:17" ht="20.100000000000001" customHeight="1">
      <c r="B11" s="37" t="s">
        <v>186</v>
      </c>
      <c r="C11" s="119" t="s">
        <v>235</v>
      </c>
      <c r="D11" s="119"/>
      <c r="E11" s="119"/>
      <c r="F11" s="119"/>
      <c r="G11" s="119"/>
    </row>
    <row r="12" spans="2:17" ht="21" customHeight="1">
      <c r="B12" s="120" t="s">
        <v>174</v>
      </c>
      <c r="C12" s="120"/>
      <c r="D12" s="120"/>
    </row>
    <row r="13" spans="2:17" ht="13.5" customHeight="1" thickBot="1">
      <c r="B13" s="121"/>
      <c r="C13" s="121"/>
      <c r="D13" s="121"/>
    </row>
    <row r="14" spans="2:17" ht="12.75" customHeight="1">
      <c r="B14" s="110" t="s">
        <v>281</v>
      </c>
      <c r="C14" s="113" t="s">
        <v>236</v>
      </c>
      <c r="D14" s="113" t="s">
        <v>176</v>
      </c>
      <c r="E14" s="116" t="s">
        <v>177</v>
      </c>
    </row>
    <row r="15" spans="2:17" ht="12.75" customHeight="1">
      <c r="B15" s="111"/>
      <c r="C15" s="114"/>
      <c r="D15" s="114"/>
      <c r="E15" s="117"/>
    </row>
    <row r="16" spans="2:17" ht="13.5" customHeight="1" thickBot="1">
      <c r="B16" s="112"/>
      <c r="C16" s="115"/>
      <c r="D16" s="115"/>
      <c r="E16" s="118"/>
    </row>
    <row r="17" spans="2:5" ht="15.75">
      <c r="B17" s="22">
        <v>1</v>
      </c>
      <c r="C17" s="58" t="s">
        <v>280</v>
      </c>
      <c r="D17" s="23" t="s">
        <v>307</v>
      </c>
      <c r="E17" s="24" t="s">
        <v>308</v>
      </c>
    </row>
    <row r="18" spans="2:5" ht="15.75">
      <c r="B18" s="25">
        <v>2</v>
      </c>
      <c r="C18" s="58" t="s">
        <v>333</v>
      </c>
      <c r="D18" s="26" t="s">
        <v>334</v>
      </c>
      <c r="E18" s="27" t="s">
        <v>335</v>
      </c>
    </row>
    <row r="19" spans="2:5" ht="15.75">
      <c r="B19" s="22">
        <v>3</v>
      </c>
      <c r="C19" s="58" t="s">
        <v>336</v>
      </c>
      <c r="D19" s="26" t="s">
        <v>337</v>
      </c>
      <c r="E19" s="27" t="s">
        <v>338</v>
      </c>
    </row>
    <row r="20" spans="2:5" ht="15.75">
      <c r="B20" s="25">
        <v>4</v>
      </c>
      <c r="C20" s="58" t="s">
        <v>280</v>
      </c>
      <c r="D20" s="26" t="s">
        <v>339</v>
      </c>
      <c r="E20" s="27" t="s">
        <v>340</v>
      </c>
    </row>
    <row r="21" spans="2:5" ht="15.75">
      <c r="B21" s="25">
        <v>5</v>
      </c>
      <c r="C21" s="58" t="s">
        <v>280</v>
      </c>
      <c r="D21" s="26" t="s">
        <v>341</v>
      </c>
      <c r="E21" s="27" t="s">
        <v>342</v>
      </c>
    </row>
    <row r="22" spans="2:5" ht="15.75">
      <c r="B22" s="22">
        <v>6</v>
      </c>
      <c r="C22" s="58" t="s">
        <v>336</v>
      </c>
      <c r="D22" s="26" t="s">
        <v>343</v>
      </c>
      <c r="E22" s="27" t="s">
        <v>344</v>
      </c>
    </row>
    <row r="23" spans="2:5" ht="15.75">
      <c r="B23" s="25">
        <v>7</v>
      </c>
      <c r="C23" s="58" t="s">
        <v>333</v>
      </c>
      <c r="D23" s="26" t="s">
        <v>341</v>
      </c>
      <c r="E23" s="27" t="s">
        <v>345</v>
      </c>
    </row>
    <row r="24" spans="2:5" ht="15.75">
      <c r="B24" s="25">
        <v>8</v>
      </c>
      <c r="C24" s="58" t="s">
        <v>280</v>
      </c>
      <c r="D24" s="26" t="s">
        <v>346</v>
      </c>
      <c r="E24" s="27" t="s">
        <v>308</v>
      </c>
    </row>
    <row r="25" spans="2:5" ht="15.75">
      <c r="B25" s="22">
        <v>9</v>
      </c>
      <c r="C25" s="58"/>
      <c r="D25" s="26"/>
      <c r="E25" s="27"/>
    </row>
    <row r="26" spans="2:5" ht="15.75">
      <c r="B26" s="25">
        <v>10</v>
      </c>
      <c r="C26" s="58"/>
      <c r="D26" s="26"/>
      <c r="E26" s="27"/>
    </row>
    <row r="27" spans="2:5" ht="15.75">
      <c r="B27" s="25">
        <v>11</v>
      </c>
      <c r="C27" s="58"/>
      <c r="D27" s="26"/>
      <c r="E27" s="27"/>
    </row>
    <row r="28" spans="2:5" ht="15.75">
      <c r="B28" s="22">
        <v>12</v>
      </c>
      <c r="C28" s="58"/>
      <c r="D28" s="26"/>
      <c r="E28" s="27"/>
    </row>
    <row r="29" spans="2:5" ht="15.75">
      <c r="B29" s="25">
        <v>13</v>
      </c>
      <c r="C29" s="58"/>
      <c r="D29" s="26"/>
      <c r="E29" s="27"/>
    </row>
    <row r="30" spans="2:5" ht="15.75">
      <c r="B30" s="25">
        <v>14</v>
      </c>
      <c r="C30" s="58"/>
      <c r="D30" s="26"/>
      <c r="E30" s="27"/>
    </row>
    <row r="31" spans="2:5" ht="15.75">
      <c r="B31" s="22">
        <v>15</v>
      </c>
      <c r="C31" s="58"/>
      <c r="D31" s="26"/>
      <c r="E31" s="27"/>
    </row>
    <row r="32" spans="2:5" ht="15.75">
      <c r="B32" s="25">
        <v>16</v>
      </c>
      <c r="C32" s="58"/>
      <c r="D32" s="26"/>
      <c r="E32" s="27"/>
    </row>
    <row r="33" spans="2:5" ht="15.75">
      <c r="B33" s="25">
        <v>17</v>
      </c>
      <c r="C33" s="58"/>
      <c r="D33" s="26"/>
      <c r="E33" s="27"/>
    </row>
    <row r="34" spans="2:5" ht="15.75">
      <c r="B34" s="22">
        <v>18</v>
      </c>
      <c r="C34" s="58"/>
      <c r="D34" s="26"/>
      <c r="E34" s="27"/>
    </row>
    <row r="35" spans="2:5" ht="15.75">
      <c r="B35" s="25">
        <v>19</v>
      </c>
      <c r="C35" s="58"/>
      <c r="D35" s="26"/>
      <c r="E35" s="27"/>
    </row>
    <row r="36" spans="2:5" ht="15.75">
      <c r="B36" s="25">
        <v>20</v>
      </c>
      <c r="C36" s="58"/>
      <c r="D36" s="26"/>
      <c r="E36" s="27"/>
    </row>
  </sheetData>
  <mergeCells count="15">
    <mergeCell ref="C7:G7"/>
    <mergeCell ref="C8:G8"/>
    <mergeCell ref="C9:G9"/>
    <mergeCell ref="C10:G10"/>
    <mergeCell ref="B2:B3"/>
    <mergeCell ref="F5:G5"/>
    <mergeCell ref="C2:F2"/>
    <mergeCell ref="C3:F4"/>
    <mergeCell ref="C6:G6"/>
    <mergeCell ref="B14:B16"/>
    <mergeCell ref="D14:D16"/>
    <mergeCell ref="E14:E16"/>
    <mergeCell ref="C11:G11"/>
    <mergeCell ref="B12:D13"/>
    <mergeCell ref="C14:C16"/>
  </mergeCells>
  <dataValidations count="1">
    <dataValidation type="list" allowBlank="1" showInputMessage="1" showErrorMessage="1" sqref="C17:C36" xr:uid="{00000000-0002-0000-0000-000000000000}">
      <formula1>"Riesgo Puro,Riesgo Operacional,Riesgo Administrativo"</formula1>
    </dataValidation>
  </dataValidations>
  <pageMargins left="0.25" right="0.25" top="0.75" bottom="0.75" header="0.3" footer="0.3"/>
  <pageSetup paperSize="9" scale="65" orientation="landscape"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B2:W25"/>
  <sheetViews>
    <sheetView showGridLines="0" zoomScale="70" zoomScaleNormal="70" workbookViewId="0">
      <selection activeCell="C3" sqref="C3:C4"/>
    </sheetView>
  </sheetViews>
  <sheetFormatPr baseColWidth="10" defaultColWidth="11.42578125" defaultRowHeight="12.75"/>
  <cols>
    <col min="1" max="1" width="1.85546875" style="16" customWidth="1"/>
    <col min="2" max="2" width="8.7109375" style="16" customWidth="1"/>
    <col min="3" max="3" width="18" style="16" customWidth="1"/>
    <col min="4" max="4" width="11.140625" style="16" customWidth="1"/>
    <col min="5" max="5" width="20" style="16" customWidth="1"/>
    <col min="6" max="6" width="18.5703125" style="16" customWidth="1"/>
    <col min="7" max="7" width="17.7109375" style="16" bestFit="1" customWidth="1"/>
    <col min="8" max="8" width="17.140625" style="28" customWidth="1"/>
    <col min="9" max="9" width="11.42578125" style="16" customWidth="1"/>
    <col min="10" max="10" width="19" style="16" customWidth="1"/>
    <col min="11" max="11" width="10.42578125" style="16" customWidth="1"/>
    <col min="12" max="12" width="19.7109375" style="16" customWidth="1"/>
    <col min="13" max="13" width="9.42578125" style="16" customWidth="1"/>
    <col min="14" max="14" width="17.140625" style="16" customWidth="1"/>
    <col min="15" max="15" width="10.140625" style="16" bestFit="1" customWidth="1"/>
    <col min="16" max="16" width="17.140625" style="16" customWidth="1"/>
    <col min="17" max="17" width="10.140625" style="16" customWidth="1"/>
    <col min="18" max="18" width="20.28515625" style="16" customWidth="1"/>
    <col min="19" max="19" width="9.5703125" style="16" customWidth="1"/>
    <col min="20" max="20" width="8.7109375" style="16" customWidth="1"/>
    <col min="21" max="21" width="10.5703125" style="16" hidden="1" customWidth="1"/>
    <col min="22" max="22" width="11.28515625" style="16" customWidth="1"/>
    <col min="23" max="23" width="23" style="16" customWidth="1"/>
    <col min="24" max="25" width="13.28515625" style="16" customWidth="1"/>
    <col min="26" max="16384" width="11.42578125" style="16"/>
  </cols>
  <sheetData>
    <row r="2" spans="2:23" ht="40.5" customHeight="1">
      <c r="B2" s="94" t="s">
        <v>306</v>
      </c>
      <c r="C2" s="192">
        <v>43036</v>
      </c>
      <c r="D2" s="192"/>
      <c r="E2" s="90" t="s">
        <v>323</v>
      </c>
      <c r="F2" s="90" t="s">
        <v>325</v>
      </c>
      <c r="G2" s="95">
        <v>0.44791666666666669</v>
      </c>
      <c r="H2" s="189" t="s">
        <v>198</v>
      </c>
      <c r="I2" s="189"/>
      <c r="J2" s="189"/>
      <c r="K2" s="189"/>
      <c r="L2" s="189"/>
      <c r="M2" s="189"/>
      <c r="N2" s="189" t="s">
        <v>199</v>
      </c>
      <c r="O2" s="189"/>
      <c r="P2" s="189"/>
      <c r="Q2" s="189"/>
      <c r="R2" s="189"/>
      <c r="S2" s="189"/>
      <c r="T2" s="185" t="s">
        <v>193</v>
      </c>
      <c r="U2" s="185" t="s">
        <v>194</v>
      </c>
      <c r="V2" s="187" t="s">
        <v>204</v>
      </c>
      <c r="W2" s="188" t="s">
        <v>195</v>
      </c>
    </row>
    <row r="3" spans="2:23" ht="23.25" customHeight="1">
      <c r="B3" s="184" t="s">
        <v>175</v>
      </c>
      <c r="C3" s="184" t="s">
        <v>81</v>
      </c>
      <c r="D3" s="184" t="s">
        <v>301</v>
      </c>
      <c r="E3" s="184" t="s">
        <v>302</v>
      </c>
      <c r="F3" s="184" t="s">
        <v>304</v>
      </c>
      <c r="G3" s="180" t="s">
        <v>305</v>
      </c>
      <c r="H3" s="190" t="s">
        <v>101</v>
      </c>
      <c r="I3" s="190" t="s">
        <v>85</v>
      </c>
      <c r="J3" s="190" t="s">
        <v>102</v>
      </c>
      <c r="K3" s="186" t="s">
        <v>85</v>
      </c>
      <c r="L3" s="186" t="s">
        <v>200</v>
      </c>
      <c r="M3" s="186" t="s">
        <v>85</v>
      </c>
      <c r="N3" s="190" t="s">
        <v>101</v>
      </c>
      <c r="O3" s="190" t="s">
        <v>85</v>
      </c>
      <c r="P3" s="190" t="s">
        <v>102</v>
      </c>
      <c r="Q3" s="186" t="s">
        <v>85</v>
      </c>
      <c r="R3" s="186" t="s">
        <v>200</v>
      </c>
      <c r="S3" s="186" t="s">
        <v>85</v>
      </c>
      <c r="T3" s="185"/>
      <c r="U3" s="185"/>
      <c r="V3" s="187"/>
      <c r="W3" s="188"/>
    </row>
    <row r="4" spans="2:23" ht="42.75" customHeight="1">
      <c r="B4" s="181"/>
      <c r="C4" s="181"/>
      <c r="D4" s="181"/>
      <c r="E4" s="181"/>
      <c r="F4" s="181"/>
      <c r="G4" s="181"/>
      <c r="H4" s="190"/>
      <c r="I4" s="190"/>
      <c r="J4" s="190"/>
      <c r="K4" s="186"/>
      <c r="L4" s="186"/>
      <c r="M4" s="186"/>
      <c r="N4" s="190"/>
      <c r="O4" s="190"/>
      <c r="P4" s="190"/>
      <c r="Q4" s="186"/>
      <c r="R4" s="186"/>
      <c r="S4" s="186"/>
      <c r="T4" s="185"/>
      <c r="U4" s="185"/>
      <c r="V4" s="187"/>
      <c r="W4" s="188"/>
    </row>
    <row r="5" spans="2:23" s="81" customFormat="1" ht="132" customHeight="1">
      <c r="B5" s="78">
        <v>1</v>
      </c>
      <c r="C5" s="86" t="str">
        <f>IF(correction!C5="","",correction!C5)</f>
        <v>Caja fuerte</v>
      </c>
      <c r="D5" s="86" t="str">
        <f>IF(evaluacion!D5="","",evaluacion!D5)</f>
        <v>Oficina gerente</v>
      </c>
      <c r="E5" s="86" t="str">
        <f>IF(correction!E5="","",correction!E5)</f>
        <v>Asalto</v>
      </c>
      <c r="F5" s="86" t="str">
        <f>IF(Inicio!C17="","",Inicio!C17)</f>
        <v>Riesgo Puro</v>
      </c>
      <c r="G5" s="64" t="str">
        <f>IF(evaluacion!L5="","",evaluacion!L5)</f>
        <v>Medio</v>
      </c>
      <c r="H5" s="79" t="str">
        <f>IF(correction!I5="","",correction!I5)</f>
        <v>Quitar, Retira el Objetivo</v>
      </c>
      <c r="I5" s="79" t="s">
        <v>196</v>
      </c>
      <c r="J5" s="79" t="str">
        <f>IF(correction!K5="","",correction!K5)</f>
        <v>Rondas Mixtas</v>
      </c>
      <c r="K5" s="79" t="s">
        <v>309</v>
      </c>
      <c r="L5" s="79" t="str">
        <f>IF(correction!Q5="","",correction!Q5)</f>
        <v>El portón en horario inhábil debe permanecer cerrado, en los horarios hábiles se debe estar atento al ingreso de vehículos y el control de acceso.</v>
      </c>
      <c r="M5" s="79" t="s">
        <v>196</v>
      </c>
      <c r="N5" s="79" t="str">
        <f>IF(correction!M5="","",correction!M5)</f>
        <v>Control de acceso automatizado</v>
      </c>
      <c r="O5" s="79" t="s">
        <v>196</v>
      </c>
      <c r="P5" s="79" t="str">
        <f>IF(correction!O5="","",correction!O5)</f>
        <v>Reforzar Portón</v>
      </c>
      <c r="Q5" s="79" t="s">
        <v>303</v>
      </c>
      <c r="R5" s="77" t="str">
        <f>IF(correction!R5="","",correction!R5)</f>
        <v>Se debe reforzar el portón con sistemas robustos de protección, con el fin de retardar el ingreso ante eventos delictivos como alunizaje, los rayos perimetrales deben ser conectados a tiempo además de instalar cobertura en el portón.</v>
      </c>
      <c r="S5" s="79" t="s">
        <v>196</v>
      </c>
      <c r="T5" s="83">
        <f t="shared" ref="T5:T6" si="0">COUNTIF(H5:S5,"Si")</f>
        <v>4</v>
      </c>
      <c r="U5" s="84">
        <f t="shared" ref="U5:U6" si="1">COUNTIF(H5:S5,"No")</f>
        <v>1</v>
      </c>
      <c r="V5" s="85">
        <f>IFERROR(T5/(T5+U5),"")</f>
        <v>0.8</v>
      </c>
      <c r="W5" s="80"/>
    </row>
    <row r="6" spans="2:23" s="81" customFormat="1" ht="36">
      <c r="B6" s="78">
        <v>2</v>
      </c>
      <c r="C6" s="86" t="str">
        <f>IF(correction!C6="","",correction!C6)</f>
        <v>Mal control de datos</v>
      </c>
      <c r="D6" s="86" t="str">
        <f>IF(evaluacion!D6="","",evaluacion!D6)</f>
        <v>Instalación en General</v>
      </c>
      <c r="E6" s="86" t="str">
        <f>IF(correction!E6="","",correction!E6)</f>
        <v>Descuido</v>
      </c>
      <c r="F6" s="86" t="str">
        <f>IF(Inicio!C18="","",Inicio!C18)</f>
        <v>Riesgo Operacional</v>
      </c>
      <c r="G6" s="64" t="str">
        <f>IF(evaluacion!L6="","",evaluacion!L6)</f>
        <v>Bajo</v>
      </c>
      <c r="H6" s="79" t="str">
        <f>IF(correction!I6="","",correction!I6)</f>
        <v>Control y Registro de Ingreso</v>
      </c>
      <c r="I6" s="79" t="s">
        <v>303</v>
      </c>
      <c r="J6" s="79" t="str">
        <f>IF(correction!K6="","",correction!K6)</f>
        <v>Generar Procedimiento</v>
      </c>
      <c r="K6" s="79" t="s">
        <v>303</v>
      </c>
      <c r="L6" s="79" t="str">
        <f>IF(correction!Q6="","",correction!Q6)</f>
        <v/>
      </c>
      <c r="M6" s="79" t="s">
        <v>196</v>
      </c>
      <c r="N6" s="79" t="str">
        <f>IF(correction!M6="","",correction!M6)</f>
        <v>Incrementar Dotación de Guardias</v>
      </c>
      <c r="O6" s="79" t="s">
        <v>196</v>
      </c>
      <c r="P6" s="79" t="str">
        <f>IF(correction!O6="","",correction!O6)</f>
        <v>Limitar Acceso</v>
      </c>
      <c r="Q6" s="79" t="s">
        <v>196</v>
      </c>
      <c r="R6" s="77" t="str">
        <f>IF(correction!R6="","",correction!R6)</f>
        <v/>
      </c>
      <c r="S6" s="79" t="s">
        <v>196</v>
      </c>
      <c r="T6" s="83">
        <f t="shared" si="0"/>
        <v>4</v>
      </c>
      <c r="U6" s="84">
        <f t="shared" si="1"/>
        <v>2</v>
      </c>
      <c r="V6" s="85">
        <f t="shared" ref="V6" si="2">IFERROR(T6/(T6+U6),"")</f>
        <v>0.66666666666666663</v>
      </c>
      <c r="W6" s="82"/>
    </row>
    <row r="7" spans="2:23" s="81" customFormat="1" ht="12.75" customHeight="1">
      <c r="B7" s="78">
        <v>3</v>
      </c>
      <c r="C7" s="86" t="str">
        <f>IF(correction!C7="","",correction!C7)</f>
        <v>Falta documentacion administrativa</v>
      </c>
      <c r="D7" s="86" t="str">
        <f>IF(evaluacion!D7="","",evaluacion!D7)</f>
        <v>En porteria</v>
      </c>
      <c r="E7" s="86" t="str">
        <f>IF(correction!E7="","",correction!E7)</f>
        <v>Descuido</v>
      </c>
      <c r="F7" s="86" t="str">
        <f>IF(Inicio!C19="","",Inicio!C19)</f>
        <v>Riesgo Administrativo</v>
      </c>
      <c r="G7" s="64" t="str">
        <f>IF(evaluacion!L7="","",evaluacion!L7)</f>
        <v>Medio</v>
      </c>
      <c r="H7" s="79" t="str">
        <f>IF(correction!I7="","",correction!I7)</f>
        <v>Cerrar dependencia/Recinto</v>
      </c>
      <c r="I7" s="79" t="s">
        <v>196</v>
      </c>
      <c r="J7" s="79" t="str">
        <f>IF(correction!K7="","",correction!K7)</f>
        <v>Rondas Perimetrales</v>
      </c>
      <c r="K7" s="79" t="s">
        <v>196</v>
      </c>
      <c r="L7" s="79" t="str">
        <f>IF(correction!Q7="","",correction!Q7)</f>
        <v/>
      </c>
      <c r="M7" s="79" t="s">
        <v>303</v>
      </c>
      <c r="N7" s="79" t="str">
        <f>IF(correction!M7="","",correction!M7)</f>
        <v>Quitar, Retira el Objetivo</v>
      </c>
      <c r="O7" s="79" t="s">
        <v>303</v>
      </c>
      <c r="P7" s="79" t="str">
        <f>IF(correction!O7="","",correction!O7)</f>
        <v>Probar Planes de Emergencia (Simulacros)</v>
      </c>
      <c r="Q7" s="79" t="s">
        <v>196</v>
      </c>
      <c r="R7" s="77" t="str">
        <f>IF(correction!R7="","",correction!R7)</f>
        <v/>
      </c>
      <c r="S7" s="79" t="s">
        <v>196</v>
      </c>
      <c r="T7" s="83">
        <f t="shared" ref="T7:T24" si="3">COUNTIF(H7:S7,"Si")</f>
        <v>4</v>
      </c>
      <c r="U7" s="84">
        <f t="shared" ref="U7:U24" si="4">COUNTIF(H7:S7,"No")</f>
        <v>2</v>
      </c>
      <c r="V7" s="85">
        <f t="shared" ref="V7:V24" si="5">IFERROR(T7/(T7+U7),"")</f>
        <v>0.66666666666666663</v>
      </c>
      <c r="W7" s="82"/>
    </row>
    <row r="8" spans="2:23" s="81" customFormat="1" ht="36">
      <c r="B8" s="78">
        <v>4</v>
      </c>
      <c r="C8" s="86" t="str">
        <f>IF(correction!C8="","",correction!C8)</f>
        <v>cajero automatico</v>
      </c>
      <c r="D8" s="86" t="str">
        <f>IF(evaluacion!D8="","",evaluacion!D8)</f>
        <v>En frente de casino</v>
      </c>
      <c r="E8" s="86" t="str">
        <f>IF(correction!E8="","",correction!E8)</f>
        <v>Asalto</v>
      </c>
      <c r="F8" s="86" t="str">
        <f>IF(Inicio!C20="","",Inicio!C20)</f>
        <v>Riesgo Puro</v>
      </c>
      <c r="G8" s="64" t="str">
        <f>IF(evaluacion!L8="","",evaluacion!L8)</f>
        <v>Muy Alto</v>
      </c>
      <c r="H8" s="79" t="str">
        <f>IF(correction!I8="","",correction!I8)</f>
        <v>Limitar Acceso</v>
      </c>
      <c r="I8" s="79" t="s">
        <v>196</v>
      </c>
      <c r="J8" s="79" t="str">
        <f>IF(correction!K8="","",correction!K8)</f>
        <v>Quitar, Retira el Objetivo</v>
      </c>
      <c r="K8" s="79" t="s">
        <v>196</v>
      </c>
      <c r="L8" s="79" t="str">
        <f>IF(correction!Q8="","",correction!Q8)</f>
        <v/>
      </c>
      <c r="M8" s="79" t="s">
        <v>196</v>
      </c>
      <c r="N8" s="79" t="str">
        <f>IF(correction!M8="","",correction!M8)</f>
        <v>Incrementar Dotación de Guardias</v>
      </c>
      <c r="O8" s="79" t="s">
        <v>303</v>
      </c>
      <c r="P8" s="79" t="str">
        <f>IF(correction!O8="","",correction!O8)</f>
        <v>Programa de Autocuidado / Difusión</v>
      </c>
      <c r="Q8" s="79" t="s">
        <v>303</v>
      </c>
      <c r="R8" s="77" t="str">
        <f>IF(correction!R8="","",correction!R8)</f>
        <v/>
      </c>
      <c r="S8" s="79" t="s">
        <v>196</v>
      </c>
      <c r="T8" s="83">
        <f t="shared" si="3"/>
        <v>4</v>
      </c>
      <c r="U8" s="84">
        <f t="shared" si="4"/>
        <v>2</v>
      </c>
      <c r="V8" s="85">
        <f t="shared" si="5"/>
        <v>0.66666666666666663</v>
      </c>
      <c r="W8" s="82"/>
    </row>
    <row r="9" spans="2:23" s="81" customFormat="1" ht="24">
      <c r="B9" s="78">
        <v>5</v>
      </c>
      <c r="C9" s="86" t="str">
        <f>IF(correction!C9="","",correction!C9)</f>
        <v>Bodega de quimicos</v>
      </c>
      <c r="D9" s="86" t="str">
        <f>IF(evaluacion!D9="","",evaluacion!D9)</f>
        <v>Bodega quimicos</v>
      </c>
      <c r="E9" s="86" t="str">
        <f>IF(correction!E9="","",correction!E9)</f>
        <v>Alunizaje</v>
      </c>
      <c r="F9" s="86" t="str">
        <f>IF(Inicio!C21="","",Inicio!C21)</f>
        <v>Riesgo Puro</v>
      </c>
      <c r="G9" s="64" t="str">
        <f>IF(evaluacion!L9="","",evaluacion!L9)</f>
        <v>Bajo</v>
      </c>
      <c r="H9" s="79" t="str">
        <f>IF(correction!I9="","",correction!I9)</f>
        <v>Limitar Acceso</v>
      </c>
      <c r="I9" s="79" t="s">
        <v>196</v>
      </c>
      <c r="J9" s="79" t="str">
        <f>IF(correction!K9="","",correction!K9)</f>
        <v>Contratación de Seguros</v>
      </c>
      <c r="K9" s="79" t="s">
        <v>303</v>
      </c>
      <c r="L9" s="79" t="str">
        <f>IF(correction!Q9="","",correction!Q9)</f>
        <v/>
      </c>
      <c r="M9" s="79" t="s">
        <v>196</v>
      </c>
      <c r="N9" s="79" t="str">
        <f>IF(correction!M9="","",correction!M9)</f>
        <v>Control de acceso automatizado</v>
      </c>
      <c r="O9" s="79" t="s">
        <v>196</v>
      </c>
      <c r="P9" s="79" t="str">
        <f>IF(correction!O9="","",correction!O9)</f>
        <v>Reforzar Portón</v>
      </c>
      <c r="Q9" s="79" t="s">
        <v>196</v>
      </c>
      <c r="R9" s="77" t="str">
        <f>IF(correction!R9="","",correction!R9)</f>
        <v/>
      </c>
      <c r="S9" s="79" t="s">
        <v>196</v>
      </c>
      <c r="T9" s="83">
        <f t="shared" si="3"/>
        <v>5</v>
      </c>
      <c r="U9" s="84">
        <f t="shared" si="4"/>
        <v>1</v>
      </c>
      <c r="V9" s="85">
        <f t="shared" si="5"/>
        <v>0.83333333333333337</v>
      </c>
      <c r="W9" s="82"/>
    </row>
    <row r="10" spans="2:23" s="81" customFormat="1" ht="24">
      <c r="B10" s="78">
        <v>6</v>
      </c>
      <c r="C10" s="86" t="str">
        <f>IF(correction!C10="","",correction!C10)</f>
        <v>No hay registros</v>
      </c>
      <c r="D10" s="86" t="str">
        <f>IF(evaluacion!D10="","",evaluacion!D10)</f>
        <v>Ingreso a bodega</v>
      </c>
      <c r="E10" s="86" t="str">
        <f>IF(correction!E10="","",correction!E10)</f>
        <v>Falta Iluminación</v>
      </c>
      <c r="F10" s="86" t="str">
        <f>IF(Inicio!C22="","",Inicio!C22)</f>
        <v>Riesgo Administrativo</v>
      </c>
      <c r="G10" s="64" t="str">
        <f>IF(evaluacion!L10="","",evaluacion!L10)</f>
        <v>Alto</v>
      </c>
      <c r="H10" s="79" t="str">
        <f>IF(correction!I10="","",correction!I10)</f>
        <v>Actualización de Procedimiento</v>
      </c>
      <c r="I10" s="79" t="s">
        <v>303</v>
      </c>
      <c r="J10" s="79" t="str">
        <f>IF(correction!K10="","",correction!K10)</f>
        <v>Control y Registro de Ingreso</v>
      </c>
      <c r="K10" s="79" t="s">
        <v>196</v>
      </c>
      <c r="L10" s="79" t="str">
        <f>IF(correction!Q10="","",correction!Q10)</f>
        <v/>
      </c>
      <c r="M10" s="79" t="s">
        <v>196</v>
      </c>
      <c r="N10" s="79" t="str">
        <f>IF(correction!M10="","",correction!M10)</f>
        <v>Iluminar Sector</v>
      </c>
      <c r="O10" s="79" t="s">
        <v>303</v>
      </c>
      <c r="P10" s="79" t="str">
        <f>IF(correction!O10="","",correction!O10)</f>
        <v>Instalación de Botón de Pánico</v>
      </c>
      <c r="Q10" s="79" t="s">
        <v>196</v>
      </c>
      <c r="R10" s="77" t="str">
        <f>IF(correction!R10="","",correction!R10)</f>
        <v/>
      </c>
      <c r="S10" s="79" t="s">
        <v>303</v>
      </c>
      <c r="T10" s="83">
        <f t="shared" si="3"/>
        <v>3</v>
      </c>
      <c r="U10" s="84">
        <f t="shared" si="4"/>
        <v>3</v>
      </c>
      <c r="V10" s="85">
        <f t="shared" si="5"/>
        <v>0.5</v>
      </c>
      <c r="W10" s="82"/>
    </row>
    <row r="11" spans="2:23" s="81" customFormat="1" ht="36">
      <c r="B11" s="78">
        <v>7</v>
      </c>
      <c r="C11" s="86" t="str">
        <f>IF(correction!C11="","",correction!C11)</f>
        <v>Bodega de quimicos</v>
      </c>
      <c r="D11" s="86" t="str">
        <f>IF(evaluacion!D11="","",evaluacion!D11)</f>
        <v>Costado perimetro norte</v>
      </c>
      <c r="E11" s="86" t="str">
        <f>IF(correction!E11="","",correction!E11)</f>
        <v>Falla Mecanica</v>
      </c>
      <c r="F11" s="86" t="str">
        <f>IF(Inicio!C23="","",Inicio!C23)</f>
        <v>Riesgo Operacional</v>
      </c>
      <c r="G11" s="64" t="str">
        <f>IF(evaluacion!L11="","",evaluacion!L11)</f>
        <v xml:space="preserve">Muy Bajo </v>
      </c>
      <c r="H11" s="79" t="str">
        <f>IF(correction!I11="","",correction!I11)</f>
        <v>Actualización de Procedimiento</v>
      </c>
      <c r="I11" s="79" t="s">
        <v>196</v>
      </c>
      <c r="J11" s="79" t="str">
        <f>IF(correction!K11="","",correction!K11)</f>
        <v>Generar Procedimiento</v>
      </c>
      <c r="K11" s="79" t="s">
        <v>303</v>
      </c>
      <c r="L11" s="79" t="str">
        <f>IF(correction!Q11="","",correction!Q11)</f>
        <v/>
      </c>
      <c r="M11" s="79" t="s">
        <v>196</v>
      </c>
      <c r="N11" s="79" t="str">
        <f>IF(correction!M11="","",correction!M11)</f>
        <v>Control de Cierre (Alarmas)</v>
      </c>
      <c r="O11" s="79" t="s">
        <v>303</v>
      </c>
      <c r="P11" s="79" t="str">
        <f>IF(correction!O11="","",correction!O11)</f>
        <v>Instalación de Botón de Pánico</v>
      </c>
      <c r="Q11" s="79" t="s">
        <v>196</v>
      </c>
      <c r="R11" s="77" t="str">
        <f>IF(correction!R11="","",correction!R11)</f>
        <v/>
      </c>
      <c r="S11" s="79" t="s">
        <v>196</v>
      </c>
      <c r="T11" s="83">
        <f t="shared" si="3"/>
        <v>4</v>
      </c>
      <c r="U11" s="84">
        <f t="shared" si="4"/>
        <v>2</v>
      </c>
      <c r="V11" s="85">
        <f t="shared" si="5"/>
        <v>0.66666666666666663</v>
      </c>
      <c r="W11" s="82"/>
    </row>
    <row r="12" spans="2:23" s="81" customFormat="1" ht="24">
      <c r="B12" s="78">
        <v>8</v>
      </c>
      <c r="C12" s="86" t="str">
        <f>IF(correction!C12="","",correction!C12)</f>
        <v>Coputadores</v>
      </c>
      <c r="D12" s="86" t="str">
        <f>IF(evaluacion!D12="","",evaluacion!D12)</f>
        <v>Oficina gerente</v>
      </c>
      <c r="E12" s="86" t="str">
        <f>IF(correction!E12="","",correction!E12)</f>
        <v>Asalto</v>
      </c>
      <c r="F12" s="86" t="str">
        <f>IF(Inicio!C24="","",Inicio!C24)</f>
        <v>Riesgo Puro</v>
      </c>
      <c r="G12" s="64" t="str">
        <f>IF(evaluacion!L12="","",evaluacion!L12)</f>
        <v>Medio</v>
      </c>
      <c r="H12" s="79" t="str">
        <f>IF(correction!I12="","",correction!I12)</f>
        <v>Mantener Accesos Cerrados</v>
      </c>
      <c r="I12" s="79" t="s">
        <v>303</v>
      </c>
      <c r="J12" s="79" t="str">
        <f>IF(correction!K12="","",correction!K12)</f>
        <v>Revisar estructura/circuitos</v>
      </c>
      <c r="K12" s="79" t="s">
        <v>196</v>
      </c>
      <c r="L12" s="79" t="str">
        <f>IF(correction!Q12="","",correction!Q12)</f>
        <v/>
      </c>
      <c r="M12" s="79" t="s">
        <v>196</v>
      </c>
      <c r="N12" s="79" t="str">
        <f>IF(correction!M12="","",correction!M12)</f>
        <v>Instalación de Cámaras Interiores</v>
      </c>
      <c r="O12" s="79" t="s">
        <v>196</v>
      </c>
      <c r="P12" s="79" t="str">
        <f>IF(correction!O12="","",correction!O12)</f>
        <v>Instalación de Cámaras Interiores</v>
      </c>
      <c r="Q12" s="79" t="s">
        <v>303</v>
      </c>
      <c r="R12" s="77" t="str">
        <f>IF(correction!R12="","",correction!R12)</f>
        <v/>
      </c>
      <c r="S12" s="79" t="s">
        <v>196</v>
      </c>
      <c r="T12" s="83">
        <f t="shared" si="3"/>
        <v>4</v>
      </c>
      <c r="U12" s="84">
        <f t="shared" si="4"/>
        <v>2</v>
      </c>
      <c r="V12" s="85">
        <f t="shared" si="5"/>
        <v>0.66666666666666663</v>
      </c>
      <c r="W12" s="82">
        <f>[1]Vulnerabilidad!H17</f>
        <v>0</v>
      </c>
    </row>
    <row r="13" spans="2:23" s="81" customFormat="1">
      <c r="B13" s="78">
        <v>9</v>
      </c>
      <c r="C13" s="86" t="str">
        <f>IF(correction!C13="","",correction!C13)</f>
        <v/>
      </c>
      <c r="D13" s="86" t="str">
        <f>IF(evaluacion!D13="","",evaluacion!D13)</f>
        <v/>
      </c>
      <c r="E13" s="86" t="str">
        <f>IF(correction!E13="","",correction!E13)</f>
        <v/>
      </c>
      <c r="F13" s="86" t="str">
        <f>IF(Inicio!C25="","",Inicio!C25)</f>
        <v/>
      </c>
      <c r="G13" s="64" t="str">
        <f>IF(evaluacion!L13="","",evaluacion!L13)</f>
        <v/>
      </c>
      <c r="H13" s="79" t="str">
        <f>IF(correction!I13="","",correction!I13)</f>
        <v/>
      </c>
      <c r="I13" s="79"/>
      <c r="J13" s="79" t="str">
        <f>IF(correction!K13="","",correction!K13)</f>
        <v/>
      </c>
      <c r="K13" s="79"/>
      <c r="L13" s="79" t="str">
        <f>IF(correction!Q13="","",correction!Q13)</f>
        <v/>
      </c>
      <c r="M13" s="79"/>
      <c r="N13" s="79" t="str">
        <f>IF(correction!M13="","",correction!M13)</f>
        <v/>
      </c>
      <c r="O13" s="79"/>
      <c r="P13" s="79" t="str">
        <f>IF(correction!O13="","",correction!O13)</f>
        <v/>
      </c>
      <c r="Q13" s="79"/>
      <c r="R13" s="77" t="str">
        <f>IF(correction!R13="","",correction!R13)</f>
        <v/>
      </c>
      <c r="S13" s="79"/>
      <c r="T13" s="83">
        <f t="shared" si="3"/>
        <v>0</v>
      </c>
      <c r="U13" s="84">
        <f t="shared" si="4"/>
        <v>0</v>
      </c>
      <c r="V13" s="85" t="str">
        <f t="shared" si="5"/>
        <v/>
      </c>
      <c r="W13" s="82">
        <f>[1]Vulnerabilidad!H18</f>
        <v>0</v>
      </c>
    </row>
    <row r="14" spans="2:23" s="81" customFormat="1">
      <c r="B14" s="78">
        <v>10</v>
      </c>
      <c r="C14" s="86" t="str">
        <f>IF(correction!C14="","",correction!C14)</f>
        <v/>
      </c>
      <c r="D14" s="86" t="str">
        <f>IF(evaluacion!D14="","",evaluacion!D14)</f>
        <v/>
      </c>
      <c r="E14" s="86" t="str">
        <f>IF(correction!E14="","",correction!E14)</f>
        <v/>
      </c>
      <c r="F14" s="86" t="str">
        <f>IF(Inicio!C26="","",Inicio!C26)</f>
        <v/>
      </c>
      <c r="G14" s="64" t="str">
        <f>IF(evaluacion!L14="","",evaluacion!L14)</f>
        <v/>
      </c>
      <c r="H14" s="79" t="str">
        <f>IF(correction!I14="","",correction!I14)</f>
        <v/>
      </c>
      <c r="I14" s="79"/>
      <c r="J14" s="79" t="str">
        <f>IF(correction!K14="","",correction!K14)</f>
        <v/>
      </c>
      <c r="K14" s="79"/>
      <c r="L14" s="79" t="str">
        <f>IF(correction!Q14="","",correction!Q14)</f>
        <v/>
      </c>
      <c r="M14" s="79"/>
      <c r="N14" s="79" t="str">
        <f>IF(correction!M14="","",correction!M14)</f>
        <v/>
      </c>
      <c r="O14" s="79"/>
      <c r="P14" s="79" t="str">
        <f>IF(correction!O14="","",correction!O14)</f>
        <v/>
      </c>
      <c r="Q14" s="79"/>
      <c r="R14" s="77" t="str">
        <f>IF(correction!R14="","",correction!R14)</f>
        <v/>
      </c>
      <c r="S14" s="79"/>
      <c r="T14" s="83">
        <f t="shared" si="3"/>
        <v>0</v>
      </c>
      <c r="U14" s="84">
        <f t="shared" si="4"/>
        <v>0</v>
      </c>
      <c r="V14" s="85" t="str">
        <f t="shared" si="5"/>
        <v/>
      </c>
      <c r="W14" s="82">
        <f>[1]Vulnerabilidad!H19</f>
        <v>0</v>
      </c>
    </row>
    <row r="15" spans="2:23" s="81" customFormat="1">
      <c r="B15" s="78">
        <v>11</v>
      </c>
      <c r="C15" s="86" t="str">
        <f>IF(correction!C15="","",correction!C15)</f>
        <v/>
      </c>
      <c r="D15" s="86" t="str">
        <f>IF(evaluacion!D15="","",evaluacion!D15)</f>
        <v/>
      </c>
      <c r="E15" s="86" t="str">
        <f>IF(correction!E15="","",correction!E15)</f>
        <v/>
      </c>
      <c r="F15" s="86" t="str">
        <f>IF(Inicio!C27="","",Inicio!C27)</f>
        <v/>
      </c>
      <c r="G15" s="64" t="str">
        <f>IF(evaluacion!L15="","",evaluacion!L15)</f>
        <v/>
      </c>
      <c r="H15" s="79" t="str">
        <f>IF(correction!I15="","",correction!I15)</f>
        <v/>
      </c>
      <c r="I15" s="79"/>
      <c r="J15" s="79" t="str">
        <f>IF(correction!K15="","",correction!K15)</f>
        <v/>
      </c>
      <c r="K15" s="79"/>
      <c r="L15" s="79" t="str">
        <f>IF(correction!Q15="","",correction!Q15)</f>
        <v/>
      </c>
      <c r="M15" s="79"/>
      <c r="N15" s="79" t="str">
        <f>IF(correction!M15="","",correction!M15)</f>
        <v/>
      </c>
      <c r="O15" s="79"/>
      <c r="P15" s="79" t="str">
        <f>IF(correction!O15="","",correction!O15)</f>
        <v/>
      </c>
      <c r="Q15" s="79"/>
      <c r="R15" s="77" t="str">
        <f>IF(correction!R15="","",correction!R15)</f>
        <v/>
      </c>
      <c r="S15" s="79"/>
      <c r="T15" s="83">
        <f t="shared" si="3"/>
        <v>0</v>
      </c>
      <c r="U15" s="84">
        <f t="shared" si="4"/>
        <v>0</v>
      </c>
      <c r="V15" s="85" t="str">
        <f t="shared" si="5"/>
        <v/>
      </c>
      <c r="W15" s="82">
        <f>[1]Vulnerabilidad!H20</f>
        <v>0</v>
      </c>
    </row>
    <row r="16" spans="2:23" s="81" customFormat="1">
      <c r="B16" s="78">
        <v>12</v>
      </c>
      <c r="C16" s="86" t="str">
        <f>IF(correction!C16="","",correction!C16)</f>
        <v/>
      </c>
      <c r="D16" s="86" t="str">
        <f>IF(evaluacion!D16="","",evaluacion!D16)</f>
        <v/>
      </c>
      <c r="E16" s="86" t="str">
        <f>IF(correction!E16="","",correction!E16)</f>
        <v/>
      </c>
      <c r="F16" s="86" t="str">
        <f>IF(Inicio!C28="","",Inicio!C28)</f>
        <v/>
      </c>
      <c r="G16" s="64" t="str">
        <f>IF(evaluacion!L16="","",evaluacion!L16)</f>
        <v/>
      </c>
      <c r="H16" s="79" t="str">
        <f>IF(correction!I16="","",correction!I16)</f>
        <v/>
      </c>
      <c r="I16" s="79"/>
      <c r="J16" s="79" t="str">
        <f>IF(correction!K16="","",correction!K16)</f>
        <v/>
      </c>
      <c r="K16" s="79"/>
      <c r="L16" s="79" t="str">
        <f>IF(correction!Q16="","",correction!Q16)</f>
        <v/>
      </c>
      <c r="M16" s="79"/>
      <c r="N16" s="79" t="str">
        <f>IF(correction!M16="","",correction!M16)</f>
        <v/>
      </c>
      <c r="O16" s="79"/>
      <c r="P16" s="79" t="str">
        <f>IF(correction!O16="","",correction!O16)</f>
        <v/>
      </c>
      <c r="Q16" s="79"/>
      <c r="R16" s="77" t="str">
        <f>IF(correction!R16="","",correction!R16)</f>
        <v/>
      </c>
      <c r="S16" s="79"/>
      <c r="T16" s="83">
        <f t="shared" si="3"/>
        <v>0</v>
      </c>
      <c r="U16" s="84">
        <f t="shared" si="4"/>
        <v>0</v>
      </c>
      <c r="V16" s="85" t="str">
        <f t="shared" si="5"/>
        <v/>
      </c>
      <c r="W16" s="82">
        <f>[1]Vulnerabilidad!H21</f>
        <v>0</v>
      </c>
    </row>
    <row r="17" spans="2:23" s="81" customFormat="1">
      <c r="B17" s="78">
        <v>13</v>
      </c>
      <c r="C17" s="86" t="str">
        <f>IF(correction!C17="","",correction!C17)</f>
        <v/>
      </c>
      <c r="D17" s="86" t="str">
        <f>IF(evaluacion!D17="","",evaluacion!D17)</f>
        <v/>
      </c>
      <c r="E17" s="86" t="str">
        <f>IF(correction!E17="","",correction!E17)</f>
        <v/>
      </c>
      <c r="F17" s="86" t="str">
        <f>IF(Inicio!C29="","",Inicio!C29)</f>
        <v/>
      </c>
      <c r="G17" s="64" t="str">
        <f>IF(evaluacion!L17="","",evaluacion!L17)</f>
        <v/>
      </c>
      <c r="H17" s="79" t="str">
        <f>IF(correction!I17="","",correction!I17)</f>
        <v/>
      </c>
      <c r="I17" s="79"/>
      <c r="J17" s="79" t="str">
        <f>IF(correction!K17="","",correction!K17)</f>
        <v/>
      </c>
      <c r="K17" s="79"/>
      <c r="L17" s="79" t="str">
        <f>IF(correction!Q17="","",correction!Q17)</f>
        <v/>
      </c>
      <c r="M17" s="79"/>
      <c r="N17" s="79" t="str">
        <f>IF(correction!M17="","",correction!M17)</f>
        <v/>
      </c>
      <c r="O17" s="79"/>
      <c r="P17" s="79" t="str">
        <f>IF(correction!O17="","",correction!O17)</f>
        <v/>
      </c>
      <c r="Q17" s="79"/>
      <c r="R17" s="77" t="str">
        <f>IF(correction!R17="","",correction!R17)</f>
        <v/>
      </c>
      <c r="S17" s="79"/>
      <c r="T17" s="83">
        <f t="shared" si="3"/>
        <v>0</v>
      </c>
      <c r="U17" s="84">
        <f t="shared" si="4"/>
        <v>0</v>
      </c>
      <c r="V17" s="85" t="str">
        <f t="shared" si="5"/>
        <v/>
      </c>
      <c r="W17" s="82">
        <f>[1]Vulnerabilidad!H22</f>
        <v>0</v>
      </c>
    </row>
    <row r="18" spans="2:23" s="81" customFormat="1">
      <c r="B18" s="78">
        <v>14</v>
      </c>
      <c r="C18" s="86" t="str">
        <f>IF(correction!C18="","",correction!C18)</f>
        <v/>
      </c>
      <c r="D18" s="86" t="str">
        <f>IF(evaluacion!D18="","",evaluacion!D18)</f>
        <v/>
      </c>
      <c r="E18" s="86" t="str">
        <f>IF(correction!E18="","",correction!E18)</f>
        <v/>
      </c>
      <c r="F18" s="86" t="str">
        <f>IF(Inicio!C30="","",Inicio!C30)</f>
        <v/>
      </c>
      <c r="G18" s="64" t="str">
        <f>IF(evaluacion!L18="","",evaluacion!L18)</f>
        <v/>
      </c>
      <c r="H18" s="79" t="str">
        <f>IF(correction!I18="","",correction!I18)</f>
        <v/>
      </c>
      <c r="I18" s="79"/>
      <c r="J18" s="79" t="str">
        <f>IF(correction!K18="","",correction!K18)</f>
        <v/>
      </c>
      <c r="K18" s="79"/>
      <c r="L18" s="79" t="str">
        <f>IF(correction!Q18="","",correction!Q18)</f>
        <v/>
      </c>
      <c r="M18" s="79"/>
      <c r="N18" s="79" t="str">
        <f>IF(correction!M18="","",correction!M18)</f>
        <v/>
      </c>
      <c r="O18" s="79"/>
      <c r="P18" s="79" t="str">
        <f>IF(correction!O18="","",correction!O18)</f>
        <v/>
      </c>
      <c r="Q18" s="79"/>
      <c r="R18" s="77" t="str">
        <f>IF(correction!R18="","",correction!R18)</f>
        <v/>
      </c>
      <c r="S18" s="79"/>
      <c r="T18" s="83">
        <f t="shared" si="3"/>
        <v>0</v>
      </c>
      <c r="U18" s="84">
        <f t="shared" si="4"/>
        <v>0</v>
      </c>
      <c r="V18" s="85" t="str">
        <f t="shared" si="5"/>
        <v/>
      </c>
      <c r="W18" s="82">
        <f>[1]Vulnerabilidad!H23</f>
        <v>0</v>
      </c>
    </row>
    <row r="19" spans="2:23" s="81" customFormat="1">
      <c r="B19" s="78">
        <v>15</v>
      </c>
      <c r="C19" s="86" t="str">
        <f>IF(correction!C19="","",correction!C19)</f>
        <v/>
      </c>
      <c r="D19" s="86" t="str">
        <f>IF(evaluacion!D19="","",evaluacion!D19)</f>
        <v/>
      </c>
      <c r="E19" s="86" t="str">
        <f>IF(correction!E19="","",correction!E19)</f>
        <v/>
      </c>
      <c r="F19" s="86" t="str">
        <f>IF(Inicio!C31="","",Inicio!C31)</f>
        <v/>
      </c>
      <c r="G19" s="64" t="str">
        <f>IF(evaluacion!L19="","",evaluacion!L19)</f>
        <v/>
      </c>
      <c r="H19" s="79" t="str">
        <f>IF(correction!I19="","",correction!I19)</f>
        <v/>
      </c>
      <c r="I19" s="79"/>
      <c r="J19" s="79" t="str">
        <f>IF(correction!K19="","",correction!K19)</f>
        <v/>
      </c>
      <c r="K19" s="79"/>
      <c r="L19" s="79" t="str">
        <f>IF(correction!Q19="","",correction!Q19)</f>
        <v/>
      </c>
      <c r="M19" s="79"/>
      <c r="N19" s="79" t="str">
        <f>IF(correction!M19="","",correction!M19)</f>
        <v/>
      </c>
      <c r="O19" s="79"/>
      <c r="P19" s="79" t="str">
        <f>IF(correction!O19="","",correction!O19)</f>
        <v/>
      </c>
      <c r="Q19" s="79"/>
      <c r="R19" s="77" t="str">
        <f>IF(correction!R19="","",correction!R19)</f>
        <v/>
      </c>
      <c r="S19" s="79"/>
      <c r="T19" s="83">
        <f t="shared" si="3"/>
        <v>0</v>
      </c>
      <c r="U19" s="84">
        <f t="shared" si="4"/>
        <v>0</v>
      </c>
      <c r="V19" s="85" t="str">
        <f t="shared" si="5"/>
        <v/>
      </c>
      <c r="W19" s="82">
        <f>[1]Vulnerabilidad!H24</f>
        <v>0</v>
      </c>
    </row>
    <row r="20" spans="2:23" s="81" customFormat="1">
      <c r="B20" s="78">
        <v>16</v>
      </c>
      <c r="C20" s="86" t="str">
        <f>IF(correction!C20="","",correction!C20)</f>
        <v/>
      </c>
      <c r="D20" s="86" t="str">
        <f>IF(evaluacion!D20="","",evaluacion!D20)</f>
        <v/>
      </c>
      <c r="E20" s="86" t="str">
        <f>IF(correction!E20="","",correction!E20)</f>
        <v/>
      </c>
      <c r="F20" s="86" t="str">
        <f>IF(Inicio!C32="","",Inicio!C32)</f>
        <v/>
      </c>
      <c r="G20" s="64" t="str">
        <f>IF(evaluacion!L20="","",evaluacion!L20)</f>
        <v/>
      </c>
      <c r="H20" s="79" t="str">
        <f>IF(correction!I20="","",correction!I20)</f>
        <v/>
      </c>
      <c r="I20" s="79"/>
      <c r="J20" s="79" t="str">
        <f>IF(correction!K20="","",correction!K20)</f>
        <v/>
      </c>
      <c r="K20" s="79"/>
      <c r="L20" s="79" t="str">
        <f>IF(correction!Q20="","",correction!Q20)</f>
        <v/>
      </c>
      <c r="M20" s="79"/>
      <c r="N20" s="79" t="str">
        <f>IF(correction!M20="","",correction!M20)</f>
        <v/>
      </c>
      <c r="O20" s="79"/>
      <c r="P20" s="79" t="str">
        <f>IF(correction!O20="","",correction!O20)</f>
        <v/>
      </c>
      <c r="Q20" s="79"/>
      <c r="R20" s="77" t="str">
        <f>IF(correction!R20="","",correction!R20)</f>
        <v/>
      </c>
      <c r="S20" s="79"/>
      <c r="T20" s="83">
        <f t="shared" si="3"/>
        <v>0</v>
      </c>
      <c r="U20" s="84">
        <f t="shared" si="4"/>
        <v>0</v>
      </c>
      <c r="V20" s="85" t="str">
        <f t="shared" si="5"/>
        <v/>
      </c>
      <c r="W20" s="82">
        <f>[1]Vulnerabilidad!H25</f>
        <v>0</v>
      </c>
    </row>
    <row r="21" spans="2:23" s="81" customFormat="1">
      <c r="B21" s="78">
        <v>17</v>
      </c>
      <c r="C21" s="86" t="str">
        <f>IF(correction!C21="","",correction!C21)</f>
        <v/>
      </c>
      <c r="D21" s="86" t="str">
        <f>IF(evaluacion!D21="","",evaluacion!D21)</f>
        <v/>
      </c>
      <c r="E21" s="86" t="str">
        <f>IF(correction!E21="","",correction!E21)</f>
        <v/>
      </c>
      <c r="F21" s="86" t="str">
        <f>IF(Inicio!C33="","",Inicio!C33)</f>
        <v/>
      </c>
      <c r="G21" s="64" t="str">
        <f>IF(evaluacion!L21="","",evaluacion!L21)</f>
        <v/>
      </c>
      <c r="H21" s="79" t="str">
        <f>IF(correction!I21="","",correction!I21)</f>
        <v/>
      </c>
      <c r="I21" s="79"/>
      <c r="J21" s="79" t="str">
        <f>IF(correction!K21="","",correction!K21)</f>
        <v/>
      </c>
      <c r="K21" s="79"/>
      <c r="L21" s="79" t="str">
        <f>IF(correction!Q21="","",correction!Q21)</f>
        <v/>
      </c>
      <c r="M21" s="79"/>
      <c r="N21" s="79" t="str">
        <f>IF(correction!M21="","",correction!M21)</f>
        <v/>
      </c>
      <c r="O21" s="79"/>
      <c r="P21" s="79" t="str">
        <f>IF(correction!O21="","",correction!O21)</f>
        <v/>
      </c>
      <c r="Q21" s="79"/>
      <c r="R21" s="77" t="str">
        <f>IF(correction!R21="","",correction!R21)</f>
        <v/>
      </c>
      <c r="S21" s="79"/>
      <c r="T21" s="83">
        <f t="shared" si="3"/>
        <v>0</v>
      </c>
      <c r="U21" s="84">
        <f t="shared" si="4"/>
        <v>0</v>
      </c>
      <c r="V21" s="85" t="str">
        <f t="shared" si="5"/>
        <v/>
      </c>
      <c r="W21" s="82">
        <f>[1]Vulnerabilidad!H26</f>
        <v>0</v>
      </c>
    </row>
    <row r="22" spans="2:23" s="81" customFormat="1">
      <c r="B22" s="78">
        <v>18</v>
      </c>
      <c r="C22" s="86" t="str">
        <f>IF(correction!C22="","",correction!C22)</f>
        <v/>
      </c>
      <c r="D22" s="86" t="str">
        <f>IF(evaluacion!D22="","",evaluacion!D22)</f>
        <v/>
      </c>
      <c r="E22" s="86" t="str">
        <f>IF(correction!E22="","",correction!E22)</f>
        <v/>
      </c>
      <c r="F22" s="86" t="str">
        <f>IF(Inicio!C34="","",Inicio!C34)</f>
        <v/>
      </c>
      <c r="G22" s="64" t="str">
        <f>IF(evaluacion!L22="","",evaluacion!L22)</f>
        <v/>
      </c>
      <c r="H22" s="79" t="str">
        <f>IF(correction!I22="","",correction!I22)</f>
        <v/>
      </c>
      <c r="I22" s="79"/>
      <c r="J22" s="79" t="str">
        <f>IF(correction!K22="","",correction!K22)</f>
        <v/>
      </c>
      <c r="K22" s="79"/>
      <c r="L22" s="79" t="str">
        <f>IF(correction!Q22="","",correction!Q22)</f>
        <v/>
      </c>
      <c r="M22" s="79"/>
      <c r="N22" s="79" t="str">
        <f>IF(correction!M22="","",correction!M22)</f>
        <v/>
      </c>
      <c r="O22" s="79"/>
      <c r="P22" s="79" t="str">
        <f>IF(correction!O22="","",correction!O22)</f>
        <v/>
      </c>
      <c r="Q22" s="79"/>
      <c r="R22" s="77" t="str">
        <f>IF(correction!R22="","",correction!R22)</f>
        <v/>
      </c>
      <c r="S22" s="79"/>
      <c r="T22" s="83">
        <f t="shared" si="3"/>
        <v>0</v>
      </c>
      <c r="U22" s="84">
        <f t="shared" si="4"/>
        <v>0</v>
      </c>
      <c r="V22" s="85" t="str">
        <f t="shared" si="5"/>
        <v/>
      </c>
      <c r="W22" s="82">
        <f>[1]Vulnerabilidad!H27</f>
        <v>0</v>
      </c>
    </row>
    <row r="23" spans="2:23" s="81" customFormat="1">
      <c r="B23" s="78">
        <v>19</v>
      </c>
      <c r="C23" s="86" t="str">
        <f>IF(correction!C23="","",correction!C23)</f>
        <v/>
      </c>
      <c r="D23" s="86" t="str">
        <f>IF(evaluacion!D23="","",evaluacion!D23)</f>
        <v/>
      </c>
      <c r="E23" s="86" t="str">
        <f>IF(correction!E23="","",correction!E23)</f>
        <v/>
      </c>
      <c r="F23" s="86" t="str">
        <f>IF(Inicio!C35="","",Inicio!C35)</f>
        <v/>
      </c>
      <c r="G23" s="64" t="str">
        <f>IF(evaluacion!L23="","",evaluacion!L23)</f>
        <v/>
      </c>
      <c r="H23" s="79" t="str">
        <f>IF(correction!I23="","",correction!I23)</f>
        <v/>
      </c>
      <c r="I23" s="79"/>
      <c r="J23" s="79" t="str">
        <f>IF(correction!K23="","",correction!K23)</f>
        <v/>
      </c>
      <c r="K23" s="79"/>
      <c r="L23" s="79" t="str">
        <f>IF(correction!Q23="","",correction!Q23)</f>
        <v/>
      </c>
      <c r="M23" s="79"/>
      <c r="N23" s="79" t="str">
        <f>IF(correction!M23="","",correction!M23)</f>
        <v/>
      </c>
      <c r="O23" s="79"/>
      <c r="P23" s="79" t="str">
        <f>IF(correction!O23="","",correction!O23)</f>
        <v/>
      </c>
      <c r="Q23" s="79"/>
      <c r="R23" s="77" t="str">
        <f>IF(correction!R23="","",correction!R23)</f>
        <v/>
      </c>
      <c r="S23" s="79"/>
      <c r="T23" s="83">
        <f t="shared" si="3"/>
        <v>0</v>
      </c>
      <c r="U23" s="84">
        <f t="shared" si="4"/>
        <v>0</v>
      </c>
      <c r="V23" s="85" t="str">
        <f t="shared" si="5"/>
        <v/>
      </c>
      <c r="W23" s="82">
        <f>[1]Vulnerabilidad!H28</f>
        <v>0</v>
      </c>
    </row>
    <row r="24" spans="2:23" s="81" customFormat="1">
      <c r="B24" s="78">
        <v>20</v>
      </c>
      <c r="C24" s="86" t="str">
        <f>IF(correction!C24="","",correction!C24)</f>
        <v/>
      </c>
      <c r="D24" s="86" t="str">
        <f>IF(evaluacion!D24="","",evaluacion!D24)</f>
        <v/>
      </c>
      <c r="E24" s="86" t="str">
        <f>IF(correction!E24="","",correction!E24)</f>
        <v/>
      </c>
      <c r="F24" s="86" t="str">
        <f>IF(Inicio!C36="","",Inicio!C36)</f>
        <v/>
      </c>
      <c r="G24" s="64" t="str">
        <f>IF(evaluacion!L24="","",evaluacion!L24)</f>
        <v/>
      </c>
      <c r="H24" s="79" t="str">
        <f>IF(correction!I24="","",correction!I24)</f>
        <v/>
      </c>
      <c r="I24" s="79"/>
      <c r="J24" s="79" t="str">
        <f>IF(correction!K24="","",correction!K24)</f>
        <v/>
      </c>
      <c r="K24" s="79"/>
      <c r="L24" s="79" t="str">
        <f>IF(correction!Q24="","",correction!Q24)</f>
        <v/>
      </c>
      <c r="M24" s="79"/>
      <c r="N24" s="79" t="str">
        <f>IF(correction!M24="","",correction!M24)</f>
        <v/>
      </c>
      <c r="O24" s="79"/>
      <c r="P24" s="79" t="str">
        <f>IF(correction!O24="","",correction!O24)</f>
        <v/>
      </c>
      <c r="Q24" s="79"/>
      <c r="R24" s="77" t="str">
        <f>IF(correction!R24="","",correction!R24)</f>
        <v/>
      </c>
      <c r="S24" s="79"/>
      <c r="T24" s="83">
        <f t="shared" si="3"/>
        <v>0</v>
      </c>
      <c r="U24" s="84">
        <f t="shared" si="4"/>
        <v>0</v>
      </c>
      <c r="V24" s="85" t="str">
        <f t="shared" si="5"/>
        <v/>
      </c>
      <c r="W24" s="82">
        <f>[1]Vulnerabilidad!H29</f>
        <v>0</v>
      </c>
    </row>
    <row r="25" spans="2:23" ht="18.75" thickBot="1">
      <c r="S25" s="46" t="s">
        <v>197</v>
      </c>
      <c r="T25" s="47"/>
      <c r="U25" s="48"/>
      <c r="V25" s="49">
        <f>AVERAGE(V5:V24)</f>
        <v>0.68333333333333335</v>
      </c>
    </row>
  </sheetData>
  <mergeCells count="25">
    <mergeCell ref="N3:N4"/>
    <mergeCell ref="W2:W4"/>
    <mergeCell ref="N2:S2"/>
    <mergeCell ref="T2:T4"/>
    <mergeCell ref="U2:U4"/>
    <mergeCell ref="V2:V4"/>
    <mergeCell ref="O3:O4"/>
    <mergeCell ref="P3:P4"/>
    <mergeCell ref="Q3:Q4"/>
    <mergeCell ref="R3:R4"/>
    <mergeCell ref="S3:S4"/>
    <mergeCell ref="B3:B4"/>
    <mergeCell ref="C3:C4"/>
    <mergeCell ref="D3:D4"/>
    <mergeCell ref="E3:E4"/>
    <mergeCell ref="F3:F4"/>
    <mergeCell ref="G3:G4"/>
    <mergeCell ref="H3:H4"/>
    <mergeCell ref="I3:I4"/>
    <mergeCell ref="J3:J4"/>
    <mergeCell ref="C2:D2"/>
    <mergeCell ref="H2:M2"/>
    <mergeCell ref="K3:K4"/>
    <mergeCell ref="L3:L4"/>
    <mergeCell ref="M3:M4"/>
  </mergeCells>
  <conditionalFormatting sqref="I5:I24 S5:S24 O5:O24 Q5:Q24">
    <cfRule type="containsText" dxfId="100" priority="18" operator="containsText" text="Si con Observaciones">
      <formula>NOT(ISERROR(SEARCH("Si con Observaciones",I5)))</formula>
    </cfRule>
    <cfRule type="containsText" dxfId="99" priority="19" operator="containsText" text="No">
      <formula>NOT(ISERROR(SEARCH("No",I5)))</formula>
    </cfRule>
    <cfRule type="containsText" dxfId="98" priority="20" operator="containsText" text="Si">
      <formula>NOT(ISERROR(SEARCH("Si",I5)))</formula>
    </cfRule>
  </conditionalFormatting>
  <conditionalFormatting sqref="K5:K24">
    <cfRule type="containsText" dxfId="97" priority="15" operator="containsText" text="Si con Observaciones">
      <formula>NOT(ISERROR(SEARCH("Si con Observaciones",K5)))</formula>
    </cfRule>
    <cfRule type="containsText" dxfId="96" priority="16" operator="containsText" text="No">
      <formula>NOT(ISERROR(SEARCH("No",K5)))</formula>
    </cfRule>
    <cfRule type="containsText" dxfId="95" priority="17" operator="containsText" text="Si">
      <formula>NOT(ISERROR(SEARCH("Si",K5)))</formula>
    </cfRule>
  </conditionalFormatting>
  <conditionalFormatting sqref="M5:M24">
    <cfRule type="containsText" dxfId="94" priority="12" operator="containsText" text="Si con Observaciones">
      <formula>NOT(ISERROR(SEARCH("Si con Observaciones",M5)))</formula>
    </cfRule>
    <cfRule type="containsText" dxfId="93" priority="13" operator="containsText" text="No">
      <formula>NOT(ISERROR(SEARCH("No",M5)))</formula>
    </cfRule>
    <cfRule type="containsText" dxfId="92" priority="14" operator="containsText" text="Si">
      <formula>NOT(ISERROR(SEARCH("Si",M5)))</formula>
    </cfRule>
  </conditionalFormatting>
  <conditionalFormatting sqref="G5:G24">
    <cfRule type="expression" dxfId="91" priority="6">
      <formula>G5="100%"</formula>
    </cfRule>
    <cfRule type="expression" dxfId="90" priority="7">
      <formula>G5="86%"</formula>
    </cfRule>
    <cfRule type="expression" dxfId="89" priority="8">
      <formula>G5="71%"</formula>
    </cfRule>
    <cfRule type="expression" dxfId="88" priority="9">
      <formula>G5="57%"</formula>
    </cfRule>
    <cfRule type="expression" dxfId="87" priority="10">
      <formula>G5="43%"</formula>
    </cfRule>
    <cfRule type="expression" dxfId="86" priority="11">
      <formula>G5="29%"</formula>
    </cfRule>
  </conditionalFormatting>
  <conditionalFormatting sqref="G5:G24">
    <cfRule type="containsText" dxfId="85" priority="1" operator="containsText" text="Muy Alto">
      <formula>NOT(ISERROR(SEARCH("Muy Alto",G5)))</formula>
    </cfRule>
    <cfRule type="containsText" dxfId="84" priority="2" operator="containsText" text="Alto">
      <formula>NOT(ISERROR(SEARCH("Alto",G5)))</formula>
    </cfRule>
    <cfRule type="containsText" dxfId="83" priority="3" operator="containsText" text="Medio">
      <formula>NOT(ISERROR(SEARCH("Medio",G5)))</formula>
    </cfRule>
    <cfRule type="containsText" dxfId="82" priority="4" operator="containsText" text="Bajo">
      <formula>NOT(ISERROR(SEARCH("Bajo",G5)))</formula>
    </cfRule>
    <cfRule type="containsText" dxfId="81" priority="5" operator="containsText" text="Muy Bajo">
      <formula>NOT(ISERROR(SEARCH("Muy Bajo",G5)))</formula>
    </cfRule>
  </conditionalFormatting>
  <dataValidations count="1">
    <dataValidation type="list" allowBlank="1" showInputMessage="1" showErrorMessage="1" sqref="K5:K24 M5:M24 S5:S24 Q5:Q24 O5:O24 I5:I24" xr:uid="{00000000-0002-0000-0900-000000000000}">
      <formula1>"Si,Si con Observaciones,No,N/A"</formula1>
    </dataValidation>
  </dataValidations>
  <pageMargins left="0.25" right="0.25" top="0.75" bottom="0.75" header="0.3" footer="0.3"/>
  <pageSetup paperSize="9" scale="6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249977111117893"/>
  </sheetPr>
  <dimension ref="B2:W25"/>
  <sheetViews>
    <sheetView showGridLines="0" zoomScale="70" zoomScaleNormal="70" workbookViewId="0">
      <selection activeCell="G3" sqref="G3:G4"/>
    </sheetView>
  </sheetViews>
  <sheetFormatPr baseColWidth="10" defaultColWidth="11.42578125" defaultRowHeight="12.75"/>
  <cols>
    <col min="1" max="1" width="1.85546875" style="16" customWidth="1"/>
    <col min="2" max="2" width="8.7109375" style="16" customWidth="1"/>
    <col min="3" max="3" width="18" style="16" customWidth="1"/>
    <col min="4" max="4" width="11.140625" style="16" customWidth="1"/>
    <col min="5" max="5" width="20" style="16" customWidth="1"/>
    <col min="6" max="6" width="18.5703125" style="16" customWidth="1"/>
    <col min="7" max="7" width="17.7109375" style="16" bestFit="1" customWidth="1"/>
    <col min="8" max="8" width="17.140625" style="28" customWidth="1"/>
    <col min="9" max="9" width="11.42578125" style="16" customWidth="1"/>
    <col min="10" max="10" width="19" style="16" customWidth="1"/>
    <col min="11" max="11" width="10.42578125" style="16" customWidth="1"/>
    <col min="12" max="12" width="19.7109375" style="16" customWidth="1"/>
    <col min="13" max="13" width="9.42578125" style="16" customWidth="1"/>
    <col min="14" max="14" width="17.140625" style="16" customWidth="1"/>
    <col min="15" max="15" width="10.140625" style="16" bestFit="1" customWidth="1"/>
    <col min="16" max="16" width="17.140625" style="16" customWidth="1"/>
    <col min="17" max="17" width="10.140625" style="16" customWidth="1"/>
    <col min="18" max="18" width="20.28515625" style="16" customWidth="1"/>
    <col min="19" max="19" width="9.5703125" style="16" customWidth="1"/>
    <col min="20" max="20" width="8.7109375" style="16" customWidth="1"/>
    <col min="21" max="21" width="10.5703125" style="16" hidden="1" customWidth="1"/>
    <col min="22" max="22" width="11.28515625" style="16" customWidth="1"/>
    <col min="23" max="23" width="23" style="16" customWidth="1"/>
    <col min="24" max="25" width="13.28515625" style="16" customWidth="1"/>
    <col min="26" max="16384" width="11.42578125" style="16"/>
  </cols>
  <sheetData>
    <row r="2" spans="2:23" ht="40.5" customHeight="1">
      <c r="B2" s="94" t="s">
        <v>306</v>
      </c>
      <c r="C2" s="192">
        <v>43040</v>
      </c>
      <c r="D2" s="192"/>
      <c r="E2" s="90" t="s">
        <v>323</v>
      </c>
      <c r="F2" s="90" t="s">
        <v>349</v>
      </c>
      <c r="G2" s="95">
        <v>0.34027777777777773</v>
      </c>
      <c r="H2" s="189" t="s">
        <v>198</v>
      </c>
      <c r="I2" s="189"/>
      <c r="J2" s="189"/>
      <c r="K2" s="189"/>
      <c r="L2" s="189"/>
      <c r="M2" s="189"/>
      <c r="N2" s="189" t="s">
        <v>199</v>
      </c>
      <c r="O2" s="189"/>
      <c r="P2" s="189"/>
      <c r="Q2" s="189"/>
      <c r="R2" s="189"/>
      <c r="S2" s="189"/>
      <c r="T2" s="185" t="s">
        <v>193</v>
      </c>
      <c r="U2" s="185" t="s">
        <v>194</v>
      </c>
      <c r="V2" s="187" t="s">
        <v>204</v>
      </c>
      <c r="W2" s="188" t="s">
        <v>195</v>
      </c>
    </row>
    <row r="3" spans="2:23" ht="23.25" customHeight="1">
      <c r="B3" s="184" t="s">
        <v>175</v>
      </c>
      <c r="C3" s="184" t="s">
        <v>81</v>
      </c>
      <c r="D3" s="184" t="s">
        <v>301</v>
      </c>
      <c r="E3" s="184" t="s">
        <v>302</v>
      </c>
      <c r="F3" s="184" t="s">
        <v>304</v>
      </c>
      <c r="G3" s="180" t="s">
        <v>305</v>
      </c>
      <c r="H3" s="190" t="s">
        <v>101</v>
      </c>
      <c r="I3" s="190" t="s">
        <v>85</v>
      </c>
      <c r="J3" s="190" t="s">
        <v>102</v>
      </c>
      <c r="K3" s="186" t="s">
        <v>85</v>
      </c>
      <c r="L3" s="186" t="s">
        <v>200</v>
      </c>
      <c r="M3" s="186" t="s">
        <v>85</v>
      </c>
      <c r="N3" s="190" t="s">
        <v>101</v>
      </c>
      <c r="O3" s="190" t="s">
        <v>85</v>
      </c>
      <c r="P3" s="190" t="s">
        <v>102</v>
      </c>
      <c r="Q3" s="186" t="s">
        <v>85</v>
      </c>
      <c r="R3" s="186" t="s">
        <v>200</v>
      </c>
      <c r="S3" s="186" t="s">
        <v>85</v>
      </c>
      <c r="T3" s="185"/>
      <c r="U3" s="185"/>
      <c r="V3" s="187"/>
      <c r="W3" s="188"/>
    </row>
    <row r="4" spans="2:23" ht="42.75" customHeight="1">
      <c r="B4" s="181"/>
      <c r="C4" s="181"/>
      <c r="D4" s="181"/>
      <c r="E4" s="181"/>
      <c r="F4" s="181"/>
      <c r="G4" s="181"/>
      <c r="H4" s="190"/>
      <c r="I4" s="190"/>
      <c r="J4" s="190"/>
      <c r="K4" s="186"/>
      <c r="L4" s="186"/>
      <c r="M4" s="186"/>
      <c r="N4" s="190"/>
      <c r="O4" s="190"/>
      <c r="P4" s="190"/>
      <c r="Q4" s="186"/>
      <c r="R4" s="186"/>
      <c r="S4" s="186"/>
      <c r="T4" s="185"/>
      <c r="U4" s="185"/>
      <c r="V4" s="187"/>
      <c r="W4" s="188"/>
    </row>
    <row r="5" spans="2:23" s="81" customFormat="1" ht="132" customHeight="1">
      <c r="B5" s="78">
        <v>1</v>
      </c>
      <c r="C5" s="86" t="str">
        <f>IF(correction!C5="","",correction!C5)</f>
        <v>Caja fuerte</v>
      </c>
      <c r="D5" s="86" t="str">
        <f>IF(evaluacion!D5="","",evaluacion!D5)</f>
        <v>Oficina gerente</v>
      </c>
      <c r="E5" s="86" t="str">
        <f>IF(correction!E5="","",correction!E5)</f>
        <v>Asalto</v>
      </c>
      <c r="F5" s="86" t="str">
        <f>IF(Inicio!C17="","",Inicio!C17)</f>
        <v>Riesgo Puro</v>
      </c>
      <c r="G5" s="64" t="str">
        <f>IF(evaluacion!L5="","",evaluacion!L5)</f>
        <v>Medio</v>
      </c>
      <c r="H5" s="79" t="str">
        <f>IF(correction!I5="","",correction!I5)</f>
        <v>Quitar, Retira el Objetivo</v>
      </c>
      <c r="I5" s="79" t="s">
        <v>196</v>
      </c>
      <c r="J5" s="79" t="str">
        <f>IF(correction!K5="","",correction!K5)</f>
        <v>Rondas Mixtas</v>
      </c>
      <c r="K5" s="79" t="s">
        <v>309</v>
      </c>
      <c r="L5" s="79" t="str">
        <f>IF(correction!Q5="","",correction!Q5)</f>
        <v>El portón en horario inhábil debe permanecer cerrado, en los horarios hábiles se debe estar atento al ingreso de vehículos y el control de acceso.</v>
      </c>
      <c r="M5" s="79" t="s">
        <v>196</v>
      </c>
      <c r="N5" s="79" t="str">
        <f>IF(correction!M5="","",correction!M5)</f>
        <v>Control de acceso automatizado</v>
      </c>
      <c r="O5" s="79" t="s">
        <v>196</v>
      </c>
      <c r="P5" s="79" t="str">
        <f>IF(correction!O5="","",correction!O5)</f>
        <v>Reforzar Portón</v>
      </c>
      <c r="Q5" s="79" t="s">
        <v>303</v>
      </c>
      <c r="R5" s="77" t="str">
        <f>IF(correction!R5="","",correction!R5)</f>
        <v>Se debe reforzar el portón con sistemas robustos de protección, con el fin de retardar el ingreso ante eventos delictivos como alunizaje, los rayos perimetrales deben ser conectados a tiempo además de instalar cobertura en el portón.</v>
      </c>
      <c r="S5" s="79" t="s">
        <v>196</v>
      </c>
      <c r="T5" s="83">
        <f t="shared" ref="T5:T6" si="0">COUNTIF(H5:S5,"Si")</f>
        <v>4</v>
      </c>
      <c r="U5" s="84">
        <f t="shared" ref="U5:U6" si="1">COUNTIF(H5:S5,"No")</f>
        <v>1</v>
      </c>
      <c r="V5" s="85">
        <f>IFERROR(T5/(T5+U5),"")</f>
        <v>0.8</v>
      </c>
      <c r="W5" s="80"/>
    </row>
    <row r="6" spans="2:23" s="81" customFormat="1" ht="36">
      <c r="B6" s="78">
        <v>2</v>
      </c>
      <c r="C6" s="86" t="str">
        <f>IF(correction!C6="","",correction!C6)</f>
        <v>Mal control de datos</v>
      </c>
      <c r="D6" s="86" t="str">
        <f>IF(evaluacion!D6="","",evaluacion!D6)</f>
        <v>Instalación en General</v>
      </c>
      <c r="E6" s="86" t="str">
        <f>IF(correction!E6="","",correction!E6)</f>
        <v>Descuido</v>
      </c>
      <c r="F6" s="86" t="str">
        <f>IF(Inicio!C18="","",Inicio!C18)</f>
        <v>Riesgo Operacional</v>
      </c>
      <c r="G6" s="64" t="str">
        <f>IF(evaluacion!L6="","",evaluacion!L6)</f>
        <v>Bajo</v>
      </c>
      <c r="H6" s="79" t="str">
        <f>IF(correction!I6="","",correction!I6)</f>
        <v>Control y Registro de Ingreso</v>
      </c>
      <c r="I6" s="79" t="s">
        <v>196</v>
      </c>
      <c r="J6" s="79" t="str">
        <f>IF(correction!K6="","",correction!K6)</f>
        <v>Generar Procedimiento</v>
      </c>
      <c r="K6" s="79" t="s">
        <v>196</v>
      </c>
      <c r="L6" s="79" t="str">
        <f>IF(correction!Q6="","",correction!Q6)</f>
        <v/>
      </c>
      <c r="M6" s="79" t="s">
        <v>196</v>
      </c>
      <c r="N6" s="79" t="str">
        <f>IF(correction!M6="","",correction!M6)</f>
        <v>Incrementar Dotación de Guardias</v>
      </c>
      <c r="O6" s="79" t="s">
        <v>196</v>
      </c>
      <c r="P6" s="79" t="str">
        <f>IF(correction!O6="","",correction!O6)</f>
        <v>Limitar Acceso</v>
      </c>
      <c r="Q6" s="79" t="s">
        <v>196</v>
      </c>
      <c r="R6" s="77" t="str">
        <f>IF(correction!R6="","",correction!R6)</f>
        <v/>
      </c>
      <c r="S6" s="79" t="s">
        <v>196</v>
      </c>
      <c r="T6" s="83">
        <f t="shared" si="0"/>
        <v>6</v>
      </c>
      <c r="U6" s="84">
        <f t="shared" si="1"/>
        <v>0</v>
      </c>
      <c r="V6" s="85">
        <f t="shared" ref="V6" si="2">IFERROR(T6/(T6+U6),"")</f>
        <v>1</v>
      </c>
      <c r="W6" s="82"/>
    </row>
    <row r="7" spans="2:23" s="81" customFormat="1" ht="12.75" customHeight="1">
      <c r="B7" s="78">
        <v>3</v>
      </c>
      <c r="C7" s="86" t="str">
        <f>IF(correction!C7="","",correction!C7)</f>
        <v>Falta documentacion administrativa</v>
      </c>
      <c r="D7" s="86" t="str">
        <f>IF(evaluacion!D7="","",evaluacion!D7)</f>
        <v>En porteria</v>
      </c>
      <c r="E7" s="86" t="str">
        <f>IF(correction!E7="","",correction!E7)</f>
        <v>Descuido</v>
      </c>
      <c r="F7" s="86" t="str">
        <f>IF(Inicio!C19="","",Inicio!C19)</f>
        <v>Riesgo Administrativo</v>
      </c>
      <c r="G7" s="64" t="str">
        <f>IF(evaluacion!L7="","",evaluacion!L7)</f>
        <v>Medio</v>
      </c>
      <c r="H7" s="79" t="str">
        <f>IF(correction!I7="","",correction!I7)</f>
        <v>Cerrar dependencia/Recinto</v>
      </c>
      <c r="I7" s="79" t="s">
        <v>196</v>
      </c>
      <c r="J7" s="79" t="str">
        <f>IF(correction!K7="","",correction!K7)</f>
        <v>Rondas Perimetrales</v>
      </c>
      <c r="K7" s="79" t="s">
        <v>196</v>
      </c>
      <c r="L7" s="79" t="str">
        <f>IF(correction!Q7="","",correction!Q7)</f>
        <v/>
      </c>
      <c r="M7" s="79" t="s">
        <v>196</v>
      </c>
      <c r="N7" s="79" t="str">
        <f>IF(correction!M7="","",correction!M7)</f>
        <v>Quitar, Retira el Objetivo</v>
      </c>
      <c r="O7" s="79" t="s">
        <v>196</v>
      </c>
      <c r="P7" s="79" t="str">
        <f>IF(correction!O7="","",correction!O7)</f>
        <v>Probar Planes de Emergencia (Simulacros)</v>
      </c>
      <c r="Q7" s="79" t="s">
        <v>196</v>
      </c>
      <c r="R7" s="77" t="str">
        <f>IF(correction!R7="","",correction!R7)</f>
        <v/>
      </c>
      <c r="S7" s="79" t="s">
        <v>196</v>
      </c>
      <c r="T7" s="83">
        <f t="shared" ref="T7:T24" si="3">COUNTIF(H7:S7,"Si")</f>
        <v>6</v>
      </c>
      <c r="U7" s="84">
        <f t="shared" ref="U7:U24" si="4">COUNTIF(H7:S7,"No")</f>
        <v>0</v>
      </c>
      <c r="V7" s="85">
        <f t="shared" ref="V7:V24" si="5">IFERROR(T7/(T7+U7),"")</f>
        <v>1</v>
      </c>
      <c r="W7" s="82"/>
    </row>
    <row r="8" spans="2:23" s="81" customFormat="1" ht="36">
      <c r="B8" s="78">
        <v>4</v>
      </c>
      <c r="C8" s="86" t="str">
        <f>IF(correction!C8="","",correction!C8)</f>
        <v>cajero automatico</v>
      </c>
      <c r="D8" s="86" t="str">
        <f>IF(evaluacion!D8="","",evaluacion!D8)</f>
        <v>En frente de casino</v>
      </c>
      <c r="E8" s="86" t="str">
        <f>IF(correction!E8="","",correction!E8)</f>
        <v>Asalto</v>
      </c>
      <c r="F8" s="86" t="str">
        <f>IF(Inicio!C20="","",Inicio!C20)</f>
        <v>Riesgo Puro</v>
      </c>
      <c r="G8" s="64" t="str">
        <f>IF(evaluacion!L8="","",evaluacion!L8)</f>
        <v>Muy Alto</v>
      </c>
      <c r="H8" s="79" t="str">
        <f>IF(correction!I8="","",correction!I8)</f>
        <v>Limitar Acceso</v>
      </c>
      <c r="I8" s="79" t="s">
        <v>303</v>
      </c>
      <c r="J8" s="79" t="str">
        <f>IF(correction!K8="","",correction!K8)</f>
        <v>Quitar, Retira el Objetivo</v>
      </c>
      <c r="K8" s="79" t="s">
        <v>303</v>
      </c>
      <c r="L8" s="79" t="str">
        <f>IF(correction!Q8="","",correction!Q8)</f>
        <v/>
      </c>
      <c r="M8" s="79" t="s">
        <v>196</v>
      </c>
      <c r="N8" s="79" t="str">
        <f>IF(correction!M8="","",correction!M8)</f>
        <v>Incrementar Dotación de Guardias</v>
      </c>
      <c r="O8" s="79" t="s">
        <v>196</v>
      </c>
      <c r="P8" s="79" t="str">
        <f>IF(correction!O8="","",correction!O8)</f>
        <v>Programa de Autocuidado / Difusión</v>
      </c>
      <c r="Q8" s="79" t="s">
        <v>196</v>
      </c>
      <c r="R8" s="77" t="str">
        <f>IF(correction!R8="","",correction!R8)</f>
        <v/>
      </c>
      <c r="S8" s="79" t="s">
        <v>196</v>
      </c>
      <c r="T8" s="83">
        <f t="shared" si="3"/>
        <v>4</v>
      </c>
      <c r="U8" s="84">
        <f t="shared" si="4"/>
        <v>2</v>
      </c>
      <c r="V8" s="85">
        <f t="shared" si="5"/>
        <v>0.66666666666666663</v>
      </c>
      <c r="W8" s="82"/>
    </row>
    <row r="9" spans="2:23" s="81" customFormat="1" ht="24">
      <c r="B9" s="78">
        <v>5</v>
      </c>
      <c r="C9" s="86" t="str">
        <f>IF(correction!C9="","",correction!C9)</f>
        <v>Bodega de quimicos</v>
      </c>
      <c r="D9" s="86" t="str">
        <f>IF(evaluacion!D9="","",evaluacion!D9)</f>
        <v>Bodega quimicos</v>
      </c>
      <c r="E9" s="86" t="str">
        <f>IF(correction!E9="","",correction!E9)</f>
        <v>Alunizaje</v>
      </c>
      <c r="F9" s="86" t="str">
        <f>IF(Inicio!C21="","",Inicio!C21)</f>
        <v>Riesgo Puro</v>
      </c>
      <c r="G9" s="64" t="str">
        <f>IF(evaluacion!L9="","",evaluacion!L9)</f>
        <v>Bajo</v>
      </c>
      <c r="H9" s="79" t="str">
        <f>IF(correction!I9="","",correction!I9)</f>
        <v>Limitar Acceso</v>
      </c>
      <c r="I9" s="79" t="s">
        <v>196</v>
      </c>
      <c r="J9" s="79" t="str">
        <f>IF(correction!K9="","",correction!K9)</f>
        <v>Contratación de Seguros</v>
      </c>
      <c r="K9" s="79" t="s">
        <v>196</v>
      </c>
      <c r="L9" s="79" t="str">
        <f>IF(correction!Q9="","",correction!Q9)</f>
        <v/>
      </c>
      <c r="M9" s="79" t="s">
        <v>303</v>
      </c>
      <c r="N9" s="79" t="str">
        <f>IF(correction!M9="","",correction!M9)</f>
        <v>Control de acceso automatizado</v>
      </c>
      <c r="O9" s="79" t="s">
        <v>196</v>
      </c>
      <c r="P9" s="79" t="str">
        <f>IF(correction!O9="","",correction!O9)</f>
        <v>Reforzar Portón</v>
      </c>
      <c r="Q9" s="79" t="s">
        <v>196</v>
      </c>
      <c r="R9" s="77" t="str">
        <f>IF(correction!R9="","",correction!R9)</f>
        <v/>
      </c>
      <c r="S9" s="79" t="s">
        <v>196</v>
      </c>
      <c r="T9" s="83">
        <f t="shared" si="3"/>
        <v>5</v>
      </c>
      <c r="U9" s="84">
        <f t="shared" si="4"/>
        <v>1</v>
      </c>
      <c r="V9" s="85">
        <f t="shared" si="5"/>
        <v>0.83333333333333337</v>
      </c>
      <c r="W9" s="82"/>
    </row>
    <row r="10" spans="2:23" s="81" customFormat="1" ht="24">
      <c r="B10" s="78">
        <v>6</v>
      </c>
      <c r="C10" s="86" t="str">
        <f>IF(correction!C10="","",correction!C10)</f>
        <v>No hay registros</v>
      </c>
      <c r="D10" s="86" t="str">
        <f>IF(evaluacion!D10="","",evaluacion!D10)</f>
        <v>Ingreso a bodega</v>
      </c>
      <c r="E10" s="86" t="str">
        <f>IF(correction!E10="","",correction!E10)</f>
        <v>Falta Iluminación</v>
      </c>
      <c r="F10" s="86" t="str">
        <f>IF(Inicio!C22="","",Inicio!C22)</f>
        <v>Riesgo Administrativo</v>
      </c>
      <c r="G10" s="64" t="str">
        <f>IF(evaluacion!L10="","",evaluacion!L10)</f>
        <v>Alto</v>
      </c>
      <c r="H10" s="79" t="str">
        <f>IF(correction!I10="","",correction!I10)</f>
        <v>Actualización de Procedimiento</v>
      </c>
      <c r="I10" s="79" t="s">
        <v>196</v>
      </c>
      <c r="J10" s="79" t="str">
        <f>IF(correction!K10="","",correction!K10)</f>
        <v>Control y Registro de Ingreso</v>
      </c>
      <c r="K10" s="79" t="s">
        <v>303</v>
      </c>
      <c r="L10" s="79" t="str">
        <f>IF(correction!Q10="","",correction!Q10)</f>
        <v/>
      </c>
      <c r="M10" s="79" t="s">
        <v>196</v>
      </c>
      <c r="N10" s="79" t="str">
        <f>IF(correction!M10="","",correction!M10)</f>
        <v>Iluminar Sector</v>
      </c>
      <c r="O10" s="79" t="s">
        <v>196</v>
      </c>
      <c r="P10" s="79" t="str">
        <f>IF(correction!O10="","",correction!O10)</f>
        <v>Instalación de Botón de Pánico</v>
      </c>
      <c r="Q10" s="79" t="s">
        <v>303</v>
      </c>
      <c r="R10" s="77" t="str">
        <f>IF(correction!R10="","",correction!R10)</f>
        <v/>
      </c>
      <c r="S10" s="79" t="s">
        <v>303</v>
      </c>
      <c r="T10" s="83">
        <f t="shared" si="3"/>
        <v>3</v>
      </c>
      <c r="U10" s="84">
        <f t="shared" si="4"/>
        <v>3</v>
      </c>
      <c r="V10" s="85">
        <f t="shared" si="5"/>
        <v>0.5</v>
      </c>
      <c r="W10" s="82"/>
    </row>
    <row r="11" spans="2:23" s="81" customFormat="1" ht="36">
      <c r="B11" s="78">
        <v>7</v>
      </c>
      <c r="C11" s="86" t="str">
        <f>IF(correction!C11="","",correction!C11)</f>
        <v>Bodega de quimicos</v>
      </c>
      <c r="D11" s="86" t="str">
        <f>IF(evaluacion!D11="","",evaluacion!D11)</f>
        <v>Costado perimetro norte</v>
      </c>
      <c r="E11" s="86" t="str">
        <f>IF(correction!E11="","",correction!E11)</f>
        <v>Falla Mecanica</v>
      </c>
      <c r="F11" s="86" t="str">
        <f>IF(Inicio!C23="","",Inicio!C23)</f>
        <v>Riesgo Operacional</v>
      </c>
      <c r="G11" s="64" t="str">
        <f>IF(evaluacion!L11="","",evaluacion!L11)</f>
        <v xml:space="preserve">Muy Bajo </v>
      </c>
      <c r="H11" s="79" t="str">
        <f>IF(correction!I11="","",correction!I11)</f>
        <v>Actualización de Procedimiento</v>
      </c>
      <c r="I11" s="79" t="s">
        <v>303</v>
      </c>
      <c r="J11" s="79" t="str">
        <f>IF(correction!K11="","",correction!K11)</f>
        <v>Generar Procedimiento</v>
      </c>
      <c r="K11" s="79" t="s">
        <v>196</v>
      </c>
      <c r="L11" s="79" t="str">
        <f>IF(correction!Q11="","",correction!Q11)</f>
        <v/>
      </c>
      <c r="M11" s="79" t="s">
        <v>303</v>
      </c>
      <c r="N11" s="79" t="str">
        <f>IF(correction!M11="","",correction!M11)</f>
        <v>Control de Cierre (Alarmas)</v>
      </c>
      <c r="O11" s="79" t="s">
        <v>303</v>
      </c>
      <c r="P11" s="79" t="str">
        <f>IF(correction!O11="","",correction!O11)</f>
        <v>Instalación de Botón de Pánico</v>
      </c>
      <c r="Q11" s="79" t="s">
        <v>196</v>
      </c>
      <c r="R11" s="77" t="str">
        <f>IF(correction!R11="","",correction!R11)</f>
        <v/>
      </c>
      <c r="S11" s="79" t="s">
        <v>196</v>
      </c>
      <c r="T11" s="83">
        <f t="shared" si="3"/>
        <v>3</v>
      </c>
      <c r="U11" s="84">
        <f t="shared" si="4"/>
        <v>3</v>
      </c>
      <c r="V11" s="85">
        <f t="shared" si="5"/>
        <v>0.5</v>
      </c>
      <c r="W11" s="82"/>
    </row>
    <row r="12" spans="2:23" s="81" customFormat="1" ht="24">
      <c r="B12" s="78">
        <v>8</v>
      </c>
      <c r="C12" s="86" t="str">
        <f>IF(correction!C12="","",correction!C12)</f>
        <v>Coputadores</v>
      </c>
      <c r="D12" s="86" t="str">
        <f>IF(evaluacion!D12="","",evaluacion!D12)</f>
        <v>Oficina gerente</v>
      </c>
      <c r="E12" s="86" t="str">
        <f>IF(correction!E12="","",correction!E12)</f>
        <v>Asalto</v>
      </c>
      <c r="F12" s="86" t="str">
        <f>IF(Inicio!C24="","",Inicio!C24)</f>
        <v>Riesgo Puro</v>
      </c>
      <c r="G12" s="64" t="str">
        <f>IF(evaluacion!L12="","",evaluacion!L12)</f>
        <v>Medio</v>
      </c>
      <c r="H12" s="79" t="str">
        <f>IF(correction!I12="","",correction!I12)</f>
        <v>Mantener Accesos Cerrados</v>
      </c>
      <c r="I12" s="79" t="s">
        <v>196</v>
      </c>
      <c r="J12" s="79" t="str">
        <f>IF(correction!K12="","",correction!K12)</f>
        <v>Revisar estructura/circuitos</v>
      </c>
      <c r="K12" s="79" t="s">
        <v>303</v>
      </c>
      <c r="L12" s="79" t="str">
        <f>IF(correction!Q12="","",correction!Q12)</f>
        <v/>
      </c>
      <c r="M12" s="79" t="s">
        <v>196</v>
      </c>
      <c r="N12" s="79" t="str">
        <f>IF(correction!M12="","",correction!M12)</f>
        <v>Instalación de Cámaras Interiores</v>
      </c>
      <c r="O12" s="79" t="s">
        <v>303</v>
      </c>
      <c r="P12" s="79" t="str">
        <f>IF(correction!O12="","",correction!O12)</f>
        <v>Instalación de Cámaras Interiores</v>
      </c>
      <c r="Q12" s="79" t="s">
        <v>196</v>
      </c>
      <c r="R12" s="77" t="str">
        <f>IF(correction!R12="","",correction!R12)</f>
        <v/>
      </c>
      <c r="S12" s="79" t="s">
        <v>303</v>
      </c>
      <c r="T12" s="83">
        <f t="shared" si="3"/>
        <v>3</v>
      </c>
      <c r="U12" s="84">
        <f t="shared" si="4"/>
        <v>3</v>
      </c>
      <c r="V12" s="85">
        <f t="shared" si="5"/>
        <v>0.5</v>
      </c>
      <c r="W12" s="82">
        <f>[1]Vulnerabilidad!H17</f>
        <v>0</v>
      </c>
    </row>
    <row r="13" spans="2:23" s="81" customFormat="1">
      <c r="B13" s="78">
        <v>9</v>
      </c>
      <c r="C13" s="86" t="str">
        <f>IF(correction!C13="","",correction!C13)</f>
        <v/>
      </c>
      <c r="D13" s="86" t="str">
        <f>IF(evaluacion!D13="","",evaluacion!D13)</f>
        <v/>
      </c>
      <c r="E13" s="86" t="str">
        <f>IF(correction!E13="","",correction!E13)</f>
        <v/>
      </c>
      <c r="F13" s="86" t="str">
        <f>IF(Inicio!C25="","",Inicio!C25)</f>
        <v/>
      </c>
      <c r="G13" s="64" t="str">
        <f>IF(evaluacion!L13="","",evaluacion!L13)</f>
        <v/>
      </c>
      <c r="H13" s="79" t="str">
        <f>IF(correction!I13="","",correction!I13)</f>
        <v/>
      </c>
      <c r="I13" s="79"/>
      <c r="J13" s="79" t="str">
        <f>IF(correction!K13="","",correction!K13)</f>
        <v/>
      </c>
      <c r="K13" s="79"/>
      <c r="L13" s="79" t="str">
        <f>IF(correction!Q13="","",correction!Q13)</f>
        <v/>
      </c>
      <c r="M13" s="79"/>
      <c r="N13" s="79" t="str">
        <f>IF(correction!M13="","",correction!M13)</f>
        <v/>
      </c>
      <c r="O13" s="79"/>
      <c r="P13" s="79" t="str">
        <f>IF(correction!O13="","",correction!O13)</f>
        <v/>
      </c>
      <c r="Q13" s="79"/>
      <c r="R13" s="77" t="str">
        <f>IF(correction!R13="","",correction!R13)</f>
        <v/>
      </c>
      <c r="S13" s="79"/>
      <c r="T13" s="83">
        <f t="shared" si="3"/>
        <v>0</v>
      </c>
      <c r="U13" s="84">
        <f t="shared" si="4"/>
        <v>0</v>
      </c>
      <c r="V13" s="85" t="str">
        <f t="shared" si="5"/>
        <v/>
      </c>
      <c r="W13" s="82">
        <f>[1]Vulnerabilidad!H18</f>
        <v>0</v>
      </c>
    </row>
    <row r="14" spans="2:23" s="81" customFormat="1">
      <c r="B14" s="78">
        <v>10</v>
      </c>
      <c r="C14" s="86" t="str">
        <f>IF(correction!C14="","",correction!C14)</f>
        <v/>
      </c>
      <c r="D14" s="86" t="str">
        <f>IF(evaluacion!D14="","",evaluacion!D14)</f>
        <v/>
      </c>
      <c r="E14" s="86" t="str">
        <f>IF(correction!E14="","",correction!E14)</f>
        <v/>
      </c>
      <c r="F14" s="86" t="str">
        <f>IF(Inicio!C26="","",Inicio!C26)</f>
        <v/>
      </c>
      <c r="G14" s="64" t="str">
        <f>IF(evaluacion!L14="","",evaluacion!L14)</f>
        <v/>
      </c>
      <c r="H14" s="79" t="str">
        <f>IF(correction!I14="","",correction!I14)</f>
        <v/>
      </c>
      <c r="I14" s="79"/>
      <c r="J14" s="79" t="str">
        <f>IF(correction!K14="","",correction!K14)</f>
        <v/>
      </c>
      <c r="K14" s="79"/>
      <c r="L14" s="79" t="str">
        <f>IF(correction!Q14="","",correction!Q14)</f>
        <v/>
      </c>
      <c r="M14" s="79"/>
      <c r="N14" s="79" t="str">
        <f>IF(correction!M14="","",correction!M14)</f>
        <v/>
      </c>
      <c r="O14" s="79"/>
      <c r="P14" s="79" t="str">
        <f>IF(correction!O14="","",correction!O14)</f>
        <v/>
      </c>
      <c r="Q14" s="79"/>
      <c r="R14" s="77" t="str">
        <f>IF(correction!R14="","",correction!R14)</f>
        <v/>
      </c>
      <c r="S14" s="79"/>
      <c r="T14" s="83">
        <f t="shared" si="3"/>
        <v>0</v>
      </c>
      <c r="U14" s="84">
        <f t="shared" si="4"/>
        <v>0</v>
      </c>
      <c r="V14" s="85" t="str">
        <f t="shared" si="5"/>
        <v/>
      </c>
      <c r="W14" s="82">
        <f>[1]Vulnerabilidad!H19</f>
        <v>0</v>
      </c>
    </row>
    <row r="15" spans="2:23" s="81" customFormat="1">
      <c r="B15" s="78">
        <v>11</v>
      </c>
      <c r="C15" s="86" t="str">
        <f>IF(correction!C15="","",correction!C15)</f>
        <v/>
      </c>
      <c r="D15" s="86" t="str">
        <f>IF(evaluacion!D15="","",evaluacion!D15)</f>
        <v/>
      </c>
      <c r="E15" s="86" t="str">
        <f>IF(correction!E15="","",correction!E15)</f>
        <v/>
      </c>
      <c r="F15" s="86" t="str">
        <f>IF(Inicio!C27="","",Inicio!C27)</f>
        <v/>
      </c>
      <c r="G15" s="64" t="str">
        <f>IF(evaluacion!L15="","",evaluacion!L15)</f>
        <v/>
      </c>
      <c r="H15" s="79" t="str">
        <f>IF(correction!I15="","",correction!I15)</f>
        <v/>
      </c>
      <c r="I15" s="79"/>
      <c r="J15" s="79" t="str">
        <f>IF(correction!K15="","",correction!K15)</f>
        <v/>
      </c>
      <c r="K15" s="79"/>
      <c r="L15" s="79" t="str">
        <f>IF(correction!Q15="","",correction!Q15)</f>
        <v/>
      </c>
      <c r="M15" s="79"/>
      <c r="N15" s="79" t="str">
        <f>IF(correction!M15="","",correction!M15)</f>
        <v/>
      </c>
      <c r="O15" s="79"/>
      <c r="P15" s="79" t="str">
        <f>IF(correction!O15="","",correction!O15)</f>
        <v/>
      </c>
      <c r="Q15" s="79"/>
      <c r="R15" s="77" t="str">
        <f>IF(correction!R15="","",correction!R15)</f>
        <v/>
      </c>
      <c r="S15" s="79"/>
      <c r="T15" s="83">
        <f t="shared" si="3"/>
        <v>0</v>
      </c>
      <c r="U15" s="84">
        <f t="shared" si="4"/>
        <v>0</v>
      </c>
      <c r="V15" s="85" t="str">
        <f t="shared" si="5"/>
        <v/>
      </c>
      <c r="W15" s="82">
        <f>[1]Vulnerabilidad!H20</f>
        <v>0</v>
      </c>
    </row>
    <row r="16" spans="2:23" s="81" customFormat="1">
      <c r="B16" s="78">
        <v>12</v>
      </c>
      <c r="C16" s="86" t="str">
        <f>IF(correction!C16="","",correction!C16)</f>
        <v/>
      </c>
      <c r="D16" s="86" t="str">
        <f>IF(evaluacion!D16="","",evaluacion!D16)</f>
        <v/>
      </c>
      <c r="E16" s="86" t="str">
        <f>IF(correction!E16="","",correction!E16)</f>
        <v/>
      </c>
      <c r="F16" s="86" t="str">
        <f>IF(Inicio!C28="","",Inicio!C28)</f>
        <v/>
      </c>
      <c r="G16" s="64" t="str">
        <f>IF(evaluacion!L16="","",evaluacion!L16)</f>
        <v/>
      </c>
      <c r="H16" s="79" t="str">
        <f>IF(correction!I16="","",correction!I16)</f>
        <v/>
      </c>
      <c r="I16" s="79"/>
      <c r="J16" s="79" t="str">
        <f>IF(correction!K16="","",correction!K16)</f>
        <v/>
      </c>
      <c r="K16" s="79"/>
      <c r="L16" s="79" t="str">
        <f>IF(correction!Q16="","",correction!Q16)</f>
        <v/>
      </c>
      <c r="M16" s="79"/>
      <c r="N16" s="79" t="str">
        <f>IF(correction!M16="","",correction!M16)</f>
        <v/>
      </c>
      <c r="O16" s="79"/>
      <c r="P16" s="79" t="str">
        <f>IF(correction!O16="","",correction!O16)</f>
        <v/>
      </c>
      <c r="Q16" s="79"/>
      <c r="R16" s="77" t="str">
        <f>IF(correction!R16="","",correction!R16)</f>
        <v/>
      </c>
      <c r="S16" s="79"/>
      <c r="T16" s="83">
        <f t="shared" si="3"/>
        <v>0</v>
      </c>
      <c r="U16" s="84">
        <f t="shared" si="4"/>
        <v>0</v>
      </c>
      <c r="V16" s="85" t="str">
        <f t="shared" si="5"/>
        <v/>
      </c>
      <c r="W16" s="82">
        <f>[1]Vulnerabilidad!H21</f>
        <v>0</v>
      </c>
    </row>
    <row r="17" spans="2:23" s="81" customFormat="1">
      <c r="B17" s="78">
        <v>13</v>
      </c>
      <c r="C17" s="86" t="str">
        <f>IF(correction!C17="","",correction!C17)</f>
        <v/>
      </c>
      <c r="D17" s="86" t="str">
        <f>IF(evaluacion!D17="","",evaluacion!D17)</f>
        <v/>
      </c>
      <c r="E17" s="86" t="str">
        <f>IF(correction!E17="","",correction!E17)</f>
        <v/>
      </c>
      <c r="F17" s="86" t="str">
        <f>IF(Inicio!C29="","",Inicio!C29)</f>
        <v/>
      </c>
      <c r="G17" s="64" t="str">
        <f>IF(evaluacion!L17="","",evaluacion!L17)</f>
        <v/>
      </c>
      <c r="H17" s="79" t="str">
        <f>IF(correction!I17="","",correction!I17)</f>
        <v/>
      </c>
      <c r="I17" s="79"/>
      <c r="J17" s="79" t="str">
        <f>IF(correction!K17="","",correction!K17)</f>
        <v/>
      </c>
      <c r="K17" s="79"/>
      <c r="L17" s="79" t="str">
        <f>IF(correction!Q17="","",correction!Q17)</f>
        <v/>
      </c>
      <c r="M17" s="79"/>
      <c r="N17" s="79" t="str">
        <f>IF(correction!M17="","",correction!M17)</f>
        <v/>
      </c>
      <c r="O17" s="79"/>
      <c r="P17" s="79" t="str">
        <f>IF(correction!O17="","",correction!O17)</f>
        <v/>
      </c>
      <c r="Q17" s="79"/>
      <c r="R17" s="77" t="str">
        <f>IF(correction!R17="","",correction!R17)</f>
        <v/>
      </c>
      <c r="S17" s="79"/>
      <c r="T17" s="83">
        <f t="shared" si="3"/>
        <v>0</v>
      </c>
      <c r="U17" s="84">
        <f t="shared" si="4"/>
        <v>0</v>
      </c>
      <c r="V17" s="85" t="str">
        <f t="shared" si="5"/>
        <v/>
      </c>
      <c r="W17" s="82">
        <f>[1]Vulnerabilidad!H22</f>
        <v>0</v>
      </c>
    </row>
    <row r="18" spans="2:23" s="81" customFormat="1">
      <c r="B18" s="78">
        <v>14</v>
      </c>
      <c r="C18" s="86" t="str">
        <f>IF(correction!C18="","",correction!C18)</f>
        <v/>
      </c>
      <c r="D18" s="86" t="str">
        <f>IF(evaluacion!D18="","",evaluacion!D18)</f>
        <v/>
      </c>
      <c r="E18" s="86" t="str">
        <f>IF(correction!E18="","",correction!E18)</f>
        <v/>
      </c>
      <c r="F18" s="86" t="str">
        <f>IF(Inicio!C30="","",Inicio!C30)</f>
        <v/>
      </c>
      <c r="G18" s="64" t="str">
        <f>IF(evaluacion!L18="","",evaluacion!L18)</f>
        <v/>
      </c>
      <c r="H18" s="79" t="str">
        <f>IF(correction!I18="","",correction!I18)</f>
        <v/>
      </c>
      <c r="I18" s="79"/>
      <c r="J18" s="79" t="str">
        <f>IF(correction!K18="","",correction!K18)</f>
        <v/>
      </c>
      <c r="K18" s="79"/>
      <c r="L18" s="79" t="str">
        <f>IF(correction!Q18="","",correction!Q18)</f>
        <v/>
      </c>
      <c r="M18" s="79"/>
      <c r="N18" s="79" t="str">
        <f>IF(correction!M18="","",correction!M18)</f>
        <v/>
      </c>
      <c r="O18" s="79"/>
      <c r="P18" s="79" t="str">
        <f>IF(correction!O18="","",correction!O18)</f>
        <v/>
      </c>
      <c r="Q18" s="79"/>
      <c r="R18" s="77" t="str">
        <f>IF(correction!R18="","",correction!R18)</f>
        <v/>
      </c>
      <c r="S18" s="79"/>
      <c r="T18" s="83">
        <f t="shared" si="3"/>
        <v>0</v>
      </c>
      <c r="U18" s="84">
        <f t="shared" si="4"/>
        <v>0</v>
      </c>
      <c r="V18" s="85" t="str">
        <f t="shared" si="5"/>
        <v/>
      </c>
      <c r="W18" s="82">
        <f>[1]Vulnerabilidad!H23</f>
        <v>0</v>
      </c>
    </row>
    <row r="19" spans="2:23" s="81" customFormat="1">
      <c r="B19" s="78">
        <v>15</v>
      </c>
      <c r="C19" s="86" t="str">
        <f>IF(correction!C19="","",correction!C19)</f>
        <v/>
      </c>
      <c r="D19" s="86" t="str">
        <f>IF(evaluacion!D19="","",evaluacion!D19)</f>
        <v/>
      </c>
      <c r="E19" s="86" t="str">
        <f>IF(correction!E19="","",correction!E19)</f>
        <v/>
      </c>
      <c r="F19" s="86" t="str">
        <f>IF(Inicio!C31="","",Inicio!C31)</f>
        <v/>
      </c>
      <c r="G19" s="64" t="str">
        <f>IF(evaluacion!L19="","",evaluacion!L19)</f>
        <v/>
      </c>
      <c r="H19" s="79" t="str">
        <f>IF(correction!I19="","",correction!I19)</f>
        <v/>
      </c>
      <c r="I19" s="79"/>
      <c r="J19" s="79" t="str">
        <f>IF(correction!K19="","",correction!K19)</f>
        <v/>
      </c>
      <c r="K19" s="79"/>
      <c r="L19" s="79" t="str">
        <f>IF(correction!Q19="","",correction!Q19)</f>
        <v/>
      </c>
      <c r="M19" s="79"/>
      <c r="N19" s="79" t="str">
        <f>IF(correction!M19="","",correction!M19)</f>
        <v/>
      </c>
      <c r="O19" s="79"/>
      <c r="P19" s="79" t="str">
        <f>IF(correction!O19="","",correction!O19)</f>
        <v/>
      </c>
      <c r="Q19" s="79"/>
      <c r="R19" s="77" t="str">
        <f>IF(correction!R19="","",correction!R19)</f>
        <v/>
      </c>
      <c r="S19" s="79"/>
      <c r="T19" s="83">
        <f t="shared" si="3"/>
        <v>0</v>
      </c>
      <c r="U19" s="84">
        <f t="shared" si="4"/>
        <v>0</v>
      </c>
      <c r="V19" s="85" t="str">
        <f t="shared" si="5"/>
        <v/>
      </c>
      <c r="W19" s="82">
        <f>[1]Vulnerabilidad!H24</f>
        <v>0</v>
      </c>
    </row>
    <row r="20" spans="2:23" s="81" customFormat="1">
      <c r="B20" s="78">
        <v>16</v>
      </c>
      <c r="C20" s="86" t="str">
        <f>IF(correction!C20="","",correction!C20)</f>
        <v/>
      </c>
      <c r="D20" s="86" t="str">
        <f>IF(evaluacion!D20="","",evaluacion!D20)</f>
        <v/>
      </c>
      <c r="E20" s="86" t="str">
        <f>IF(correction!E20="","",correction!E20)</f>
        <v/>
      </c>
      <c r="F20" s="86" t="str">
        <f>IF(Inicio!C32="","",Inicio!C32)</f>
        <v/>
      </c>
      <c r="G20" s="64" t="str">
        <f>IF(evaluacion!L20="","",evaluacion!L20)</f>
        <v/>
      </c>
      <c r="H20" s="79" t="str">
        <f>IF(correction!I20="","",correction!I20)</f>
        <v/>
      </c>
      <c r="I20" s="79"/>
      <c r="J20" s="79" t="str">
        <f>IF(correction!K20="","",correction!K20)</f>
        <v/>
      </c>
      <c r="K20" s="79"/>
      <c r="L20" s="79" t="str">
        <f>IF(correction!Q20="","",correction!Q20)</f>
        <v/>
      </c>
      <c r="M20" s="79"/>
      <c r="N20" s="79" t="str">
        <f>IF(correction!M20="","",correction!M20)</f>
        <v/>
      </c>
      <c r="O20" s="79"/>
      <c r="P20" s="79" t="str">
        <f>IF(correction!O20="","",correction!O20)</f>
        <v/>
      </c>
      <c r="Q20" s="79"/>
      <c r="R20" s="77" t="str">
        <f>IF(correction!R20="","",correction!R20)</f>
        <v/>
      </c>
      <c r="S20" s="79"/>
      <c r="T20" s="83">
        <f t="shared" si="3"/>
        <v>0</v>
      </c>
      <c r="U20" s="84">
        <f t="shared" si="4"/>
        <v>0</v>
      </c>
      <c r="V20" s="85" t="str">
        <f t="shared" si="5"/>
        <v/>
      </c>
      <c r="W20" s="82">
        <f>[1]Vulnerabilidad!H25</f>
        <v>0</v>
      </c>
    </row>
    <row r="21" spans="2:23" s="81" customFormat="1">
      <c r="B21" s="78">
        <v>17</v>
      </c>
      <c r="C21" s="86" t="str">
        <f>IF(correction!C21="","",correction!C21)</f>
        <v/>
      </c>
      <c r="D21" s="86" t="str">
        <f>IF(evaluacion!D21="","",evaluacion!D21)</f>
        <v/>
      </c>
      <c r="E21" s="86" t="str">
        <f>IF(correction!E21="","",correction!E21)</f>
        <v/>
      </c>
      <c r="F21" s="86" t="str">
        <f>IF(Inicio!C33="","",Inicio!C33)</f>
        <v/>
      </c>
      <c r="G21" s="64" t="str">
        <f>IF(evaluacion!L21="","",evaluacion!L21)</f>
        <v/>
      </c>
      <c r="H21" s="79" t="str">
        <f>IF(correction!I21="","",correction!I21)</f>
        <v/>
      </c>
      <c r="I21" s="79"/>
      <c r="J21" s="79" t="str">
        <f>IF(correction!K21="","",correction!K21)</f>
        <v/>
      </c>
      <c r="K21" s="79"/>
      <c r="L21" s="79" t="str">
        <f>IF(correction!Q21="","",correction!Q21)</f>
        <v/>
      </c>
      <c r="M21" s="79"/>
      <c r="N21" s="79" t="str">
        <f>IF(correction!M21="","",correction!M21)</f>
        <v/>
      </c>
      <c r="O21" s="79"/>
      <c r="P21" s="79" t="str">
        <f>IF(correction!O21="","",correction!O21)</f>
        <v/>
      </c>
      <c r="Q21" s="79"/>
      <c r="R21" s="77" t="str">
        <f>IF(correction!R21="","",correction!R21)</f>
        <v/>
      </c>
      <c r="S21" s="79"/>
      <c r="T21" s="83">
        <f t="shared" si="3"/>
        <v>0</v>
      </c>
      <c r="U21" s="84">
        <f t="shared" si="4"/>
        <v>0</v>
      </c>
      <c r="V21" s="85" t="str">
        <f t="shared" si="5"/>
        <v/>
      </c>
      <c r="W21" s="82">
        <f>[1]Vulnerabilidad!H26</f>
        <v>0</v>
      </c>
    </row>
    <row r="22" spans="2:23" s="81" customFormat="1">
      <c r="B22" s="78">
        <v>18</v>
      </c>
      <c r="C22" s="86" t="str">
        <f>IF(correction!C22="","",correction!C22)</f>
        <v/>
      </c>
      <c r="D22" s="86" t="str">
        <f>IF(evaluacion!D22="","",evaluacion!D22)</f>
        <v/>
      </c>
      <c r="E22" s="86" t="str">
        <f>IF(correction!E22="","",correction!E22)</f>
        <v/>
      </c>
      <c r="F22" s="86" t="str">
        <f>IF(Inicio!C34="","",Inicio!C34)</f>
        <v/>
      </c>
      <c r="G22" s="64" t="str">
        <f>IF(evaluacion!L22="","",evaluacion!L22)</f>
        <v/>
      </c>
      <c r="H22" s="79" t="str">
        <f>IF(correction!I22="","",correction!I22)</f>
        <v/>
      </c>
      <c r="I22" s="79"/>
      <c r="J22" s="79" t="str">
        <f>IF(correction!K22="","",correction!K22)</f>
        <v/>
      </c>
      <c r="K22" s="79"/>
      <c r="L22" s="79" t="str">
        <f>IF(correction!Q22="","",correction!Q22)</f>
        <v/>
      </c>
      <c r="M22" s="79"/>
      <c r="N22" s="79" t="str">
        <f>IF(correction!M22="","",correction!M22)</f>
        <v/>
      </c>
      <c r="O22" s="79"/>
      <c r="P22" s="79" t="str">
        <f>IF(correction!O22="","",correction!O22)</f>
        <v/>
      </c>
      <c r="Q22" s="79"/>
      <c r="R22" s="77" t="str">
        <f>IF(correction!R22="","",correction!R22)</f>
        <v/>
      </c>
      <c r="S22" s="79"/>
      <c r="T22" s="83">
        <f t="shared" si="3"/>
        <v>0</v>
      </c>
      <c r="U22" s="84">
        <f t="shared" si="4"/>
        <v>0</v>
      </c>
      <c r="V22" s="85" t="str">
        <f t="shared" si="5"/>
        <v/>
      </c>
      <c r="W22" s="82">
        <f>[1]Vulnerabilidad!H27</f>
        <v>0</v>
      </c>
    </row>
    <row r="23" spans="2:23" s="81" customFormat="1">
      <c r="B23" s="78">
        <v>19</v>
      </c>
      <c r="C23" s="86" t="str">
        <f>IF(correction!C23="","",correction!C23)</f>
        <v/>
      </c>
      <c r="D23" s="86" t="str">
        <f>IF(evaluacion!D23="","",evaluacion!D23)</f>
        <v/>
      </c>
      <c r="E23" s="86" t="str">
        <f>IF(correction!E23="","",correction!E23)</f>
        <v/>
      </c>
      <c r="F23" s="86" t="str">
        <f>IF(Inicio!C35="","",Inicio!C35)</f>
        <v/>
      </c>
      <c r="G23" s="64" t="str">
        <f>IF(evaluacion!L23="","",evaluacion!L23)</f>
        <v/>
      </c>
      <c r="H23" s="79" t="str">
        <f>IF(correction!I23="","",correction!I23)</f>
        <v/>
      </c>
      <c r="I23" s="79"/>
      <c r="J23" s="79" t="str">
        <f>IF(correction!K23="","",correction!K23)</f>
        <v/>
      </c>
      <c r="K23" s="79"/>
      <c r="L23" s="79" t="str">
        <f>IF(correction!Q23="","",correction!Q23)</f>
        <v/>
      </c>
      <c r="M23" s="79"/>
      <c r="N23" s="79" t="str">
        <f>IF(correction!M23="","",correction!M23)</f>
        <v/>
      </c>
      <c r="O23" s="79"/>
      <c r="P23" s="79" t="str">
        <f>IF(correction!O23="","",correction!O23)</f>
        <v/>
      </c>
      <c r="Q23" s="79"/>
      <c r="R23" s="77" t="str">
        <f>IF(correction!R23="","",correction!R23)</f>
        <v/>
      </c>
      <c r="S23" s="79"/>
      <c r="T23" s="83">
        <f t="shared" si="3"/>
        <v>0</v>
      </c>
      <c r="U23" s="84">
        <f t="shared" si="4"/>
        <v>0</v>
      </c>
      <c r="V23" s="85" t="str">
        <f t="shared" si="5"/>
        <v/>
      </c>
      <c r="W23" s="82">
        <f>[1]Vulnerabilidad!H28</f>
        <v>0</v>
      </c>
    </row>
    <row r="24" spans="2:23" s="81" customFormat="1">
      <c r="B24" s="78">
        <v>20</v>
      </c>
      <c r="C24" s="86" t="str">
        <f>IF(correction!C24="","",correction!C24)</f>
        <v/>
      </c>
      <c r="D24" s="86" t="str">
        <f>IF(evaluacion!D24="","",evaluacion!D24)</f>
        <v/>
      </c>
      <c r="E24" s="86" t="str">
        <f>IF(correction!E24="","",correction!E24)</f>
        <v/>
      </c>
      <c r="F24" s="86" t="str">
        <f>IF(Inicio!C36="","",Inicio!C36)</f>
        <v/>
      </c>
      <c r="G24" s="64" t="str">
        <f>IF(evaluacion!L24="","",evaluacion!L24)</f>
        <v/>
      </c>
      <c r="H24" s="79" t="str">
        <f>IF(correction!I24="","",correction!I24)</f>
        <v/>
      </c>
      <c r="I24" s="79"/>
      <c r="J24" s="79" t="str">
        <f>IF(correction!K24="","",correction!K24)</f>
        <v/>
      </c>
      <c r="K24" s="79"/>
      <c r="L24" s="79" t="str">
        <f>IF(correction!Q24="","",correction!Q24)</f>
        <v/>
      </c>
      <c r="M24" s="79"/>
      <c r="N24" s="79" t="str">
        <f>IF(correction!M24="","",correction!M24)</f>
        <v/>
      </c>
      <c r="O24" s="79"/>
      <c r="P24" s="79" t="str">
        <f>IF(correction!O24="","",correction!O24)</f>
        <v/>
      </c>
      <c r="Q24" s="79"/>
      <c r="R24" s="77" t="str">
        <f>IF(correction!R24="","",correction!R24)</f>
        <v/>
      </c>
      <c r="S24" s="79"/>
      <c r="T24" s="83">
        <f t="shared" si="3"/>
        <v>0</v>
      </c>
      <c r="U24" s="84">
        <f t="shared" si="4"/>
        <v>0</v>
      </c>
      <c r="V24" s="85" t="str">
        <f t="shared" si="5"/>
        <v/>
      </c>
      <c r="W24" s="82">
        <f>[1]Vulnerabilidad!H29</f>
        <v>0</v>
      </c>
    </row>
    <row r="25" spans="2:23" ht="18.75" thickBot="1">
      <c r="S25" s="46" t="s">
        <v>197</v>
      </c>
      <c r="T25" s="47"/>
      <c r="U25" s="48"/>
      <c r="V25" s="49">
        <f>AVERAGE(V5:V24)</f>
        <v>0.72499999999999998</v>
      </c>
    </row>
  </sheetData>
  <mergeCells count="25">
    <mergeCell ref="N3:N4"/>
    <mergeCell ref="W2:W4"/>
    <mergeCell ref="N2:S2"/>
    <mergeCell ref="T2:T4"/>
    <mergeCell ref="U2:U4"/>
    <mergeCell ref="V2:V4"/>
    <mergeCell ref="O3:O4"/>
    <mergeCell ref="P3:P4"/>
    <mergeCell ref="Q3:Q4"/>
    <mergeCell ref="R3:R4"/>
    <mergeCell ref="S3:S4"/>
    <mergeCell ref="B3:B4"/>
    <mergeCell ref="C3:C4"/>
    <mergeCell ref="D3:D4"/>
    <mergeCell ref="E3:E4"/>
    <mergeCell ref="F3:F4"/>
    <mergeCell ref="G3:G4"/>
    <mergeCell ref="H3:H4"/>
    <mergeCell ref="I3:I4"/>
    <mergeCell ref="J3:J4"/>
    <mergeCell ref="C2:D2"/>
    <mergeCell ref="H2:M2"/>
    <mergeCell ref="K3:K4"/>
    <mergeCell ref="L3:L4"/>
    <mergeCell ref="M3:M4"/>
  </mergeCells>
  <conditionalFormatting sqref="I5:I24 S5:S24 O5:O24 Q5:Q24">
    <cfRule type="containsText" dxfId="80" priority="18" operator="containsText" text="Si con Observaciones">
      <formula>NOT(ISERROR(SEARCH("Si con Observaciones",I5)))</formula>
    </cfRule>
    <cfRule type="containsText" dxfId="79" priority="19" operator="containsText" text="No">
      <formula>NOT(ISERROR(SEARCH("No",I5)))</formula>
    </cfRule>
    <cfRule type="containsText" dxfId="78" priority="20" operator="containsText" text="Si">
      <formula>NOT(ISERROR(SEARCH("Si",I5)))</formula>
    </cfRule>
  </conditionalFormatting>
  <conditionalFormatting sqref="K5:K24">
    <cfRule type="containsText" dxfId="77" priority="15" operator="containsText" text="Si con Observaciones">
      <formula>NOT(ISERROR(SEARCH("Si con Observaciones",K5)))</formula>
    </cfRule>
    <cfRule type="containsText" dxfId="76" priority="16" operator="containsText" text="No">
      <formula>NOT(ISERROR(SEARCH("No",K5)))</formula>
    </cfRule>
    <cfRule type="containsText" dxfId="75" priority="17" operator="containsText" text="Si">
      <formula>NOT(ISERROR(SEARCH("Si",K5)))</formula>
    </cfRule>
  </conditionalFormatting>
  <conditionalFormatting sqref="M5:M24">
    <cfRule type="containsText" dxfId="74" priority="12" operator="containsText" text="Si con Observaciones">
      <formula>NOT(ISERROR(SEARCH("Si con Observaciones",M5)))</formula>
    </cfRule>
    <cfRule type="containsText" dxfId="73" priority="13" operator="containsText" text="No">
      <formula>NOT(ISERROR(SEARCH("No",M5)))</formula>
    </cfRule>
    <cfRule type="containsText" dxfId="72" priority="14" operator="containsText" text="Si">
      <formula>NOT(ISERROR(SEARCH("Si",M5)))</formula>
    </cfRule>
  </conditionalFormatting>
  <conditionalFormatting sqref="G5:G24">
    <cfRule type="expression" dxfId="71" priority="6">
      <formula>G5="100%"</formula>
    </cfRule>
    <cfRule type="expression" dxfId="70" priority="7">
      <formula>G5="86%"</formula>
    </cfRule>
    <cfRule type="expression" dxfId="69" priority="8">
      <formula>G5="71%"</formula>
    </cfRule>
    <cfRule type="expression" dxfId="68" priority="9">
      <formula>G5="57%"</formula>
    </cfRule>
    <cfRule type="expression" dxfId="67" priority="10">
      <formula>G5="43%"</formula>
    </cfRule>
    <cfRule type="expression" dxfId="66" priority="11">
      <formula>G5="29%"</formula>
    </cfRule>
  </conditionalFormatting>
  <conditionalFormatting sqref="G5:G24">
    <cfRule type="containsText" dxfId="65" priority="1" operator="containsText" text="Muy Alto">
      <formula>NOT(ISERROR(SEARCH("Muy Alto",G5)))</formula>
    </cfRule>
    <cfRule type="containsText" dxfId="64" priority="2" operator="containsText" text="Alto">
      <formula>NOT(ISERROR(SEARCH("Alto",G5)))</formula>
    </cfRule>
    <cfRule type="containsText" dxfId="63" priority="3" operator="containsText" text="Medio">
      <formula>NOT(ISERROR(SEARCH("Medio",G5)))</formula>
    </cfRule>
    <cfRule type="containsText" dxfId="62" priority="4" operator="containsText" text="Bajo">
      <formula>NOT(ISERROR(SEARCH("Bajo",G5)))</formula>
    </cfRule>
    <cfRule type="containsText" dxfId="61" priority="5" operator="containsText" text="Muy Bajo">
      <formula>NOT(ISERROR(SEARCH("Muy Bajo",G5)))</formula>
    </cfRule>
  </conditionalFormatting>
  <dataValidations count="1">
    <dataValidation type="list" allowBlank="1" showInputMessage="1" showErrorMessage="1" sqref="K5:K24 M5:M24 S5:S24 Q5:Q24 O5:O24 I5:I24" xr:uid="{00000000-0002-0000-0A00-000000000000}">
      <formula1>"Si,Si con Observaciones,No,N/A"</formula1>
    </dataValidation>
  </dataValidations>
  <pageMargins left="0.25" right="0.25" top="0.75" bottom="0.75" header="0.3" footer="0.3"/>
  <pageSetup paperSize="9" scale="6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249977111117893"/>
  </sheetPr>
  <dimension ref="B2:W25"/>
  <sheetViews>
    <sheetView showGridLines="0" zoomScale="70" zoomScaleNormal="70" workbookViewId="0">
      <selection activeCell="G3" sqref="G3:G4"/>
    </sheetView>
  </sheetViews>
  <sheetFormatPr baseColWidth="10" defaultColWidth="11.42578125" defaultRowHeight="12.75"/>
  <cols>
    <col min="1" max="1" width="1.85546875" style="16" customWidth="1"/>
    <col min="2" max="2" width="8.7109375" style="16" customWidth="1"/>
    <col min="3" max="3" width="18" style="16" customWidth="1"/>
    <col min="4" max="4" width="11.140625" style="16" customWidth="1"/>
    <col min="5" max="5" width="20" style="16" customWidth="1"/>
    <col min="6" max="6" width="18.5703125" style="16" customWidth="1"/>
    <col min="7" max="7" width="17.7109375" style="16" bestFit="1" customWidth="1"/>
    <col min="8" max="8" width="17.140625" style="28" customWidth="1"/>
    <col min="9" max="9" width="11.42578125" style="16" customWidth="1"/>
    <col min="10" max="10" width="19" style="16" customWidth="1"/>
    <col min="11" max="11" width="10.42578125" style="16" customWidth="1"/>
    <col min="12" max="12" width="19.7109375" style="16" customWidth="1"/>
    <col min="13" max="13" width="9.42578125" style="16" customWidth="1"/>
    <col min="14" max="14" width="17.140625" style="16" customWidth="1"/>
    <col min="15" max="15" width="10.140625" style="16" bestFit="1" customWidth="1"/>
    <col min="16" max="16" width="17.140625" style="16" customWidth="1"/>
    <col min="17" max="17" width="10.140625" style="16" customWidth="1"/>
    <col min="18" max="18" width="20.28515625" style="16" customWidth="1"/>
    <col min="19" max="19" width="9.5703125" style="16" customWidth="1"/>
    <col min="20" max="20" width="8.7109375" style="16" customWidth="1"/>
    <col min="21" max="21" width="10.5703125" style="16" hidden="1" customWidth="1"/>
    <col min="22" max="22" width="11.28515625" style="16" customWidth="1"/>
    <col min="23" max="23" width="23" style="16" customWidth="1"/>
    <col min="24" max="25" width="13.28515625" style="16" customWidth="1"/>
    <col min="26" max="16384" width="11.42578125" style="16"/>
  </cols>
  <sheetData>
    <row r="2" spans="2:23" ht="40.5" customHeight="1">
      <c r="B2" s="94" t="s">
        <v>306</v>
      </c>
      <c r="C2" s="192">
        <v>43046</v>
      </c>
      <c r="D2" s="192"/>
      <c r="E2" s="90" t="s">
        <v>323</v>
      </c>
      <c r="F2" s="90" t="s">
        <v>348</v>
      </c>
      <c r="G2" s="95">
        <v>0.58333333333333337</v>
      </c>
      <c r="H2" s="189" t="s">
        <v>198</v>
      </c>
      <c r="I2" s="189"/>
      <c r="J2" s="189"/>
      <c r="K2" s="189"/>
      <c r="L2" s="189"/>
      <c r="M2" s="189"/>
      <c r="N2" s="189" t="s">
        <v>199</v>
      </c>
      <c r="O2" s="189"/>
      <c r="P2" s="189"/>
      <c r="Q2" s="189"/>
      <c r="R2" s="189"/>
      <c r="S2" s="189"/>
      <c r="T2" s="185" t="s">
        <v>193</v>
      </c>
      <c r="U2" s="185" t="s">
        <v>194</v>
      </c>
      <c r="V2" s="187" t="s">
        <v>204</v>
      </c>
      <c r="W2" s="188" t="s">
        <v>195</v>
      </c>
    </row>
    <row r="3" spans="2:23" ht="23.25" customHeight="1">
      <c r="B3" s="184" t="s">
        <v>175</v>
      </c>
      <c r="C3" s="184" t="s">
        <v>81</v>
      </c>
      <c r="D3" s="184" t="s">
        <v>301</v>
      </c>
      <c r="E3" s="184" t="s">
        <v>302</v>
      </c>
      <c r="F3" s="184" t="s">
        <v>304</v>
      </c>
      <c r="G3" s="180" t="s">
        <v>305</v>
      </c>
      <c r="H3" s="190" t="s">
        <v>101</v>
      </c>
      <c r="I3" s="190" t="s">
        <v>85</v>
      </c>
      <c r="J3" s="190" t="s">
        <v>102</v>
      </c>
      <c r="K3" s="186" t="s">
        <v>85</v>
      </c>
      <c r="L3" s="186" t="s">
        <v>200</v>
      </c>
      <c r="M3" s="186" t="s">
        <v>85</v>
      </c>
      <c r="N3" s="190" t="s">
        <v>101</v>
      </c>
      <c r="O3" s="190" t="s">
        <v>85</v>
      </c>
      <c r="P3" s="190" t="s">
        <v>102</v>
      </c>
      <c r="Q3" s="186" t="s">
        <v>85</v>
      </c>
      <c r="R3" s="186" t="s">
        <v>200</v>
      </c>
      <c r="S3" s="186" t="s">
        <v>85</v>
      </c>
      <c r="T3" s="185"/>
      <c r="U3" s="185"/>
      <c r="V3" s="187"/>
      <c r="W3" s="188"/>
    </row>
    <row r="4" spans="2:23" ht="42.75" customHeight="1">
      <c r="B4" s="181"/>
      <c r="C4" s="181"/>
      <c r="D4" s="181"/>
      <c r="E4" s="181"/>
      <c r="F4" s="181"/>
      <c r="G4" s="181"/>
      <c r="H4" s="190"/>
      <c r="I4" s="190"/>
      <c r="J4" s="190"/>
      <c r="K4" s="186"/>
      <c r="L4" s="186"/>
      <c r="M4" s="186"/>
      <c r="N4" s="190"/>
      <c r="O4" s="190"/>
      <c r="P4" s="190"/>
      <c r="Q4" s="186"/>
      <c r="R4" s="186"/>
      <c r="S4" s="186"/>
      <c r="T4" s="185"/>
      <c r="U4" s="185"/>
      <c r="V4" s="187"/>
      <c r="W4" s="188"/>
    </row>
    <row r="5" spans="2:23" s="81" customFormat="1" ht="132" customHeight="1">
      <c r="B5" s="78">
        <v>1</v>
      </c>
      <c r="C5" s="86" t="str">
        <f>IF(correction!C5="","",correction!C5)</f>
        <v>Caja fuerte</v>
      </c>
      <c r="D5" s="86" t="str">
        <f>IF(evaluacion!D5="","",evaluacion!D5)</f>
        <v>Oficina gerente</v>
      </c>
      <c r="E5" s="86" t="str">
        <f>IF(correction!E5="","",correction!E5)</f>
        <v>Asalto</v>
      </c>
      <c r="F5" s="86" t="str">
        <f>IF(Inicio!C17="","",Inicio!C17)</f>
        <v>Riesgo Puro</v>
      </c>
      <c r="G5" s="64" t="str">
        <f>IF(evaluacion!L5="","",evaluacion!L5)</f>
        <v>Medio</v>
      </c>
      <c r="H5" s="79" t="str">
        <f>IF(correction!I5="","",correction!I5)</f>
        <v>Quitar, Retira el Objetivo</v>
      </c>
      <c r="I5" s="79" t="s">
        <v>196</v>
      </c>
      <c r="J5" s="79" t="str">
        <f>IF(correction!K5="","",correction!K5)</f>
        <v>Rondas Mixtas</v>
      </c>
      <c r="K5" s="79" t="s">
        <v>309</v>
      </c>
      <c r="L5" s="79" t="str">
        <f>IF(correction!Q5="","",correction!Q5)</f>
        <v>El portón en horario inhábil debe permanecer cerrado, en los horarios hábiles se debe estar atento al ingreso de vehículos y el control de acceso.</v>
      </c>
      <c r="M5" s="79" t="s">
        <v>196</v>
      </c>
      <c r="N5" s="79" t="str">
        <f>IF(correction!M5="","",correction!M5)</f>
        <v>Control de acceso automatizado</v>
      </c>
      <c r="O5" s="79" t="s">
        <v>196</v>
      </c>
      <c r="P5" s="79" t="str">
        <f>IF(correction!O5="","",correction!O5)</f>
        <v>Reforzar Portón</v>
      </c>
      <c r="Q5" s="79" t="s">
        <v>303</v>
      </c>
      <c r="R5" s="77" t="str">
        <f>IF(correction!R5="","",correction!R5)</f>
        <v>Se debe reforzar el portón con sistemas robustos de protección, con el fin de retardar el ingreso ante eventos delictivos como alunizaje, los rayos perimetrales deben ser conectados a tiempo además de instalar cobertura en el portón.</v>
      </c>
      <c r="S5" s="79" t="s">
        <v>196</v>
      </c>
      <c r="T5" s="83">
        <f t="shared" ref="T5:T6" si="0">COUNTIF(H5:S5,"Si")</f>
        <v>4</v>
      </c>
      <c r="U5" s="84">
        <f t="shared" ref="U5:U6" si="1">COUNTIF(H5:S5,"No")</f>
        <v>1</v>
      </c>
      <c r="V5" s="85">
        <f>IFERROR(T5/(T5+U5),"")</f>
        <v>0.8</v>
      </c>
      <c r="W5" s="80"/>
    </row>
    <row r="6" spans="2:23" s="81" customFormat="1" ht="36">
      <c r="B6" s="78">
        <v>2</v>
      </c>
      <c r="C6" s="86" t="str">
        <f>IF(correction!C6="","",correction!C6)</f>
        <v>Mal control de datos</v>
      </c>
      <c r="D6" s="86" t="str">
        <f>IF(evaluacion!D6="","",evaluacion!D6)</f>
        <v>Instalación en General</v>
      </c>
      <c r="E6" s="86" t="str">
        <f>IF(correction!E6="","",correction!E6)</f>
        <v>Descuido</v>
      </c>
      <c r="F6" s="86" t="str">
        <f>IF(Inicio!C18="","",Inicio!C18)</f>
        <v>Riesgo Operacional</v>
      </c>
      <c r="G6" s="64" t="str">
        <f>IF(evaluacion!L6="","",evaluacion!L6)</f>
        <v>Bajo</v>
      </c>
      <c r="H6" s="79" t="str">
        <f>IF(correction!I6="","",correction!I6)</f>
        <v>Control y Registro de Ingreso</v>
      </c>
      <c r="I6" s="79" t="s">
        <v>196</v>
      </c>
      <c r="J6" s="79" t="str">
        <f>IF(correction!K6="","",correction!K6)</f>
        <v>Generar Procedimiento</v>
      </c>
      <c r="K6" s="79" t="s">
        <v>196</v>
      </c>
      <c r="L6" s="79" t="str">
        <f>IF(correction!Q6="","",correction!Q6)</f>
        <v/>
      </c>
      <c r="M6" s="79" t="s">
        <v>196</v>
      </c>
      <c r="N6" s="79" t="str">
        <f>IF(correction!M6="","",correction!M6)</f>
        <v>Incrementar Dotación de Guardias</v>
      </c>
      <c r="O6" s="79" t="s">
        <v>196</v>
      </c>
      <c r="P6" s="79" t="str">
        <f>IF(correction!O6="","",correction!O6)</f>
        <v>Limitar Acceso</v>
      </c>
      <c r="Q6" s="79" t="s">
        <v>196</v>
      </c>
      <c r="R6" s="77" t="str">
        <f>IF(correction!R6="","",correction!R6)</f>
        <v/>
      </c>
      <c r="S6" s="79" t="s">
        <v>196</v>
      </c>
      <c r="T6" s="83">
        <f t="shared" si="0"/>
        <v>6</v>
      </c>
      <c r="U6" s="84">
        <f t="shared" si="1"/>
        <v>0</v>
      </c>
      <c r="V6" s="85">
        <f t="shared" ref="V6" si="2">IFERROR(T6/(T6+U6),"")</f>
        <v>1</v>
      </c>
      <c r="W6" s="82"/>
    </row>
    <row r="7" spans="2:23" s="81" customFormat="1" ht="12.75" customHeight="1">
      <c r="B7" s="78">
        <v>3</v>
      </c>
      <c r="C7" s="86" t="str">
        <f>IF(correction!C7="","",correction!C7)</f>
        <v>Falta documentacion administrativa</v>
      </c>
      <c r="D7" s="86" t="str">
        <f>IF(evaluacion!D7="","",evaluacion!D7)</f>
        <v>En porteria</v>
      </c>
      <c r="E7" s="86" t="str">
        <f>IF(correction!E7="","",correction!E7)</f>
        <v>Descuido</v>
      </c>
      <c r="F7" s="86" t="str">
        <f>IF(Inicio!C19="","",Inicio!C19)</f>
        <v>Riesgo Administrativo</v>
      </c>
      <c r="G7" s="64" t="str">
        <f>IF(evaluacion!L7="","",evaluacion!L7)</f>
        <v>Medio</v>
      </c>
      <c r="H7" s="79" t="str">
        <f>IF(correction!I7="","",correction!I7)</f>
        <v>Cerrar dependencia/Recinto</v>
      </c>
      <c r="I7" s="79" t="s">
        <v>196</v>
      </c>
      <c r="J7" s="79" t="str">
        <f>IF(correction!K7="","",correction!K7)</f>
        <v>Rondas Perimetrales</v>
      </c>
      <c r="K7" s="79" t="s">
        <v>196</v>
      </c>
      <c r="L7" s="79" t="str">
        <f>IF(correction!Q7="","",correction!Q7)</f>
        <v/>
      </c>
      <c r="M7" s="79" t="s">
        <v>196</v>
      </c>
      <c r="N7" s="79" t="str">
        <f>IF(correction!M7="","",correction!M7)</f>
        <v>Quitar, Retira el Objetivo</v>
      </c>
      <c r="O7" s="79" t="s">
        <v>196</v>
      </c>
      <c r="P7" s="79" t="str">
        <f>IF(correction!O7="","",correction!O7)</f>
        <v>Probar Planes de Emergencia (Simulacros)</v>
      </c>
      <c r="Q7" s="79" t="s">
        <v>196</v>
      </c>
      <c r="R7" s="77" t="str">
        <f>IF(correction!R7="","",correction!R7)</f>
        <v/>
      </c>
      <c r="S7" s="79" t="s">
        <v>196</v>
      </c>
      <c r="T7" s="83">
        <f t="shared" ref="T7:T24" si="3">COUNTIF(H7:S7,"Si")</f>
        <v>6</v>
      </c>
      <c r="U7" s="84">
        <f t="shared" ref="U7:U24" si="4">COUNTIF(H7:S7,"No")</f>
        <v>0</v>
      </c>
      <c r="V7" s="85">
        <f t="shared" ref="V7:V24" si="5">IFERROR(T7/(T7+U7),"")</f>
        <v>1</v>
      </c>
      <c r="W7" s="82"/>
    </row>
    <row r="8" spans="2:23" s="81" customFormat="1" ht="36">
      <c r="B8" s="78">
        <v>4</v>
      </c>
      <c r="C8" s="86" t="str">
        <f>IF(correction!C8="","",correction!C8)</f>
        <v>cajero automatico</v>
      </c>
      <c r="D8" s="86" t="str">
        <f>IF(evaluacion!D8="","",evaluacion!D8)</f>
        <v>En frente de casino</v>
      </c>
      <c r="E8" s="86" t="str">
        <f>IF(correction!E8="","",correction!E8)</f>
        <v>Asalto</v>
      </c>
      <c r="F8" s="86" t="str">
        <f>IF(Inicio!C20="","",Inicio!C20)</f>
        <v>Riesgo Puro</v>
      </c>
      <c r="G8" s="64" t="str">
        <f>IF(evaluacion!L8="","",evaluacion!L8)</f>
        <v>Muy Alto</v>
      </c>
      <c r="H8" s="79" t="str">
        <f>IF(correction!I8="","",correction!I8)</f>
        <v>Limitar Acceso</v>
      </c>
      <c r="I8" s="79" t="s">
        <v>303</v>
      </c>
      <c r="J8" s="79" t="str">
        <f>IF(correction!K8="","",correction!K8)</f>
        <v>Quitar, Retira el Objetivo</v>
      </c>
      <c r="K8" s="79" t="s">
        <v>196</v>
      </c>
      <c r="L8" s="79" t="str">
        <f>IF(correction!Q8="","",correction!Q8)</f>
        <v/>
      </c>
      <c r="M8" s="79" t="s">
        <v>196</v>
      </c>
      <c r="N8" s="79" t="str">
        <f>IF(correction!M8="","",correction!M8)</f>
        <v>Incrementar Dotación de Guardias</v>
      </c>
      <c r="O8" s="79" t="s">
        <v>196</v>
      </c>
      <c r="P8" s="79" t="str">
        <f>IF(correction!O8="","",correction!O8)</f>
        <v>Programa de Autocuidado / Difusión</v>
      </c>
      <c r="Q8" s="79" t="s">
        <v>303</v>
      </c>
      <c r="R8" s="77" t="str">
        <f>IF(correction!R8="","",correction!R8)</f>
        <v/>
      </c>
      <c r="S8" s="79" t="s">
        <v>196</v>
      </c>
      <c r="T8" s="83">
        <f t="shared" si="3"/>
        <v>4</v>
      </c>
      <c r="U8" s="84">
        <f t="shared" si="4"/>
        <v>2</v>
      </c>
      <c r="V8" s="85">
        <f t="shared" si="5"/>
        <v>0.66666666666666663</v>
      </c>
      <c r="W8" s="82"/>
    </row>
    <row r="9" spans="2:23" s="81" customFormat="1" ht="24">
      <c r="B9" s="78">
        <v>5</v>
      </c>
      <c r="C9" s="86" t="str">
        <f>IF(correction!C9="","",correction!C9)</f>
        <v>Bodega de quimicos</v>
      </c>
      <c r="D9" s="86" t="str">
        <f>IF(evaluacion!D9="","",evaluacion!D9)</f>
        <v>Bodega quimicos</v>
      </c>
      <c r="E9" s="86" t="str">
        <f>IF(correction!E9="","",correction!E9)</f>
        <v>Alunizaje</v>
      </c>
      <c r="F9" s="86" t="str">
        <f>IF(Inicio!C21="","",Inicio!C21)</f>
        <v>Riesgo Puro</v>
      </c>
      <c r="G9" s="64" t="str">
        <f>IF(evaluacion!L9="","",evaluacion!L9)</f>
        <v>Bajo</v>
      </c>
      <c r="H9" s="79" t="str">
        <f>IF(correction!I9="","",correction!I9)</f>
        <v>Limitar Acceso</v>
      </c>
      <c r="I9" s="79" t="s">
        <v>196</v>
      </c>
      <c r="J9" s="79" t="str">
        <f>IF(correction!K9="","",correction!K9)</f>
        <v>Contratación de Seguros</v>
      </c>
      <c r="K9" s="79" t="s">
        <v>196</v>
      </c>
      <c r="L9" s="79" t="str">
        <f>IF(correction!Q9="","",correction!Q9)</f>
        <v/>
      </c>
      <c r="M9" s="79" t="s">
        <v>196</v>
      </c>
      <c r="N9" s="79" t="str">
        <f>IF(correction!M9="","",correction!M9)</f>
        <v>Control de acceso automatizado</v>
      </c>
      <c r="O9" s="79" t="s">
        <v>196</v>
      </c>
      <c r="P9" s="79" t="str">
        <f>IF(correction!O9="","",correction!O9)</f>
        <v>Reforzar Portón</v>
      </c>
      <c r="Q9" s="79" t="s">
        <v>196</v>
      </c>
      <c r="R9" s="77" t="str">
        <f>IF(correction!R9="","",correction!R9)</f>
        <v/>
      </c>
      <c r="S9" s="79" t="s">
        <v>196</v>
      </c>
      <c r="T9" s="83">
        <f t="shared" si="3"/>
        <v>6</v>
      </c>
      <c r="U9" s="84">
        <f t="shared" si="4"/>
        <v>0</v>
      </c>
      <c r="V9" s="85">
        <f t="shared" si="5"/>
        <v>1</v>
      </c>
      <c r="W9" s="82"/>
    </row>
    <row r="10" spans="2:23" s="81" customFormat="1" ht="24">
      <c r="B10" s="78">
        <v>6</v>
      </c>
      <c r="C10" s="86" t="str">
        <f>IF(correction!C10="","",correction!C10)</f>
        <v>No hay registros</v>
      </c>
      <c r="D10" s="86" t="str">
        <f>IF(evaluacion!D10="","",evaluacion!D10)</f>
        <v>Ingreso a bodega</v>
      </c>
      <c r="E10" s="86" t="str">
        <f>IF(correction!E10="","",correction!E10)</f>
        <v>Falta Iluminación</v>
      </c>
      <c r="F10" s="86" t="str">
        <f>IF(Inicio!C22="","",Inicio!C22)</f>
        <v>Riesgo Administrativo</v>
      </c>
      <c r="G10" s="64" t="str">
        <f>IF(evaluacion!L10="","",evaluacion!L10)</f>
        <v>Alto</v>
      </c>
      <c r="H10" s="79" t="str">
        <f>IF(correction!I10="","",correction!I10)</f>
        <v>Actualización de Procedimiento</v>
      </c>
      <c r="I10" s="79" t="s">
        <v>303</v>
      </c>
      <c r="J10" s="79" t="str">
        <f>IF(correction!K10="","",correction!K10)</f>
        <v>Control y Registro de Ingreso</v>
      </c>
      <c r="K10" s="79" t="s">
        <v>196</v>
      </c>
      <c r="L10" s="79" t="str">
        <f>IF(correction!Q10="","",correction!Q10)</f>
        <v/>
      </c>
      <c r="M10" s="79" t="s">
        <v>196</v>
      </c>
      <c r="N10" s="79" t="str">
        <f>IF(correction!M10="","",correction!M10)</f>
        <v>Iluminar Sector</v>
      </c>
      <c r="O10" s="79" t="s">
        <v>196</v>
      </c>
      <c r="P10" s="79" t="str">
        <f>IF(correction!O10="","",correction!O10)</f>
        <v>Instalación de Botón de Pánico</v>
      </c>
      <c r="Q10" s="79" t="s">
        <v>303</v>
      </c>
      <c r="R10" s="77" t="str">
        <f>IF(correction!R10="","",correction!R10)</f>
        <v/>
      </c>
      <c r="S10" s="79" t="s">
        <v>196</v>
      </c>
      <c r="T10" s="83">
        <f t="shared" si="3"/>
        <v>4</v>
      </c>
      <c r="U10" s="84">
        <f t="shared" si="4"/>
        <v>2</v>
      </c>
      <c r="V10" s="85">
        <f t="shared" si="5"/>
        <v>0.66666666666666663</v>
      </c>
      <c r="W10" s="82"/>
    </row>
    <row r="11" spans="2:23" s="81" customFormat="1" ht="36">
      <c r="B11" s="78">
        <v>7</v>
      </c>
      <c r="C11" s="86" t="str">
        <f>IF(correction!C11="","",correction!C11)</f>
        <v>Bodega de quimicos</v>
      </c>
      <c r="D11" s="86" t="str">
        <f>IF(evaluacion!D11="","",evaluacion!D11)</f>
        <v>Costado perimetro norte</v>
      </c>
      <c r="E11" s="86" t="str">
        <f>IF(correction!E11="","",correction!E11)</f>
        <v>Falla Mecanica</v>
      </c>
      <c r="F11" s="86" t="str">
        <f>IF(Inicio!C23="","",Inicio!C23)</f>
        <v>Riesgo Operacional</v>
      </c>
      <c r="G11" s="64" t="str">
        <f>IF(evaluacion!L11="","",evaluacion!L11)</f>
        <v xml:space="preserve">Muy Bajo </v>
      </c>
      <c r="H11" s="79" t="str">
        <f>IF(correction!I11="","",correction!I11)</f>
        <v>Actualización de Procedimiento</v>
      </c>
      <c r="I11" s="79" t="s">
        <v>196</v>
      </c>
      <c r="J11" s="79" t="str">
        <f>IF(correction!K11="","",correction!K11)</f>
        <v>Generar Procedimiento</v>
      </c>
      <c r="K11" s="79" t="s">
        <v>196</v>
      </c>
      <c r="L11" s="79" t="str">
        <f>IF(correction!Q11="","",correction!Q11)</f>
        <v/>
      </c>
      <c r="M11" s="79" t="s">
        <v>303</v>
      </c>
      <c r="N11" s="79" t="str">
        <f>IF(correction!M11="","",correction!M11)</f>
        <v>Control de Cierre (Alarmas)</v>
      </c>
      <c r="O11" s="79" t="s">
        <v>196</v>
      </c>
      <c r="P11" s="79" t="str">
        <f>IF(correction!O11="","",correction!O11)</f>
        <v>Instalación de Botón de Pánico</v>
      </c>
      <c r="Q11" s="79" t="s">
        <v>196</v>
      </c>
      <c r="R11" s="77" t="str">
        <f>IF(correction!R11="","",correction!R11)</f>
        <v/>
      </c>
      <c r="S11" s="79" t="s">
        <v>196</v>
      </c>
      <c r="T11" s="83">
        <f t="shared" si="3"/>
        <v>5</v>
      </c>
      <c r="U11" s="84">
        <f t="shared" si="4"/>
        <v>1</v>
      </c>
      <c r="V11" s="85">
        <f t="shared" si="5"/>
        <v>0.83333333333333337</v>
      </c>
      <c r="W11" s="82"/>
    </row>
    <row r="12" spans="2:23" s="81" customFormat="1" ht="24">
      <c r="B12" s="78">
        <v>8</v>
      </c>
      <c r="C12" s="86" t="str">
        <f>IF(correction!C12="","",correction!C12)</f>
        <v>Coputadores</v>
      </c>
      <c r="D12" s="86" t="str">
        <f>IF(evaluacion!D12="","",evaluacion!D12)</f>
        <v>Oficina gerente</v>
      </c>
      <c r="E12" s="86" t="str">
        <f>IF(correction!E12="","",correction!E12)</f>
        <v>Asalto</v>
      </c>
      <c r="F12" s="86" t="str">
        <f>IF(Inicio!C24="","",Inicio!C24)</f>
        <v>Riesgo Puro</v>
      </c>
      <c r="G12" s="64" t="str">
        <f>IF(evaluacion!L12="","",evaluacion!L12)</f>
        <v>Medio</v>
      </c>
      <c r="H12" s="79" t="str">
        <f>IF(correction!I12="","",correction!I12)</f>
        <v>Mantener Accesos Cerrados</v>
      </c>
      <c r="I12" s="79" t="s">
        <v>196</v>
      </c>
      <c r="J12" s="79" t="str">
        <f>IF(correction!K12="","",correction!K12)</f>
        <v>Revisar estructura/circuitos</v>
      </c>
      <c r="K12" s="79" t="s">
        <v>196</v>
      </c>
      <c r="L12" s="79" t="str">
        <f>IF(correction!Q12="","",correction!Q12)</f>
        <v/>
      </c>
      <c r="M12" s="79" t="s">
        <v>196</v>
      </c>
      <c r="N12" s="79" t="str">
        <f>IF(correction!M12="","",correction!M12)</f>
        <v>Instalación de Cámaras Interiores</v>
      </c>
      <c r="O12" s="79" t="s">
        <v>303</v>
      </c>
      <c r="P12" s="79" t="str">
        <f>IF(correction!O12="","",correction!O12)</f>
        <v>Instalación de Cámaras Interiores</v>
      </c>
      <c r="Q12" s="79" t="s">
        <v>196</v>
      </c>
      <c r="R12" s="77" t="str">
        <f>IF(correction!R12="","",correction!R12)</f>
        <v/>
      </c>
      <c r="S12" s="79" t="s">
        <v>196</v>
      </c>
      <c r="T12" s="83">
        <f t="shared" si="3"/>
        <v>5</v>
      </c>
      <c r="U12" s="84">
        <f t="shared" si="4"/>
        <v>1</v>
      </c>
      <c r="V12" s="85">
        <f t="shared" si="5"/>
        <v>0.83333333333333337</v>
      </c>
      <c r="W12" s="82">
        <f>[1]Vulnerabilidad!H17</f>
        <v>0</v>
      </c>
    </row>
    <row r="13" spans="2:23" s="81" customFormat="1">
      <c r="B13" s="78">
        <v>9</v>
      </c>
      <c r="C13" s="86" t="str">
        <f>IF(correction!C13="","",correction!C13)</f>
        <v/>
      </c>
      <c r="D13" s="86" t="str">
        <f>IF(evaluacion!D13="","",evaluacion!D13)</f>
        <v/>
      </c>
      <c r="E13" s="86" t="str">
        <f>IF(correction!E13="","",correction!E13)</f>
        <v/>
      </c>
      <c r="F13" s="86" t="str">
        <f>IF(Inicio!C25="","",Inicio!C25)</f>
        <v/>
      </c>
      <c r="G13" s="64" t="str">
        <f>IF(evaluacion!L13="","",evaluacion!L13)</f>
        <v/>
      </c>
      <c r="H13" s="79" t="str">
        <f>IF(correction!I13="","",correction!I13)</f>
        <v/>
      </c>
      <c r="I13" s="79"/>
      <c r="J13" s="79" t="str">
        <f>IF(correction!K13="","",correction!K13)</f>
        <v/>
      </c>
      <c r="K13" s="79"/>
      <c r="L13" s="79" t="str">
        <f>IF(correction!Q13="","",correction!Q13)</f>
        <v/>
      </c>
      <c r="M13" s="79"/>
      <c r="N13" s="79" t="str">
        <f>IF(correction!M13="","",correction!M13)</f>
        <v/>
      </c>
      <c r="O13" s="79"/>
      <c r="P13" s="79" t="str">
        <f>IF(correction!O13="","",correction!O13)</f>
        <v/>
      </c>
      <c r="Q13" s="79"/>
      <c r="R13" s="77" t="str">
        <f>IF(correction!R13="","",correction!R13)</f>
        <v/>
      </c>
      <c r="S13" s="79"/>
      <c r="T13" s="83">
        <f t="shared" si="3"/>
        <v>0</v>
      </c>
      <c r="U13" s="84">
        <f t="shared" si="4"/>
        <v>0</v>
      </c>
      <c r="V13" s="85" t="str">
        <f t="shared" si="5"/>
        <v/>
      </c>
      <c r="W13" s="82">
        <f>[1]Vulnerabilidad!H18</f>
        <v>0</v>
      </c>
    </row>
    <row r="14" spans="2:23" s="81" customFormat="1">
      <c r="B14" s="78">
        <v>10</v>
      </c>
      <c r="C14" s="86" t="str">
        <f>IF(correction!C14="","",correction!C14)</f>
        <v/>
      </c>
      <c r="D14" s="86" t="str">
        <f>IF(evaluacion!D14="","",evaluacion!D14)</f>
        <v/>
      </c>
      <c r="E14" s="86" t="str">
        <f>IF(correction!E14="","",correction!E14)</f>
        <v/>
      </c>
      <c r="F14" s="86" t="str">
        <f>IF(Inicio!C26="","",Inicio!C26)</f>
        <v/>
      </c>
      <c r="G14" s="64" t="str">
        <f>IF(evaluacion!L14="","",evaluacion!L14)</f>
        <v/>
      </c>
      <c r="H14" s="79" t="str">
        <f>IF(correction!I14="","",correction!I14)</f>
        <v/>
      </c>
      <c r="I14" s="79"/>
      <c r="J14" s="79" t="str">
        <f>IF(correction!K14="","",correction!K14)</f>
        <v/>
      </c>
      <c r="K14" s="79"/>
      <c r="L14" s="79" t="str">
        <f>IF(correction!Q14="","",correction!Q14)</f>
        <v/>
      </c>
      <c r="M14" s="79"/>
      <c r="N14" s="79" t="str">
        <f>IF(correction!M14="","",correction!M14)</f>
        <v/>
      </c>
      <c r="O14" s="79"/>
      <c r="P14" s="79" t="str">
        <f>IF(correction!O14="","",correction!O14)</f>
        <v/>
      </c>
      <c r="Q14" s="79"/>
      <c r="R14" s="77" t="str">
        <f>IF(correction!R14="","",correction!R14)</f>
        <v/>
      </c>
      <c r="S14" s="79"/>
      <c r="T14" s="83">
        <f t="shared" si="3"/>
        <v>0</v>
      </c>
      <c r="U14" s="84">
        <f t="shared" si="4"/>
        <v>0</v>
      </c>
      <c r="V14" s="85" t="str">
        <f t="shared" si="5"/>
        <v/>
      </c>
      <c r="W14" s="82">
        <f>[1]Vulnerabilidad!H19</f>
        <v>0</v>
      </c>
    </row>
    <row r="15" spans="2:23" s="81" customFormat="1">
      <c r="B15" s="78">
        <v>11</v>
      </c>
      <c r="C15" s="86" t="str">
        <f>IF(correction!C15="","",correction!C15)</f>
        <v/>
      </c>
      <c r="D15" s="86" t="str">
        <f>IF(evaluacion!D15="","",evaluacion!D15)</f>
        <v/>
      </c>
      <c r="E15" s="86" t="str">
        <f>IF(correction!E15="","",correction!E15)</f>
        <v/>
      </c>
      <c r="F15" s="86" t="str">
        <f>IF(Inicio!C27="","",Inicio!C27)</f>
        <v/>
      </c>
      <c r="G15" s="64" t="str">
        <f>IF(evaluacion!L15="","",evaluacion!L15)</f>
        <v/>
      </c>
      <c r="H15" s="79" t="str">
        <f>IF(correction!I15="","",correction!I15)</f>
        <v/>
      </c>
      <c r="I15" s="79"/>
      <c r="J15" s="79" t="str">
        <f>IF(correction!K15="","",correction!K15)</f>
        <v/>
      </c>
      <c r="K15" s="79"/>
      <c r="L15" s="79" t="str">
        <f>IF(correction!Q15="","",correction!Q15)</f>
        <v/>
      </c>
      <c r="M15" s="79"/>
      <c r="N15" s="79" t="str">
        <f>IF(correction!M15="","",correction!M15)</f>
        <v/>
      </c>
      <c r="O15" s="79"/>
      <c r="P15" s="79" t="str">
        <f>IF(correction!O15="","",correction!O15)</f>
        <v/>
      </c>
      <c r="Q15" s="79"/>
      <c r="R15" s="77" t="str">
        <f>IF(correction!R15="","",correction!R15)</f>
        <v/>
      </c>
      <c r="S15" s="79"/>
      <c r="T15" s="83">
        <f t="shared" si="3"/>
        <v>0</v>
      </c>
      <c r="U15" s="84">
        <f t="shared" si="4"/>
        <v>0</v>
      </c>
      <c r="V15" s="85" t="str">
        <f t="shared" si="5"/>
        <v/>
      </c>
      <c r="W15" s="82">
        <f>[1]Vulnerabilidad!H20</f>
        <v>0</v>
      </c>
    </row>
    <row r="16" spans="2:23" s="81" customFormat="1">
      <c r="B16" s="78">
        <v>12</v>
      </c>
      <c r="C16" s="86" t="str">
        <f>IF(correction!C16="","",correction!C16)</f>
        <v/>
      </c>
      <c r="D16" s="86" t="str">
        <f>IF(evaluacion!D16="","",evaluacion!D16)</f>
        <v/>
      </c>
      <c r="E16" s="86" t="str">
        <f>IF(correction!E16="","",correction!E16)</f>
        <v/>
      </c>
      <c r="F16" s="86" t="str">
        <f>IF(Inicio!C28="","",Inicio!C28)</f>
        <v/>
      </c>
      <c r="G16" s="64" t="str">
        <f>IF(evaluacion!L16="","",evaluacion!L16)</f>
        <v/>
      </c>
      <c r="H16" s="79" t="str">
        <f>IF(correction!I16="","",correction!I16)</f>
        <v/>
      </c>
      <c r="I16" s="79"/>
      <c r="J16" s="79" t="str">
        <f>IF(correction!K16="","",correction!K16)</f>
        <v/>
      </c>
      <c r="K16" s="79"/>
      <c r="L16" s="79" t="str">
        <f>IF(correction!Q16="","",correction!Q16)</f>
        <v/>
      </c>
      <c r="M16" s="79"/>
      <c r="N16" s="79" t="str">
        <f>IF(correction!M16="","",correction!M16)</f>
        <v/>
      </c>
      <c r="O16" s="79"/>
      <c r="P16" s="79" t="str">
        <f>IF(correction!O16="","",correction!O16)</f>
        <v/>
      </c>
      <c r="Q16" s="79"/>
      <c r="R16" s="77" t="str">
        <f>IF(correction!R16="","",correction!R16)</f>
        <v/>
      </c>
      <c r="S16" s="79"/>
      <c r="T16" s="83">
        <f t="shared" si="3"/>
        <v>0</v>
      </c>
      <c r="U16" s="84">
        <f t="shared" si="4"/>
        <v>0</v>
      </c>
      <c r="V16" s="85" t="str">
        <f t="shared" si="5"/>
        <v/>
      </c>
      <c r="W16" s="82">
        <f>[1]Vulnerabilidad!H21</f>
        <v>0</v>
      </c>
    </row>
    <row r="17" spans="2:23" s="81" customFormat="1">
      <c r="B17" s="78">
        <v>13</v>
      </c>
      <c r="C17" s="86" t="str">
        <f>IF(correction!C17="","",correction!C17)</f>
        <v/>
      </c>
      <c r="D17" s="86" t="str">
        <f>IF(evaluacion!D17="","",evaluacion!D17)</f>
        <v/>
      </c>
      <c r="E17" s="86" t="str">
        <f>IF(correction!E17="","",correction!E17)</f>
        <v/>
      </c>
      <c r="F17" s="86" t="str">
        <f>IF(Inicio!C29="","",Inicio!C29)</f>
        <v/>
      </c>
      <c r="G17" s="64" t="str">
        <f>IF(evaluacion!L17="","",evaluacion!L17)</f>
        <v/>
      </c>
      <c r="H17" s="79" t="str">
        <f>IF(correction!I17="","",correction!I17)</f>
        <v/>
      </c>
      <c r="I17" s="79"/>
      <c r="J17" s="79" t="str">
        <f>IF(correction!K17="","",correction!K17)</f>
        <v/>
      </c>
      <c r="K17" s="79"/>
      <c r="L17" s="79" t="str">
        <f>IF(correction!Q17="","",correction!Q17)</f>
        <v/>
      </c>
      <c r="M17" s="79"/>
      <c r="N17" s="79" t="str">
        <f>IF(correction!M17="","",correction!M17)</f>
        <v/>
      </c>
      <c r="O17" s="79"/>
      <c r="P17" s="79" t="str">
        <f>IF(correction!O17="","",correction!O17)</f>
        <v/>
      </c>
      <c r="Q17" s="79"/>
      <c r="R17" s="77" t="str">
        <f>IF(correction!R17="","",correction!R17)</f>
        <v/>
      </c>
      <c r="S17" s="79"/>
      <c r="T17" s="83">
        <f t="shared" si="3"/>
        <v>0</v>
      </c>
      <c r="U17" s="84">
        <f t="shared" si="4"/>
        <v>0</v>
      </c>
      <c r="V17" s="85" t="str">
        <f t="shared" si="5"/>
        <v/>
      </c>
      <c r="W17" s="82">
        <f>[1]Vulnerabilidad!H22</f>
        <v>0</v>
      </c>
    </row>
    <row r="18" spans="2:23" s="81" customFormat="1">
      <c r="B18" s="78">
        <v>14</v>
      </c>
      <c r="C18" s="86" t="str">
        <f>IF(correction!C18="","",correction!C18)</f>
        <v/>
      </c>
      <c r="D18" s="86" t="str">
        <f>IF(evaluacion!D18="","",evaluacion!D18)</f>
        <v/>
      </c>
      <c r="E18" s="86" t="str">
        <f>IF(correction!E18="","",correction!E18)</f>
        <v/>
      </c>
      <c r="F18" s="86" t="str">
        <f>IF(Inicio!C30="","",Inicio!C30)</f>
        <v/>
      </c>
      <c r="G18" s="64" t="str">
        <f>IF(evaluacion!L18="","",evaluacion!L18)</f>
        <v/>
      </c>
      <c r="H18" s="79" t="str">
        <f>IF(correction!I18="","",correction!I18)</f>
        <v/>
      </c>
      <c r="I18" s="79"/>
      <c r="J18" s="79" t="str">
        <f>IF(correction!K18="","",correction!K18)</f>
        <v/>
      </c>
      <c r="K18" s="79"/>
      <c r="L18" s="79" t="str">
        <f>IF(correction!Q18="","",correction!Q18)</f>
        <v/>
      </c>
      <c r="M18" s="79"/>
      <c r="N18" s="79" t="str">
        <f>IF(correction!M18="","",correction!M18)</f>
        <v/>
      </c>
      <c r="O18" s="79"/>
      <c r="P18" s="79" t="str">
        <f>IF(correction!O18="","",correction!O18)</f>
        <v/>
      </c>
      <c r="Q18" s="79"/>
      <c r="R18" s="77" t="str">
        <f>IF(correction!R18="","",correction!R18)</f>
        <v/>
      </c>
      <c r="S18" s="79"/>
      <c r="T18" s="83">
        <f t="shared" si="3"/>
        <v>0</v>
      </c>
      <c r="U18" s="84">
        <f t="shared" si="4"/>
        <v>0</v>
      </c>
      <c r="V18" s="85" t="str">
        <f t="shared" si="5"/>
        <v/>
      </c>
      <c r="W18" s="82">
        <f>[1]Vulnerabilidad!H23</f>
        <v>0</v>
      </c>
    </row>
    <row r="19" spans="2:23" s="81" customFormat="1">
      <c r="B19" s="78">
        <v>15</v>
      </c>
      <c r="C19" s="86" t="str">
        <f>IF(correction!C19="","",correction!C19)</f>
        <v/>
      </c>
      <c r="D19" s="86" t="str">
        <f>IF(evaluacion!D19="","",evaluacion!D19)</f>
        <v/>
      </c>
      <c r="E19" s="86" t="str">
        <f>IF(correction!E19="","",correction!E19)</f>
        <v/>
      </c>
      <c r="F19" s="86" t="str">
        <f>IF(Inicio!C31="","",Inicio!C31)</f>
        <v/>
      </c>
      <c r="G19" s="64" t="str">
        <f>IF(evaluacion!L19="","",evaluacion!L19)</f>
        <v/>
      </c>
      <c r="H19" s="79" t="str">
        <f>IF(correction!I19="","",correction!I19)</f>
        <v/>
      </c>
      <c r="I19" s="79"/>
      <c r="J19" s="79" t="str">
        <f>IF(correction!K19="","",correction!K19)</f>
        <v/>
      </c>
      <c r="K19" s="79"/>
      <c r="L19" s="79" t="str">
        <f>IF(correction!Q19="","",correction!Q19)</f>
        <v/>
      </c>
      <c r="M19" s="79"/>
      <c r="N19" s="79" t="str">
        <f>IF(correction!M19="","",correction!M19)</f>
        <v/>
      </c>
      <c r="O19" s="79"/>
      <c r="P19" s="79" t="str">
        <f>IF(correction!O19="","",correction!O19)</f>
        <v/>
      </c>
      <c r="Q19" s="79"/>
      <c r="R19" s="77" t="str">
        <f>IF(correction!R19="","",correction!R19)</f>
        <v/>
      </c>
      <c r="S19" s="79"/>
      <c r="T19" s="83">
        <f t="shared" si="3"/>
        <v>0</v>
      </c>
      <c r="U19" s="84">
        <f t="shared" si="4"/>
        <v>0</v>
      </c>
      <c r="V19" s="85" t="str">
        <f t="shared" si="5"/>
        <v/>
      </c>
      <c r="W19" s="82">
        <f>[1]Vulnerabilidad!H24</f>
        <v>0</v>
      </c>
    </row>
    <row r="20" spans="2:23" s="81" customFormat="1">
      <c r="B20" s="78">
        <v>16</v>
      </c>
      <c r="C20" s="86" t="str">
        <f>IF(correction!C20="","",correction!C20)</f>
        <v/>
      </c>
      <c r="D20" s="86" t="str">
        <f>IF(evaluacion!D20="","",evaluacion!D20)</f>
        <v/>
      </c>
      <c r="E20" s="86" t="str">
        <f>IF(correction!E20="","",correction!E20)</f>
        <v/>
      </c>
      <c r="F20" s="86" t="str">
        <f>IF(Inicio!C32="","",Inicio!C32)</f>
        <v/>
      </c>
      <c r="G20" s="64" t="str">
        <f>IF(evaluacion!L20="","",evaluacion!L20)</f>
        <v/>
      </c>
      <c r="H20" s="79" t="str">
        <f>IF(correction!I20="","",correction!I20)</f>
        <v/>
      </c>
      <c r="I20" s="79"/>
      <c r="J20" s="79" t="str">
        <f>IF(correction!K20="","",correction!K20)</f>
        <v/>
      </c>
      <c r="K20" s="79"/>
      <c r="L20" s="79" t="str">
        <f>IF(correction!Q20="","",correction!Q20)</f>
        <v/>
      </c>
      <c r="M20" s="79"/>
      <c r="N20" s="79" t="str">
        <f>IF(correction!M20="","",correction!M20)</f>
        <v/>
      </c>
      <c r="O20" s="79"/>
      <c r="P20" s="79" t="str">
        <f>IF(correction!O20="","",correction!O20)</f>
        <v/>
      </c>
      <c r="Q20" s="79"/>
      <c r="R20" s="77" t="str">
        <f>IF(correction!R20="","",correction!R20)</f>
        <v/>
      </c>
      <c r="S20" s="79"/>
      <c r="T20" s="83">
        <f t="shared" si="3"/>
        <v>0</v>
      </c>
      <c r="U20" s="84">
        <f t="shared" si="4"/>
        <v>0</v>
      </c>
      <c r="V20" s="85" t="str">
        <f t="shared" si="5"/>
        <v/>
      </c>
      <c r="W20" s="82">
        <f>[1]Vulnerabilidad!H25</f>
        <v>0</v>
      </c>
    </row>
    <row r="21" spans="2:23" s="81" customFormat="1">
      <c r="B21" s="78">
        <v>17</v>
      </c>
      <c r="C21" s="86" t="str">
        <f>IF(correction!C21="","",correction!C21)</f>
        <v/>
      </c>
      <c r="D21" s="86" t="str">
        <f>IF(evaluacion!D21="","",evaluacion!D21)</f>
        <v/>
      </c>
      <c r="E21" s="86" t="str">
        <f>IF(correction!E21="","",correction!E21)</f>
        <v/>
      </c>
      <c r="F21" s="86" t="str">
        <f>IF(Inicio!C33="","",Inicio!C33)</f>
        <v/>
      </c>
      <c r="G21" s="64" t="str">
        <f>IF(evaluacion!L21="","",evaluacion!L21)</f>
        <v/>
      </c>
      <c r="H21" s="79" t="str">
        <f>IF(correction!I21="","",correction!I21)</f>
        <v/>
      </c>
      <c r="I21" s="79"/>
      <c r="J21" s="79" t="str">
        <f>IF(correction!K21="","",correction!K21)</f>
        <v/>
      </c>
      <c r="K21" s="79"/>
      <c r="L21" s="79" t="str">
        <f>IF(correction!Q21="","",correction!Q21)</f>
        <v/>
      </c>
      <c r="M21" s="79"/>
      <c r="N21" s="79" t="str">
        <f>IF(correction!M21="","",correction!M21)</f>
        <v/>
      </c>
      <c r="O21" s="79"/>
      <c r="P21" s="79" t="str">
        <f>IF(correction!O21="","",correction!O21)</f>
        <v/>
      </c>
      <c r="Q21" s="79"/>
      <c r="R21" s="77" t="str">
        <f>IF(correction!R21="","",correction!R21)</f>
        <v/>
      </c>
      <c r="S21" s="79"/>
      <c r="T21" s="83">
        <f t="shared" si="3"/>
        <v>0</v>
      </c>
      <c r="U21" s="84">
        <f t="shared" si="4"/>
        <v>0</v>
      </c>
      <c r="V21" s="85" t="str">
        <f t="shared" si="5"/>
        <v/>
      </c>
      <c r="W21" s="82">
        <f>[1]Vulnerabilidad!H26</f>
        <v>0</v>
      </c>
    </row>
    <row r="22" spans="2:23" s="81" customFormat="1">
      <c r="B22" s="78">
        <v>18</v>
      </c>
      <c r="C22" s="86" t="str">
        <f>IF(correction!C22="","",correction!C22)</f>
        <v/>
      </c>
      <c r="D22" s="86" t="str">
        <f>IF(evaluacion!D22="","",evaluacion!D22)</f>
        <v/>
      </c>
      <c r="E22" s="86" t="str">
        <f>IF(correction!E22="","",correction!E22)</f>
        <v/>
      </c>
      <c r="F22" s="86" t="str">
        <f>IF(Inicio!C34="","",Inicio!C34)</f>
        <v/>
      </c>
      <c r="G22" s="64" t="str">
        <f>IF(evaluacion!L22="","",evaluacion!L22)</f>
        <v/>
      </c>
      <c r="H22" s="79" t="str">
        <f>IF(correction!I22="","",correction!I22)</f>
        <v/>
      </c>
      <c r="I22" s="79"/>
      <c r="J22" s="79" t="str">
        <f>IF(correction!K22="","",correction!K22)</f>
        <v/>
      </c>
      <c r="K22" s="79"/>
      <c r="L22" s="79" t="str">
        <f>IF(correction!Q22="","",correction!Q22)</f>
        <v/>
      </c>
      <c r="M22" s="79"/>
      <c r="N22" s="79" t="str">
        <f>IF(correction!M22="","",correction!M22)</f>
        <v/>
      </c>
      <c r="O22" s="79"/>
      <c r="P22" s="79" t="str">
        <f>IF(correction!O22="","",correction!O22)</f>
        <v/>
      </c>
      <c r="Q22" s="79"/>
      <c r="R22" s="77" t="str">
        <f>IF(correction!R22="","",correction!R22)</f>
        <v/>
      </c>
      <c r="S22" s="79"/>
      <c r="T22" s="83">
        <f t="shared" si="3"/>
        <v>0</v>
      </c>
      <c r="U22" s="84">
        <f t="shared" si="4"/>
        <v>0</v>
      </c>
      <c r="V22" s="85" t="str">
        <f t="shared" si="5"/>
        <v/>
      </c>
      <c r="W22" s="82">
        <f>[1]Vulnerabilidad!H27</f>
        <v>0</v>
      </c>
    </row>
    <row r="23" spans="2:23" s="81" customFormat="1">
      <c r="B23" s="78">
        <v>19</v>
      </c>
      <c r="C23" s="86" t="str">
        <f>IF(correction!C23="","",correction!C23)</f>
        <v/>
      </c>
      <c r="D23" s="86" t="str">
        <f>IF(evaluacion!D23="","",evaluacion!D23)</f>
        <v/>
      </c>
      <c r="E23" s="86" t="str">
        <f>IF(correction!E23="","",correction!E23)</f>
        <v/>
      </c>
      <c r="F23" s="86" t="str">
        <f>IF(Inicio!C35="","",Inicio!C35)</f>
        <v/>
      </c>
      <c r="G23" s="64" t="str">
        <f>IF(evaluacion!L23="","",evaluacion!L23)</f>
        <v/>
      </c>
      <c r="H23" s="79" t="str">
        <f>IF(correction!I23="","",correction!I23)</f>
        <v/>
      </c>
      <c r="I23" s="79"/>
      <c r="J23" s="79" t="str">
        <f>IF(correction!K23="","",correction!K23)</f>
        <v/>
      </c>
      <c r="K23" s="79"/>
      <c r="L23" s="79" t="str">
        <f>IF(correction!Q23="","",correction!Q23)</f>
        <v/>
      </c>
      <c r="M23" s="79"/>
      <c r="N23" s="79" t="str">
        <f>IF(correction!M23="","",correction!M23)</f>
        <v/>
      </c>
      <c r="O23" s="79"/>
      <c r="P23" s="79" t="str">
        <f>IF(correction!O23="","",correction!O23)</f>
        <v/>
      </c>
      <c r="Q23" s="79"/>
      <c r="R23" s="77" t="str">
        <f>IF(correction!R23="","",correction!R23)</f>
        <v/>
      </c>
      <c r="S23" s="79"/>
      <c r="T23" s="83">
        <f t="shared" si="3"/>
        <v>0</v>
      </c>
      <c r="U23" s="84">
        <f t="shared" si="4"/>
        <v>0</v>
      </c>
      <c r="V23" s="85" t="str">
        <f t="shared" si="5"/>
        <v/>
      </c>
      <c r="W23" s="82">
        <f>[1]Vulnerabilidad!H28</f>
        <v>0</v>
      </c>
    </row>
    <row r="24" spans="2:23" s="81" customFormat="1">
      <c r="B24" s="78">
        <v>20</v>
      </c>
      <c r="C24" s="86" t="str">
        <f>IF(correction!C24="","",correction!C24)</f>
        <v/>
      </c>
      <c r="D24" s="86" t="str">
        <f>IF(evaluacion!D24="","",evaluacion!D24)</f>
        <v/>
      </c>
      <c r="E24" s="86" t="str">
        <f>IF(correction!E24="","",correction!E24)</f>
        <v/>
      </c>
      <c r="F24" s="86" t="str">
        <f>IF(Inicio!C36="","",Inicio!C36)</f>
        <v/>
      </c>
      <c r="G24" s="64" t="str">
        <f>IF(evaluacion!L24="","",evaluacion!L24)</f>
        <v/>
      </c>
      <c r="H24" s="79" t="str">
        <f>IF(correction!I24="","",correction!I24)</f>
        <v/>
      </c>
      <c r="I24" s="79"/>
      <c r="J24" s="79" t="str">
        <f>IF(correction!K24="","",correction!K24)</f>
        <v/>
      </c>
      <c r="K24" s="79"/>
      <c r="L24" s="79" t="str">
        <f>IF(correction!Q24="","",correction!Q24)</f>
        <v/>
      </c>
      <c r="M24" s="79"/>
      <c r="N24" s="79" t="str">
        <f>IF(correction!M24="","",correction!M24)</f>
        <v/>
      </c>
      <c r="O24" s="79"/>
      <c r="P24" s="79" t="str">
        <f>IF(correction!O24="","",correction!O24)</f>
        <v/>
      </c>
      <c r="Q24" s="79"/>
      <c r="R24" s="77" t="str">
        <f>IF(correction!R24="","",correction!R24)</f>
        <v/>
      </c>
      <c r="S24" s="79"/>
      <c r="T24" s="83">
        <f t="shared" si="3"/>
        <v>0</v>
      </c>
      <c r="U24" s="84">
        <f t="shared" si="4"/>
        <v>0</v>
      </c>
      <c r="V24" s="85" t="str">
        <f t="shared" si="5"/>
        <v/>
      </c>
      <c r="W24" s="82">
        <f>[1]Vulnerabilidad!H29</f>
        <v>0</v>
      </c>
    </row>
    <row r="25" spans="2:23" ht="18.75" thickBot="1">
      <c r="S25" s="46" t="s">
        <v>197</v>
      </c>
      <c r="T25" s="47"/>
      <c r="U25" s="48"/>
      <c r="V25" s="49">
        <f>AVERAGE(V5:V24)</f>
        <v>0.85</v>
      </c>
    </row>
  </sheetData>
  <mergeCells count="25">
    <mergeCell ref="N3:N4"/>
    <mergeCell ref="W2:W4"/>
    <mergeCell ref="N2:S2"/>
    <mergeCell ref="T2:T4"/>
    <mergeCell ref="U2:U4"/>
    <mergeCell ref="V2:V4"/>
    <mergeCell ref="O3:O4"/>
    <mergeCell ref="P3:P4"/>
    <mergeCell ref="Q3:Q4"/>
    <mergeCell ref="R3:R4"/>
    <mergeCell ref="S3:S4"/>
    <mergeCell ref="B3:B4"/>
    <mergeCell ref="C3:C4"/>
    <mergeCell ref="D3:D4"/>
    <mergeCell ref="E3:E4"/>
    <mergeCell ref="F3:F4"/>
    <mergeCell ref="G3:G4"/>
    <mergeCell ref="H3:H4"/>
    <mergeCell ref="I3:I4"/>
    <mergeCell ref="J3:J4"/>
    <mergeCell ref="C2:D2"/>
    <mergeCell ref="H2:M2"/>
    <mergeCell ref="K3:K4"/>
    <mergeCell ref="L3:L4"/>
    <mergeCell ref="M3:M4"/>
  </mergeCells>
  <conditionalFormatting sqref="I5:I24 S5:S24 O5:O24 Q5:Q24">
    <cfRule type="containsText" dxfId="60" priority="18" operator="containsText" text="Si con Observaciones">
      <formula>NOT(ISERROR(SEARCH("Si con Observaciones",I5)))</formula>
    </cfRule>
    <cfRule type="containsText" dxfId="59" priority="19" operator="containsText" text="No">
      <formula>NOT(ISERROR(SEARCH("No",I5)))</formula>
    </cfRule>
    <cfRule type="containsText" dxfId="58" priority="20" operator="containsText" text="Si">
      <formula>NOT(ISERROR(SEARCH("Si",I5)))</formula>
    </cfRule>
  </conditionalFormatting>
  <conditionalFormatting sqref="K5:K24">
    <cfRule type="containsText" dxfId="57" priority="15" operator="containsText" text="Si con Observaciones">
      <formula>NOT(ISERROR(SEARCH("Si con Observaciones",K5)))</formula>
    </cfRule>
    <cfRule type="containsText" dxfId="56" priority="16" operator="containsText" text="No">
      <formula>NOT(ISERROR(SEARCH("No",K5)))</formula>
    </cfRule>
    <cfRule type="containsText" dxfId="55" priority="17" operator="containsText" text="Si">
      <formula>NOT(ISERROR(SEARCH("Si",K5)))</formula>
    </cfRule>
  </conditionalFormatting>
  <conditionalFormatting sqref="M5:M24">
    <cfRule type="containsText" dxfId="54" priority="12" operator="containsText" text="Si con Observaciones">
      <formula>NOT(ISERROR(SEARCH("Si con Observaciones",M5)))</formula>
    </cfRule>
    <cfRule type="containsText" dxfId="53" priority="13" operator="containsText" text="No">
      <formula>NOT(ISERROR(SEARCH("No",M5)))</formula>
    </cfRule>
    <cfRule type="containsText" dxfId="52" priority="14" operator="containsText" text="Si">
      <formula>NOT(ISERROR(SEARCH("Si",M5)))</formula>
    </cfRule>
  </conditionalFormatting>
  <conditionalFormatting sqref="G5:G24">
    <cfRule type="expression" dxfId="51" priority="6">
      <formula>G5="100%"</formula>
    </cfRule>
    <cfRule type="expression" dxfId="50" priority="7">
      <formula>G5="86%"</formula>
    </cfRule>
    <cfRule type="expression" dxfId="49" priority="8">
      <formula>G5="71%"</formula>
    </cfRule>
    <cfRule type="expression" dxfId="48" priority="9">
      <formula>G5="57%"</formula>
    </cfRule>
    <cfRule type="expression" dxfId="47" priority="10">
      <formula>G5="43%"</formula>
    </cfRule>
    <cfRule type="expression" dxfId="46" priority="11">
      <formula>G5="29%"</formula>
    </cfRule>
  </conditionalFormatting>
  <conditionalFormatting sqref="G5:G24">
    <cfRule type="containsText" dxfId="45" priority="1" operator="containsText" text="Muy Alto">
      <formula>NOT(ISERROR(SEARCH("Muy Alto",G5)))</formula>
    </cfRule>
    <cfRule type="containsText" dxfId="44" priority="2" operator="containsText" text="Alto">
      <formula>NOT(ISERROR(SEARCH("Alto",G5)))</formula>
    </cfRule>
    <cfRule type="containsText" dxfId="43" priority="3" operator="containsText" text="Medio">
      <formula>NOT(ISERROR(SEARCH("Medio",G5)))</formula>
    </cfRule>
    <cfRule type="containsText" dxfId="42" priority="4" operator="containsText" text="Bajo">
      <formula>NOT(ISERROR(SEARCH("Bajo",G5)))</formula>
    </cfRule>
    <cfRule type="containsText" dxfId="41" priority="5" operator="containsText" text="Muy Bajo">
      <formula>NOT(ISERROR(SEARCH("Muy Bajo",G5)))</formula>
    </cfRule>
  </conditionalFormatting>
  <dataValidations count="1">
    <dataValidation type="list" allowBlank="1" showInputMessage="1" showErrorMessage="1" sqref="K5:K24 M5:M24 S5:S24 Q5:Q24 O5:O24 I5:I24" xr:uid="{00000000-0002-0000-0B00-000000000000}">
      <formula1>"Si,Si con Observaciones,No,N/A"</formula1>
    </dataValidation>
  </dataValidations>
  <pageMargins left="0.25" right="0.25" top="0.75" bottom="0.75" header="0.3" footer="0.3"/>
  <pageSetup paperSize="9" scale="6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249977111117893"/>
  </sheetPr>
  <dimension ref="B2:W25"/>
  <sheetViews>
    <sheetView showGridLines="0" zoomScale="70" zoomScaleNormal="70" workbookViewId="0">
      <selection activeCell="G3" sqref="G3:G4"/>
    </sheetView>
  </sheetViews>
  <sheetFormatPr baseColWidth="10" defaultColWidth="11.42578125" defaultRowHeight="12.75"/>
  <cols>
    <col min="1" max="1" width="1.85546875" style="16" customWidth="1"/>
    <col min="2" max="2" width="8.7109375" style="16" customWidth="1"/>
    <col min="3" max="3" width="18" style="16" customWidth="1"/>
    <col min="4" max="4" width="11.140625" style="16" customWidth="1"/>
    <col min="5" max="5" width="20" style="16" customWidth="1"/>
    <col min="6" max="6" width="18.5703125" style="16" customWidth="1"/>
    <col min="7" max="7" width="17.7109375" style="16" bestFit="1" customWidth="1"/>
    <col min="8" max="8" width="17.140625" style="28" customWidth="1"/>
    <col min="9" max="9" width="11.42578125" style="16" customWidth="1"/>
    <col min="10" max="10" width="19" style="16" customWidth="1"/>
    <col min="11" max="11" width="10.42578125" style="16" customWidth="1"/>
    <col min="12" max="12" width="19.7109375" style="16" customWidth="1"/>
    <col min="13" max="13" width="9.42578125" style="16" customWidth="1"/>
    <col min="14" max="14" width="17.140625" style="16" customWidth="1"/>
    <col min="15" max="15" width="10.140625" style="16" bestFit="1" customWidth="1"/>
    <col min="16" max="16" width="17.140625" style="16" customWidth="1"/>
    <col min="17" max="17" width="10.140625" style="16" customWidth="1"/>
    <col min="18" max="18" width="20.28515625" style="16" customWidth="1"/>
    <col min="19" max="19" width="9.5703125" style="16" customWidth="1"/>
    <col min="20" max="20" width="8.7109375" style="16" customWidth="1"/>
    <col min="21" max="21" width="10.5703125" style="16" hidden="1" customWidth="1"/>
    <col min="22" max="22" width="11.28515625" style="16" customWidth="1"/>
    <col min="23" max="23" width="23" style="16" customWidth="1"/>
    <col min="24" max="25" width="13.28515625" style="16" customWidth="1"/>
    <col min="26" max="16384" width="11.42578125" style="16"/>
  </cols>
  <sheetData>
    <row r="2" spans="2:23" ht="40.5" customHeight="1">
      <c r="B2" s="94" t="s">
        <v>306</v>
      </c>
      <c r="C2" s="192">
        <v>43054</v>
      </c>
      <c r="D2" s="192"/>
      <c r="E2" s="90" t="s">
        <v>323</v>
      </c>
      <c r="F2" s="90" t="s">
        <v>348</v>
      </c>
      <c r="G2" s="95">
        <v>0.66666666666666663</v>
      </c>
      <c r="H2" s="189" t="s">
        <v>198</v>
      </c>
      <c r="I2" s="189"/>
      <c r="J2" s="189"/>
      <c r="K2" s="189"/>
      <c r="L2" s="189"/>
      <c r="M2" s="189"/>
      <c r="N2" s="189" t="s">
        <v>199</v>
      </c>
      <c r="O2" s="189"/>
      <c r="P2" s="189"/>
      <c r="Q2" s="189"/>
      <c r="R2" s="189"/>
      <c r="S2" s="189"/>
      <c r="T2" s="185" t="s">
        <v>193</v>
      </c>
      <c r="U2" s="185" t="s">
        <v>194</v>
      </c>
      <c r="V2" s="187" t="s">
        <v>204</v>
      </c>
      <c r="W2" s="188" t="s">
        <v>195</v>
      </c>
    </row>
    <row r="3" spans="2:23" ht="23.25" customHeight="1">
      <c r="B3" s="184" t="s">
        <v>175</v>
      </c>
      <c r="C3" s="184" t="s">
        <v>81</v>
      </c>
      <c r="D3" s="184" t="s">
        <v>301</v>
      </c>
      <c r="E3" s="184" t="s">
        <v>302</v>
      </c>
      <c r="F3" s="184" t="s">
        <v>304</v>
      </c>
      <c r="G3" s="180" t="s">
        <v>305</v>
      </c>
      <c r="H3" s="190" t="s">
        <v>101</v>
      </c>
      <c r="I3" s="190" t="s">
        <v>85</v>
      </c>
      <c r="J3" s="190" t="s">
        <v>102</v>
      </c>
      <c r="K3" s="186" t="s">
        <v>85</v>
      </c>
      <c r="L3" s="186" t="s">
        <v>200</v>
      </c>
      <c r="M3" s="186" t="s">
        <v>85</v>
      </c>
      <c r="N3" s="190" t="s">
        <v>101</v>
      </c>
      <c r="O3" s="190" t="s">
        <v>85</v>
      </c>
      <c r="P3" s="190" t="s">
        <v>102</v>
      </c>
      <c r="Q3" s="186" t="s">
        <v>85</v>
      </c>
      <c r="R3" s="186" t="s">
        <v>200</v>
      </c>
      <c r="S3" s="186" t="s">
        <v>85</v>
      </c>
      <c r="T3" s="185"/>
      <c r="U3" s="185"/>
      <c r="V3" s="187"/>
      <c r="W3" s="188"/>
    </row>
    <row r="4" spans="2:23" ht="42.75" customHeight="1">
      <c r="B4" s="181"/>
      <c r="C4" s="181"/>
      <c r="D4" s="181"/>
      <c r="E4" s="181"/>
      <c r="F4" s="181"/>
      <c r="G4" s="181"/>
      <c r="H4" s="190"/>
      <c r="I4" s="190"/>
      <c r="J4" s="190"/>
      <c r="K4" s="186"/>
      <c r="L4" s="186"/>
      <c r="M4" s="186"/>
      <c r="N4" s="190"/>
      <c r="O4" s="190"/>
      <c r="P4" s="190"/>
      <c r="Q4" s="186"/>
      <c r="R4" s="186"/>
      <c r="S4" s="186"/>
      <c r="T4" s="185"/>
      <c r="U4" s="185"/>
      <c r="V4" s="187"/>
      <c r="W4" s="188"/>
    </row>
    <row r="5" spans="2:23" s="81" customFormat="1" ht="132" customHeight="1">
      <c r="B5" s="78">
        <v>1</v>
      </c>
      <c r="C5" s="86" t="str">
        <f>IF(correction!C5="","",correction!C5)</f>
        <v>Caja fuerte</v>
      </c>
      <c r="D5" s="86" t="str">
        <f>IF(evaluacion!D5="","",evaluacion!D5)</f>
        <v>Oficina gerente</v>
      </c>
      <c r="E5" s="86" t="str">
        <f>IF(correction!E5="","",correction!E5)</f>
        <v>Asalto</v>
      </c>
      <c r="F5" s="86" t="str">
        <f>IF(Inicio!C17="","",Inicio!C17)</f>
        <v>Riesgo Puro</v>
      </c>
      <c r="G5" s="64" t="str">
        <f>IF(evaluacion!L5="","",evaluacion!L5)</f>
        <v>Medio</v>
      </c>
      <c r="H5" s="79" t="str">
        <f>IF(correction!I5="","",correction!I5)</f>
        <v>Quitar, Retira el Objetivo</v>
      </c>
      <c r="I5" s="79" t="s">
        <v>196</v>
      </c>
      <c r="J5" s="79" t="str">
        <f>IF(correction!K5="","",correction!K5)</f>
        <v>Rondas Mixtas</v>
      </c>
      <c r="K5" s="79" t="s">
        <v>196</v>
      </c>
      <c r="L5" s="79" t="str">
        <f>IF(correction!Q5="","",correction!Q5)</f>
        <v>El portón en horario inhábil debe permanecer cerrado, en los horarios hábiles se debe estar atento al ingreso de vehículos y el control de acceso.</v>
      </c>
      <c r="M5" s="79" t="s">
        <v>303</v>
      </c>
      <c r="N5" s="79" t="str">
        <f>IF(correction!M5="","",correction!M5)</f>
        <v>Control de acceso automatizado</v>
      </c>
      <c r="O5" s="79" t="s">
        <v>303</v>
      </c>
      <c r="P5" s="79" t="str">
        <f>IF(correction!O5="","",correction!O5)</f>
        <v>Reforzar Portón</v>
      </c>
      <c r="Q5" s="79" t="s">
        <v>303</v>
      </c>
      <c r="R5" s="77" t="str">
        <f>IF(correction!R5="","",correction!R5)</f>
        <v>Se debe reforzar el portón con sistemas robustos de protección, con el fin de retardar el ingreso ante eventos delictivos como alunizaje, los rayos perimetrales deben ser conectados a tiempo además de instalar cobertura en el portón.</v>
      </c>
      <c r="S5" s="79" t="s">
        <v>196</v>
      </c>
      <c r="T5" s="83">
        <f t="shared" ref="T5:T6" si="0">COUNTIF(H5:S5,"Si")</f>
        <v>3</v>
      </c>
      <c r="U5" s="84">
        <f t="shared" ref="U5:U6" si="1">COUNTIF(H5:S5,"No")</f>
        <v>3</v>
      </c>
      <c r="V5" s="85">
        <f>IFERROR(T5/(T5+U5),"")</f>
        <v>0.5</v>
      </c>
      <c r="W5" s="80"/>
    </row>
    <row r="6" spans="2:23" s="81" customFormat="1" ht="36">
      <c r="B6" s="78">
        <v>2</v>
      </c>
      <c r="C6" s="86" t="str">
        <f>IF(correction!C6="","",correction!C6)</f>
        <v>Mal control de datos</v>
      </c>
      <c r="D6" s="86" t="str">
        <f>IF(evaluacion!D6="","",evaluacion!D6)</f>
        <v>Instalación en General</v>
      </c>
      <c r="E6" s="86" t="str">
        <f>IF(correction!E6="","",correction!E6)</f>
        <v>Descuido</v>
      </c>
      <c r="F6" s="86" t="str">
        <f>IF(Inicio!C18="","",Inicio!C18)</f>
        <v>Riesgo Operacional</v>
      </c>
      <c r="G6" s="64" t="str">
        <f>IF(evaluacion!L6="","",evaluacion!L6)</f>
        <v>Bajo</v>
      </c>
      <c r="H6" s="79" t="str">
        <f>IF(correction!I6="","",correction!I6)</f>
        <v>Control y Registro de Ingreso</v>
      </c>
      <c r="I6" s="79" t="s">
        <v>196</v>
      </c>
      <c r="J6" s="79" t="str">
        <f>IF(correction!K6="","",correction!K6)</f>
        <v>Generar Procedimiento</v>
      </c>
      <c r="K6" s="79" t="s">
        <v>196</v>
      </c>
      <c r="L6" s="79" t="str">
        <f>IF(correction!Q6="","",correction!Q6)</f>
        <v/>
      </c>
      <c r="M6" s="79" t="s">
        <v>303</v>
      </c>
      <c r="N6" s="79" t="str">
        <f>IF(correction!M6="","",correction!M6)</f>
        <v>Incrementar Dotación de Guardias</v>
      </c>
      <c r="O6" s="79" t="s">
        <v>303</v>
      </c>
      <c r="P6" s="79" t="str">
        <f>IF(correction!O6="","",correction!O6)</f>
        <v>Limitar Acceso</v>
      </c>
      <c r="Q6" s="79"/>
      <c r="R6" s="77" t="str">
        <f>IF(correction!R6="","",correction!R6)</f>
        <v/>
      </c>
      <c r="S6" s="79"/>
      <c r="T6" s="83">
        <f t="shared" si="0"/>
        <v>2</v>
      </c>
      <c r="U6" s="84">
        <f t="shared" si="1"/>
        <v>2</v>
      </c>
      <c r="V6" s="85">
        <f t="shared" ref="V6" si="2">IFERROR(T6/(T6+U6),"")</f>
        <v>0.5</v>
      </c>
      <c r="W6" s="82"/>
    </row>
    <row r="7" spans="2:23" s="81" customFormat="1" ht="12.75" customHeight="1">
      <c r="B7" s="78">
        <v>3</v>
      </c>
      <c r="C7" s="86" t="str">
        <f>IF(correction!C7="","",correction!C7)</f>
        <v>Falta documentacion administrativa</v>
      </c>
      <c r="D7" s="86" t="str">
        <f>IF(evaluacion!D7="","",evaluacion!D7)</f>
        <v>En porteria</v>
      </c>
      <c r="E7" s="86" t="str">
        <f>IF(correction!E7="","",correction!E7)</f>
        <v>Descuido</v>
      </c>
      <c r="F7" s="86" t="str">
        <f>IF(Inicio!C19="","",Inicio!C19)</f>
        <v>Riesgo Administrativo</v>
      </c>
      <c r="G7" s="64" t="str">
        <f>IF(evaluacion!L7="","",evaluacion!L7)</f>
        <v>Medio</v>
      </c>
      <c r="H7" s="79" t="str">
        <f>IF(correction!I7="","",correction!I7)</f>
        <v>Cerrar dependencia/Recinto</v>
      </c>
      <c r="I7" s="79" t="s">
        <v>303</v>
      </c>
      <c r="J7" s="79" t="str">
        <f>IF(correction!K7="","",correction!K7)</f>
        <v>Rondas Perimetrales</v>
      </c>
      <c r="K7" s="79" t="s">
        <v>196</v>
      </c>
      <c r="L7" s="79" t="str">
        <f>IF(correction!Q7="","",correction!Q7)</f>
        <v/>
      </c>
      <c r="M7" s="79" t="s">
        <v>196</v>
      </c>
      <c r="N7" s="79" t="str">
        <f>IF(correction!M7="","",correction!M7)</f>
        <v>Quitar, Retira el Objetivo</v>
      </c>
      <c r="O7" s="79" t="s">
        <v>303</v>
      </c>
      <c r="P7" s="79" t="str">
        <f>IF(correction!O7="","",correction!O7)</f>
        <v>Probar Planes de Emergencia (Simulacros)</v>
      </c>
      <c r="Q7" s="79"/>
      <c r="R7" s="77" t="str">
        <f>IF(correction!R7="","",correction!R7)</f>
        <v/>
      </c>
      <c r="S7" s="79"/>
      <c r="T7" s="83">
        <f t="shared" ref="T7:T24" si="3">COUNTIF(H7:S7,"Si")</f>
        <v>2</v>
      </c>
      <c r="U7" s="84">
        <f t="shared" ref="U7:U24" si="4">COUNTIF(H7:S7,"No")</f>
        <v>2</v>
      </c>
      <c r="V7" s="85">
        <f t="shared" ref="V7:V24" si="5">IFERROR(T7/(T7+U7),"")</f>
        <v>0.5</v>
      </c>
      <c r="W7" s="82"/>
    </row>
    <row r="8" spans="2:23" s="81" customFormat="1" ht="36">
      <c r="B8" s="78">
        <v>4</v>
      </c>
      <c r="C8" s="86" t="str">
        <f>IF(correction!C8="","",correction!C8)</f>
        <v>cajero automatico</v>
      </c>
      <c r="D8" s="86" t="str">
        <f>IF(evaluacion!D8="","",evaluacion!D8)</f>
        <v>En frente de casino</v>
      </c>
      <c r="E8" s="86" t="str">
        <f>IF(correction!E8="","",correction!E8)</f>
        <v>Asalto</v>
      </c>
      <c r="F8" s="86" t="str">
        <f>IF(Inicio!C20="","",Inicio!C20)</f>
        <v>Riesgo Puro</v>
      </c>
      <c r="G8" s="64" t="str">
        <f>IF(evaluacion!L8="","",evaluacion!L8)</f>
        <v>Muy Alto</v>
      </c>
      <c r="H8" s="79" t="str">
        <f>IF(correction!I8="","",correction!I8)</f>
        <v>Limitar Acceso</v>
      </c>
      <c r="I8" s="79" t="s">
        <v>196</v>
      </c>
      <c r="J8" s="79" t="str">
        <f>IF(correction!K8="","",correction!K8)</f>
        <v>Quitar, Retira el Objetivo</v>
      </c>
      <c r="K8" s="79" t="s">
        <v>196</v>
      </c>
      <c r="L8" s="79" t="str">
        <f>IF(correction!Q8="","",correction!Q8)</f>
        <v/>
      </c>
      <c r="M8" s="79" t="s">
        <v>303</v>
      </c>
      <c r="N8" s="79" t="str">
        <f>IF(correction!M8="","",correction!M8)</f>
        <v>Incrementar Dotación de Guardias</v>
      </c>
      <c r="O8" s="79" t="s">
        <v>196</v>
      </c>
      <c r="P8" s="79" t="str">
        <f>IF(correction!O8="","",correction!O8)</f>
        <v>Programa de Autocuidado / Difusión</v>
      </c>
      <c r="Q8" s="79"/>
      <c r="R8" s="77" t="str">
        <f>IF(correction!R8="","",correction!R8)</f>
        <v/>
      </c>
      <c r="S8" s="79"/>
      <c r="T8" s="83">
        <f t="shared" si="3"/>
        <v>3</v>
      </c>
      <c r="U8" s="84">
        <f t="shared" si="4"/>
        <v>1</v>
      </c>
      <c r="V8" s="85">
        <f t="shared" si="5"/>
        <v>0.75</v>
      </c>
      <c r="W8" s="82"/>
    </row>
    <row r="9" spans="2:23" s="81" customFormat="1" ht="36">
      <c r="B9" s="78">
        <v>5</v>
      </c>
      <c r="C9" s="86" t="str">
        <f>IF(correction!C9="","",correction!C9)</f>
        <v>Bodega de quimicos</v>
      </c>
      <c r="D9" s="86" t="str">
        <f>IF(evaluacion!D9="","",evaluacion!D9)</f>
        <v>Bodega quimicos</v>
      </c>
      <c r="E9" s="86" t="str">
        <f>IF(correction!E9="","",correction!E9)</f>
        <v>Alunizaje</v>
      </c>
      <c r="F9" s="86" t="str">
        <f>IF(Inicio!C21="","",Inicio!C21)</f>
        <v>Riesgo Puro</v>
      </c>
      <c r="G9" s="64" t="str">
        <f>IF(evaluacion!L9="","",evaluacion!L9)</f>
        <v>Bajo</v>
      </c>
      <c r="H9" s="79" t="str">
        <f>IF(correction!I9="","",correction!I9)</f>
        <v>Limitar Acceso</v>
      </c>
      <c r="I9" s="79" t="s">
        <v>309</v>
      </c>
      <c r="J9" s="79" t="str">
        <f>IF(correction!K9="","",correction!K9)</f>
        <v>Contratación de Seguros</v>
      </c>
      <c r="K9" s="79" t="s">
        <v>196</v>
      </c>
      <c r="L9" s="79" t="str">
        <f>IF(correction!Q9="","",correction!Q9)</f>
        <v/>
      </c>
      <c r="M9" s="79" t="s">
        <v>196</v>
      </c>
      <c r="N9" s="79" t="str">
        <f>IF(correction!M9="","",correction!M9)</f>
        <v>Control de acceso automatizado</v>
      </c>
      <c r="O9" s="79" t="s">
        <v>303</v>
      </c>
      <c r="P9" s="79" t="str">
        <f>IF(correction!O9="","",correction!O9)</f>
        <v>Reforzar Portón</v>
      </c>
      <c r="Q9" s="79"/>
      <c r="R9" s="77" t="str">
        <f>IF(correction!R9="","",correction!R9)</f>
        <v/>
      </c>
      <c r="S9" s="79"/>
      <c r="T9" s="83">
        <f t="shared" si="3"/>
        <v>2</v>
      </c>
      <c r="U9" s="84">
        <f t="shared" si="4"/>
        <v>1</v>
      </c>
      <c r="V9" s="85">
        <f t="shared" si="5"/>
        <v>0.66666666666666663</v>
      </c>
      <c r="W9" s="82"/>
    </row>
    <row r="10" spans="2:23" s="81" customFormat="1" ht="24">
      <c r="B10" s="78">
        <v>6</v>
      </c>
      <c r="C10" s="86" t="str">
        <f>IF(correction!C10="","",correction!C10)</f>
        <v>No hay registros</v>
      </c>
      <c r="D10" s="86" t="str">
        <f>IF(evaluacion!D10="","",evaluacion!D10)</f>
        <v>Ingreso a bodega</v>
      </c>
      <c r="E10" s="86" t="str">
        <f>IF(correction!E10="","",correction!E10)</f>
        <v>Falta Iluminación</v>
      </c>
      <c r="F10" s="86" t="str">
        <f>IF(Inicio!C22="","",Inicio!C22)</f>
        <v>Riesgo Administrativo</v>
      </c>
      <c r="G10" s="64" t="str">
        <f>IF(evaluacion!L10="","",evaluacion!L10)</f>
        <v>Alto</v>
      </c>
      <c r="H10" s="79" t="str">
        <f>IF(correction!I10="","",correction!I10)</f>
        <v>Actualización de Procedimiento</v>
      </c>
      <c r="I10" s="79"/>
      <c r="J10" s="79" t="str">
        <f>IF(correction!K10="","",correction!K10)</f>
        <v>Control y Registro de Ingreso</v>
      </c>
      <c r="K10" s="79" t="s">
        <v>196</v>
      </c>
      <c r="L10" s="79" t="str">
        <f>IF(correction!Q10="","",correction!Q10)</f>
        <v/>
      </c>
      <c r="M10" s="79" t="s">
        <v>303</v>
      </c>
      <c r="N10" s="79" t="str">
        <f>IF(correction!M10="","",correction!M10)</f>
        <v>Iluminar Sector</v>
      </c>
      <c r="O10" s="79" t="s">
        <v>196</v>
      </c>
      <c r="P10" s="79" t="str">
        <f>IF(correction!O10="","",correction!O10)</f>
        <v>Instalación de Botón de Pánico</v>
      </c>
      <c r="Q10" s="79"/>
      <c r="R10" s="77" t="str">
        <f>IF(correction!R10="","",correction!R10)</f>
        <v/>
      </c>
      <c r="S10" s="79"/>
      <c r="T10" s="83">
        <f t="shared" si="3"/>
        <v>2</v>
      </c>
      <c r="U10" s="84">
        <f t="shared" si="4"/>
        <v>1</v>
      </c>
      <c r="V10" s="85">
        <f t="shared" si="5"/>
        <v>0.66666666666666663</v>
      </c>
      <c r="W10" s="82"/>
    </row>
    <row r="11" spans="2:23" s="81" customFormat="1" ht="36">
      <c r="B11" s="78">
        <v>7</v>
      </c>
      <c r="C11" s="86" t="str">
        <f>IF(correction!C11="","",correction!C11)</f>
        <v>Bodega de quimicos</v>
      </c>
      <c r="D11" s="86" t="str">
        <f>IF(evaluacion!D11="","",evaluacion!D11)</f>
        <v>Costado perimetro norte</v>
      </c>
      <c r="E11" s="86" t="str">
        <f>IF(correction!E11="","",correction!E11)</f>
        <v>Falla Mecanica</v>
      </c>
      <c r="F11" s="86" t="str">
        <f>IF(Inicio!C23="","",Inicio!C23)</f>
        <v>Riesgo Operacional</v>
      </c>
      <c r="G11" s="64" t="str">
        <f>IF(evaluacion!L11="","",evaluacion!L11)</f>
        <v xml:space="preserve">Muy Bajo </v>
      </c>
      <c r="H11" s="79" t="str">
        <f>IF(correction!I11="","",correction!I11)</f>
        <v>Actualización de Procedimiento</v>
      </c>
      <c r="I11" s="79"/>
      <c r="J11" s="79" t="str">
        <f>IF(correction!K11="","",correction!K11)</f>
        <v>Generar Procedimiento</v>
      </c>
      <c r="K11" s="79" t="s">
        <v>196</v>
      </c>
      <c r="L11" s="79" t="str">
        <f>IF(correction!Q11="","",correction!Q11)</f>
        <v/>
      </c>
      <c r="M11" s="79" t="s">
        <v>196</v>
      </c>
      <c r="N11" s="79" t="str">
        <f>IF(correction!M11="","",correction!M11)</f>
        <v>Control de Cierre (Alarmas)</v>
      </c>
      <c r="O11" s="79" t="s">
        <v>303</v>
      </c>
      <c r="P11" s="79" t="str">
        <f>IF(correction!O11="","",correction!O11)</f>
        <v>Instalación de Botón de Pánico</v>
      </c>
      <c r="Q11" s="79"/>
      <c r="R11" s="77" t="str">
        <f>IF(correction!R11="","",correction!R11)</f>
        <v/>
      </c>
      <c r="S11" s="79"/>
      <c r="T11" s="83">
        <f t="shared" si="3"/>
        <v>2</v>
      </c>
      <c r="U11" s="84">
        <f t="shared" si="4"/>
        <v>1</v>
      </c>
      <c r="V11" s="85">
        <f t="shared" si="5"/>
        <v>0.66666666666666663</v>
      </c>
      <c r="W11" s="82"/>
    </row>
    <row r="12" spans="2:23" s="81" customFormat="1" ht="24">
      <c r="B12" s="78">
        <v>8</v>
      </c>
      <c r="C12" s="86" t="str">
        <f>IF(correction!C12="","",correction!C12)</f>
        <v>Coputadores</v>
      </c>
      <c r="D12" s="86" t="str">
        <f>IF(evaluacion!D12="","",evaluacion!D12)</f>
        <v>Oficina gerente</v>
      </c>
      <c r="E12" s="86" t="str">
        <f>IF(correction!E12="","",correction!E12)</f>
        <v>Asalto</v>
      </c>
      <c r="F12" s="86" t="str">
        <f>IF(Inicio!C24="","",Inicio!C24)</f>
        <v>Riesgo Puro</v>
      </c>
      <c r="G12" s="64" t="str">
        <f>IF(evaluacion!L12="","",evaluacion!L12)</f>
        <v>Medio</v>
      </c>
      <c r="H12" s="79" t="str">
        <f>IF(correction!I12="","",correction!I12)</f>
        <v>Mantener Accesos Cerrados</v>
      </c>
      <c r="I12" s="79"/>
      <c r="J12" s="79" t="str">
        <f>IF(correction!K12="","",correction!K12)</f>
        <v>Revisar estructura/circuitos</v>
      </c>
      <c r="K12" s="79" t="s">
        <v>196</v>
      </c>
      <c r="L12" s="79" t="str">
        <f>IF(correction!Q12="","",correction!Q12)</f>
        <v/>
      </c>
      <c r="M12" s="79" t="s">
        <v>303</v>
      </c>
      <c r="N12" s="79" t="str">
        <f>IF(correction!M12="","",correction!M12)</f>
        <v>Instalación de Cámaras Interiores</v>
      </c>
      <c r="O12" s="79" t="s">
        <v>303</v>
      </c>
      <c r="P12" s="79" t="str">
        <f>IF(correction!O12="","",correction!O12)</f>
        <v>Instalación de Cámaras Interiores</v>
      </c>
      <c r="Q12" s="79"/>
      <c r="R12" s="77" t="str">
        <f>IF(correction!R12="","",correction!R12)</f>
        <v/>
      </c>
      <c r="S12" s="79"/>
      <c r="T12" s="83">
        <f t="shared" si="3"/>
        <v>1</v>
      </c>
      <c r="U12" s="84">
        <f t="shared" si="4"/>
        <v>2</v>
      </c>
      <c r="V12" s="85">
        <f t="shared" si="5"/>
        <v>0.33333333333333331</v>
      </c>
      <c r="W12" s="82">
        <f>[1]Vulnerabilidad!H17</f>
        <v>0</v>
      </c>
    </row>
    <row r="13" spans="2:23" s="81" customFormat="1">
      <c r="B13" s="78">
        <v>9</v>
      </c>
      <c r="C13" s="86" t="str">
        <f>IF(correction!C13="","",correction!C13)</f>
        <v/>
      </c>
      <c r="D13" s="86" t="str">
        <f>IF(evaluacion!D13="","",evaluacion!D13)</f>
        <v/>
      </c>
      <c r="E13" s="86" t="str">
        <f>IF(correction!E13="","",correction!E13)</f>
        <v/>
      </c>
      <c r="F13" s="86" t="str">
        <f>IF(Inicio!C25="","",Inicio!C25)</f>
        <v/>
      </c>
      <c r="G13" s="64" t="str">
        <f>IF(evaluacion!L13="","",evaluacion!L13)</f>
        <v/>
      </c>
      <c r="H13" s="79" t="str">
        <f>IF(correction!I13="","",correction!I13)</f>
        <v/>
      </c>
      <c r="I13" s="79"/>
      <c r="J13" s="79" t="str">
        <f>IF(correction!K13="","",correction!K13)</f>
        <v/>
      </c>
      <c r="K13" s="79"/>
      <c r="L13" s="79" t="str">
        <f>IF(correction!Q13="","",correction!Q13)</f>
        <v/>
      </c>
      <c r="M13" s="79"/>
      <c r="N13" s="79" t="str">
        <f>IF(correction!M13="","",correction!M13)</f>
        <v/>
      </c>
      <c r="O13" s="79"/>
      <c r="P13" s="79" t="str">
        <f>IF(correction!O13="","",correction!O13)</f>
        <v/>
      </c>
      <c r="Q13" s="79"/>
      <c r="R13" s="77" t="str">
        <f>IF(correction!R13="","",correction!R13)</f>
        <v/>
      </c>
      <c r="S13" s="79"/>
      <c r="T13" s="83">
        <f t="shared" si="3"/>
        <v>0</v>
      </c>
      <c r="U13" s="84">
        <f t="shared" si="4"/>
        <v>0</v>
      </c>
      <c r="V13" s="85" t="str">
        <f t="shared" si="5"/>
        <v/>
      </c>
      <c r="W13" s="82">
        <f>[1]Vulnerabilidad!H18</f>
        <v>0</v>
      </c>
    </row>
    <row r="14" spans="2:23" s="81" customFormat="1">
      <c r="B14" s="78">
        <v>10</v>
      </c>
      <c r="C14" s="86" t="str">
        <f>IF(correction!C14="","",correction!C14)</f>
        <v/>
      </c>
      <c r="D14" s="86" t="str">
        <f>IF(evaluacion!D14="","",evaluacion!D14)</f>
        <v/>
      </c>
      <c r="E14" s="86" t="str">
        <f>IF(correction!E14="","",correction!E14)</f>
        <v/>
      </c>
      <c r="F14" s="86" t="str">
        <f>IF(Inicio!C26="","",Inicio!C26)</f>
        <v/>
      </c>
      <c r="G14" s="64" t="str">
        <f>IF(evaluacion!L14="","",evaluacion!L14)</f>
        <v/>
      </c>
      <c r="H14" s="79" t="str">
        <f>IF(correction!I14="","",correction!I14)</f>
        <v/>
      </c>
      <c r="I14" s="79"/>
      <c r="J14" s="79" t="str">
        <f>IF(correction!K14="","",correction!K14)</f>
        <v/>
      </c>
      <c r="K14" s="79"/>
      <c r="L14" s="79" t="str">
        <f>IF(correction!Q14="","",correction!Q14)</f>
        <v/>
      </c>
      <c r="M14" s="79"/>
      <c r="N14" s="79" t="str">
        <f>IF(correction!M14="","",correction!M14)</f>
        <v/>
      </c>
      <c r="O14" s="79"/>
      <c r="P14" s="79" t="str">
        <f>IF(correction!O14="","",correction!O14)</f>
        <v/>
      </c>
      <c r="Q14" s="79"/>
      <c r="R14" s="77" t="str">
        <f>IF(correction!R14="","",correction!R14)</f>
        <v/>
      </c>
      <c r="S14" s="79"/>
      <c r="T14" s="83">
        <f t="shared" si="3"/>
        <v>0</v>
      </c>
      <c r="U14" s="84">
        <f t="shared" si="4"/>
        <v>0</v>
      </c>
      <c r="V14" s="85" t="str">
        <f t="shared" si="5"/>
        <v/>
      </c>
      <c r="W14" s="82">
        <f>[1]Vulnerabilidad!H19</f>
        <v>0</v>
      </c>
    </row>
    <row r="15" spans="2:23" s="81" customFormat="1">
      <c r="B15" s="78">
        <v>11</v>
      </c>
      <c r="C15" s="86" t="str">
        <f>IF(correction!C15="","",correction!C15)</f>
        <v/>
      </c>
      <c r="D15" s="86" t="str">
        <f>IF(evaluacion!D15="","",evaluacion!D15)</f>
        <v/>
      </c>
      <c r="E15" s="86" t="str">
        <f>IF(correction!E15="","",correction!E15)</f>
        <v/>
      </c>
      <c r="F15" s="86" t="str">
        <f>IF(Inicio!C27="","",Inicio!C27)</f>
        <v/>
      </c>
      <c r="G15" s="64" t="str">
        <f>IF(evaluacion!L15="","",evaluacion!L15)</f>
        <v/>
      </c>
      <c r="H15" s="79" t="str">
        <f>IF(correction!I15="","",correction!I15)</f>
        <v/>
      </c>
      <c r="I15" s="79"/>
      <c r="J15" s="79" t="str">
        <f>IF(correction!K15="","",correction!K15)</f>
        <v/>
      </c>
      <c r="K15" s="79"/>
      <c r="L15" s="79" t="str">
        <f>IF(correction!Q15="","",correction!Q15)</f>
        <v/>
      </c>
      <c r="M15" s="79"/>
      <c r="N15" s="79" t="str">
        <f>IF(correction!M15="","",correction!M15)</f>
        <v/>
      </c>
      <c r="O15" s="79"/>
      <c r="P15" s="79" t="str">
        <f>IF(correction!O15="","",correction!O15)</f>
        <v/>
      </c>
      <c r="Q15" s="79"/>
      <c r="R15" s="77" t="str">
        <f>IF(correction!R15="","",correction!R15)</f>
        <v/>
      </c>
      <c r="S15" s="79"/>
      <c r="T15" s="83">
        <f t="shared" si="3"/>
        <v>0</v>
      </c>
      <c r="U15" s="84">
        <f t="shared" si="4"/>
        <v>0</v>
      </c>
      <c r="V15" s="85" t="str">
        <f t="shared" si="5"/>
        <v/>
      </c>
      <c r="W15" s="82">
        <f>[1]Vulnerabilidad!H20</f>
        <v>0</v>
      </c>
    </row>
    <row r="16" spans="2:23" s="81" customFormat="1">
      <c r="B16" s="78">
        <v>12</v>
      </c>
      <c r="C16" s="86" t="str">
        <f>IF(correction!C16="","",correction!C16)</f>
        <v/>
      </c>
      <c r="D16" s="86" t="str">
        <f>IF(evaluacion!D16="","",evaluacion!D16)</f>
        <v/>
      </c>
      <c r="E16" s="86" t="str">
        <f>IF(correction!E16="","",correction!E16)</f>
        <v/>
      </c>
      <c r="F16" s="86" t="str">
        <f>IF(Inicio!C28="","",Inicio!C28)</f>
        <v/>
      </c>
      <c r="G16" s="64" t="str">
        <f>IF(evaluacion!L16="","",evaluacion!L16)</f>
        <v/>
      </c>
      <c r="H16" s="79" t="str">
        <f>IF(correction!I16="","",correction!I16)</f>
        <v/>
      </c>
      <c r="I16" s="79"/>
      <c r="J16" s="79" t="str">
        <f>IF(correction!K16="","",correction!K16)</f>
        <v/>
      </c>
      <c r="K16" s="79"/>
      <c r="L16" s="79" t="str">
        <f>IF(correction!Q16="","",correction!Q16)</f>
        <v/>
      </c>
      <c r="M16" s="79"/>
      <c r="N16" s="79" t="str">
        <f>IF(correction!M16="","",correction!M16)</f>
        <v/>
      </c>
      <c r="O16" s="79"/>
      <c r="P16" s="79" t="str">
        <f>IF(correction!O16="","",correction!O16)</f>
        <v/>
      </c>
      <c r="Q16" s="79"/>
      <c r="R16" s="77" t="str">
        <f>IF(correction!R16="","",correction!R16)</f>
        <v/>
      </c>
      <c r="S16" s="79"/>
      <c r="T16" s="83">
        <f t="shared" si="3"/>
        <v>0</v>
      </c>
      <c r="U16" s="84">
        <f t="shared" si="4"/>
        <v>0</v>
      </c>
      <c r="V16" s="85" t="str">
        <f t="shared" si="5"/>
        <v/>
      </c>
      <c r="W16" s="82">
        <f>[1]Vulnerabilidad!H21</f>
        <v>0</v>
      </c>
    </row>
    <row r="17" spans="2:23" s="81" customFormat="1">
      <c r="B17" s="78">
        <v>13</v>
      </c>
      <c r="C17" s="86" t="str">
        <f>IF(correction!C17="","",correction!C17)</f>
        <v/>
      </c>
      <c r="D17" s="86" t="str">
        <f>IF(evaluacion!D17="","",evaluacion!D17)</f>
        <v/>
      </c>
      <c r="E17" s="86" t="str">
        <f>IF(correction!E17="","",correction!E17)</f>
        <v/>
      </c>
      <c r="F17" s="86" t="str">
        <f>IF(Inicio!C29="","",Inicio!C29)</f>
        <v/>
      </c>
      <c r="G17" s="64" t="str">
        <f>IF(evaluacion!L17="","",evaluacion!L17)</f>
        <v/>
      </c>
      <c r="H17" s="79" t="str">
        <f>IF(correction!I17="","",correction!I17)</f>
        <v/>
      </c>
      <c r="I17" s="79"/>
      <c r="J17" s="79" t="str">
        <f>IF(correction!K17="","",correction!K17)</f>
        <v/>
      </c>
      <c r="K17" s="79"/>
      <c r="L17" s="79" t="str">
        <f>IF(correction!Q17="","",correction!Q17)</f>
        <v/>
      </c>
      <c r="M17" s="79"/>
      <c r="N17" s="79" t="str">
        <f>IF(correction!M17="","",correction!M17)</f>
        <v/>
      </c>
      <c r="O17" s="79"/>
      <c r="P17" s="79" t="str">
        <f>IF(correction!O17="","",correction!O17)</f>
        <v/>
      </c>
      <c r="Q17" s="79"/>
      <c r="R17" s="77" t="str">
        <f>IF(correction!R17="","",correction!R17)</f>
        <v/>
      </c>
      <c r="S17" s="79"/>
      <c r="T17" s="83">
        <f t="shared" si="3"/>
        <v>0</v>
      </c>
      <c r="U17" s="84">
        <f t="shared" si="4"/>
        <v>0</v>
      </c>
      <c r="V17" s="85" t="str">
        <f t="shared" si="5"/>
        <v/>
      </c>
      <c r="W17" s="82">
        <f>[1]Vulnerabilidad!H22</f>
        <v>0</v>
      </c>
    </row>
    <row r="18" spans="2:23" s="81" customFormat="1">
      <c r="B18" s="78">
        <v>14</v>
      </c>
      <c r="C18" s="86" t="str">
        <f>IF(correction!C18="","",correction!C18)</f>
        <v/>
      </c>
      <c r="D18" s="86" t="str">
        <f>IF(evaluacion!D18="","",evaluacion!D18)</f>
        <v/>
      </c>
      <c r="E18" s="86" t="str">
        <f>IF(correction!E18="","",correction!E18)</f>
        <v/>
      </c>
      <c r="F18" s="86" t="str">
        <f>IF(Inicio!C30="","",Inicio!C30)</f>
        <v/>
      </c>
      <c r="G18" s="64" t="str">
        <f>IF(evaluacion!L18="","",evaluacion!L18)</f>
        <v/>
      </c>
      <c r="H18" s="79" t="str">
        <f>IF(correction!I18="","",correction!I18)</f>
        <v/>
      </c>
      <c r="I18" s="79"/>
      <c r="J18" s="79" t="str">
        <f>IF(correction!K18="","",correction!K18)</f>
        <v/>
      </c>
      <c r="K18" s="79"/>
      <c r="L18" s="79" t="str">
        <f>IF(correction!Q18="","",correction!Q18)</f>
        <v/>
      </c>
      <c r="M18" s="79"/>
      <c r="N18" s="79" t="str">
        <f>IF(correction!M18="","",correction!M18)</f>
        <v/>
      </c>
      <c r="O18" s="79"/>
      <c r="P18" s="79" t="str">
        <f>IF(correction!O18="","",correction!O18)</f>
        <v/>
      </c>
      <c r="Q18" s="79"/>
      <c r="R18" s="77" t="str">
        <f>IF(correction!R18="","",correction!R18)</f>
        <v/>
      </c>
      <c r="S18" s="79"/>
      <c r="T18" s="83">
        <f t="shared" si="3"/>
        <v>0</v>
      </c>
      <c r="U18" s="84">
        <f t="shared" si="4"/>
        <v>0</v>
      </c>
      <c r="V18" s="85" t="str">
        <f t="shared" si="5"/>
        <v/>
      </c>
      <c r="W18" s="82">
        <f>[1]Vulnerabilidad!H23</f>
        <v>0</v>
      </c>
    </row>
    <row r="19" spans="2:23" s="81" customFormat="1">
      <c r="B19" s="78">
        <v>15</v>
      </c>
      <c r="C19" s="86" t="str">
        <f>IF(correction!C19="","",correction!C19)</f>
        <v/>
      </c>
      <c r="D19" s="86" t="str">
        <f>IF(evaluacion!D19="","",evaluacion!D19)</f>
        <v/>
      </c>
      <c r="E19" s="86" t="str">
        <f>IF(correction!E19="","",correction!E19)</f>
        <v/>
      </c>
      <c r="F19" s="86" t="str">
        <f>IF(Inicio!C31="","",Inicio!C31)</f>
        <v/>
      </c>
      <c r="G19" s="64" t="str">
        <f>IF(evaluacion!L19="","",evaluacion!L19)</f>
        <v/>
      </c>
      <c r="H19" s="79" t="str">
        <f>IF(correction!I19="","",correction!I19)</f>
        <v/>
      </c>
      <c r="I19" s="79"/>
      <c r="J19" s="79" t="str">
        <f>IF(correction!K19="","",correction!K19)</f>
        <v/>
      </c>
      <c r="K19" s="79"/>
      <c r="L19" s="79" t="str">
        <f>IF(correction!Q19="","",correction!Q19)</f>
        <v/>
      </c>
      <c r="M19" s="79"/>
      <c r="N19" s="79" t="str">
        <f>IF(correction!M19="","",correction!M19)</f>
        <v/>
      </c>
      <c r="O19" s="79"/>
      <c r="P19" s="79" t="str">
        <f>IF(correction!O19="","",correction!O19)</f>
        <v/>
      </c>
      <c r="Q19" s="79"/>
      <c r="R19" s="77" t="str">
        <f>IF(correction!R19="","",correction!R19)</f>
        <v/>
      </c>
      <c r="S19" s="79"/>
      <c r="T19" s="83">
        <f t="shared" si="3"/>
        <v>0</v>
      </c>
      <c r="U19" s="84">
        <f t="shared" si="4"/>
        <v>0</v>
      </c>
      <c r="V19" s="85" t="str">
        <f t="shared" si="5"/>
        <v/>
      </c>
      <c r="W19" s="82">
        <f>[1]Vulnerabilidad!H24</f>
        <v>0</v>
      </c>
    </row>
    <row r="20" spans="2:23" s="81" customFormat="1">
      <c r="B20" s="78">
        <v>16</v>
      </c>
      <c r="C20" s="86" t="str">
        <f>IF(correction!C20="","",correction!C20)</f>
        <v/>
      </c>
      <c r="D20" s="86" t="str">
        <f>IF(evaluacion!D20="","",evaluacion!D20)</f>
        <v/>
      </c>
      <c r="E20" s="86" t="str">
        <f>IF(correction!E20="","",correction!E20)</f>
        <v/>
      </c>
      <c r="F20" s="86" t="str">
        <f>IF(Inicio!C32="","",Inicio!C32)</f>
        <v/>
      </c>
      <c r="G20" s="64" t="str">
        <f>IF(evaluacion!L20="","",evaluacion!L20)</f>
        <v/>
      </c>
      <c r="H20" s="79" t="str">
        <f>IF(correction!I20="","",correction!I20)</f>
        <v/>
      </c>
      <c r="I20" s="79"/>
      <c r="J20" s="79" t="str">
        <f>IF(correction!K20="","",correction!K20)</f>
        <v/>
      </c>
      <c r="K20" s="79"/>
      <c r="L20" s="79" t="str">
        <f>IF(correction!Q20="","",correction!Q20)</f>
        <v/>
      </c>
      <c r="M20" s="79"/>
      <c r="N20" s="79" t="str">
        <f>IF(correction!M20="","",correction!M20)</f>
        <v/>
      </c>
      <c r="O20" s="79"/>
      <c r="P20" s="79" t="str">
        <f>IF(correction!O20="","",correction!O20)</f>
        <v/>
      </c>
      <c r="Q20" s="79"/>
      <c r="R20" s="77" t="str">
        <f>IF(correction!R20="","",correction!R20)</f>
        <v/>
      </c>
      <c r="S20" s="79"/>
      <c r="T20" s="83">
        <f t="shared" si="3"/>
        <v>0</v>
      </c>
      <c r="U20" s="84">
        <f t="shared" si="4"/>
        <v>0</v>
      </c>
      <c r="V20" s="85" t="str">
        <f t="shared" si="5"/>
        <v/>
      </c>
      <c r="W20" s="82">
        <f>[1]Vulnerabilidad!H25</f>
        <v>0</v>
      </c>
    </row>
    <row r="21" spans="2:23" s="81" customFormat="1">
      <c r="B21" s="78">
        <v>17</v>
      </c>
      <c r="C21" s="86" t="str">
        <f>IF(correction!C21="","",correction!C21)</f>
        <v/>
      </c>
      <c r="D21" s="86" t="str">
        <f>IF(evaluacion!D21="","",evaluacion!D21)</f>
        <v/>
      </c>
      <c r="E21" s="86" t="str">
        <f>IF(correction!E21="","",correction!E21)</f>
        <v/>
      </c>
      <c r="F21" s="86" t="str">
        <f>IF(Inicio!C33="","",Inicio!C33)</f>
        <v/>
      </c>
      <c r="G21" s="64" t="str">
        <f>IF(evaluacion!L21="","",evaluacion!L21)</f>
        <v/>
      </c>
      <c r="H21" s="79" t="str">
        <f>IF(correction!I21="","",correction!I21)</f>
        <v/>
      </c>
      <c r="I21" s="79"/>
      <c r="J21" s="79" t="str">
        <f>IF(correction!K21="","",correction!K21)</f>
        <v/>
      </c>
      <c r="K21" s="79"/>
      <c r="L21" s="79" t="str">
        <f>IF(correction!Q21="","",correction!Q21)</f>
        <v/>
      </c>
      <c r="M21" s="79"/>
      <c r="N21" s="79" t="str">
        <f>IF(correction!M21="","",correction!M21)</f>
        <v/>
      </c>
      <c r="O21" s="79"/>
      <c r="P21" s="79" t="str">
        <f>IF(correction!O21="","",correction!O21)</f>
        <v/>
      </c>
      <c r="Q21" s="79"/>
      <c r="R21" s="77" t="str">
        <f>IF(correction!R21="","",correction!R21)</f>
        <v/>
      </c>
      <c r="S21" s="79"/>
      <c r="T21" s="83">
        <f t="shared" si="3"/>
        <v>0</v>
      </c>
      <c r="U21" s="84">
        <f t="shared" si="4"/>
        <v>0</v>
      </c>
      <c r="V21" s="85" t="str">
        <f t="shared" si="5"/>
        <v/>
      </c>
      <c r="W21" s="82">
        <f>[1]Vulnerabilidad!H26</f>
        <v>0</v>
      </c>
    </row>
    <row r="22" spans="2:23" s="81" customFormat="1">
      <c r="B22" s="78">
        <v>18</v>
      </c>
      <c r="C22" s="86" t="str">
        <f>IF(correction!C22="","",correction!C22)</f>
        <v/>
      </c>
      <c r="D22" s="86" t="str">
        <f>IF(evaluacion!D22="","",evaluacion!D22)</f>
        <v/>
      </c>
      <c r="E22" s="86" t="str">
        <f>IF(correction!E22="","",correction!E22)</f>
        <v/>
      </c>
      <c r="F22" s="86" t="str">
        <f>IF(Inicio!C34="","",Inicio!C34)</f>
        <v/>
      </c>
      <c r="G22" s="64" t="str">
        <f>IF(evaluacion!L22="","",evaluacion!L22)</f>
        <v/>
      </c>
      <c r="H22" s="79" t="str">
        <f>IF(correction!I22="","",correction!I22)</f>
        <v/>
      </c>
      <c r="I22" s="79"/>
      <c r="J22" s="79" t="str">
        <f>IF(correction!K22="","",correction!K22)</f>
        <v/>
      </c>
      <c r="K22" s="79"/>
      <c r="L22" s="79" t="str">
        <f>IF(correction!Q22="","",correction!Q22)</f>
        <v/>
      </c>
      <c r="M22" s="79"/>
      <c r="N22" s="79" t="str">
        <f>IF(correction!M22="","",correction!M22)</f>
        <v/>
      </c>
      <c r="O22" s="79"/>
      <c r="P22" s="79" t="str">
        <f>IF(correction!O22="","",correction!O22)</f>
        <v/>
      </c>
      <c r="Q22" s="79"/>
      <c r="R22" s="77" t="str">
        <f>IF(correction!R22="","",correction!R22)</f>
        <v/>
      </c>
      <c r="S22" s="79"/>
      <c r="T22" s="83">
        <f t="shared" si="3"/>
        <v>0</v>
      </c>
      <c r="U22" s="84">
        <f t="shared" si="4"/>
        <v>0</v>
      </c>
      <c r="V22" s="85" t="str">
        <f t="shared" si="5"/>
        <v/>
      </c>
      <c r="W22" s="82">
        <f>[1]Vulnerabilidad!H27</f>
        <v>0</v>
      </c>
    </row>
    <row r="23" spans="2:23" s="81" customFormat="1">
      <c r="B23" s="78">
        <v>19</v>
      </c>
      <c r="C23" s="86" t="str">
        <f>IF(correction!C23="","",correction!C23)</f>
        <v/>
      </c>
      <c r="D23" s="86" t="str">
        <f>IF(evaluacion!D23="","",evaluacion!D23)</f>
        <v/>
      </c>
      <c r="E23" s="86" t="str">
        <f>IF(correction!E23="","",correction!E23)</f>
        <v/>
      </c>
      <c r="F23" s="86" t="str">
        <f>IF(Inicio!C35="","",Inicio!C35)</f>
        <v/>
      </c>
      <c r="G23" s="64" t="str">
        <f>IF(evaluacion!L23="","",evaluacion!L23)</f>
        <v/>
      </c>
      <c r="H23" s="79" t="str">
        <f>IF(correction!I23="","",correction!I23)</f>
        <v/>
      </c>
      <c r="I23" s="79"/>
      <c r="J23" s="79" t="str">
        <f>IF(correction!K23="","",correction!K23)</f>
        <v/>
      </c>
      <c r="K23" s="79"/>
      <c r="L23" s="79" t="str">
        <f>IF(correction!Q23="","",correction!Q23)</f>
        <v/>
      </c>
      <c r="M23" s="79"/>
      <c r="N23" s="79" t="str">
        <f>IF(correction!M23="","",correction!M23)</f>
        <v/>
      </c>
      <c r="O23" s="79"/>
      <c r="P23" s="79" t="str">
        <f>IF(correction!O23="","",correction!O23)</f>
        <v/>
      </c>
      <c r="Q23" s="79"/>
      <c r="R23" s="77" t="str">
        <f>IF(correction!R23="","",correction!R23)</f>
        <v/>
      </c>
      <c r="S23" s="79"/>
      <c r="T23" s="83">
        <f t="shared" si="3"/>
        <v>0</v>
      </c>
      <c r="U23" s="84">
        <f t="shared" si="4"/>
        <v>0</v>
      </c>
      <c r="V23" s="85" t="str">
        <f t="shared" si="5"/>
        <v/>
      </c>
      <c r="W23" s="82">
        <f>[1]Vulnerabilidad!H28</f>
        <v>0</v>
      </c>
    </row>
    <row r="24" spans="2:23" s="81" customFormat="1">
      <c r="B24" s="78">
        <v>20</v>
      </c>
      <c r="C24" s="86" t="str">
        <f>IF(correction!C24="","",correction!C24)</f>
        <v/>
      </c>
      <c r="D24" s="86" t="str">
        <f>IF(evaluacion!D24="","",evaluacion!D24)</f>
        <v/>
      </c>
      <c r="E24" s="86" t="str">
        <f>IF(correction!E24="","",correction!E24)</f>
        <v/>
      </c>
      <c r="F24" s="86" t="str">
        <f>IF(Inicio!C36="","",Inicio!C36)</f>
        <v/>
      </c>
      <c r="G24" s="64" t="str">
        <f>IF(evaluacion!L24="","",evaluacion!L24)</f>
        <v/>
      </c>
      <c r="H24" s="79" t="str">
        <f>IF(correction!I24="","",correction!I24)</f>
        <v/>
      </c>
      <c r="I24" s="79"/>
      <c r="J24" s="79" t="str">
        <f>IF(correction!K24="","",correction!K24)</f>
        <v/>
      </c>
      <c r="K24" s="79"/>
      <c r="L24" s="79" t="str">
        <f>IF(correction!Q24="","",correction!Q24)</f>
        <v/>
      </c>
      <c r="M24" s="79"/>
      <c r="N24" s="79" t="str">
        <f>IF(correction!M24="","",correction!M24)</f>
        <v/>
      </c>
      <c r="O24" s="79"/>
      <c r="P24" s="79" t="str">
        <f>IF(correction!O24="","",correction!O24)</f>
        <v/>
      </c>
      <c r="Q24" s="79"/>
      <c r="R24" s="77" t="str">
        <f>IF(correction!R24="","",correction!R24)</f>
        <v/>
      </c>
      <c r="S24" s="79"/>
      <c r="T24" s="83">
        <f t="shared" si="3"/>
        <v>0</v>
      </c>
      <c r="U24" s="84">
        <f t="shared" si="4"/>
        <v>0</v>
      </c>
      <c r="V24" s="85" t="str">
        <f t="shared" si="5"/>
        <v/>
      </c>
      <c r="W24" s="82">
        <f>[1]Vulnerabilidad!H29</f>
        <v>0</v>
      </c>
    </row>
    <row r="25" spans="2:23" ht="18.75" thickBot="1">
      <c r="S25" s="46" t="s">
        <v>197</v>
      </c>
      <c r="T25" s="47"/>
      <c r="U25" s="48"/>
      <c r="V25" s="49">
        <f>AVERAGE(V5:V24)</f>
        <v>0.57291666666666663</v>
      </c>
    </row>
  </sheetData>
  <mergeCells count="25">
    <mergeCell ref="N3:N4"/>
    <mergeCell ref="W2:W4"/>
    <mergeCell ref="N2:S2"/>
    <mergeCell ref="T2:T4"/>
    <mergeCell ref="U2:U4"/>
    <mergeCell ref="V2:V4"/>
    <mergeCell ref="O3:O4"/>
    <mergeCell ref="P3:P4"/>
    <mergeCell ref="Q3:Q4"/>
    <mergeCell ref="R3:R4"/>
    <mergeCell ref="S3:S4"/>
    <mergeCell ref="B3:B4"/>
    <mergeCell ref="C3:C4"/>
    <mergeCell ref="D3:D4"/>
    <mergeCell ref="E3:E4"/>
    <mergeCell ref="F3:F4"/>
    <mergeCell ref="G3:G4"/>
    <mergeCell ref="H3:H4"/>
    <mergeCell ref="I3:I4"/>
    <mergeCell ref="J3:J4"/>
    <mergeCell ref="C2:D2"/>
    <mergeCell ref="H2:M2"/>
    <mergeCell ref="K3:K4"/>
    <mergeCell ref="L3:L4"/>
    <mergeCell ref="M3:M4"/>
  </mergeCells>
  <conditionalFormatting sqref="I5:I24 S5:S24 Q5:Q24 O5:O24">
    <cfRule type="containsText" dxfId="40" priority="18" operator="containsText" text="Si con Observaciones">
      <formula>NOT(ISERROR(SEARCH("Si con Observaciones",I5)))</formula>
    </cfRule>
    <cfRule type="containsText" dxfId="39" priority="19" operator="containsText" text="No">
      <formula>NOT(ISERROR(SEARCH("No",I5)))</formula>
    </cfRule>
    <cfRule type="containsText" dxfId="38" priority="20" operator="containsText" text="Si">
      <formula>NOT(ISERROR(SEARCH("Si",I5)))</formula>
    </cfRule>
  </conditionalFormatting>
  <conditionalFormatting sqref="K5:K24">
    <cfRule type="containsText" dxfId="37" priority="15" operator="containsText" text="Si con Observaciones">
      <formula>NOT(ISERROR(SEARCH("Si con Observaciones",K5)))</formula>
    </cfRule>
    <cfRule type="containsText" dxfId="36" priority="16" operator="containsText" text="No">
      <formula>NOT(ISERROR(SEARCH("No",K5)))</formula>
    </cfRule>
    <cfRule type="containsText" dxfId="35" priority="17" operator="containsText" text="Si">
      <formula>NOT(ISERROR(SEARCH("Si",K5)))</formula>
    </cfRule>
  </conditionalFormatting>
  <conditionalFormatting sqref="M5:M24">
    <cfRule type="containsText" dxfId="34" priority="12" operator="containsText" text="Si con Observaciones">
      <formula>NOT(ISERROR(SEARCH("Si con Observaciones",M5)))</formula>
    </cfRule>
    <cfRule type="containsText" dxfId="33" priority="13" operator="containsText" text="No">
      <formula>NOT(ISERROR(SEARCH("No",M5)))</formula>
    </cfRule>
    <cfRule type="containsText" dxfId="32" priority="14" operator="containsText" text="Si">
      <formula>NOT(ISERROR(SEARCH("Si",M5)))</formula>
    </cfRule>
  </conditionalFormatting>
  <conditionalFormatting sqref="G5:G24">
    <cfRule type="expression" dxfId="31" priority="6">
      <formula>G5="100%"</formula>
    </cfRule>
    <cfRule type="expression" dxfId="30" priority="7">
      <formula>G5="86%"</formula>
    </cfRule>
    <cfRule type="expression" dxfId="29" priority="8">
      <formula>G5="71%"</formula>
    </cfRule>
    <cfRule type="expression" dxfId="28" priority="9">
      <formula>G5="57%"</formula>
    </cfRule>
    <cfRule type="expression" dxfId="27" priority="10">
      <formula>G5="43%"</formula>
    </cfRule>
    <cfRule type="expression" dxfId="26" priority="11">
      <formula>G5="29%"</formula>
    </cfRule>
  </conditionalFormatting>
  <conditionalFormatting sqref="G5:G24">
    <cfRule type="containsText" dxfId="25" priority="1" operator="containsText" text="Muy Alto">
      <formula>NOT(ISERROR(SEARCH("Muy Alto",G5)))</formula>
    </cfRule>
    <cfRule type="containsText" dxfId="24" priority="2" operator="containsText" text="Alto">
      <formula>NOT(ISERROR(SEARCH("Alto",G5)))</formula>
    </cfRule>
    <cfRule type="containsText" dxfId="23" priority="3" operator="containsText" text="Medio">
      <formula>NOT(ISERROR(SEARCH("Medio",G5)))</formula>
    </cfRule>
    <cfRule type="containsText" dxfId="22" priority="4" operator="containsText" text="Bajo">
      <formula>NOT(ISERROR(SEARCH("Bajo",G5)))</formula>
    </cfRule>
    <cfRule type="containsText" dxfId="21" priority="5" operator="containsText" text="Muy Bajo">
      <formula>NOT(ISERROR(SEARCH("Muy Bajo",G5)))</formula>
    </cfRule>
  </conditionalFormatting>
  <dataValidations count="1">
    <dataValidation type="list" allowBlank="1" showInputMessage="1" showErrorMessage="1" sqref="I5:I24 K5:K24 S5:S24 Q5:Q24 M5:M24 O5:O24" xr:uid="{00000000-0002-0000-0C00-000000000000}">
      <formula1>"Si,Si con Observaciones,No,N/A"</formula1>
    </dataValidation>
  </dataValidations>
  <pageMargins left="0.25" right="0.25" top="0.75" bottom="0.75" header="0.3" footer="0.3"/>
  <pageSetup paperSize="9" scale="6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249977111117893"/>
  </sheetPr>
  <dimension ref="A1:B5"/>
  <sheetViews>
    <sheetView workbookViewId="0">
      <selection activeCell="A3" sqref="A3"/>
    </sheetView>
  </sheetViews>
  <sheetFormatPr baseColWidth="10" defaultRowHeight="12.75"/>
  <cols>
    <col min="1" max="1" width="17.85546875" customWidth="1"/>
    <col min="2" max="2" width="24.85546875" customWidth="1"/>
    <col min="3" max="3" width="6.5703125" customWidth="1"/>
    <col min="4" max="4" width="5.28515625" customWidth="1"/>
    <col min="5" max="5" width="11.140625" customWidth="1"/>
    <col min="6" max="6" width="13.140625" customWidth="1"/>
    <col min="7" max="9" width="34.140625" bestFit="1" customWidth="1"/>
    <col min="10" max="10" width="13.140625" bestFit="1" customWidth="1"/>
  </cols>
  <sheetData>
    <row r="1" spans="1:2">
      <c r="A1" s="108" t="s">
        <v>201</v>
      </c>
      <c r="B1" t="s">
        <v>205</v>
      </c>
    </row>
    <row r="3" spans="1:2">
      <c r="A3" s="108" t="s">
        <v>331</v>
      </c>
      <c r="B3" t="s">
        <v>351</v>
      </c>
    </row>
    <row r="4" spans="1:2">
      <c r="A4" s="2" t="s">
        <v>350</v>
      </c>
      <c r="B4" s="109"/>
    </row>
    <row r="5" spans="1:2">
      <c r="A5" s="2" t="s">
        <v>332</v>
      </c>
      <c r="B5" s="10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249977111117893"/>
  </sheetPr>
  <dimension ref="B2:N25"/>
  <sheetViews>
    <sheetView showGridLines="0" zoomScale="80" zoomScaleNormal="80" workbookViewId="0">
      <selection activeCell="C2" sqref="C2:M25"/>
    </sheetView>
  </sheetViews>
  <sheetFormatPr baseColWidth="10" defaultColWidth="11.42578125" defaultRowHeight="12.75"/>
  <cols>
    <col min="1" max="1" width="1.85546875" style="16" customWidth="1"/>
    <col min="2" max="2" width="9" style="16" customWidth="1"/>
    <col min="3" max="3" width="20.28515625" style="16" customWidth="1"/>
    <col min="4" max="4" width="19.42578125" style="16" customWidth="1"/>
    <col min="5" max="5" width="17.140625" style="16" customWidth="1"/>
    <col min="6" max="6" width="15" style="16" customWidth="1"/>
    <col min="7" max="7" width="19" style="16" customWidth="1"/>
    <col min="8" max="8" width="19.85546875" style="16" customWidth="1"/>
    <col min="9" max="9" width="19.7109375" style="16" customWidth="1"/>
    <col min="10" max="10" width="18.7109375" style="16" customWidth="1"/>
    <col min="11" max="11" width="17.140625" style="16" customWidth="1"/>
    <col min="12" max="12" width="21" style="16" bestFit="1" customWidth="1"/>
    <col min="13" max="13" width="17.140625" style="16" customWidth="1"/>
    <col min="14" max="14" width="27.42578125" style="16" customWidth="1"/>
    <col min="15" max="22" width="13.28515625" style="16" customWidth="1"/>
    <col min="23" max="16384" width="11.42578125" style="16"/>
  </cols>
  <sheetData>
    <row r="2" spans="2:14" ht="24" customHeight="1">
      <c r="B2" s="188" t="s">
        <v>175</v>
      </c>
      <c r="C2" s="188" t="s">
        <v>320</v>
      </c>
      <c r="D2" s="37" t="s">
        <v>201</v>
      </c>
      <c r="E2" s="96" t="str">
        <f>IF('Auditoria 1'!$F$2="","",'Auditoria 1'!$F$2)</f>
        <v>R. Nuñez</v>
      </c>
      <c r="F2" s="96" t="str">
        <f>IF('Auditoria 2'!$F$2="","",'Auditoria 2'!$F$2)</f>
        <v>R. Nuñez</v>
      </c>
      <c r="G2" s="96" t="str">
        <f>IF('Auditoria 3'!$F$2="","",'Auditoria 3'!$F$2)</f>
        <v>R. Nuñez</v>
      </c>
      <c r="H2" s="96" t="str">
        <f>IF('Auditoria 4'!$F$2="","",'Auditoria 4'!$F$2)</f>
        <v>R. Nuñez</v>
      </c>
      <c r="I2" s="96" t="str">
        <f>IF('Auditoria 5'!$F$2="","",'Auditoria 5'!$F$2)</f>
        <v>R.Nunez</v>
      </c>
      <c r="J2" s="96" t="str">
        <f>IF('Auditoria 6'!$F$2="","",'Auditoria 6'!$F$2)</f>
        <v>R. Nuñez M</v>
      </c>
      <c r="K2" s="96" t="str">
        <f>IF('Auditoria 7'!$F$2="","",'Auditoria 7'!$F$2)</f>
        <v>R.nunez</v>
      </c>
      <c r="L2" s="96" t="str">
        <f>IF('Auditoria 8'!$F$2="","",'Auditoria 8'!$F$2)</f>
        <v>R.Nunez</v>
      </c>
      <c r="M2" s="96" t="str">
        <f>IF('Auditoria 9'!$F$2="","",'Auditoria 9'!$F$2)</f>
        <v>R.Nunez</v>
      </c>
      <c r="N2" s="188" t="s">
        <v>195</v>
      </c>
    </row>
    <row r="3" spans="2:14" ht="23.25" customHeight="1">
      <c r="B3" s="188"/>
      <c r="C3" s="188"/>
      <c r="D3" s="37" t="s">
        <v>205</v>
      </c>
      <c r="E3" s="97">
        <f>IF('Auditoria 1'!$C$2="","",'Auditoria 1'!$C$2)</f>
        <v>43000</v>
      </c>
      <c r="F3" s="97">
        <f>IF('Auditoria 2'!$C$2="","",'Auditoria 2'!$C$2)</f>
        <v>43008</v>
      </c>
      <c r="G3" s="97">
        <f>IF('Auditoria 3'!$C$2="","",'Auditoria 3'!$C$2)</f>
        <v>43018</v>
      </c>
      <c r="H3" s="97">
        <f>IF('Auditoria 4'!$C$2="","",'Auditoria 4'!$C$2)</f>
        <v>43023</v>
      </c>
      <c r="I3" s="97">
        <f>IF('Auditoria 5'!$C$2="","",'Auditoria 5'!$C$2)</f>
        <v>43028</v>
      </c>
      <c r="J3" s="97">
        <f>IF('Auditoria 6'!$C$2="","",'Auditoria 6'!$C$2)</f>
        <v>43036</v>
      </c>
      <c r="K3" s="97">
        <f>IF('Auditoria 7'!$C$2="","",'Auditoria 7'!$C$2)</f>
        <v>43040</v>
      </c>
      <c r="L3" s="97">
        <f>IF('Auditoria 8'!$C$2="","",'Auditoria 8'!$C$2)</f>
        <v>43046</v>
      </c>
      <c r="M3" s="97">
        <f>IF('Auditoria 9'!$C$2="","",'Auditoria 9'!$C$2)</f>
        <v>43054</v>
      </c>
      <c r="N3" s="188"/>
    </row>
    <row r="4" spans="2:14" ht="23.25" customHeight="1">
      <c r="B4" s="188"/>
      <c r="C4" s="188"/>
      <c r="D4" s="37" t="s">
        <v>324</v>
      </c>
      <c r="E4" s="98">
        <f>IF('Auditoria 1'!$G$2="","",'Auditoria 1'!$G$2)</f>
        <v>0.60416666666666663</v>
      </c>
      <c r="F4" s="98">
        <f>IF('Auditoria 2'!$G$2="","",'Auditoria 2'!$G$2)</f>
        <v>0.57291666666666663</v>
      </c>
      <c r="G4" s="98">
        <f>IF('Auditoria 3'!$G$2="","",'Auditoria 3'!$G$2)</f>
        <v>0.41666666666666669</v>
      </c>
      <c r="H4" s="98">
        <f>IF('Auditoria 4'!$G$2="","",'Auditoria 4'!$G$2)</f>
        <v>0.625</v>
      </c>
      <c r="I4" s="98">
        <f>IF('Auditoria 5'!$G$2="","",'Auditoria 5'!$G$2)</f>
        <v>0.72916666666666663</v>
      </c>
      <c r="J4" s="98">
        <f>IF('Auditoria 6'!$G$2="","",'Auditoria 6'!$G$2)</f>
        <v>0.44791666666666669</v>
      </c>
      <c r="K4" s="98">
        <f>IF('Auditoria 7'!$G$2="","",'Auditoria 7'!$G$2)</f>
        <v>0.34027777777777773</v>
      </c>
      <c r="L4" s="98">
        <f>IF('Auditoria 8'!$G$2="","",'Auditoria 8'!$G$2)</f>
        <v>0.58333333333333337</v>
      </c>
      <c r="M4" s="98">
        <f>IF('Auditoria 9'!$G$2="","",'Auditoria 9'!$G$2)</f>
        <v>0.66666666666666663</v>
      </c>
      <c r="N4" s="188"/>
    </row>
    <row r="5" spans="2:14" ht="27.75" customHeight="1">
      <c r="B5" s="188"/>
      <c r="C5" s="188"/>
      <c r="D5" s="37" t="s">
        <v>193</v>
      </c>
      <c r="E5" s="89">
        <f>IF('Auditoria 1'!$V$25="","",'Auditoria 1'!$V$25)</f>
        <v>0.53749999999999998</v>
      </c>
      <c r="F5" s="89">
        <f>IF('Auditoria 2'!$V$25="","",'Auditoria 2'!$V$25)</f>
        <v>0.74583333333333335</v>
      </c>
      <c r="G5" s="89">
        <f>IF('Auditoria 3'!$V$25="","",'Auditoria 3'!$V$25)</f>
        <v>0.6</v>
      </c>
      <c r="H5" s="89">
        <f>IF('Auditoria 4'!$V$25="","",'Auditoria 4'!$V$25)</f>
        <v>0.78749999999999998</v>
      </c>
      <c r="I5" s="89">
        <f>IF('Auditoria 5'!$V$25="","",'Auditoria 5'!$V$25)</f>
        <v>0.80833333333333335</v>
      </c>
      <c r="J5" s="89">
        <f>IF('Auditoria 6'!$V$25="","",'Auditoria 6'!$V$25)</f>
        <v>0.68333333333333335</v>
      </c>
      <c r="K5" s="89">
        <f>IF('Auditoria 7'!$V$25="","",'Auditoria 7'!$V$25)</f>
        <v>0.72499999999999998</v>
      </c>
      <c r="L5" s="89">
        <f>IF('Auditoria 8'!$V$25="","",'Auditoria 8'!$V$25)</f>
        <v>0.85</v>
      </c>
      <c r="M5" s="89">
        <f>IF('Auditoria 9'!$V$25="","",'Auditoria 9'!$V$25)</f>
        <v>0.57291666666666663</v>
      </c>
      <c r="N5" s="188"/>
    </row>
    <row r="6" spans="2:14" ht="18">
      <c r="B6" s="38">
        <v>1</v>
      </c>
      <c r="C6" s="193" t="str">
        <f>IF(correction!C5="","",correction!C5)</f>
        <v>Caja fuerte</v>
      </c>
      <c r="D6" s="193"/>
      <c r="E6" s="39">
        <f>IF('Auditoria 1'!V5="","",'Auditoria 1'!V5)</f>
        <v>0.8</v>
      </c>
      <c r="F6" s="39">
        <f>IF('Auditoria 2'!V5="","",'Auditoria 2'!V5)</f>
        <v>0.8</v>
      </c>
      <c r="G6" s="39">
        <f>IF('Auditoria 3'!V5="","",'Auditoria 3'!V5)</f>
        <v>0.8</v>
      </c>
      <c r="H6" s="39">
        <f>IF('Auditoria 4'!V5="","",'Auditoria 4'!V5)</f>
        <v>0.8</v>
      </c>
      <c r="I6" s="39">
        <f>IF('Auditoria 5'!V5="","",'Auditoria 5'!V5)</f>
        <v>0.8</v>
      </c>
      <c r="J6" s="39">
        <f>IF('Auditoria 6'!V5="","",'Auditoria 6'!V5)</f>
        <v>0.8</v>
      </c>
      <c r="K6" s="39">
        <f>IF('Auditoria 7'!V5="","",'Auditoria 7'!V5)</f>
        <v>0.8</v>
      </c>
      <c r="L6" s="39">
        <f>IF('Auditoria 8'!V5="","",'Auditoria 8'!V5)</f>
        <v>0.8</v>
      </c>
      <c r="M6" s="39">
        <f>IF('Auditoria 9'!V5="","",'Auditoria 9'!V5)</f>
        <v>0.5</v>
      </c>
      <c r="N6" s="40"/>
    </row>
    <row r="7" spans="2:14" ht="18" customHeight="1">
      <c r="B7" s="38">
        <v>2</v>
      </c>
      <c r="C7" s="193" t="str">
        <f>IF(correction!C6="","",correction!C6)</f>
        <v>Mal control de datos</v>
      </c>
      <c r="D7" s="193"/>
      <c r="E7" s="39">
        <f>IF('Auditoria 1'!V6="","",'Auditoria 1'!V6)</f>
        <v>1</v>
      </c>
      <c r="F7" s="39">
        <f>IF('Auditoria 2'!V6="","",'Auditoria 2'!V6)</f>
        <v>1</v>
      </c>
      <c r="G7" s="39">
        <f>IF('Auditoria 3'!V6="","",'Auditoria 3'!V6)</f>
        <v>1</v>
      </c>
      <c r="H7" s="39">
        <f>IF('Auditoria 4'!V6="","",'Auditoria 4'!V6)</f>
        <v>0.83333333333333337</v>
      </c>
      <c r="I7" s="39">
        <f>IF('Auditoria 5'!V6="","",'Auditoria 5'!V6)</f>
        <v>0.83333333333333337</v>
      </c>
      <c r="J7" s="39">
        <f>IF('Auditoria 6'!V6="","",'Auditoria 6'!V6)</f>
        <v>0.66666666666666663</v>
      </c>
      <c r="K7" s="39">
        <f>IF('Auditoria 7'!V6="","",'Auditoria 7'!V6)</f>
        <v>1</v>
      </c>
      <c r="L7" s="39">
        <f>IF('Auditoria 8'!V6="","",'Auditoria 8'!V6)</f>
        <v>1</v>
      </c>
      <c r="M7" s="39">
        <f>IF('Auditoria 9'!V6="","",'Auditoria 9'!V6)</f>
        <v>0.5</v>
      </c>
      <c r="N7" s="41"/>
    </row>
    <row r="8" spans="2:14" ht="18">
      <c r="B8" s="38">
        <v>3</v>
      </c>
      <c r="C8" s="193" t="str">
        <f>IF(correction!C7="","",correction!C7)</f>
        <v>Falta documentacion administrativa</v>
      </c>
      <c r="D8" s="193"/>
      <c r="E8" s="39">
        <f>IF('Auditoria 1'!V7="","",'Auditoria 1'!V7)</f>
        <v>0.33333333333333331</v>
      </c>
      <c r="F8" s="39">
        <f>IF('Auditoria 2'!V7="","",'Auditoria 2'!V7)</f>
        <v>1</v>
      </c>
      <c r="G8" s="39">
        <f>IF('Auditoria 3'!V7="","",'Auditoria 3'!V7)</f>
        <v>0.5</v>
      </c>
      <c r="H8" s="39">
        <f>IF('Auditoria 4'!V7="","",'Auditoria 4'!V7)</f>
        <v>1</v>
      </c>
      <c r="I8" s="39">
        <f>IF('Auditoria 5'!V7="","",'Auditoria 5'!V7)</f>
        <v>1</v>
      </c>
      <c r="J8" s="39">
        <f>IF('Auditoria 6'!V7="","",'Auditoria 6'!V7)</f>
        <v>0.66666666666666663</v>
      </c>
      <c r="K8" s="39">
        <f>IF('Auditoria 7'!V7="","",'Auditoria 7'!V7)</f>
        <v>1</v>
      </c>
      <c r="L8" s="39">
        <f>IF('Auditoria 8'!V7="","",'Auditoria 8'!V7)</f>
        <v>1</v>
      </c>
      <c r="M8" s="39">
        <f>IF('Auditoria 9'!V7="","",'Auditoria 9'!V7)</f>
        <v>0.5</v>
      </c>
      <c r="N8" s="41"/>
    </row>
    <row r="9" spans="2:14" ht="18">
      <c r="B9" s="38">
        <v>4</v>
      </c>
      <c r="C9" s="193" t="str">
        <f>IF(correction!C8="","",correction!C8)</f>
        <v>cajero automatico</v>
      </c>
      <c r="D9" s="193"/>
      <c r="E9" s="39">
        <f>IF('Auditoria 1'!V8="","",'Auditoria 1'!V8)</f>
        <v>0.16666666666666666</v>
      </c>
      <c r="F9" s="39">
        <f>IF('Auditoria 2'!V8="","",'Auditoria 2'!V8)</f>
        <v>0.66666666666666663</v>
      </c>
      <c r="G9" s="39">
        <f>IF('Auditoria 3'!V8="","",'Auditoria 3'!V8)</f>
        <v>0.16666666666666666</v>
      </c>
      <c r="H9" s="39">
        <f>IF('Auditoria 4'!V8="","",'Auditoria 4'!V8)</f>
        <v>0.66666666666666663</v>
      </c>
      <c r="I9" s="39">
        <f>IF('Auditoria 5'!V8="","",'Auditoria 5'!V8)</f>
        <v>0.83333333333333337</v>
      </c>
      <c r="J9" s="39">
        <f>IF('Auditoria 6'!V8="","",'Auditoria 6'!V8)</f>
        <v>0.66666666666666663</v>
      </c>
      <c r="K9" s="39">
        <f>IF('Auditoria 7'!V8="","",'Auditoria 7'!V8)</f>
        <v>0.66666666666666663</v>
      </c>
      <c r="L9" s="39">
        <f>IF('Auditoria 8'!V8="","",'Auditoria 8'!V8)</f>
        <v>0.66666666666666663</v>
      </c>
      <c r="M9" s="39">
        <f>IF('Auditoria 9'!V8="","",'Auditoria 9'!V8)</f>
        <v>0.75</v>
      </c>
      <c r="N9" s="41"/>
    </row>
    <row r="10" spans="2:14" ht="18">
      <c r="B10" s="38">
        <v>5</v>
      </c>
      <c r="C10" s="193" t="str">
        <f>IF(correction!C9="","",correction!C9)</f>
        <v>Bodega de quimicos</v>
      </c>
      <c r="D10" s="193"/>
      <c r="E10" s="39">
        <f>IF('Auditoria 1'!V9="","",'Auditoria 1'!V9)</f>
        <v>0.5</v>
      </c>
      <c r="F10" s="39">
        <f>IF('Auditoria 2'!V9="","",'Auditoria 2'!V9)</f>
        <v>0.5</v>
      </c>
      <c r="G10" s="39">
        <f>IF('Auditoria 3'!V9="","",'Auditoria 3'!V9)</f>
        <v>0.66666666666666663</v>
      </c>
      <c r="H10" s="39">
        <f>IF('Auditoria 4'!V9="","",'Auditoria 4'!V9)</f>
        <v>0.66666666666666663</v>
      </c>
      <c r="I10" s="39">
        <f>IF('Auditoria 5'!V9="","",'Auditoria 5'!V9)</f>
        <v>0.66666666666666663</v>
      </c>
      <c r="J10" s="39">
        <f>IF('Auditoria 6'!V9="","",'Auditoria 6'!V9)</f>
        <v>0.83333333333333337</v>
      </c>
      <c r="K10" s="39">
        <f>IF('Auditoria 7'!V9="","",'Auditoria 7'!V9)</f>
        <v>0.83333333333333337</v>
      </c>
      <c r="L10" s="39">
        <f>IF('Auditoria 8'!V9="","",'Auditoria 8'!V9)</f>
        <v>1</v>
      </c>
      <c r="M10" s="39">
        <f>IF('Auditoria 9'!V9="","",'Auditoria 9'!V9)</f>
        <v>0.66666666666666663</v>
      </c>
      <c r="N10" s="41"/>
    </row>
    <row r="11" spans="2:14" ht="18">
      <c r="B11" s="38">
        <v>6</v>
      </c>
      <c r="C11" s="193" t="str">
        <f>IF(correction!C10="","",correction!C10)</f>
        <v>No hay registros</v>
      </c>
      <c r="D11" s="193"/>
      <c r="E11" s="39">
        <f>IF('Auditoria 1'!V10="","",'Auditoria 1'!V10)</f>
        <v>0</v>
      </c>
      <c r="F11" s="39">
        <f>IF('Auditoria 2'!V10="","",'Auditoria 2'!V10)</f>
        <v>0.66666666666666663</v>
      </c>
      <c r="G11" s="39">
        <f>IF('Auditoria 3'!V10="","",'Auditoria 3'!V10)</f>
        <v>0.83333333333333337</v>
      </c>
      <c r="H11" s="39">
        <f>IF('Auditoria 4'!V10="","",'Auditoria 4'!V10)</f>
        <v>0.83333333333333337</v>
      </c>
      <c r="I11" s="39">
        <f>IF('Auditoria 5'!V10="","",'Auditoria 5'!V10)</f>
        <v>1</v>
      </c>
      <c r="J11" s="39">
        <f>IF('Auditoria 6'!V10="","",'Auditoria 6'!V10)</f>
        <v>0.5</v>
      </c>
      <c r="K11" s="39">
        <f>IF('Auditoria 7'!V10="","",'Auditoria 7'!V10)</f>
        <v>0.5</v>
      </c>
      <c r="L11" s="39">
        <f>IF('Auditoria 8'!V10="","",'Auditoria 8'!V10)</f>
        <v>0.66666666666666663</v>
      </c>
      <c r="M11" s="39">
        <f>IF('Auditoria 9'!V10="","",'Auditoria 9'!V10)</f>
        <v>0.66666666666666663</v>
      </c>
      <c r="N11" s="41"/>
    </row>
    <row r="12" spans="2:14" ht="18">
      <c r="B12" s="38">
        <v>7</v>
      </c>
      <c r="C12" s="193" t="str">
        <f>IF(correction!C11="","",correction!C11)</f>
        <v>Bodega de quimicos</v>
      </c>
      <c r="D12" s="193"/>
      <c r="E12" s="39">
        <f>IF('Auditoria 1'!V11="","",'Auditoria 1'!V11)</f>
        <v>0.66666666666666663</v>
      </c>
      <c r="F12" s="39">
        <f>IF('Auditoria 2'!V11="","",'Auditoria 2'!V11)</f>
        <v>0.66666666666666663</v>
      </c>
      <c r="G12" s="39">
        <f>IF('Auditoria 3'!V11="","",'Auditoria 3'!V11)</f>
        <v>0.16666666666666666</v>
      </c>
      <c r="H12" s="39">
        <f>IF('Auditoria 4'!V11="","",'Auditoria 4'!V11)</f>
        <v>0.83333333333333337</v>
      </c>
      <c r="I12" s="39">
        <f>IF('Auditoria 5'!V11="","",'Auditoria 5'!V11)</f>
        <v>0.5</v>
      </c>
      <c r="J12" s="39">
        <f>IF('Auditoria 6'!V11="","",'Auditoria 6'!V11)</f>
        <v>0.66666666666666663</v>
      </c>
      <c r="K12" s="39">
        <f>IF('Auditoria 7'!V11="","",'Auditoria 7'!V11)</f>
        <v>0.5</v>
      </c>
      <c r="L12" s="39">
        <f>IF('Auditoria 8'!V11="","",'Auditoria 8'!V11)</f>
        <v>0.83333333333333337</v>
      </c>
      <c r="M12" s="39">
        <f>IF('Auditoria 9'!V11="","",'Auditoria 9'!V11)</f>
        <v>0.66666666666666663</v>
      </c>
      <c r="N12" s="41"/>
    </row>
    <row r="13" spans="2:14" ht="18">
      <c r="B13" s="38">
        <v>8</v>
      </c>
      <c r="C13" s="193" t="str">
        <f>IF(correction!C12="","",correction!C12)</f>
        <v>Coputadores</v>
      </c>
      <c r="D13" s="193"/>
      <c r="E13" s="39">
        <f>IF('Auditoria 1'!V12="","",'Auditoria 1'!V12)</f>
        <v>0.83333333333333337</v>
      </c>
      <c r="F13" s="39">
        <f>IF('Auditoria 2'!V12="","",'Auditoria 2'!V12)</f>
        <v>0.66666666666666663</v>
      </c>
      <c r="G13" s="39">
        <f>IF('Auditoria 3'!V12="","",'Auditoria 3'!V12)</f>
        <v>0.66666666666666663</v>
      </c>
      <c r="H13" s="39">
        <f>IF('Auditoria 4'!V12="","",'Auditoria 4'!V12)</f>
        <v>0.66666666666666663</v>
      </c>
      <c r="I13" s="39">
        <f>IF('Auditoria 5'!V12="","",'Auditoria 5'!V12)</f>
        <v>0.83333333333333337</v>
      </c>
      <c r="J13" s="39">
        <f>IF('Auditoria 6'!V12="","",'Auditoria 6'!V12)</f>
        <v>0.66666666666666663</v>
      </c>
      <c r="K13" s="39">
        <f>IF('Auditoria 7'!V12="","",'Auditoria 7'!V12)</f>
        <v>0.5</v>
      </c>
      <c r="L13" s="39">
        <f>IF('Auditoria 8'!V12="","",'Auditoria 8'!V12)</f>
        <v>0.83333333333333337</v>
      </c>
      <c r="M13" s="39">
        <f>IF('Auditoria 9'!V12="","",'Auditoria 9'!V12)</f>
        <v>0.33333333333333331</v>
      </c>
      <c r="N13" s="41">
        <f>[1]Vulnerabilidad!H17</f>
        <v>0</v>
      </c>
    </row>
    <row r="14" spans="2:14" ht="18">
      <c r="B14" s="38">
        <v>9</v>
      </c>
      <c r="C14" s="193" t="str">
        <f>IF(correction!C13="","",correction!C13)</f>
        <v/>
      </c>
      <c r="D14" s="193"/>
      <c r="E14" s="39" t="str">
        <f>IF('Auditoria 1'!V13="","",'Auditoria 1'!V13)</f>
        <v/>
      </c>
      <c r="F14" s="39" t="str">
        <f>IF('Auditoria 2'!V13="","",'Auditoria 2'!V13)</f>
        <v/>
      </c>
      <c r="G14" s="39" t="str">
        <f>IF('Auditoria 3'!V13="","",'Auditoria 3'!V13)</f>
        <v/>
      </c>
      <c r="H14" s="39" t="str">
        <f>IF('Auditoria 4'!V13="","",'Auditoria 4'!V13)</f>
        <v/>
      </c>
      <c r="I14" s="39" t="str">
        <f>IF('Auditoria 5'!V13="","",'Auditoria 5'!V13)</f>
        <v/>
      </c>
      <c r="J14" s="39" t="str">
        <f>IF('Auditoria 6'!V13="","",'Auditoria 6'!V13)</f>
        <v/>
      </c>
      <c r="K14" s="39" t="str">
        <f>IF('Auditoria 7'!V13="","",'Auditoria 7'!V13)</f>
        <v/>
      </c>
      <c r="L14" s="39" t="str">
        <f>IF('Auditoria 8'!V13="","",'Auditoria 8'!V13)</f>
        <v/>
      </c>
      <c r="M14" s="39" t="str">
        <f>IF('Auditoria 9'!V13="","",'Auditoria 9'!V13)</f>
        <v/>
      </c>
      <c r="N14" s="41">
        <f>[1]Vulnerabilidad!H18</f>
        <v>0</v>
      </c>
    </row>
    <row r="15" spans="2:14" ht="18">
      <c r="B15" s="38">
        <v>10</v>
      </c>
      <c r="C15" s="193" t="str">
        <f>IF(correction!C14="","",correction!C14)</f>
        <v/>
      </c>
      <c r="D15" s="193"/>
      <c r="E15" s="39" t="str">
        <f>IF('Auditoria 1'!V14="","",'Auditoria 1'!V14)</f>
        <v/>
      </c>
      <c r="F15" s="39" t="str">
        <f>IF('Auditoria 2'!V14="","",'Auditoria 2'!V14)</f>
        <v/>
      </c>
      <c r="G15" s="39" t="str">
        <f>IF('Auditoria 3'!V14="","",'Auditoria 3'!V14)</f>
        <v/>
      </c>
      <c r="H15" s="39" t="str">
        <f>IF('Auditoria 4'!V14="","",'Auditoria 4'!V14)</f>
        <v/>
      </c>
      <c r="I15" s="39" t="str">
        <f>IF('Auditoria 5'!V14="","",'Auditoria 5'!V14)</f>
        <v/>
      </c>
      <c r="J15" s="39" t="str">
        <f>IF('Auditoria 6'!V14="","",'Auditoria 6'!V14)</f>
        <v/>
      </c>
      <c r="K15" s="39" t="str">
        <f>IF('Auditoria 7'!V14="","",'Auditoria 7'!V14)</f>
        <v/>
      </c>
      <c r="L15" s="39" t="str">
        <f>IF('Auditoria 8'!V14="","",'Auditoria 8'!V14)</f>
        <v/>
      </c>
      <c r="M15" s="39" t="str">
        <f>IF('Auditoria 9'!V14="","",'Auditoria 9'!V14)</f>
        <v/>
      </c>
      <c r="N15" s="41">
        <f>[1]Vulnerabilidad!H19</f>
        <v>0</v>
      </c>
    </row>
    <row r="16" spans="2:14" ht="18">
      <c r="B16" s="38">
        <v>11</v>
      </c>
      <c r="C16" s="193" t="str">
        <f>IF(correction!C15="","",correction!C15)</f>
        <v/>
      </c>
      <c r="D16" s="193"/>
      <c r="E16" s="39" t="str">
        <f>IF('Auditoria 1'!V15="","",'Auditoria 1'!V15)</f>
        <v/>
      </c>
      <c r="F16" s="39" t="str">
        <f>IF('Auditoria 2'!V15="","",'Auditoria 2'!V15)</f>
        <v/>
      </c>
      <c r="G16" s="39" t="str">
        <f>IF('Auditoria 3'!V15="","",'Auditoria 3'!V15)</f>
        <v/>
      </c>
      <c r="H16" s="39" t="str">
        <f>IF('Auditoria 4'!V15="","",'Auditoria 4'!V15)</f>
        <v/>
      </c>
      <c r="I16" s="39" t="str">
        <f>IF('Auditoria 5'!V15="","",'Auditoria 5'!V15)</f>
        <v/>
      </c>
      <c r="J16" s="39" t="str">
        <f>IF('Auditoria 6'!V15="","",'Auditoria 6'!V15)</f>
        <v/>
      </c>
      <c r="K16" s="39" t="str">
        <f>IF('Auditoria 7'!V15="","",'Auditoria 7'!V15)</f>
        <v/>
      </c>
      <c r="L16" s="39" t="str">
        <f>IF('Auditoria 8'!V15="","",'Auditoria 8'!V15)</f>
        <v/>
      </c>
      <c r="M16" s="39" t="str">
        <f>IF('Auditoria 9'!V15="","",'Auditoria 9'!V15)</f>
        <v/>
      </c>
      <c r="N16" s="41">
        <f>[1]Vulnerabilidad!H20</f>
        <v>0</v>
      </c>
    </row>
    <row r="17" spans="2:14" ht="18">
      <c r="B17" s="38">
        <v>12</v>
      </c>
      <c r="C17" s="193" t="str">
        <f>IF(correction!C16="","",correction!C16)</f>
        <v/>
      </c>
      <c r="D17" s="193"/>
      <c r="E17" s="39" t="str">
        <f>IF('Auditoria 1'!V16="","",'Auditoria 1'!V16)</f>
        <v/>
      </c>
      <c r="F17" s="39" t="str">
        <f>IF('Auditoria 2'!V16="","",'Auditoria 2'!V16)</f>
        <v/>
      </c>
      <c r="G17" s="39" t="str">
        <f>IF('Auditoria 3'!V16="","",'Auditoria 3'!V16)</f>
        <v/>
      </c>
      <c r="H17" s="39" t="str">
        <f>IF('Auditoria 4'!V16="","",'Auditoria 4'!V16)</f>
        <v/>
      </c>
      <c r="I17" s="39" t="str">
        <f>IF('Auditoria 5'!V16="","",'Auditoria 5'!V16)</f>
        <v/>
      </c>
      <c r="J17" s="39" t="str">
        <f>IF('Auditoria 6'!V16="","",'Auditoria 6'!V16)</f>
        <v/>
      </c>
      <c r="K17" s="39" t="str">
        <f>IF('Auditoria 7'!V16="","",'Auditoria 7'!V16)</f>
        <v/>
      </c>
      <c r="L17" s="39" t="str">
        <f>IF('Auditoria 8'!V16="","",'Auditoria 8'!V16)</f>
        <v/>
      </c>
      <c r="M17" s="39" t="str">
        <f>IF('Auditoria 9'!V16="","",'Auditoria 9'!V16)</f>
        <v/>
      </c>
      <c r="N17" s="41">
        <f>[1]Vulnerabilidad!H21</f>
        <v>0</v>
      </c>
    </row>
    <row r="18" spans="2:14" ht="18">
      <c r="B18" s="38">
        <v>13</v>
      </c>
      <c r="C18" s="193" t="str">
        <f>IF(correction!C17="","",correction!C17)</f>
        <v/>
      </c>
      <c r="D18" s="193"/>
      <c r="E18" s="39" t="str">
        <f>IF('Auditoria 1'!V17="","",'Auditoria 1'!V17)</f>
        <v/>
      </c>
      <c r="F18" s="39" t="str">
        <f>IF('Auditoria 2'!V17="","",'Auditoria 2'!V17)</f>
        <v/>
      </c>
      <c r="G18" s="39" t="str">
        <f>IF('Auditoria 3'!V17="","",'Auditoria 3'!V17)</f>
        <v/>
      </c>
      <c r="H18" s="39" t="str">
        <f>IF('Auditoria 4'!V17="","",'Auditoria 4'!V17)</f>
        <v/>
      </c>
      <c r="I18" s="39" t="str">
        <f>IF('Auditoria 5'!V17="","",'Auditoria 5'!V17)</f>
        <v/>
      </c>
      <c r="J18" s="39" t="str">
        <f>IF('Auditoria 6'!V17="","",'Auditoria 6'!V17)</f>
        <v/>
      </c>
      <c r="K18" s="39" t="str">
        <f>IF('Auditoria 7'!V17="","",'Auditoria 7'!V17)</f>
        <v/>
      </c>
      <c r="L18" s="39" t="str">
        <f>IF('Auditoria 8'!V17="","",'Auditoria 8'!V17)</f>
        <v/>
      </c>
      <c r="M18" s="39" t="str">
        <f>IF('Auditoria 9'!V17="","",'Auditoria 9'!V17)</f>
        <v/>
      </c>
      <c r="N18" s="41">
        <f>[1]Vulnerabilidad!H22</f>
        <v>0</v>
      </c>
    </row>
    <row r="19" spans="2:14" ht="18">
      <c r="B19" s="38">
        <v>14</v>
      </c>
      <c r="C19" s="193" t="str">
        <f>IF(correction!C18="","",correction!C18)</f>
        <v/>
      </c>
      <c r="D19" s="193"/>
      <c r="E19" s="39" t="str">
        <f>IF('Auditoria 1'!V18="","",'Auditoria 1'!V18)</f>
        <v/>
      </c>
      <c r="F19" s="39" t="str">
        <f>IF('Auditoria 2'!V18="","",'Auditoria 2'!V18)</f>
        <v/>
      </c>
      <c r="G19" s="39" t="str">
        <f>IF('Auditoria 3'!V18="","",'Auditoria 3'!V18)</f>
        <v/>
      </c>
      <c r="H19" s="39" t="str">
        <f>IF('Auditoria 4'!V18="","",'Auditoria 4'!V18)</f>
        <v/>
      </c>
      <c r="I19" s="39" t="str">
        <f>IF('Auditoria 5'!V18="","",'Auditoria 5'!V18)</f>
        <v/>
      </c>
      <c r="J19" s="39" t="str">
        <f>IF('Auditoria 6'!V18="","",'Auditoria 6'!V18)</f>
        <v/>
      </c>
      <c r="K19" s="39" t="str">
        <f>IF('Auditoria 7'!V18="","",'Auditoria 7'!V18)</f>
        <v/>
      </c>
      <c r="L19" s="39" t="str">
        <f>IF('Auditoria 8'!V18="","",'Auditoria 8'!V18)</f>
        <v/>
      </c>
      <c r="M19" s="39" t="str">
        <f>IF('Auditoria 9'!V18="","",'Auditoria 9'!V18)</f>
        <v/>
      </c>
      <c r="N19" s="41">
        <f>[1]Vulnerabilidad!H23</f>
        <v>0</v>
      </c>
    </row>
    <row r="20" spans="2:14" ht="18">
      <c r="B20" s="38">
        <v>15</v>
      </c>
      <c r="C20" s="193" t="str">
        <f>IF(correction!C19="","",correction!C19)</f>
        <v/>
      </c>
      <c r="D20" s="193"/>
      <c r="E20" s="39" t="str">
        <f>IF('Auditoria 1'!V19="","",'Auditoria 1'!V19)</f>
        <v/>
      </c>
      <c r="F20" s="39" t="str">
        <f>IF('Auditoria 2'!V19="","",'Auditoria 2'!V19)</f>
        <v/>
      </c>
      <c r="G20" s="39" t="str">
        <f>IF('Auditoria 3'!V19="","",'Auditoria 3'!V19)</f>
        <v/>
      </c>
      <c r="H20" s="39" t="str">
        <f>IF('Auditoria 4'!V19="","",'Auditoria 4'!V19)</f>
        <v/>
      </c>
      <c r="I20" s="39" t="str">
        <f>IF('Auditoria 5'!V19="","",'Auditoria 5'!V19)</f>
        <v/>
      </c>
      <c r="J20" s="39" t="str">
        <f>IF('Auditoria 6'!V19="","",'Auditoria 6'!V19)</f>
        <v/>
      </c>
      <c r="K20" s="39" t="str">
        <f>IF('Auditoria 7'!V19="","",'Auditoria 7'!V19)</f>
        <v/>
      </c>
      <c r="L20" s="39" t="str">
        <f>IF('Auditoria 8'!V19="","",'Auditoria 8'!V19)</f>
        <v/>
      </c>
      <c r="M20" s="39" t="str">
        <f>IF('Auditoria 9'!V19="","",'Auditoria 9'!V19)</f>
        <v/>
      </c>
      <c r="N20" s="41">
        <f>[1]Vulnerabilidad!H24</f>
        <v>0</v>
      </c>
    </row>
    <row r="21" spans="2:14" ht="18">
      <c r="B21" s="38">
        <v>16</v>
      </c>
      <c r="C21" s="193" t="str">
        <f>IF(correction!C20="","",correction!C20)</f>
        <v/>
      </c>
      <c r="D21" s="193"/>
      <c r="E21" s="39" t="str">
        <f>IF('Auditoria 1'!V20="","",'Auditoria 1'!V20)</f>
        <v/>
      </c>
      <c r="F21" s="39" t="str">
        <f>IF('Auditoria 2'!V20="","",'Auditoria 2'!V20)</f>
        <v/>
      </c>
      <c r="G21" s="39" t="str">
        <f>IF('Auditoria 3'!V20="","",'Auditoria 3'!V20)</f>
        <v/>
      </c>
      <c r="H21" s="39" t="str">
        <f>IF('Auditoria 4'!V20="","",'Auditoria 4'!V20)</f>
        <v/>
      </c>
      <c r="I21" s="39" t="str">
        <f>IF('Auditoria 5'!V20="","",'Auditoria 5'!V20)</f>
        <v/>
      </c>
      <c r="J21" s="39" t="str">
        <f>IF('Auditoria 6'!V20="","",'Auditoria 6'!V20)</f>
        <v/>
      </c>
      <c r="K21" s="39" t="str">
        <f>IF('Auditoria 7'!V20="","",'Auditoria 7'!V20)</f>
        <v/>
      </c>
      <c r="L21" s="39" t="str">
        <f>IF('Auditoria 8'!V20="","",'Auditoria 8'!V20)</f>
        <v/>
      </c>
      <c r="M21" s="39" t="str">
        <f>IF('Auditoria 9'!V20="","",'Auditoria 9'!V20)</f>
        <v/>
      </c>
      <c r="N21" s="41">
        <f>[1]Vulnerabilidad!H25</f>
        <v>0</v>
      </c>
    </row>
    <row r="22" spans="2:14" ht="18">
      <c r="B22" s="38">
        <v>17</v>
      </c>
      <c r="C22" s="193" t="str">
        <f>IF(correction!C21="","",correction!C21)</f>
        <v/>
      </c>
      <c r="D22" s="193"/>
      <c r="E22" s="39" t="str">
        <f>IF('Auditoria 1'!V21="","",'Auditoria 1'!V21)</f>
        <v/>
      </c>
      <c r="F22" s="39" t="str">
        <f>IF('Auditoria 2'!V21="","",'Auditoria 2'!V21)</f>
        <v/>
      </c>
      <c r="G22" s="39" t="str">
        <f>IF('Auditoria 3'!V21="","",'Auditoria 3'!V21)</f>
        <v/>
      </c>
      <c r="H22" s="39" t="str">
        <f>IF('Auditoria 4'!V21="","",'Auditoria 4'!V21)</f>
        <v/>
      </c>
      <c r="I22" s="39" t="str">
        <f>IF('Auditoria 5'!V21="","",'Auditoria 5'!V21)</f>
        <v/>
      </c>
      <c r="J22" s="39" t="str">
        <f>IF('Auditoria 6'!V21="","",'Auditoria 6'!V21)</f>
        <v/>
      </c>
      <c r="K22" s="39" t="str">
        <f>IF('Auditoria 7'!V21="","",'Auditoria 7'!V21)</f>
        <v/>
      </c>
      <c r="L22" s="39" t="str">
        <f>IF('Auditoria 8'!V21="","",'Auditoria 8'!V21)</f>
        <v/>
      </c>
      <c r="M22" s="39" t="str">
        <f>IF('Auditoria 9'!V21="","",'Auditoria 9'!V21)</f>
        <v/>
      </c>
      <c r="N22" s="41">
        <f>[1]Vulnerabilidad!H26</f>
        <v>0</v>
      </c>
    </row>
    <row r="23" spans="2:14" ht="18">
      <c r="B23" s="38">
        <v>18</v>
      </c>
      <c r="C23" s="193" t="str">
        <f>IF(correction!C22="","",correction!C22)</f>
        <v/>
      </c>
      <c r="D23" s="193"/>
      <c r="E23" s="39" t="str">
        <f>IF('Auditoria 1'!V22="","",'Auditoria 1'!V22)</f>
        <v/>
      </c>
      <c r="F23" s="39" t="str">
        <f>IF('Auditoria 2'!V22="","",'Auditoria 2'!V22)</f>
        <v/>
      </c>
      <c r="G23" s="39" t="str">
        <f>IF('Auditoria 3'!V22="","",'Auditoria 3'!V22)</f>
        <v/>
      </c>
      <c r="H23" s="39" t="str">
        <f>IF('Auditoria 4'!V22="","",'Auditoria 4'!V22)</f>
        <v/>
      </c>
      <c r="I23" s="39" t="str">
        <f>IF('Auditoria 5'!V22="","",'Auditoria 5'!V22)</f>
        <v/>
      </c>
      <c r="J23" s="39" t="str">
        <f>IF('Auditoria 6'!V22="","",'Auditoria 6'!V22)</f>
        <v/>
      </c>
      <c r="K23" s="39" t="str">
        <f>IF('Auditoria 7'!V22="","",'Auditoria 7'!V22)</f>
        <v/>
      </c>
      <c r="L23" s="39" t="str">
        <f>IF('Auditoria 8'!V22="","",'Auditoria 8'!V22)</f>
        <v/>
      </c>
      <c r="M23" s="39" t="str">
        <f>IF('Auditoria 9'!V22="","",'Auditoria 9'!V22)</f>
        <v/>
      </c>
      <c r="N23" s="41">
        <f>[1]Vulnerabilidad!H27</f>
        <v>0</v>
      </c>
    </row>
    <row r="24" spans="2:14" ht="18">
      <c r="B24" s="38">
        <v>19</v>
      </c>
      <c r="C24" s="193" t="str">
        <f>IF(correction!C23="","",correction!C23)</f>
        <v/>
      </c>
      <c r="D24" s="193"/>
      <c r="E24" s="39" t="str">
        <f>IF('Auditoria 1'!V23="","",'Auditoria 1'!V23)</f>
        <v/>
      </c>
      <c r="F24" s="39" t="str">
        <f>IF('Auditoria 2'!V23="","",'Auditoria 2'!V23)</f>
        <v/>
      </c>
      <c r="G24" s="39" t="str">
        <f>IF('Auditoria 3'!V23="","",'Auditoria 3'!V23)</f>
        <v/>
      </c>
      <c r="H24" s="39" t="str">
        <f>IF('Auditoria 4'!V23="","",'Auditoria 4'!V23)</f>
        <v/>
      </c>
      <c r="I24" s="39" t="str">
        <f>IF('Auditoria 5'!V23="","",'Auditoria 5'!V23)</f>
        <v/>
      </c>
      <c r="J24" s="39" t="str">
        <f>IF('Auditoria 6'!V23="","",'Auditoria 6'!V23)</f>
        <v/>
      </c>
      <c r="K24" s="39" t="str">
        <f>IF('Auditoria 7'!V23="","",'Auditoria 7'!V23)</f>
        <v/>
      </c>
      <c r="L24" s="39" t="str">
        <f>IF('Auditoria 8'!V23="","",'Auditoria 8'!V23)</f>
        <v/>
      </c>
      <c r="M24" s="39" t="str">
        <f>IF('Auditoria 9'!V23="","",'Auditoria 9'!V23)</f>
        <v/>
      </c>
      <c r="N24" s="41">
        <f>[1]Vulnerabilidad!H28</f>
        <v>0</v>
      </c>
    </row>
    <row r="25" spans="2:14" ht="18">
      <c r="B25" s="38">
        <v>20</v>
      </c>
      <c r="C25" s="193" t="str">
        <f>IF(correction!C24="","",correction!C24)</f>
        <v/>
      </c>
      <c r="D25" s="193"/>
      <c r="E25" s="39" t="str">
        <f>IF('Auditoria 1'!V24="","",'Auditoria 1'!V24)</f>
        <v/>
      </c>
      <c r="F25" s="39" t="str">
        <f>IF('Auditoria 2'!V24="","",'Auditoria 2'!V24)</f>
        <v/>
      </c>
      <c r="G25" s="39" t="str">
        <f>IF('Auditoria 3'!V24="","",'Auditoria 3'!V24)</f>
        <v/>
      </c>
      <c r="H25" s="39" t="str">
        <f>IF('Auditoria 4'!V24="","",'Auditoria 4'!V24)</f>
        <v/>
      </c>
      <c r="I25" s="39" t="str">
        <f>IF('Auditoria 5'!V24="","",'Auditoria 5'!V24)</f>
        <v/>
      </c>
      <c r="J25" s="39" t="str">
        <f>IF('Auditoria 6'!V24="","",'Auditoria 6'!V24)</f>
        <v/>
      </c>
      <c r="K25" s="39" t="str">
        <f>IF('Auditoria 7'!V24="","",'Auditoria 7'!V24)</f>
        <v/>
      </c>
      <c r="L25" s="39" t="str">
        <f>IF('Auditoria 8'!V24="","",'Auditoria 8'!V24)</f>
        <v/>
      </c>
      <c r="M25" s="39" t="str">
        <f>IF('Auditoria 9'!V24="","",'Auditoria 9'!V24)</f>
        <v/>
      </c>
      <c r="N25" s="41">
        <f>[1]Vulnerabilidad!H29</f>
        <v>0</v>
      </c>
    </row>
  </sheetData>
  <mergeCells count="23">
    <mergeCell ref="C21:D21"/>
    <mergeCell ref="C22:D22"/>
    <mergeCell ref="C23:D23"/>
    <mergeCell ref="C24:D24"/>
    <mergeCell ref="C25:D25"/>
    <mergeCell ref="C20:D20"/>
    <mergeCell ref="C9:D9"/>
    <mergeCell ref="C10:D10"/>
    <mergeCell ref="C11:D11"/>
    <mergeCell ref="C12:D12"/>
    <mergeCell ref="C13:D13"/>
    <mergeCell ref="C14:D14"/>
    <mergeCell ref="C15:D15"/>
    <mergeCell ref="C16:D16"/>
    <mergeCell ref="C17:D17"/>
    <mergeCell ref="C18:D18"/>
    <mergeCell ref="C19:D19"/>
    <mergeCell ref="C8:D8"/>
    <mergeCell ref="B2:B5"/>
    <mergeCell ref="C2:C5"/>
    <mergeCell ref="N2:N5"/>
    <mergeCell ref="C6:D6"/>
    <mergeCell ref="C7:D7"/>
  </mergeCells>
  <pageMargins left="0.25" right="0.25" top="0.75" bottom="0.75" header="0.3" footer="0.3"/>
  <pageSetup paperSize="9" scale="6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C9"/>
  <sheetViews>
    <sheetView showGridLines="0" zoomScaleNormal="100" workbookViewId="0">
      <selection activeCell="C10" sqref="C10"/>
    </sheetView>
  </sheetViews>
  <sheetFormatPr baseColWidth="10" defaultRowHeight="12.75"/>
  <cols>
    <col min="1" max="1" width="3.85546875" customWidth="1"/>
    <col min="2" max="2" width="31.42578125" bestFit="1" customWidth="1"/>
    <col min="3" max="3" width="121.85546875" customWidth="1"/>
  </cols>
  <sheetData>
    <row r="2" spans="1:3" ht="13.5" thickBot="1">
      <c r="B2" s="7"/>
      <c r="C2" s="7"/>
    </row>
    <row r="3" spans="1:3" ht="16.5" thickTop="1">
      <c r="A3" s="10"/>
      <c r="B3" s="8" t="s">
        <v>159</v>
      </c>
      <c r="C3" s="12" t="s">
        <v>163</v>
      </c>
    </row>
    <row r="4" spans="1:3" ht="38.25">
      <c r="A4" s="10"/>
      <c r="B4" s="9" t="s">
        <v>160</v>
      </c>
      <c r="C4" s="13" t="s">
        <v>164</v>
      </c>
    </row>
    <row r="5" spans="1:3" ht="25.5">
      <c r="A5" s="10"/>
      <c r="B5" s="9" t="s">
        <v>161</v>
      </c>
      <c r="C5" s="13" t="s">
        <v>165</v>
      </c>
    </row>
    <row r="6" spans="1:3" ht="38.25">
      <c r="A6" s="10"/>
      <c r="B6" s="9" t="s">
        <v>166</v>
      </c>
      <c r="C6" s="13" t="s">
        <v>167</v>
      </c>
    </row>
    <row r="7" spans="1:3" ht="25.5">
      <c r="A7" s="10"/>
      <c r="B7" s="9" t="s">
        <v>168</v>
      </c>
      <c r="C7" s="13" t="s">
        <v>169</v>
      </c>
    </row>
    <row r="8" spans="1:3" ht="16.5" thickBot="1">
      <c r="A8" s="10"/>
      <c r="B8" s="11" t="s">
        <v>162</v>
      </c>
      <c r="C8" s="14" t="s">
        <v>170</v>
      </c>
    </row>
    <row r="9" spans="1:3" ht="13.5" thickTop="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R17"/>
  <sheetViews>
    <sheetView showGridLines="0" topLeftCell="A7" workbookViewId="0">
      <selection activeCell="C20" sqref="C20:D26"/>
    </sheetView>
  </sheetViews>
  <sheetFormatPr baseColWidth="10" defaultRowHeight="12.75"/>
  <cols>
    <col min="1" max="1" width="5" customWidth="1"/>
    <col min="7" max="7" width="4.7109375" customWidth="1"/>
    <col min="13" max="13" width="3.28515625" customWidth="1"/>
  </cols>
  <sheetData>
    <row r="2" spans="2:18" s="3" customFormat="1">
      <c r="B2" s="195" t="s">
        <v>90</v>
      </c>
      <c r="C2" s="195"/>
      <c r="D2" s="195"/>
      <c r="E2" s="195"/>
      <c r="F2" s="195"/>
      <c r="H2" s="195" t="s">
        <v>91</v>
      </c>
      <c r="I2" s="195"/>
      <c r="J2" s="195"/>
      <c r="K2" s="195"/>
      <c r="L2" s="195"/>
      <c r="N2" s="195" t="s">
        <v>92</v>
      </c>
      <c r="O2" s="195"/>
      <c r="P2" s="195"/>
      <c r="Q2" s="195"/>
      <c r="R2" s="195"/>
    </row>
    <row r="3" spans="2:18">
      <c r="B3" s="194"/>
      <c r="C3" s="194"/>
      <c r="D3" s="194"/>
      <c r="E3" s="194"/>
      <c r="F3" s="194"/>
      <c r="H3" s="194"/>
      <c r="I3" s="194"/>
      <c r="J3" s="194"/>
      <c r="K3" s="194"/>
      <c r="L3" s="194"/>
      <c r="N3" s="194"/>
      <c r="O3" s="194"/>
      <c r="P3" s="194"/>
      <c r="Q3" s="194"/>
      <c r="R3" s="194"/>
    </row>
    <row r="4" spans="2:18">
      <c r="B4" s="194"/>
      <c r="C4" s="194"/>
      <c r="D4" s="194"/>
      <c r="E4" s="194"/>
      <c r="F4" s="194"/>
      <c r="H4" s="194"/>
      <c r="I4" s="194"/>
      <c r="J4" s="194"/>
      <c r="K4" s="194"/>
      <c r="L4" s="194"/>
      <c r="N4" s="194"/>
      <c r="O4" s="194"/>
      <c r="P4" s="194"/>
      <c r="Q4" s="194"/>
      <c r="R4" s="194"/>
    </row>
    <row r="5" spans="2:18">
      <c r="B5" s="194"/>
      <c r="C5" s="194"/>
      <c r="D5" s="194"/>
      <c r="E5" s="194"/>
      <c r="F5" s="194"/>
      <c r="H5" s="194"/>
      <c r="I5" s="194"/>
      <c r="J5" s="194"/>
      <c r="K5" s="194"/>
      <c r="L5" s="194"/>
      <c r="N5" s="194"/>
      <c r="O5" s="194"/>
      <c r="P5" s="194"/>
      <c r="Q5" s="194"/>
      <c r="R5" s="194"/>
    </row>
    <row r="6" spans="2:18">
      <c r="B6" s="194"/>
      <c r="C6" s="194"/>
      <c r="D6" s="194"/>
      <c r="E6" s="194"/>
      <c r="F6" s="194"/>
      <c r="H6" s="194"/>
      <c r="I6" s="194"/>
      <c r="J6" s="194"/>
      <c r="K6" s="194"/>
      <c r="L6" s="194"/>
      <c r="N6" s="194"/>
      <c r="O6" s="194"/>
      <c r="P6" s="194"/>
      <c r="Q6" s="194"/>
      <c r="R6" s="194"/>
    </row>
    <row r="7" spans="2:18">
      <c r="B7" s="194"/>
      <c r="C7" s="194"/>
      <c r="D7" s="194"/>
      <c r="E7" s="194"/>
      <c r="F7" s="194"/>
      <c r="H7" s="194"/>
      <c r="I7" s="194"/>
      <c r="J7" s="194"/>
      <c r="K7" s="194"/>
      <c r="L7" s="194"/>
      <c r="N7" s="194"/>
      <c r="O7" s="194"/>
      <c r="P7" s="194"/>
      <c r="Q7" s="194"/>
      <c r="R7" s="194"/>
    </row>
    <row r="8" spans="2:18">
      <c r="B8" s="194"/>
      <c r="C8" s="194"/>
      <c r="D8" s="194"/>
      <c r="E8" s="194"/>
      <c r="F8" s="194"/>
      <c r="H8" s="194"/>
      <c r="I8" s="194"/>
      <c r="J8" s="194"/>
      <c r="K8" s="194"/>
      <c r="L8" s="194"/>
      <c r="N8" s="194"/>
      <c r="O8" s="194"/>
      <c r="P8" s="194"/>
      <c r="Q8" s="194"/>
      <c r="R8" s="194"/>
    </row>
    <row r="9" spans="2:18">
      <c r="B9" s="194"/>
      <c r="C9" s="194"/>
      <c r="D9" s="194"/>
      <c r="E9" s="194"/>
      <c r="F9" s="194"/>
      <c r="H9" s="194"/>
      <c r="I9" s="194"/>
      <c r="J9" s="194"/>
      <c r="K9" s="194"/>
      <c r="L9" s="194"/>
      <c r="N9" s="194"/>
      <c r="O9" s="194"/>
      <c r="P9" s="194"/>
      <c r="Q9" s="194"/>
      <c r="R9" s="194"/>
    </row>
    <row r="10" spans="2:18">
      <c r="B10" s="194"/>
      <c r="C10" s="194"/>
      <c r="D10" s="194"/>
      <c r="E10" s="194"/>
      <c r="F10" s="194"/>
      <c r="H10" s="194"/>
      <c r="I10" s="194"/>
      <c r="J10" s="194"/>
      <c r="K10" s="194"/>
      <c r="L10" s="194"/>
      <c r="N10" s="194"/>
      <c r="O10" s="194"/>
      <c r="P10" s="194"/>
      <c r="Q10" s="194"/>
      <c r="R10" s="194"/>
    </row>
    <row r="11" spans="2:18">
      <c r="B11" s="194"/>
      <c r="C11" s="194"/>
      <c r="D11" s="194"/>
      <c r="E11" s="194"/>
      <c r="F11" s="194"/>
      <c r="H11" s="194"/>
      <c r="I11" s="194"/>
      <c r="J11" s="194"/>
      <c r="K11" s="194"/>
      <c r="L11" s="194"/>
      <c r="N11" s="194"/>
      <c r="O11" s="194"/>
      <c r="P11" s="194"/>
      <c r="Q11" s="194"/>
      <c r="R11" s="194"/>
    </row>
    <row r="12" spans="2:18">
      <c r="B12" s="194"/>
      <c r="C12" s="194"/>
      <c r="D12" s="194"/>
      <c r="E12" s="194"/>
      <c r="F12" s="194"/>
      <c r="H12" s="194"/>
      <c r="I12" s="194"/>
      <c r="J12" s="194"/>
      <c r="K12" s="194"/>
      <c r="L12" s="194"/>
      <c r="N12" s="194"/>
      <c r="O12" s="194"/>
      <c r="P12" s="194"/>
      <c r="Q12" s="194"/>
      <c r="R12" s="194"/>
    </row>
    <row r="13" spans="2:18">
      <c r="B13" s="194"/>
      <c r="C13" s="194"/>
      <c r="D13" s="194"/>
      <c r="E13" s="194"/>
      <c r="F13" s="194"/>
      <c r="H13" s="194"/>
      <c r="I13" s="194"/>
      <c r="J13" s="194"/>
      <c r="K13" s="194"/>
      <c r="L13" s="194"/>
      <c r="N13" s="194"/>
      <c r="O13" s="194"/>
      <c r="P13" s="194"/>
      <c r="Q13" s="194"/>
      <c r="R13" s="194"/>
    </row>
    <row r="14" spans="2:18">
      <c r="B14" s="194"/>
      <c r="C14" s="194"/>
      <c r="D14" s="194"/>
      <c r="E14" s="194"/>
      <c r="F14" s="194"/>
      <c r="H14" s="194"/>
      <c r="I14" s="194"/>
      <c r="J14" s="194"/>
      <c r="K14" s="194"/>
      <c r="L14" s="194"/>
      <c r="N14" s="194"/>
      <c r="O14" s="194"/>
      <c r="P14" s="194"/>
      <c r="Q14" s="194"/>
      <c r="R14" s="194"/>
    </row>
    <row r="15" spans="2:18">
      <c r="B15" s="194"/>
      <c r="C15" s="194"/>
      <c r="D15" s="194"/>
      <c r="E15" s="194"/>
      <c r="F15" s="194"/>
      <c r="H15" s="194"/>
      <c r="I15" s="194"/>
      <c r="J15" s="194"/>
      <c r="K15" s="194"/>
      <c r="L15" s="194"/>
      <c r="N15" s="194"/>
      <c r="O15" s="194"/>
      <c r="P15" s="194"/>
      <c r="Q15" s="194"/>
      <c r="R15" s="194"/>
    </row>
    <row r="16" spans="2:18">
      <c r="B16" s="194"/>
      <c r="C16" s="194"/>
      <c r="D16" s="194"/>
      <c r="E16" s="194"/>
      <c r="F16" s="194"/>
      <c r="H16" s="194"/>
      <c r="I16" s="194"/>
      <c r="J16" s="194"/>
      <c r="K16" s="194"/>
      <c r="L16" s="194"/>
      <c r="N16" s="194"/>
      <c r="O16" s="194"/>
      <c r="P16" s="194"/>
      <c r="Q16" s="194"/>
      <c r="R16" s="194"/>
    </row>
    <row r="17" spans="2:18">
      <c r="B17" s="194"/>
      <c r="C17" s="194"/>
      <c r="D17" s="194"/>
      <c r="E17" s="194"/>
      <c r="F17" s="194"/>
      <c r="H17" s="194"/>
      <c r="I17" s="194"/>
      <c r="J17" s="194"/>
      <c r="K17" s="194"/>
      <c r="L17" s="194"/>
      <c r="N17" s="194"/>
      <c r="O17" s="194"/>
      <c r="P17" s="194"/>
      <c r="Q17" s="194"/>
      <c r="R17" s="194"/>
    </row>
  </sheetData>
  <mergeCells count="6">
    <mergeCell ref="B3:F17"/>
    <mergeCell ref="B2:F2"/>
    <mergeCell ref="H2:L2"/>
    <mergeCell ref="H3:L17"/>
    <mergeCell ref="N2:R2"/>
    <mergeCell ref="N3:R1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R17"/>
  <sheetViews>
    <sheetView showGridLines="0" workbookViewId="0">
      <selection activeCell="C20" sqref="C20:D26"/>
    </sheetView>
  </sheetViews>
  <sheetFormatPr baseColWidth="10" defaultRowHeight="12.75"/>
  <cols>
    <col min="1" max="1" width="5" customWidth="1"/>
    <col min="7" max="7" width="4.7109375" customWidth="1"/>
    <col min="13" max="13" width="3.28515625" customWidth="1"/>
  </cols>
  <sheetData>
    <row r="2" spans="2:18" s="3" customFormat="1">
      <c r="B2" s="195" t="s">
        <v>90</v>
      </c>
      <c r="C2" s="195"/>
      <c r="D2" s="195"/>
      <c r="E2" s="195"/>
      <c r="F2" s="195"/>
      <c r="H2" s="195" t="s">
        <v>91</v>
      </c>
      <c r="I2" s="195"/>
      <c r="J2" s="195"/>
      <c r="K2" s="195"/>
      <c r="L2" s="195"/>
      <c r="N2" s="195" t="s">
        <v>92</v>
      </c>
      <c r="O2" s="195"/>
      <c r="P2" s="195"/>
      <c r="Q2" s="195"/>
      <c r="R2" s="195"/>
    </row>
    <row r="3" spans="2:18">
      <c r="B3" s="194"/>
      <c r="C3" s="194"/>
      <c r="D3" s="194"/>
      <c r="E3" s="194"/>
      <c r="F3" s="194"/>
      <c r="H3" s="194"/>
      <c r="I3" s="194"/>
      <c r="J3" s="194"/>
      <c r="K3" s="194"/>
      <c r="L3" s="194"/>
      <c r="N3" s="194"/>
      <c r="O3" s="194"/>
      <c r="P3" s="194"/>
      <c r="Q3" s="194"/>
      <c r="R3" s="194"/>
    </row>
    <row r="4" spans="2:18">
      <c r="B4" s="194"/>
      <c r="C4" s="194"/>
      <c r="D4" s="194"/>
      <c r="E4" s="194"/>
      <c r="F4" s="194"/>
      <c r="H4" s="194"/>
      <c r="I4" s="194"/>
      <c r="J4" s="194"/>
      <c r="K4" s="194"/>
      <c r="L4" s="194"/>
      <c r="N4" s="194"/>
      <c r="O4" s="194"/>
      <c r="P4" s="194"/>
      <c r="Q4" s="194"/>
      <c r="R4" s="194"/>
    </row>
    <row r="5" spans="2:18">
      <c r="B5" s="194"/>
      <c r="C5" s="194"/>
      <c r="D5" s="194"/>
      <c r="E5" s="194"/>
      <c r="F5" s="194"/>
      <c r="H5" s="194"/>
      <c r="I5" s="194"/>
      <c r="J5" s="194"/>
      <c r="K5" s="194"/>
      <c r="L5" s="194"/>
      <c r="N5" s="194"/>
      <c r="O5" s="194"/>
      <c r="P5" s="194"/>
      <c r="Q5" s="194"/>
      <c r="R5" s="194"/>
    </row>
    <row r="6" spans="2:18">
      <c r="B6" s="194"/>
      <c r="C6" s="194"/>
      <c r="D6" s="194"/>
      <c r="E6" s="194"/>
      <c r="F6" s="194"/>
      <c r="H6" s="194"/>
      <c r="I6" s="194"/>
      <c r="J6" s="194"/>
      <c r="K6" s="194"/>
      <c r="L6" s="194"/>
      <c r="N6" s="194"/>
      <c r="O6" s="194"/>
      <c r="P6" s="194"/>
      <c r="Q6" s="194"/>
      <c r="R6" s="194"/>
    </row>
    <row r="7" spans="2:18">
      <c r="B7" s="194"/>
      <c r="C7" s="194"/>
      <c r="D7" s="194"/>
      <c r="E7" s="194"/>
      <c r="F7" s="194"/>
      <c r="H7" s="194"/>
      <c r="I7" s="194"/>
      <c r="J7" s="194"/>
      <c r="K7" s="194"/>
      <c r="L7" s="194"/>
      <c r="N7" s="194"/>
      <c r="O7" s="194"/>
      <c r="P7" s="194"/>
      <c r="Q7" s="194"/>
      <c r="R7" s="194"/>
    </row>
    <row r="8" spans="2:18">
      <c r="B8" s="194"/>
      <c r="C8" s="194"/>
      <c r="D8" s="194"/>
      <c r="E8" s="194"/>
      <c r="F8" s="194"/>
      <c r="H8" s="194"/>
      <c r="I8" s="194"/>
      <c r="J8" s="194"/>
      <c r="K8" s="194"/>
      <c r="L8" s="194"/>
      <c r="N8" s="194"/>
      <c r="O8" s="194"/>
      <c r="P8" s="194"/>
      <c r="Q8" s="194"/>
      <c r="R8" s="194"/>
    </row>
    <row r="9" spans="2:18">
      <c r="B9" s="194"/>
      <c r="C9" s="194"/>
      <c r="D9" s="194"/>
      <c r="E9" s="194"/>
      <c r="F9" s="194"/>
      <c r="H9" s="194"/>
      <c r="I9" s="194"/>
      <c r="J9" s="194"/>
      <c r="K9" s="194"/>
      <c r="L9" s="194"/>
      <c r="N9" s="194"/>
      <c r="O9" s="194"/>
      <c r="P9" s="194"/>
      <c r="Q9" s="194"/>
      <c r="R9" s="194"/>
    </row>
    <row r="10" spans="2:18">
      <c r="B10" s="194"/>
      <c r="C10" s="194"/>
      <c r="D10" s="194"/>
      <c r="E10" s="194"/>
      <c r="F10" s="194"/>
      <c r="H10" s="194"/>
      <c r="I10" s="194"/>
      <c r="J10" s="194"/>
      <c r="K10" s="194"/>
      <c r="L10" s="194"/>
      <c r="N10" s="194"/>
      <c r="O10" s="194"/>
      <c r="P10" s="194"/>
      <c r="Q10" s="194"/>
      <c r="R10" s="194"/>
    </row>
    <row r="11" spans="2:18">
      <c r="B11" s="194"/>
      <c r="C11" s="194"/>
      <c r="D11" s="194"/>
      <c r="E11" s="194"/>
      <c r="F11" s="194"/>
      <c r="H11" s="194"/>
      <c r="I11" s="194"/>
      <c r="J11" s="194"/>
      <c r="K11" s="194"/>
      <c r="L11" s="194"/>
      <c r="N11" s="194"/>
      <c r="O11" s="194"/>
      <c r="P11" s="194"/>
      <c r="Q11" s="194"/>
      <c r="R11" s="194"/>
    </row>
    <row r="12" spans="2:18">
      <c r="B12" s="194"/>
      <c r="C12" s="194"/>
      <c r="D12" s="194"/>
      <c r="E12" s="194"/>
      <c r="F12" s="194"/>
      <c r="H12" s="194"/>
      <c r="I12" s="194"/>
      <c r="J12" s="194"/>
      <c r="K12" s="194"/>
      <c r="L12" s="194"/>
      <c r="N12" s="194"/>
      <c r="O12" s="194"/>
      <c r="P12" s="194"/>
      <c r="Q12" s="194"/>
      <c r="R12" s="194"/>
    </row>
    <row r="13" spans="2:18">
      <c r="B13" s="194"/>
      <c r="C13" s="194"/>
      <c r="D13" s="194"/>
      <c r="E13" s="194"/>
      <c r="F13" s="194"/>
      <c r="H13" s="194"/>
      <c r="I13" s="194"/>
      <c r="J13" s="194"/>
      <c r="K13" s="194"/>
      <c r="L13" s="194"/>
      <c r="N13" s="194"/>
      <c r="O13" s="194"/>
      <c r="P13" s="194"/>
      <c r="Q13" s="194"/>
      <c r="R13" s="194"/>
    </row>
    <row r="14" spans="2:18">
      <c r="B14" s="194"/>
      <c r="C14" s="194"/>
      <c r="D14" s="194"/>
      <c r="E14" s="194"/>
      <c r="F14" s="194"/>
      <c r="H14" s="194"/>
      <c r="I14" s="194"/>
      <c r="J14" s="194"/>
      <c r="K14" s="194"/>
      <c r="L14" s="194"/>
      <c r="N14" s="194"/>
      <c r="O14" s="194"/>
      <c r="P14" s="194"/>
      <c r="Q14" s="194"/>
      <c r="R14" s="194"/>
    </row>
    <row r="15" spans="2:18">
      <c r="B15" s="194"/>
      <c r="C15" s="194"/>
      <c r="D15" s="194"/>
      <c r="E15" s="194"/>
      <c r="F15" s="194"/>
      <c r="H15" s="194"/>
      <c r="I15" s="194"/>
      <c r="J15" s="194"/>
      <c r="K15" s="194"/>
      <c r="L15" s="194"/>
      <c r="N15" s="194"/>
      <c r="O15" s="194"/>
      <c r="P15" s="194"/>
      <c r="Q15" s="194"/>
      <c r="R15" s="194"/>
    </row>
    <row r="16" spans="2:18">
      <c r="B16" s="194"/>
      <c r="C16" s="194"/>
      <c r="D16" s="194"/>
      <c r="E16" s="194"/>
      <c r="F16" s="194"/>
      <c r="H16" s="194"/>
      <c r="I16" s="194"/>
      <c r="J16" s="194"/>
      <c r="K16" s="194"/>
      <c r="L16" s="194"/>
      <c r="N16" s="194"/>
      <c r="O16" s="194"/>
      <c r="P16" s="194"/>
      <c r="Q16" s="194"/>
      <c r="R16" s="194"/>
    </row>
    <row r="17" spans="2:18">
      <c r="B17" s="194"/>
      <c r="C17" s="194"/>
      <c r="D17" s="194"/>
      <c r="E17" s="194"/>
      <c r="F17" s="194"/>
      <c r="H17" s="194"/>
      <c r="I17" s="194"/>
      <c r="J17" s="194"/>
      <c r="K17" s="194"/>
      <c r="L17" s="194"/>
      <c r="N17" s="194"/>
      <c r="O17" s="194"/>
      <c r="P17" s="194"/>
      <c r="Q17" s="194"/>
      <c r="R17" s="194"/>
    </row>
  </sheetData>
  <mergeCells count="6">
    <mergeCell ref="B2:F2"/>
    <mergeCell ref="H2:L2"/>
    <mergeCell ref="N2:R2"/>
    <mergeCell ref="B3:F17"/>
    <mergeCell ref="H3:L17"/>
    <mergeCell ref="N3:R1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R17"/>
  <sheetViews>
    <sheetView showGridLines="0" workbookViewId="0">
      <selection activeCell="C20" sqref="C20:D26"/>
    </sheetView>
  </sheetViews>
  <sheetFormatPr baseColWidth="10" defaultRowHeight="12.75"/>
  <cols>
    <col min="1" max="1" width="5" customWidth="1"/>
    <col min="7" max="7" width="4.7109375" customWidth="1"/>
    <col min="13" max="13" width="3.28515625" customWidth="1"/>
  </cols>
  <sheetData>
    <row r="2" spans="2:18" s="3" customFormat="1">
      <c r="B2" s="195" t="s">
        <v>90</v>
      </c>
      <c r="C2" s="195"/>
      <c r="D2" s="195"/>
      <c r="E2" s="195"/>
      <c r="F2" s="195"/>
      <c r="H2" s="195" t="s">
        <v>91</v>
      </c>
      <c r="I2" s="195"/>
      <c r="J2" s="195"/>
      <c r="K2" s="195"/>
      <c r="L2" s="195"/>
      <c r="N2" s="195" t="s">
        <v>92</v>
      </c>
      <c r="O2" s="195"/>
      <c r="P2" s="195"/>
      <c r="Q2" s="195"/>
      <c r="R2" s="195"/>
    </row>
    <row r="3" spans="2:18">
      <c r="B3" s="194"/>
      <c r="C3" s="194"/>
      <c r="D3" s="194"/>
      <c r="E3" s="194"/>
      <c r="F3" s="194"/>
      <c r="H3" s="194"/>
      <c r="I3" s="194"/>
      <c r="J3" s="194"/>
      <c r="K3" s="194"/>
      <c r="L3" s="194"/>
      <c r="N3" s="194"/>
      <c r="O3" s="194"/>
      <c r="P3" s="194"/>
      <c r="Q3" s="194"/>
      <c r="R3" s="194"/>
    </row>
    <row r="4" spans="2:18">
      <c r="B4" s="194"/>
      <c r="C4" s="194"/>
      <c r="D4" s="194"/>
      <c r="E4" s="194"/>
      <c r="F4" s="194"/>
      <c r="H4" s="194"/>
      <c r="I4" s="194"/>
      <c r="J4" s="194"/>
      <c r="K4" s="194"/>
      <c r="L4" s="194"/>
      <c r="N4" s="194"/>
      <c r="O4" s="194"/>
      <c r="P4" s="194"/>
      <c r="Q4" s="194"/>
      <c r="R4" s="194"/>
    </row>
    <row r="5" spans="2:18">
      <c r="B5" s="194"/>
      <c r="C5" s="194"/>
      <c r="D5" s="194"/>
      <c r="E5" s="194"/>
      <c r="F5" s="194"/>
      <c r="H5" s="194"/>
      <c r="I5" s="194"/>
      <c r="J5" s="194"/>
      <c r="K5" s="194"/>
      <c r="L5" s="194"/>
      <c r="N5" s="194"/>
      <c r="O5" s="194"/>
      <c r="P5" s="194"/>
      <c r="Q5" s="194"/>
      <c r="R5" s="194"/>
    </row>
    <row r="6" spans="2:18">
      <c r="B6" s="194"/>
      <c r="C6" s="194"/>
      <c r="D6" s="194"/>
      <c r="E6" s="194"/>
      <c r="F6" s="194"/>
      <c r="H6" s="194"/>
      <c r="I6" s="194"/>
      <c r="J6" s="194"/>
      <c r="K6" s="194"/>
      <c r="L6" s="194"/>
      <c r="N6" s="194"/>
      <c r="O6" s="194"/>
      <c r="P6" s="194"/>
      <c r="Q6" s="194"/>
      <c r="R6" s="194"/>
    </row>
    <row r="7" spans="2:18">
      <c r="B7" s="194"/>
      <c r="C7" s="194"/>
      <c r="D7" s="194"/>
      <c r="E7" s="194"/>
      <c r="F7" s="194"/>
      <c r="H7" s="194"/>
      <c r="I7" s="194"/>
      <c r="J7" s="194"/>
      <c r="K7" s="194"/>
      <c r="L7" s="194"/>
      <c r="N7" s="194"/>
      <c r="O7" s="194"/>
      <c r="P7" s="194"/>
      <c r="Q7" s="194"/>
      <c r="R7" s="194"/>
    </row>
    <row r="8" spans="2:18">
      <c r="B8" s="194"/>
      <c r="C8" s="194"/>
      <c r="D8" s="194"/>
      <c r="E8" s="194"/>
      <c r="F8" s="194"/>
      <c r="H8" s="194"/>
      <c r="I8" s="194"/>
      <c r="J8" s="194"/>
      <c r="K8" s="194"/>
      <c r="L8" s="194"/>
      <c r="N8" s="194"/>
      <c r="O8" s="194"/>
      <c r="P8" s="194"/>
      <c r="Q8" s="194"/>
      <c r="R8" s="194"/>
    </row>
    <row r="9" spans="2:18">
      <c r="B9" s="194"/>
      <c r="C9" s="194"/>
      <c r="D9" s="194"/>
      <c r="E9" s="194"/>
      <c r="F9" s="194"/>
      <c r="H9" s="194"/>
      <c r="I9" s="194"/>
      <c r="J9" s="194"/>
      <c r="K9" s="194"/>
      <c r="L9" s="194"/>
      <c r="N9" s="194"/>
      <c r="O9" s="194"/>
      <c r="P9" s="194"/>
      <c r="Q9" s="194"/>
      <c r="R9" s="194"/>
    </row>
    <row r="10" spans="2:18">
      <c r="B10" s="194"/>
      <c r="C10" s="194"/>
      <c r="D10" s="194"/>
      <c r="E10" s="194"/>
      <c r="F10" s="194"/>
      <c r="H10" s="194"/>
      <c r="I10" s="194"/>
      <c r="J10" s="194"/>
      <c r="K10" s="194"/>
      <c r="L10" s="194"/>
      <c r="N10" s="194"/>
      <c r="O10" s="194"/>
      <c r="P10" s="194"/>
      <c r="Q10" s="194"/>
      <c r="R10" s="194"/>
    </row>
    <row r="11" spans="2:18">
      <c r="B11" s="194"/>
      <c r="C11" s="194"/>
      <c r="D11" s="194"/>
      <c r="E11" s="194"/>
      <c r="F11" s="194"/>
      <c r="H11" s="194"/>
      <c r="I11" s="194"/>
      <c r="J11" s="194"/>
      <c r="K11" s="194"/>
      <c r="L11" s="194"/>
      <c r="N11" s="194"/>
      <c r="O11" s="194"/>
      <c r="P11" s="194"/>
      <c r="Q11" s="194"/>
      <c r="R11" s="194"/>
    </row>
    <row r="12" spans="2:18">
      <c r="B12" s="194"/>
      <c r="C12" s="194"/>
      <c r="D12" s="194"/>
      <c r="E12" s="194"/>
      <c r="F12" s="194"/>
      <c r="H12" s="194"/>
      <c r="I12" s="194"/>
      <c r="J12" s="194"/>
      <c r="K12" s="194"/>
      <c r="L12" s="194"/>
      <c r="N12" s="194"/>
      <c r="O12" s="194"/>
      <c r="P12" s="194"/>
      <c r="Q12" s="194"/>
      <c r="R12" s="194"/>
    </row>
    <row r="13" spans="2:18">
      <c r="B13" s="194"/>
      <c r="C13" s="194"/>
      <c r="D13" s="194"/>
      <c r="E13" s="194"/>
      <c r="F13" s="194"/>
      <c r="H13" s="194"/>
      <c r="I13" s="194"/>
      <c r="J13" s="194"/>
      <c r="K13" s="194"/>
      <c r="L13" s="194"/>
      <c r="N13" s="194"/>
      <c r="O13" s="194"/>
      <c r="P13" s="194"/>
      <c r="Q13" s="194"/>
      <c r="R13" s="194"/>
    </row>
    <row r="14" spans="2:18">
      <c r="B14" s="194"/>
      <c r="C14" s="194"/>
      <c r="D14" s="194"/>
      <c r="E14" s="194"/>
      <c r="F14" s="194"/>
      <c r="H14" s="194"/>
      <c r="I14" s="194"/>
      <c r="J14" s="194"/>
      <c r="K14" s="194"/>
      <c r="L14" s="194"/>
      <c r="N14" s="194"/>
      <c r="O14" s="194"/>
      <c r="P14" s="194"/>
      <c r="Q14" s="194"/>
      <c r="R14" s="194"/>
    </row>
    <row r="15" spans="2:18">
      <c r="B15" s="194"/>
      <c r="C15" s="194"/>
      <c r="D15" s="194"/>
      <c r="E15" s="194"/>
      <c r="F15" s="194"/>
      <c r="H15" s="194"/>
      <c r="I15" s="194"/>
      <c r="J15" s="194"/>
      <c r="K15" s="194"/>
      <c r="L15" s="194"/>
      <c r="N15" s="194"/>
      <c r="O15" s="194"/>
      <c r="P15" s="194"/>
      <c r="Q15" s="194"/>
      <c r="R15" s="194"/>
    </row>
    <row r="16" spans="2:18">
      <c r="B16" s="194"/>
      <c r="C16" s="194"/>
      <c r="D16" s="194"/>
      <c r="E16" s="194"/>
      <c r="F16" s="194"/>
      <c r="H16" s="194"/>
      <c r="I16" s="194"/>
      <c r="J16" s="194"/>
      <c r="K16" s="194"/>
      <c r="L16" s="194"/>
      <c r="N16" s="194"/>
      <c r="O16" s="194"/>
      <c r="P16" s="194"/>
      <c r="Q16" s="194"/>
      <c r="R16" s="194"/>
    </row>
    <row r="17" spans="2:18">
      <c r="B17" s="194"/>
      <c r="C17" s="194"/>
      <c r="D17" s="194"/>
      <c r="E17" s="194"/>
      <c r="F17" s="194"/>
      <c r="H17" s="194"/>
      <c r="I17" s="194"/>
      <c r="J17" s="194"/>
      <c r="K17" s="194"/>
      <c r="L17" s="194"/>
      <c r="N17" s="194"/>
      <c r="O17" s="194"/>
      <c r="P17" s="194"/>
      <c r="Q17" s="194"/>
      <c r="R17" s="194"/>
    </row>
  </sheetData>
  <mergeCells count="6">
    <mergeCell ref="B2:F2"/>
    <mergeCell ref="H2:L2"/>
    <mergeCell ref="N2:R2"/>
    <mergeCell ref="B3:F17"/>
    <mergeCell ref="H3:L17"/>
    <mergeCell ref="N3:R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L52"/>
  <sheetViews>
    <sheetView showGridLines="0" zoomScale="80" zoomScaleNormal="80" workbookViewId="0">
      <selection activeCell="F12" sqref="F12"/>
    </sheetView>
  </sheetViews>
  <sheetFormatPr baseColWidth="10" defaultColWidth="11.42578125" defaultRowHeight="15" zeroHeight="1"/>
  <cols>
    <col min="1" max="1" width="1.5703125" style="16" customWidth="1"/>
    <col min="2" max="2" width="9.140625" style="16" customWidth="1"/>
    <col min="3" max="4" width="30.85546875" style="20" customWidth="1"/>
    <col min="5" max="5" width="19" style="16" customWidth="1"/>
    <col min="6" max="6" width="24.28515625" style="16" customWidth="1"/>
    <col min="7" max="7" width="19.28515625" style="16" customWidth="1"/>
    <col min="8" max="8" width="13.28515625" style="16" customWidth="1"/>
    <col min="9" max="9" width="15.85546875" style="16" customWidth="1"/>
    <col min="10" max="10" width="18.7109375" style="28" customWidth="1"/>
    <col min="11" max="11" width="14.7109375" style="16" customWidth="1"/>
    <col min="12" max="12" width="15" style="21" customWidth="1"/>
    <col min="13" max="13" width="13.28515625" style="16" customWidth="1"/>
    <col min="14" max="14" width="13.140625" style="16" customWidth="1"/>
    <col min="15" max="15" width="10" style="16" customWidth="1"/>
    <col min="16" max="16" width="11.5703125" style="16" customWidth="1"/>
    <col min="17" max="16384" width="11.42578125" style="16"/>
  </cols>
  <sheetData>
    <row r="1" spans="2:12"/>
    <row r="2" spans="2:12" ht="18.75" customHeight="1">
      <c r="B2" s="136" t="s">
        <v>281</v>
      </c>
      <c r="C2" s="136" t="s">
        <v>88</v>
      </c>
      <c r="D2" s="136" t="s">
        <v>2</v>
      </c>
      <c r="E2" s="140" t="s">
        <v>236</v>
      </c>
      <c r="F2" s="136" t="s">
        <v>80</v>
      </c>
      <c r="G2" s="143" t="s">
        <v>251</v>
      </c>
      <c r="H2" s="144"/>
      <c r="I2" s="144"/>
      <c r="J2" s="145"/>
      <c r="K2" s="137" t="s">
        <v>297</v>
      </c>
      <c r="L2" s="137" t="s">
        <v>296</v>
      </c>
    </row>
    <row r="3" spans="2:12" ht="12.75" customHeight="1">
      <c r="B3" s="136"/>
      <c r="C3" s="136"/>
      <c r="D3" s="136"/>
      <c r="E3" s="141"/>
      <c r="F3" s="136"/>
      <c r="G3" s="146"/>
      <c r="H3" s="147"/>
      <c r="I3" s="147"/>
      <c r="J3" s="148"/>
      <c r="K3" s="138"/>
      <c r="L3" s="138"/>
    </row>
    <row r="4" spans="2:12" ht="35.25" customHeight="1">
      <c r="B4" s="136"/>
      <c r="C4" s="136"/>
      <c r="D4" s="136"/>
      <c r="E4" s="142"/>
      <c r="F4" s="136"/>
      <c r="G4" s="31" t="s">
        <v>283</v>
      </c>
      <c r="H4" s="31" t="s">
        <v>292</v>
      </c>
      <c r="I4" s="31" t="s">
        <v>284</v>
      </c>
      <c r="J4" s="31" t="s">
        <v>0</v>
      </c>
      <c r="K4" s="139"/>
      <c r="L4" s="139"/>
    </row>
    <row r="5" spans="2:12" ht="43.5" customHeight="1">
      <c r="B5" s="59">
        <f>IF(Inicio!B17="","",Inicio!B17)</f>
        <v>1</v>
      </c>
      <c r="C5" s="42" t="str">
        <f>IF(Inicio!D17="","",Inicio!D17)</f>
        <v>Caja fuerte</v>
      </c>
      <c r="D5" s="42" t="str">
        <f>IF(Inicio!E17="","",Inicio!E17)</f>
        <v>Oficina gerente</v>
      </c>
      <c r="E5" s="42" t="str">
        <f>IF(Inicio!C17="","",Inicio!C17)</f>
        <v>Riesgo Puro</v>
      </c>
      <c r="F5" s="43" t="s">
        <v>36</v>
      </c>
      <c r="G5" s="44">
        <v>4</v>
      </c>
      <c r="H5" s="44">
        <v>3</v>
      </c>
      <c r="I5" s="44">
        <v>1</v>
      </c>
      <c r="J5" s="59" t="s">
        <v>107</v>
      </c>
      <c r="K5" s="57">
        <f>SUM(G5*0.5)+(H5*0.25)+(I5*0.25)</f>
        <v>3</v>
      </c>
      <c r="L5" s="45" t="str">
        <f>IF(AND(K5&lt;=1.4,K5&gt;0),"Muy Bajo ",IF(AND(K5&lt;=2.4,K5&gt;=1.4),"Bajo",IF(AND(K5&lt;=3.4,K5&gt;=2.4),"Medio",IF(AND(K5&lt;=4.4,K5&gt;=3.4),"Alto",IF(AND(K5&lt;=5,K5&gt;=4.4),"Muy Alto","")))))</f>
        <v>Medio</v>
      </c>
    </row>
    <row r="6" spans="2:12" ht="43.5" customHeight="1">
      <c r="B6" s="59">
        <f>IF(Inicio!B18="","",Inicio!B18)</f>
        <v>2</v>
      </c>
      <c r="C6" s="42" t="str">
        <f>IF(Inicio!D18="","",Inicio!D18)</f>
        <v>Mal control de datos</v>
      </c>
      <c r="D6" s="42" t="str">
        <f>IF(Inicio!E18="","",Inicio!E18)</f>
        <v>Instalación en General</v>
      </c>
      <c r="E6" s="42" t="str">
        <f>IF(Inicio!C18="","",Inicio!C18)</f>
        <v>Riesgo Operacional</v>
      </c>
      <c r="F6" s="43" t="s">
        <v>39</v>
      </c>
      <c r="G6" s="44">
        <v>1</v>
      </c>
      <c r="H6" s="44">
        <v>2</v>
      </c>
      <c r="I6" s="44">
        <v>5</v>
      </c>
      <c r="J6" s="59" t="s">
        <v>261</v>
      </c>
      <c r="K6" s="57">
        <f t="shared" ref="K6:K24" si="0">SUM(G6*0.5)+(H6*0.25)+(I6*0.25)</f>
        <v>2.25</v>
      </c>
      <c r="L6" s="45" t="str">
        <f>IF(AND(K6&lt;=1.4,K6&gt;0),"Muy Bajo ",IF(AND(K6&lt;=2.4,K6&gt;=1.4),"Bajo",IF(AND(K6&lt;=3.4,K6&gt;=2.4),"Medio",IF(AND(K6&lt;=4.4,K6&gt;=3.4),"Alto",IF(AND(K6&lt;=5,K6&gt;=4.4),"Muy Alto","")))))</f>
        <v>Bajo</v>
      </c>
    </row>
    <row r="7" spans="2:12" ht="43.5" customHeight="1">
      <c r="B7" s="59">
        <f>IF(Inicio!B19="","",Inicio!B19)</f>
        <v>3</v>
      </c>
      <c r="C7" s="42" t="str">
        <f>IF(Inicio!D19="","",Inicio!D19)</f>
        <v>Falta documentacion administrativa</v>
      </c>
      <c r="D7" s="42" t="str">
        <f>IF(Inicio!E19="","",Inicio!E19)</f>
        <v>En porteria</v>
      </c>
      <c r="E7" s="42" t="str">
        <f>IF(Inicio!C19="","",Inicio!C19)</f>
        <v>Riesgo Administrativo</v>
      </c>
      <c r="F7" s="43" t="s">
        <v>39</v>
      </c>
      <c r="G7" s="44">
        <v>3</v>
      </c>
      <c r="H7" s="44">
        <v>4</v>
      </c>
      <c r="I7" s="44">
        <v>1</v>
      </c>
      <c r="J7" s="59" t="s">
        <v>238</v>
      </c>
      <c r="K7" s="57">
        <f t="shared" si="0"/>
        <v>2.75</v>
      </c>
      <c r="L7" s="45" t="str">
        <f t="shared" ref="L7:L24" si="1">IF(AND(K7&lt;=1.4,K7&gt;0),"Muy Bajo ",IF(AND(K7&lt;=2.4,K7&gt;=1.4),"Bajo",IF(AND(K7&lt;=3.4,K7&gt;=2.4),"Medio",IF(AND(K7&lt;=4.4,K7&gt;=3.4),"Alto",IF(AND(K7&lt;=5,K7&gt;=4.4),"Muy Alto","")))))</f>
        <v>Medio</v>
      </c>
    </row>
    <row r="8" spans="2:12" ht="43.5" customHeight="1">
      <c r="B8" s="59">
        <f>IF(Inicio!B20="","",Inicio!B20)</f>
        <v>4</v>
      </c>
      <c r="C8" s="42" t="str">
        <f>IF(Inicio!D20="","",Inicio!D20)</f>
        <v>cajero automatico</v>
      </c>
      <c r="D8" s="42" t="str">
        <f>IF(Inicio!E20="","",Inicio!E20)</f>
        <v>En frente de casino</v>
      </c>
      <c r="E8" s="42" t="str">
        <f>IF(Inicio!C20="","",Inicio!C20)</f>
        <v>Riesgo Puro</v>
      </c>
      <c r="F8" s="43" t="s">
        <v>36</v>
      </c>
      <c r="G8" s="44">
        <v>4</v>
      </c>
      <c r="H8" s="44">
        <v>5</v>
      </c>
      <c r="I8" s="44">
        <v>5</v>
      </c>
      <c r="J8" s="59" t="s">
        <v>299</v>
      </c>
      <c r="K8" s="57">
        <f t="shared" si="0"/>
        <v>4.5</v>
      </c>
      <c r="L8" s="45" t="str">
        <f t="shared" si="1"/>
        <v>Muy Alto</v>
      </c>
    </row>
    <row r="9" spans="2:12" ht="43.5" customHeight="1">
      <c r="B9" s="59">
        <f>IF(Inicio!B21="","",Inicio!B21)</f>
        <v>5</v>
      </c>
      <c r="C9" s="42" t="str">
        <f>IF(Inicio!D21="","",Inicio!D21)</f>
        <v>Bodega de quimicos</v>
      </c>
      <c r="D9" s="42" t="str">
        <f>IF(Inicio!E21="","",Inicio!E21)</f>
        <v>Bodega quimicos</v>
      </c>
      <c r="E9" s="42" t="str">
        <f>IF(Inicio!C21="","",Inicio!C21)</f>
        <v>Riesgo Puro</v>
      </c>
      <c r="F9" s="43" t="s">
        <v>14</v>
      </c>
      <c r="G9" s="44">
        <v>3</v>
      </c>
      <c r="H9" s="44">
        <v>1</v>
      </c>
      <c r="I9" s="44">
        <v>1</v>
      </c>
      <c r="J9" s="59" t="s">
        <v>13</v>
      </c>
      <c r="K9" s="57">
        <f t="shared" si="0"/>
        <v>2</v>
      </c>
      <c r="L9" s="45" t="str">
        <f t="shared" si="1"/>
        <v>Bajo</v>
      </c>
    </row>
    <row r="10" spans="2:12" ht="43.5" customHeight="1">
      <c r="B10" s="59">
        <f>IF(Inicio!B22="","",Inicio!B22)</f>
        <v>6</v>
      </c>
      <c r="C10" s="42" t="str">
        <f>IF(Inicio!D22="","",Inicio!D22)</f>
        <v>No hay registros</v>
      </c>
      <c r="D10" s="42" t="str">
        <f>IF(Inicio!E22="","",Inicio!E22)</f>
        <v>Ingreso a bodega</v>
      </c>
      <c r="E10" s="42" t="str">
        <f>IF(Inicio!C22="","",Inicio!C22)</f>
        <v>Riesgo Administrativo</v>
      </c>
      <c r="F10" s="43" t="s">
        <v>122</v>
      </c>
      <c r="G10" s="44">
        <v>4</v>
      </c>
      <c r="H10" s="44">
        <v>4</v>
      </c>
      <c r="I10" s="44">
        <v>4</v>
      </c>
      <c r="J10" s="59" t="s">
        <v>238</v>
      </c>
      <c r="K10" s="57">
        <f t="shared" si="0"/>
        <v>4</v>
      </c>
      <c r="L10" s="45" t="str">
        <f t="shared" si="1"/>
        <v>Alto</v>
      </c>
    </row>
    <row r="11" spans="2:12" ht="43.5" customHeight="1">
      <c r="B11" s="59">
        <f>IF(Inicio!B23="","",Inicio!B23)</f>
        <v>7</v>
      </c>
      <c r="C11" s="42" t="str">
        <f>IF(Inicio!D23="","",Inicio!D23)</f>
        <v>Bodega de quimicos</v>
      </c>
      <c r="D11" s="42" t="str">
        <f>IF(Inicio!E23="","",Inicio!E23)</f>
        <v>Costado perimetro norte</v>
      </c>
      <c r="E11" s="42" t="str">
        <f>IF(Inicio!C23="","",Inicio!C23)</f>
        <v>Riesgo Operacional</v>
      </c>
      <c r="F11" s="43" t="s">
        <v>293</v>
      </c>
      <c r="G11" s="44">
        <v>1</v>
      </c>
      <c r="H11" s="44">
        <v>1</v>
      </c>
      <c r="I11" s="44">
        <v>1</v>
      </c>
      <c r="J11" s="59" t="s">
        <v>261</v>
      </c>
      <c r="K11" s="57">
        <f t="shared" si="0"/>
        <v>1</v>
      </c>
      <c r="L11" s="45" t="str">
        <f t="shared" si="1"/>
        <v xml:space="preserve">Muy Bajo </v>
      </c>
    </row>
    <row r="12" spans="2:12" ht="43.5" customHeight="1">
      <c r="B12" s="59">
        <f>IF(Inicio!B24="","",Inicio!B24)</f>
        <v>8</v>
      </c>
      <c r="C12" s="42" t="str">
        <f>IF(Inicio!D24="","",Inicio!D24)</f>
        <v>Coputadores</v>
      </c>
      <c r="D12" s="42" t="str">
        <f>IF(Inicio!E24="","",Inicio!E24)</f>
        <v>Oficina gerente</v>
      </c>
      <c r="E12" s="42" t="str">
        <f>IF(Inicio!C24="","",Inicio!C24)</f>
        <v>Riesgo Puro</v>
      </c>
      <c r="F12" s="43" t="s">
        <v>36</v>
      </c>
      <c r="G12" s="44">
        <v>1</v>
      </c>
      <c r="H12" s="44">
        <v>5</v>
      </c>
      <c r="I12" s="44">
        <v>5</v>
      </c>
      <c r="J12" s="59" t="s">
        <v>12</v>
      </c>
      <c r="K12" s="57">
        <f t="shared" si="0"/>
        <v>3</v>
      </c>
      <c r="L12" s="45" t="str">
        <f t="shared" si="1"/>
        <v>Medio</v>
      </c>
    </row>
    <row r="13" spans="2:12" ht="43.5" customHeight="1">
      <c r="B13" s="59">
        <f>IF(Inicio!B25="","",Inicio!B25)</f>
        <v>9</v>
      </c>
      <c r="C13" s="42" t="str">
        <f>IF(Inicio!D25="","",Inicio!D25)</f>
        <v/>
      </c>
      <c r="D13" s="42" t="str">
        <f>IF(Inicio!E25="","",Inicio!E25)</f>
        <v/>
      </c>
      <c r="E13" s="42" t="str">
        <f>IF(Inicio!C25="","",Inicio!C25)</f>
        <v/>
      </c>
      <c r="F13" s="43"/>
      <c r="G13" s="44"/>
      <c r="H13" s="44"/>
      <c r="I13" s="44"/>
      <c r="J13" s="59"/>
      <c r="K13" s="57">
        <f t="shared" si="0"/>
        <v>0</v>
      </c>
      <c r="L13" s="45" t="str">
        <f t="shared" si="1"/>
        <v/>
      </c>
    </row>
    <row r="14" spans="2:12" ht="43.5" customHeight="1">
      <c r="B14" s="59">
        <f>IF(Inicio!B26="","",Inicio!B26)</f>
        <v>10</v>
      </c>
      <c r="C14" s="42" t="str">
        <f>IF(Inicio!D26="","",Inicio!D26)</f>
        <v/>
      </c>
      <c r="D14" s="42" t="str">
        <f>IF(Inicio!E26="","",Inicio!E26)</f>
        <v/>
      </c>
      <c r="E14" s="42" t="str">
        <f>IF(Inicio!C26="","",Inicio!C26)</f>
        <v/>
      </c>
      <c r="F14" s="43"/>
      <c r="G14" s="44"/>
      <c r="H14" s="44"/>
      <c r="I14" s="44"/>
      <c r="J14" s="59"/>
      <c r="K14" s="57">
        <f t="shared" si="0"/>
        <v>0</v>
      </c>
      <c r="L14" s="45" t="str">
        <f t="shared" si="1"/>
        <v/>
      </c>
    </row>
    <row r="15" spans="2:12" ht="43.5" customHeight="1">
      <c r="B15" s="59">
        <f>IF(Inicio!B27="","",Inicio!B27)</f>
        <v>11</v>
      </c>
      <c r="C15" s="42" t="str">
        <f>IF(Inicio!D27="","",Inicio!D27)</f>
        <v/>
      </c>
      <c r="D15" s="42" t="str">
        <f>IF(Inicio!E27="","",Inicio!E27)</f>
        <v/>
      </c>
      <c r="E15" s="42" t="str">
        <f>IF(Inicio!C27="","",Inicio!C27)</f>
        <v/>
      </c>
      <c r="F15" s="43"/>
      <c r="G15" s="44"/>
      <c r="H15" s="44"/>
      <c r="I15" s="44"/>
      <c r="J15" s="59"/>
      <c r="K15" s="57">
        <f t="shared" si="0"/>
        <v>0</v>
      </c>
      <c r="L15" s="45" t="str">
        <f t="shared" si="1"/>
        <v/>
      </c>
    </row>
    <row r="16" spans="2:12" ht="43.5" customHeight="1">
      <c r="B16" s="59">
        <f>IF(Inicio!B28="","",Inicio!B28)</f>
        <v>12</v>
      </c>
      <c r="C16" s="42" t="str">
        <f>IF(Inicio!D28="","",Inicio!D28)</f>
        <v/>
      </c>
      <c r="D16" s="42" t="str">
        <f>IF(Inicio!E28="","",Inicio!E28)</f>
        <v/>
      </c>
      <c r="E16" s="42" t="str">
        <f>IF(Inicio!C28="","",Inicio!C28)</f>
        <v/>
      </c>
      <c r="F16" s="43"/>
      <c r="G16" s="44"/>
      <c r="H16" s="44"/>
      <c r="I16" s="44"/>
      <c r="J16" s="59"/>
      <c r="K16" s="57">
        <f t="shared" si="0"/>
        <v>0</v>
      </c>
      <c r="L16" s="45" t="str">
        <f t="shared" si="1"/>
        <v/>
      </c>
    </row>
    <row r="17" spans="2:12" ht="43.5" customHeight="1">
      <c r="B17" s="59">
        <f>IF(Inicio!B29="","",Inicio!B29)</f>
        <v>13</v>
      </c>
      <c r="C17" s="42" t="str">
        <f>IF(Inicio!D29="","",Inicio!D29)</f>
        <v/>
      </c>
      <c r="D17" s="42" t="str">
        <f>IF(Inicio!E29="","",Inicio!E29)</f>
        <v/>
      </c>
      <c r="E17" s="42" t="str">
        <f>IF(Inicio!C29="","",Inicio!C29)</f>
        <v/>
      </c>
      <c r="F17" s="43"/>
      <c r="G17" s="44"/>
      <c r="H17" s="44"/>
      <c r="I17" s="44"/>
      <c r="J17" s="59"/>
      <c r="K17" s="57">
        <f t="shared" si="0"/>
        <v>0</v>
      </c>
      <c r="L17" s="45" t="str">
        <f t="shared" si="1"/>
        <v/>
      </c>
    </row>
    <row r="18" spans="2:12" ht="43.5" customHeight="1">
      <c r="B18" s="59">
        <f>IF(Inicio!B30="","",Inicio!B30)</f>
        <v>14</v>
      </c>
      <c r="C18" s="42" t="str">
        <f>IF(Inicio!D30="","",Inicio!D30)</f>
        <v/>
      </c>
      <c r="D18" s="42" t="str">
        <f>IF(Inicio!E30="","",Inicio!E30)</f>
        <v/>
      </c>
      <c r="E18" s="42" t="str">
        <f>IF(Inicio!C30="","",Inicio!C30)</f>
        <v/>
      </c>
      <c r="F18" s="43"/>
      <c r="G18" s="44"/>
      <c r="H18" s="44"/>
      <c r="I18" s="44"/>
      <c r="J18" s="59"/>
      <c r="K18" s="57">
        <f t="shared" si="0"/>
        <v>0</v>
      </c>
      <c r="L18" s="45" t="str">
        <f t="shared" si="1"/>
        <v/>
      </c>
    </row>
    <row r="19" spans="2:12" ht="20.25">
      <c r="B19" s="59">
        <f>IF(Inicio!B31="","",Inicio!B31)</f>
        <v>15</v>
      </c>
      <c r="C19" s="42" t="str">
        <f>IF(Inicio!D31="","",Inicio!D31)</f>
        <v/>
      </c>
      <c r="D19" s="42" t="str">
        <f>IF(Inicio!E31="","",Inicio!E31)</f>
        <v/>
      </c>
      <c r="E19" s="42" t="str">
        <f>IF(Inicio!C31="","",Inicio!C31)</f>
        <v/>
      </c>
      <c r="F19" s="43"/>
      <c r="G19" s="44"/>
      <c r="H19" s="44"/>
      <c r="I19" s="44"/>
      <c r="J19" s="59"/>
      <c r="K19" s="57">
        <f t="shared" si="0"/>
        <v>0</v>
      </c>
      <c r="L19" s="45" t="str">
        <f t="shared" si="1"/>
        <v/>
      </c>
    </row>
    <row r="20" spans="2:12" ht="20.25">
      <c r="B20" s="59">
        <f>IF(Inicio!B32="","",Inicio!B32)</f>
        <v>16</v>
      </c>
      <c r="C20" s="42" t="str">
        <f>IF(Inicio!D32="","",Inicio!D32)</f>
        <v/>
      </c>
      <c r="D20" s="42" t="str">
        <f>IF(Inicio!E32="","",Inicio!E32)</f>
        <v/>
      </c>
      <c r="E20" s="42" t="str">
        <f>IF(Inicio!C32="","",Inicio!C32)</f>
        <v/>
      </c>
      <c r="F20" s="43"/>
      <c r="G20" s="44"/>
      <c r="H20" s="44"/>
      <c r="I20" s="44"/>
      <c r="J20" s="59"/>
      <c r="K20" s="57">
        <f t="shared" si="0"/>
        <v>0</v>
      </c>
      <c r="L20" s="45" t="str">
        <f t="shared" si="1"/>
        <v/>
      </c>
    </row>
    <row r="21" spans="2:12" ht="20.25">
      <c r="B21" s="59">
        <f>IF(Inicio!B33="","",Inicio!B33)</f>
        <v>17</v>
      </c>
      <c r="C21" s="42" t="str">
        <f>IF(Inicio!D33="","",Inicio!D33)</f>
        <v/>
      </c>
      <c r="D21" s="42" t="str">
        <f>IF(Inicio!E33="","",Inicio!E33)</f>
        <v/>
      </c>
      <c r="E21" s="42" t="str">
        <f>IF(Inicio!C33="","",Inicio!C33)</f>
        <v/>
      </c>
      <c r="F21" s="43"/>
      <c r="G21" s="44"/>
      <c r="H21" s="44"/>
      <c r="I21" s="44"/>
      <c r="J21" s="59"/>
      <c r="K21" s="57">
        <f t="shared" si="0"/>
        <v>0</v>
      </c>
      <c r="L21" s="45" t="str">
        <f t="shared" si="1"/>
        <v/>
      </c>
    </row>
    <row r="22" spans="2:12" ht="20.25">
      <c r="B22" s="59">
        <f>IF(Inicio!B34="","",Inicio!B34)</f>
        <v>18</v>
      </c>
      <c r="C22" s="42" t="str">
        <f>IF(Inicio!D34="","",Inicio!D34)</f>
        <v/>
      </c>
      <c r="D22" s="42" t="str">
        <f>IF(Inicio!E34="","",Inicio!E34)</f>
        <v/>
      </c>
      <c r="E22" s="42" t="str">
        <f>IF(Inicio!C34="","",Inicio!C34)</f>
        <v/>
      </c>
      <c r="F22" s="43"/>
      <c r="G22" s="44"/>
      <c r="H22" s="44"/>
      <c r="I22" s="44"/>
      <c r="J22" s="59"/>
      <c r="K22" s="57">
        <f t="shared" si="0"/>
        <v>0</v>
      </c>
      <c r="L22" s="45" t="str">
        <f t="shared" si="1"/>
        <v/>
      </c>
    </row>
    <row r="23" spans="2:12" ht="20.25">
      <c r="B23" s="59">
        <f>IF(Inicio!B35="","",Inicio!B35)</f>
        <v>19</v>
      </c>
      <c r="C23" s="42" t="str">
        <f>IF(Inicio!D35="","",Inicio!D35)</f>
        <v/>
      </c>
      <c r="D23" s="42" t="str">
        <f>IF(Inicio!E35="","",Inicio!E35)</f>
        <v/>
      </c>
      <c r="E23" s="42" t="str">
        <f>IF(Inicio!C35="","",Inicio!C35)</f>
        <v/>
      </c>
      <c r="F23" s="43"/>
      <c r="G23" s="44"/>
      <c r="H23" s="44"/>
      <c r="I23" s="44"/>
      <c r="J23" s="59"/>
      <c r="K23" s="57">
        <f t="shared" si="0"/>
        <v>0</v>
      </c>
      <c r="L23" s="45" t="str">
        <f t="shared" si="1"/>
        <v/>
      </c>
    </row>
    <row r="24" spans="2:12" ht="20.25">
      <c r="B24" s="59">
        <f>IF(Inicio!B36="","",Inicio!B36)</f>
        <v>20</v>
      </c>
      <c r="C24" s="42" t="str">
        <f>IF(Inicio!D36="","",Inicio!D36)</f>
        <v/>
      </c>
      <c r="D24" s="42" t="str">
        <f>IF(Inicio!E36="","",Inicio!E36)</f>
        <v/>
      </c>
      <c r="E24" s="42" t="str">
        <f>IF(Inicio!C36="","",Inicio!C36)</f>
        <v/>
      </c>
      <c r="F24" s="43"/>
      <c r="G24" s="44"/>
      <c r="H24" s="44"/>
      <c r="I24" s="44"/>
      <c r="J24" s="59"/>
      <c r="K24" s="57">
        <f t="shared" si="0"/>
        <v>0</v>
      </c>
      <c r="L24" s="45" t="str">
        <f t="shared" si="1"/>
        <v/>
      </c>
    </row>
    <row r="25" spans="2:12"/>
    <row r="26" spans="2:12"/>
    <row r="27" spans="2:12"/>
    <row r="28" spans="2:12"/>
    <row r="29" spans="2:12"/>
    <row r="30" spans="2:12"/>
    <row r="31" spans="2:12"/>
    <row r="32" spans="2:12"/>
    <row r="33"/>
    <row r="34"/>
    <row r="35"/>
    <row r="36"/>
    <row r="37"/>
    <row r="38"/>
    <row r="39"/>
    <row r="40"/>
    <row r="41"/>
    <row r="42"/>
    <row r="43"/>
    <row r="44"/>
    <row r="45"/>
    <row r="46"/>
    <row r="47"/>
    <row r="48"/>
    <row r="49"/>
    <row r="50"/>
    <row r="51"/>
    <row r="52"/>
  </sheetData>
  <mergeCells count="8">
    <mergeCell ref="B2:B4"/>
    <mergeCell ref="L2:L4"/>
    <mergeCell ref="E2:E4"/>
    <mergeCell ref="C2:C4"/>
    <mergeCell ref="F2:F4"/>
    <mergeCell ref="D2:D4"/>
    <mergeCell ref="G2:J3"/>
    <mergeCell ref="K2:K4"/>
  </mergeCells>
  <conditionalFormatting sqref="L5:L24">
    <cfRule type="expression" dxfId="233" priority="110">
      <formula>L5="100%"</formula>
    </cfRule>
    <cfRule type="expression" dxfId="232" priority="111">
      <formula>L5="86%"</formula>
    </cfRule>
    <cfRule type="expression" dxfId="231" priority="112">
      <formula>L5="71%"</formula>
    </cfRule>
    <cfRule type="expression" dxfId="230" priority="113">
      <formula>L5="57%"</formula>
    </cfRule>
    <cfRule type="expression" dxfId="229" priority="114">
      <formula>L5="43%"</formula>
    </cfRule>
    <cfRule type="expression" dxfId="228" priority="115">
      <formula>L5="29%"</formula>
    </cfRule>
  </conditionalFormatting>
  <conditionalFormatting sqref="L5:L24">
    <cfRule type="containsText" dxfId="227" priority="6" operator="containsText" text="Muy Alto">
      <formula>NOT(ISERROR(SEARCH("Muy Alto",L5)))</formula>
    </cfRule>
    <cfRule type="containsText" dxfId="226" priority="7" operator="containsText" text="Alto">
      <formula>NOT(ISERROR(SEARCH("Alto",L5)))</formula>
    </cfRule>
    <cfRule type="containsText" dxfId="225" priority="8" operator="containsText" text="Medio">
      <formula>NOT(ISERROR(SEARCH("Medio",L5)))</formula>
    </cfRule>
    <cfRule type="containsText" dxfId="224" priority="9" operator="containsText" text="Bajo">
      <formula>NOT(ISERROR(SEARCH("Bajo",L5)))</formula>
    </cfRule>
    <cfRule type="containsText" dxfId="223" priority="10" operator="containsText" text="Muy Bajo">
      <formula>NOT(ISERROR(SEARCH("Muy Bajo",L5)))</formula>
    </cfRule>
  </conditionalFormatting>
  <dataValidations count="1">
    <dataValidation type="list" allowBlank="1" showInputMessage="1" showErrorMessage="1" sqref="G5:I24" xr:uid="{00000000-0002-0000-0100-000000000000}">
      <formula1>"1,2,3,4,5"</formula1>
    </dataValidation>
  </dataValidations>
  <pageMargins left="0.25" right="0.25" top="0.75" bottom="0.75" header="0.3" footer="0.3"/>
  <pageSetup scale="64" fitToHeight="6" orientation="landscape"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1000000}">
          <x14:formula1>
            <xm:f>Datos!$B$4:$B$44</xm:f>
          </x14:formula1>
          <xm:sqref>F5:F24</xm:sqref>
        </x14:dataValidation>
        <x14:dataValidation type="list" allowBlank="1" showInputMessage="1" showErrorMessage="1" xr:uid="{00000000-0002-0000-0100-000002000000}">
          <x14:formula1>
            <xm:f>Datos!$C$4:$C$19</xm:f>
          </x14:formula1>
          <xm:sqref>J5:J24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3:O44"/>
  <sheetViews>
    <sheetView topLeftCell="D4" zoomScale="80" zoomScaleNormal="80" workbookViewId="0">
      <selection activeCell="E39" sqref="E39"/>
    </sheetView>
  </sheetViews>
  <sheetFormatPr baseColWidth="10" defaultRowHeight="12.75"/>
  <cols>
    <col min="1" max="1" width="28.140625" bestFit="1" customWidth="1"/>
    <col min="2" max="2" width="34.42578125" bestFit="1" customWidth="1"/>
    <col min="3" max="3" width="41.7109375" customWidth="1"/>
    <col min="4" max="4" width="46.7109375" bestFit="1" customWidth="1"/>
    <col min="5" max="5" width="46.7109375" customWidth="1"/>
    <col min="6" max="6" width="24.28515625" bestFit="1" customWidth="1"/>
    <col min="7" max="7" width="27.28515625" bestFit="1" customWidth="1"/>
    <col min="8" max="8" width="18.42578125" bestFit="1" customWidth="1"/>
    <col min="10" max="10" width="26.28515625" bestFit="1" customWidth="1"/>
    <col min="11" max="11" width="16" bestFit="1" customWidth="1"/>
  </cols>
  <sheetData>
    <row r="3" spans="1:10" s="3" customFormat="1">
      <c r="A3" s="3" t="s">
        <v>33</v>
      </c>
      <c r="B3" s="3" t="s">
        <v>254</v>
      </c>
      <c r="C3" s="3" t="s">
        <v>46</v>
      </c>
      <c r="D3" s="3" t="s">
        <v>1</v>
      </c>
      <c r="E3" s="3" t="s">
        <v>181</v>
      </c>
      <c r="F3" s="3" t="s">
        <v>273</v>
      </c>
      <c r="G3" s="3" t="s">
        <v>278</v>
      </c>
      <c r="H3" s="3" t="s">
        <v>82</v>
      </c>
      <c r="I3" s="3" t="s">
        <v>89</v>
      </c>
      <c r="J3" s="3" t="s">
        <v>93</v>
      </c>
    </row>
    <row r="4" spans="1:10">
      <c r="A4" s="1" t="s">
        <v>27</v>
      </c>
      <c r="B4" t="s">
        <v>35</v>
      </c>
      <c r="C4" t="s">
        <v>47</v>
      </c>
      <c r="D4" t="s">
        <v>87</v>
      </c>
      <c r="E4" t="s">
        <v>117</v>
      </c>
      <c r="F4" t="s">
        <v>269</v>
      </c>
      <c r="G4" t="s">
        <v>269</v>
      </c>
      <c r="H4" t="s">
        <v>84</v>
      </c>
      <c r="I4">
        <v>2</v>
      </c>
      <c r="J4" t="s">
        <v>96</v>
      </c>
    </row>
    <row r="5" spans="1:10">
      <c r="A5" s="1" t="s">
        <v>24</v>
      </c>
      <c r="B5" t="s">
        <v>109</v>
      </c>
      <c r="C5" t="s">
        <v>12</v>
      </c>
      <c r="D5" t="s">
        <v>100</v>
      </c>
      <c r="E5" t="s">
        <v>119</v>
      </c>
      <c r="F5" t="s">
        <v>270</v>
      </c>
      <c r="G5" t="s">
        <v>270</v>
      </c>
      <c r="H5" t="s">
        <v>85</v>
      </c>
      <c r="I5">
        <v>3</v>
      </c>
      <c r="J5" t="s">
        <v>97</v>
      </c>
    </row>
    <row r="6" spans="1:10">
      <c r="A6" s="1" t="s">
        <v>28</v>
      </c>
      <c r="B6" s="2" t="s">
        <v>14</v>
      </c>
      <c r="C6" t="s">
        <v>13</v>
      </c>
      <c r="D6" t="s">
        <v>99</v>
      </c>
      <c r="E6" t="s">
        <v>121</v>
      </c>
      <c r="F6" t="s">
        <v>271</v>
      </c>
      <c r="G6" t="s">
        <v>271</v>
      </c>
      <c r="H6" t="s">
        <v>86</v>
      </c>
      <c r="I6">
        <v>4</v>
      </c>
      <c r="J6" t="s">
        <v>94</v>
      </c>
    </row>
    <row r="7" spans="1:10">
      <c r="A7" s="1" t="s">
        <v>26</v>
      </c>
      <c r="B7" s="2" t="s">
        <v>36</v>
      </c>
      <c r="C7" t="s">
        <v>112</v>
      </c>
      <c r="D7" t="s">
        <v>52</v>
      </c>
      <c r="E7" t="s">
        <v>123</v>
      </c>
      <c r="F7" t="s">
        <v>272</v>
      </c>
      <c r="G7" t="s">
        <v>272</v>
      </c>
      <c r="H7" t="s">
        <v>113</v>
      </c>
      <c r="I7">
        <v>5</v>
      </c>
      <c r="J7" t="s">
        <v>326</v>
      </c>
    </row>
    <row r="8" spans="1:10">
      <c r="A8" s="1" t="s">
        <v>114</v>
      </c>
      <c r="B8" t="s">
        <v>293</v>
      </c>
      <c r="C8" t="s">
        <v>299</v>
      </c>
      <c r="D8" t="s">
        <v>50</v>
      </c>
      <c r="E8" t="s">
        <v>125</v>
      </c>
      <c r="F8" t="s">
        <v>274</v>
      </c>
      <c r="G8" t="s">
        <v>274</v>
      </c>
    </row>
    <row r="9" spans="1:10">
      <c r="A9" s="1" t="s">
        <v>116</v>
      </c>
      <c r="B9" t="s">
        <v>62</v>
      </c>
      <c r="C9" t="s">
        <v>262</v>
      </c>
      <c r="D9" t="s">
        <v>51</v>
      </c>
      <c r="E9" t="s">
        <v>127</v>
      </c>
      <c r="F9" t="s">
        <v>275</v>
      </c>
      <c r="G9" t="s">
        <v>275</v>
      </c>
    </row>
    <row r="10" spans="1:10">
      <c r="A10" s="1" t="s">
        <v>118</v>
      </c>
      <c r="B10" t="s">
        <v>42</v>
      </c>
      <c r="C10" t="s">
        <v>238</v>
      </c>
      <c r="D10" t="s">
        <v>266</v>
      </c>
      <c r="E10" t="s">
        <v>151</v>
      </c>
      <c r="F10" t="s">
        <v>276</v>
      </c>
      <c r="G10" t="s">
        <v>276</v>
      </c>
    </row>
    <row r="11" spans="1:10">
      <c r="A11" s="1" t="s">
        <v>8</v>
      </c>
      <c r="B11" s="2" t="s">
        <v>110</v>
      </c>
      <c r="C11" t="s">
        <v>239</v>
      </c>
      <c r="D11" t="s">
        <v>153</v>
      </c>
      <c r="E11" t="s">
        <v>152</v>
      </c>
      <c r="F11" t="s">
        <v>277</v>
      </c>
      <c r="G11" t="s">
        <v>277</v>
      </c>
    </row>
    <row r="12" spans="1:10">
      <c r="A12" s="1" t="s">
        <v>20</v>
      </c>
      <c r="B12" s="2" t="s">
        <v>39</v>
      </c>
      <c r="C12" t="s">
        <v>107</v>
      </c>
      <c r="D12" t="s">
        <v>60</v>
      </c>
      <c r="E12" t="s">
        <v>128</v>
      </c>
    </row>
    <row r="13" spans="1:10">
      <c r="A13" s="1" t="s">
        <v>32</v>
      </c>
      <c r="B13" t="s">
        <v>241</v>
      </c>
      <c r="C13" t="s">
        <v>261</v>
      </c>
      <c r="D13" t="s">
        <v>263</v>
      </c>
      <c r="E13" t="s">
        <v>182</v>
      </c>
    </row>
    <row r="14" spans="1:10">
      <c r="A14" s="1" t="s">
        <v>23</v>
      </c>
      <c r="B14" t="s">
        <v>256</v>
      </c>
      <c r="C14" t="s">
        <v>294</v>
      </c>
      <c r="D14" t="s">
        <v>79</v>
      </c>
      <c r="E14" t="s">
        <v>61</v>
      </c>
    </row>
    <row r="15" spans="1:10">
      <c r="A15" s="1" t="s">
        <v>30</v>
      </c>
      <c r="B15" s="2" t="s">
        <v>37</v>
      </c>
      <c r="C15" t="s">
        <v>298</v>
      </c>
      <c r="D15" t="s">
        <v>139</v>
      </c>
      <c r="E15" t="s">
        <v>104</v>
      </c>
    </row>
    <row r="16" spans="1:10">
      <c r="A16" s="1" t="s">
        <v>108</v>
      </c>
      <c r="B16" t="s">
        <v>38</v>
      </c>
      <c r="C16" t="s">
        <v>300</v>
      </c>
      <c r="D16" t="s">
        <v>136</v>
      </c>
      <c r="E16" t="s">
        <v>103</v>
      </c>
      <c r="H16" t="s">
        <v>83</v>
      </c>
      <c r="I16">
        <v>1</v>
      </c>
      <c r="J16" t="s">
        <v>95</v>
      </c>
    </row>
    <row r="17" spans="1:15">
      <c r="A17" s="1" t="s">
        <v>17</v>
      </c>
      <c r="B17" t="s">
        <v>257</v>
      </c>
      <c r="D17" t="s">
        <v>98</v>
      </c>
      <c r="E17" t="s">
        <v>56</v>
      </c>
    </row>
    <row r="18" spans="1:15">
      <c r="A18" s="1" t="s">
        <v>129</v>
      </c>
      <c r="B18" s="2" t="s">
        <v>122</v>
      </c>
      <c r="D18" t="s">
        <v>265</v>
      </c>
      <c r="E18" t="s">
        <v>130</v>
      </c>
    </row>
    <row r="19" spans="1:15">
      <c r="A19" s="1" t="s">
        <v>25</v>
      </c>
      <c r="B19" s="2" t="s">
        <v>120</v>
      </c>
      <c r="D19" t="s">
        <v>264</v>
      </c>
      <c r="E19" t="s">
        <v>57</v>
      </c>
    </row>
    <row r="20" spans="1:15">
      <c r="A20" s="1" t="s">
        <v>31</v>
      </c>
      <c r="B20" s="2" t="s">
        <v>124</v>
      </c>
      <c r="D20" t="s">
        <v>132</v>
      </c>
      <c r="E20" t="s">
        <v>146</v>
      </c>
    </row>
    <row r="21" spans="1:15">
      <c r="A21" s="1" t="s">
        <v>22</v>
      </c>
      <c r="B21" t="s">
        <v>258</v>
      </c>
      <c r="D21" t="s">
        <v>131</v>
      </c>
      <c r="E21" t="s">
        <v>183</v>
      </c>
      <c r="L21">
        <v>1.6666666667000001</v>
      </c>
      <c r="M21">
        <v>1</v>
      </c>
      <c r="N21">
        <f>L21*M21</f>
        <v>1.6666666667000001</v>
      </c>
      <c r="O21">
        <f>((N21*N21)+(N21*N21))*(N21*N21)</f>
        <v>15.432098766666671</v>
      </c>
    </row>
    <row r="22" spans="1:15">
      <c r="A22" s="1" t="s">
        <v>21</v>
      </c>
      <c r="B22" s="2" t="s">
        <v>54</v>
      </c>
      <c r="D22" t="s">
        <v>148</v>
      </c>
      <c r="E22" t="s">
        <v>133</v>
      </c>
    </row>
    <row r="23" spans="1:15">
      <c r="A23" s="1" t="s">
        <v>18</v>
      </c>
      <c r="B23" t="s">
        <v>7</v>
      </c>
      <c r="D23" t="s">
        <v>49</v>
      </c>
      <c r="E23" t="s">
        <v>134</v>
      </c>
    </row>
    <row r="24" spans="1:15">
      <c r="A24" s="1" t="s">
        <v>29</v>
      </c>
      <c r="B24" t="s">
        <v>115</v>
      </c>
      <c r="D24" t="s">
        <v>149</v>
      </c>
      <c r="E24" t="s">
        <v>135</v>
      </c>
    </row>
    <row r="25" spans="1:15">
      <c r="A25" s="1" t="s">
        <v>19</v>
      </c>
      <c r="B25" s="2" t="s">
        <v>53</v>
      </c>
      <c r="D25" t="s">
        <v>48</v>
      </c>
      <c r="E25" t="s">
        <v>59</v>
      </c>
    </row>
    <row r="26" spans="1:15">
      <c r="B26" t="s">
        <v>4</v>
      </c>
      <c r="D26" t="s">
        <v>58</v>
      </c>
      <c r="E26" t="s">
        <v>184</v>
      </c>
    </row>
    <row r="27" spans="1:15">
      <c r="B27" s="2" t="s">
        <v>6</v>
      </c>
      <c r="D27" t="s">
        <v>133</v>
      </c>
      <c r="E27" t="s">
        <v>156</v>
      </c>
    </row>
    <row r="28" spans="1:15">
      <c r="B28" t="s">
        <v>240</v>
      </c>
      <c r="D28" t="s">
        <v>154</v>
      </c>
      <c r="E28" t="s">
        <v>60</v>
      </c>
    </row>
    <row r="29" spans="1:15">
      <c r="B29" s="2" t="s">
        <v>106</v>
      </c>
      <c r="D29" t="s">
        <v>155</v>
      </c>
      <c r="E29" t="s">
        <v>136</v>
      </c>
    </row>
    <row r="30" spans="1:15">
      <c r="B30" t="s">
        <v>259</v>
      </c>
      <c r="D30" t="s">
        <v>268</v>
      </c>
      <c r="E30" t="s">
        <v>137</v>
      </c>
    </row>
    <row r="31" spans="1:15">
      <c r="B31" s="2" t="s">
        <v>40</v>
      </c>
      <c r="D31" t="s">
        <v>55</v>
      </c>
      <c r="E31" t="s">
        <v>147</v>
      </c>
    </row>
    <row r="32" spans="1:15">
      <c r="B32" s="2" t="s">
        <v>111</v>
      </c>
      <c r="D32" t="s">
        <v>180</v>
      </c>
      <c r="E32" t="s">
        <v>138</v>
      </c>
      <c r="I32">
        <v>0</v>
      </c>
    </row>
    <row r="33" spans="2:9">
      <c r="B33" t="s">
        <v>255</v>
      </c>
      <c r="D33" t="s">
        <v>267</v>
      </c>
      <c r="E33" t="s">
        <v>139</v>
      </c>
      <c r="G33" s="5"/>
      <c r="I33" t="e">
        <f>#REF!+1</f>
        <v>#REF!</v>
      </c>
    </row>
    <row r="34" spans="2:9">
      <c r="B34" t="s">
        <v>238</v>
      </c>
      <c r="E34" t="s">
        <v>98</v>
      </c>
      <c r="G34" s="5"/>
      <c r="I34" t="e">
        <f>#REF!+1</f>
        <v>#REF!</v>
      </c>
    </row>
    <row r="35" spans="2:9">
      <c r="B35" t="s">
        <v>260</v>
      </c>
      <c r="E35" t="s">
        <v>99</v>
      </c>
      <c r="G35" s="5"/>
      <c r="I35" t="e">
        <f>#REF!+1</f>
        <v>#REF!</v>
      </c>
    </row>
    <row r="36" spans="2:9">
      <c r="B36" s="2" t="s">
        <v>126</v>
      </c>
      <c r="E36" t="s">
        <v>100</v>
      </c>
      <c r="G36" s="5"/>
      <c r="I36" t="e">
        <f>#REF!+1</f>
        <v>#REF!</v>
      </c>
    </row>
    <row r="37" spans="2:9">
      <c r="B37" t="s">
        <v>44</v>
      </c>
      <c r="E37" t="s">
        <v>150</v>
      </c>
      <c r="G37" s="5"/>
      <c r="I37" t="e">
        <f>#REF!+1</f>
        <v>#REF!</v>
      </c>
    </row>
    <row r="38" spans="2:9">
      <c r="B38" t="s">
        <v>45</v>
      </c>
      <c r="E38" t="s">
        <v>347</v>
      </c>
      <c r="F38" s="5">
        <v>0</v>
      </c>
      <c r="G38" s="5"/>
    </row>
    <row r="39" spans="2:9">
      <c r="B39" t="s">
        <v>3</v>
      </c>
      <c r="F39" s="5" t="e">
        <f>#REF!</f>
        <v>#REF!</v>
      </c>
      <c r="G39" s="5"/>
    </row>
    <row r="40" spans="2:9">
      <c r="B40" s="2" t="s">
        <v>15</v>
      </c>
      <c r="F40" s="5" t="e">
        <f>#REF!</f>
        <v>#REF!</v>
      </c>
    </row>
    <row r="41" spans="2:9">
      <c r="B41" s="2" t="s">
        <v>41</v>
      </c>
      <c r="F41" s="5" t="e">
        <f>#REF!</f>
        <v>#REF!</v>
      </c>
    </row>
    <row r="42" spans="2:9">
      <c r="B42" t="s">
        <v>16</v>
      </c>
      <c r="F42" s="5" t="e">
        <f>#REF!</f>
        <v>#REF!</v>
      </c>
    </row>
    <row r="43" spans="2:9">
      <c r="B43" t="s">
        <v>5</v>
      </c>
      <c r="F43" s="5" t="e">
        <f>#REF!</f>
        <v>#REF!</v>
      </c>
    </row>
    <row r="44" spans="2:9">
      <c r="B44" t="s">
        <v>43</v>
      </c>
      <c r="F44" s="5" t="e">
        <f>#REF!</f>
        <v>#REF!</v>
      </c>
    </row>
  </sheetData>
  <sortState ref="D4:D33">
    <sortCondition ref="D33"/>
  </sortState>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23"/>
  <sheetViews>
    <sheetView showGridLines="0" zoomScale="80" zoomScaleNormal="80" workbookViewId="0">
      <selection activeCell="T12" sqref="T12"/>
    </sheetView>
  </sheetViews>
  <sheetFormatPr baseColWidth="10" defaultRowHeight="12.75"/>
  <cols>
    <col min="1" max="1" width="7.7109375" customWidth="1"/>
    <col min="2" max="2" width="10.5703125" bestFit="1" customWidth="1"/>
    <col min="3" max="3" width="15.85546875" customWidth="1"/>
    <col min="4" max="4" width="16.85546875" customWidth="1"/>
    <col min="5" max="5" width="32.140625" bestFit="1" customWidth="1"/>
    <col min="6" max="6" width="6.28515625" bestFit="1" customWidth="1"/>
    <col min="7" max="7" width="22.140625" bestFit="1" customWidth="1"/>
    <col min="8" max="8" width="14.5703125" bestFit="1" customWidth="1"/>
    <col min="9" max="9" width="14.42578125" customWidth="1"/>
    <col min="10" max="10" width="14" bestFit="1" customWidth="1"/>
    <col min="11" max="11" width="21.5703125" bestFit="1" customWidth="1"/>
    <col min="12" max="12" width="18.85546875" bestFit="1" customWidth="1"/>
    <col min="13" max="13" width="15.5703125" customWidth="1"/>
    <col min="14" max="14" width="14.5703125" bestFit="1" customWidth="1"/>
    <col min="15" max="15" width="17.140625" bestFit="1" customWidth="1"/>
    <col min="16" max="16" width="17.5703125" customWidth="1"/>
    <col min="17" max="17" width="48.5703125" customWidth="1"/>
  </cols>
  <sheetData>
    <row r="1" spans="1:17">
      <c r="A1" s="104" t="s">
        <v>310</v>
      </c>
      <c r="B1" s="105" t="s">
        <v>311</v>
      </c>
      <c r="C1" s="105" t="s">
        <v>236</v>
      </c>
      <c r="D1" s="105" t="s">
        <v>312</v>
      </c>
      <c r="E1" s="105" t="s">
        <v>0</v>
      </c>
      <c r="F1" s="105" t="s">
        <v>313</v>
      </c>
      <c r="G1" s="105" t="s">
        <v>314</v>
      </c>
      <c r="H1" s="105" t="s">
        <v>315</v>
      </c>
      <c r="I1" s="105" t="s">
        <v>11</v>
      </c>
      <c r="J1" s="105" t="s">
        <v>316</v>
      </c>
      <c r="K1" s="105" t="s">
        <v>327</v>
      </c>
      <c r="L1" s="105" t="s">
        <v>317</v>
      </c>
      <c r="M1" s="105" t="s">
        <v>328</v>
      </c>
      <c r="N1" s="105" t="s">
        <v>318</v>
      </c>
      <c r="O1" s="105" t="s">
        <v>329</v>
      </c>
      <c r="P1" s="105" t="s">
        <v>319</v>
      </c>
      <c r="Q1" s="105" t="s">
        <v>279</v>
      </c>
    </row>
    <row r="2" spans="1:17" ht="12.75" customHeight="1">
      <c r="A2" s="103">
        <f>IF(correction!B5="","",correction!B5)</f>
        <v>1</v>
      </c>
      <c r="B2" s="101" t="str">
        <f>IF(correction!C5="","",correction!C5)</f>
        <v>Caja fuerte</v>
      </c>
      <c r="C2" s="101" t="str">
        <f>IF(correction!D5="","",correction!D5)</f>
        <v>Riesgo Puro</v>
      </c>
      <c r="D2" s="101" t="str">
        <f>IF(correction!E5="","",correction!E5)</f>
        <v>Asalto</v>
      </c>
      <c r="E2" s="101" t="str">
        <f>IF(correction!F5="","",correction!F5)</f>
        <v>Perdida / Sustracción de Productos</v>
      </c>
      <c r="F2" s="101" t="str">
        <f>IF(correction!G5="","",correction!G5)</f>
        <v>Medio</v>
      </c>
      <c r="G2" s="101" t="str">
        <f>IF(correction!H5="","",correction!H5)</f>
        <v>Eliminar, paralizar</v>
      </c>
      <c r="H2" s="101" t="str">
        <f>IF(correction!I5="","",correction!I5)</f>
        <v>Quitar, Retira el Objetivo</v>
      </c>
      <c r="I2" s="101" t="str">
        <f>IF(correction!J5="","",correction!J5)</f>
        <v>Adminiistracion</v>
      </c>
      <c r="J2" s="101" t="str">
        <f>IF(correction!K5="","",correction!K5)</f>
        <v>Rondas Mixtas</v>
      </c>
      <c r="K2" s="101" t="str">
        <f>IF(correction!L5="","",correction!L5)</f>
        <v>Prevención de Riesgos</v>
      </c>
      <c r="L2" s="101" t="str">
        <f>IF(correction!M5="","",correction!M5)</f>
        <v>Control de acceso automatizado</v>
      </c>
      <c r="M2" s="101" t="str">
        <f>IF(correction!N5="","",correction!N5)</f>
        <v>Servicios Generales</v>
      </c>
      <c r="N2" s="101" t="str">
        <f>IF(correction!O5="","",correction!O5)</f>
        <v>Reforzar Portón</v>
      </c>
      <c r="O2" s="101" t="str">
        <f>IF(correction!P5="","",correction!P5)</f>
        <v>Seguridad Privada</v>
      </c>
      <c r="P2" s="101" t="str">
        <f>IF(correction!Q5="","",correction!Q5)</f>
        <v>El portón en horario inhábil debe permanecer cerrado, en los horarios hábiles se debe estar atento al ingreso de vehículos y el control de acceso.</v>
      </c>
      <c r="Q2" s="102" t="str">
        <f>IF(correction!R5="","",correction!R5)</f>
        <v>Se debe reforzar el portón con sistemas robustos de protección, con el fin de retardar el ingreso ante eventos delictivos como alunizaje, los rayos perimetrales deben ser conectados a tiempo además de instalar cobertura en el portón.</v>
      </c>
    </row>
    <row r="3" spans="1:17">
      <c r="A3" s="103">
        <f>IF(correction!B6="","",correction!B6)</f>
        <v>2</v>
      </c>
      <c r="B3" s="101" t="str">
        <f>IF(correction!C6="","",correction!C6)</f>
        <v>Mal control de datos</v>
      </c>
      <c r="C3" s="101" t="str">
        <f>IF(correction!D6="","",correction!D6)</f>
        <v>Riesgo Operacional</v>
      </c>
      <c r="D3" s="101" t="str">
        <f>IF(correction!E6="","",correction!E6)</f>
        <v>Descuido</v>
      </c>
      <c r="E3" s="101" t="str">
        <f>IF(correction!F6="","",correction!F6)</f>
        <v xml:space="preserve">Accidente </v>
      </c>
      <c r="F3" s="101" t="str">
        <f>IF(correction!G6="","",correction!G6)</f>
        <v>Bajo</v>
      </c>
      <c r="G3" s="101" t="str">
        <f>IF(correction!H6="","",correction!H6)</f>
        <v>Reducir, Minimizar, Mitigar</v>
      </c>
      <c r="H3" s="101" t="str">
        <f>IF(correction!I6="","",correction!I6)</f>
        <v>Control y Registro de Ingreso</v>
      </c>
      <c r="I3" s="101" t="str">
        <f>IF(correction!J6="","",correction!J6)</f>
        <v>Seguridad Privada</v>
      </c>
      <c r="J3" s="101" t="str">
        <f>IF(correction!K6="","",correction!K6)</f>
        <v>Generar Procedimiento</v>
      </c>
      <c r="K3" s="101" t="str">
        <f>IF(correction!L6="","",correction!L6)</f>
        <v>Gerencia</v>
      </c>
      <c r="L3" s="101" t="str">
        <f>IF(correction!M6="","",correction!M6)</f>
        <v>Incrementar Dotación de Guardias</v>
      </c>
      <c r="M3" s="101" t="str">
        <f>IF(correction!N6="","",correction!N6)</f>
        <v>Operaciones</v>
      </c>
      <c r="N3" s="101" t="str">
        <f>IF(correction!O6="","",correction!O6)</f>
        <v>Limitar Acceso</v>
      </c>
      <c r="O3" s="101" t="str">
        <f>IF(correction!P6="","",correction!P6)</f>
        <v>Operaciones</v>
      </c>
      <c r="P3" s="101" t="str">
        <f>IF(correction!Q6="","",correction!Q6)</f>
        <v/>
      </c>
      <c r="Q3" s="101" t="str">
        <f>IF(correction!R6="","",correction!R6)</f>
        <v/>
      </c>
    </row>
    <row r="4" spans="1:17">
      <c r="A4" s="103">
        <f>IF(correction!B7="","",correction!B7)</f>
        <v>3</v>
      </c>
      <c r="B4" s="101" t="str">
        <f>IF(correction!C7="","",correction!C7)</f>
        <v>Falta documentacion administrativa</v>
      </c>
      <c r="C4" s="101" t="str">
        <f>IF(correction!D7="","",correction!D7)</f>
        <v>Riesgo Administrativo</v>
      </c>
      <c r="D4" s="101" t="str">
        <f>IF(correction!E7="","",correction!E7)</f>
        <v>Descuido</v>
      </c>
      <c r="E4" s="101" t="str">
        <f>IF(correction!F7="","",correction!F7)</f>
        <v>Multas</v>
      </c>
      <c r="F4" s="101" t="str">
        <f>IF(correction!G7="","",correction!G7)</f>
        <v>Medio</v>
      </c>
      <c r="G4" s="101" t="str">
        <f>IF(correction!H7="","",correction!H7)</f>
        <v>Reducir, Minimizar, Mitigar</v>
      </c>
      <c r="H4" s="101" t="str">
        <f>IF(correction!I7="","",correction!I7)</f>
        <v>Cerrar dependencia/Recinto</v>
      </c>
      <c r="I4" s="101" t="str">
        <f>IF(correction!J7="","",correction!J7)</f>
        <v>Adminiistracion</v>
      </c>
      <c r="J4" s="101" t="str">
        <f>IF(correction!K7="","",correction!K7)</f>
        <v>Rondas Perimetrales</v>
      </c>
      <c r="K4" s="101" t="str">
        <f>IF(correction!L7="","",correction!L7)</f>
        <v>Seguridad Privada</v>
      </c>
      <c r="L4" s="101" t="str">
        <f>IF(correction!M7="","",correction!M7)</f>
        <v>Quitar, Retira el Objetivo</v>
      </c>
      <c r="M4" s="101" t="str">
        <f>IF(correction!N7="","",correction!N7)</f>
        <v>Gerencia</v>
      </c>
      <c r="N4" s="101" t="str">
        <f>IF(correction!O7="","",correction!O7)</f>
        <v>Probar Planes de Emergencia (Simulacros)</v>
      </c>
      <c r="O4" s="101" t="str">
        <f>IF(correction!P7="","",correction!P7)</f>
        <v>Gerencia</v>
      </c>
      <c r="P4" s="101" t="str">
        <f>IF(correction!Q7="","",correction!Q7)</f>
        <v/>
      </c>
      <c r="Q4" s="101" t="str">
        <f>IF(correction!R7="","",correction!R7)</f>
        <v/>
      </c>
    </row>
    <row r="5" spans="1:17">
      <c r="A5" s="103">
        <f>IF(correction!B8="","",correction!B8)</f>
        <v>4</v>
      </c>
      <c r="B5" s="101" t="str">
        <f>IF(correction!C8="","",correction!C8)</f>
        <v>cajero automatico</v>
      </c>
      <c r="C5" s="101" t="str">
        <f>IF(correction!D8="","",correction!D8)</f>
        <v>Riesgo Puro</v>
      </c>
      <c r="D5" s="101" t="str">
        <f>IF(correction!E8="","",correction!E8)</f>
        <v>Asalto</v>
      </c>
      <c r="E5" s="101" t="str">
        <f>IF(correction!F8="","",correction!F8)</f>
        <v>Daño de Imagen</v>
      </c>
      <c r="F5" s="101" t="str">
        <f>IF(correction!G8="","",correction!G8)</f>
        <v>Muy Alto</v>
      </c>
      <c r="G5" s="101" t="str">
        <f>IF(correction!H8="","",correction!H8)</f>
        <v>Reducir, Minimizar, Mitigar</v>
      </c>
      <c r="H5" s="101" t="str">
        <f>IF(correction!I8="","",correction!I8)</f>
        <v>Limitar Acceso</v>
      </c>
      <c r="I5" s="101" t="str">
        <f>IF(correction!J8="","",correction!J8)</f>
        <v>Operaciones</v>
      </c>
      <c r="J5" s="101" t="str">
        <f>IF(correction!K8="","",correction!K8)</f>
        <v>Quitar, Retira el Objetivo</v>
      </c>
      <c r="K5" s="101" t="str">
        <f>IF(correction!L8="","",correction!L8)</f>
        <v>Gerencia</v>
      </c>
      <c r="L5" s="101" t="str">
        <f>IF(correction!M8="","",correction!M8)</f>
        <v>Incrementar Dotación de Guardias</v>
      </c>
      <c r="M5" s="101" t="str">
        <f>IF(correction!N8="","",correction!N8)</f>
        <v>Adminiistracion</v>
      </c>
      <c r="N5" s="101" t="str">
        <f>IF(correction!O8="","",correction!O8)</f>
        <v>Programa de Autocuidado / Difusión</v>
      </c>
      <c r="O5" s="101" t="str">
        <f>IF(correction!P8="","",correction!P8)</f>
        <v>Operaciones</v>
      </c>
      <c r="P5" s="101" t="str">
        <f>IF(correction!Q8="","",correction!Q8)</f>
        <v/>
      </c>
      <c r="Q5" s="101" t="str">
        <f>IF(correction!R8="","",correction!R8)</f>
        <v/>
      </c>
    </row>
    <row r="6" spans="1:17">
      <c r="A6" s="103">
        <f>IF(correction!B9="","",correction!B9)</f>
        <v>5</v>
      </c>
      <c r="B6" s="101" t="str">
        <f>IF(correction!C9="","",correction!C9)</f>
        <v>Bodega de quimicos</v>
      </c>
      <c r="C6" s="101" t="str">
        <f>IF(correction!D9="","",correction!D9)</f>
        <v>Riesgo Puro</v>
      </c>
      <c r="D6" s="101" t="str">
        <f>IF(correction!E9="","",correction!E9)</f>
        <v>Alunizaje</v>
      </c>
      <c r="E6" s="101" t="str">
        <f>IF(correction!F9="","",correction!F9)</f>
        <v>Personas Lesionadas</v>
      </c>
      <c r="F6" s="101" t="str">
        <f>IF(correction!G9="","",correction!G9)</f>
        <v>Bajo</v>
      </c>
      <c r="G6" s="101" t="str">
        <f>IF(correction!H9="","",correction!H9)</f>
        <v>Reducir, Minimizar, Mitigar</v>
      </c>
      <c r="H6" s="101" t="str">
        <f>IF(correction!I9="","",correction!I9)</f>
        <v>Limitar Acceso</v>
      </c>
      <c r="I6" s="101" t="str">
        <f>IF(correction!J9="","",correction!J9)</f>
        <v>Operaciones</v>
      </c>
      <c r="J6" s="101" t="str">
        <f>IF(correction!K9="","",correction!K9)</f>
        <v>Contratación de Seguros</v>
      </c>
      <c r="K6" s="101" t="str">
        <f>IF(correction!L9="","",correction!L9)</f>
        <v>Adminiistracion</v>
      </c>
      <c r="L6" s="101" t="str">
        <f>IF(correction!M9="","",correction!M9)</f>
        <v>Control de acceso automatizado</v>
      </c>
      <c r="M6" s="101" t="str">
        <f>IF(correction!N9="","",correction!N9)</f>
        <v>Adminiistracion</v>
      </c>
      <c r="N6" s="101" t="str">
        <f>IF(correction!O9="","",correction!O9)</f>
        <v>Reforzar Portón</v>
      </c>
      <c r="O6" s="101" t="str">
        <f>IF(correction!P9="","",correction!P9)</f>
        <v>Seguridad Privada</v>
      </c>
      <c r="P6" s="101" t="str">
        <f>IF(correction!Q9="","",correction!Q9)</f>
        <v/>
      </c>
      <c r="Q6" s="101" t="str">
        <f>IF(correction!R9="","",correction!R9)</f>
        <v/>
      </c>
    </row>
    <row r="7" spans="1:17">
      <c r="A7" s="103">
        <f>IF(correction!B10="","",correction!B10)</f>
        <v>6</v>
      </c>
      <c r="B7" s="101" t="str">
        <f>IF(correction!C10="","",correction!C10)</f>
        <v>No hay registros</v>
      </c>
      <c r="C7" s="101" t="str">
        <f>IF(correction!D10="","",correction!D10)</f>
        <v>Riesgo Administrativo</v>
      </c>
      <c r="D7" s="101" t="str">
        <f>IF(correction!E10="","",correction!E10)</f>
        <v>Falta Iluminación</v>
      </c>
      <c r="E7" s="101" t="str">
        <f>IF(correction!F10="","",correction!F10)</f>
        <v>Multas</v>
      </c>
      <c r="F7" s="101" t="str">
        <f>IF(correction!G10="","",correction!G10)</f>
        <v>Alto</v>
      </c>
      <c r="G7" s="101" t="str">
        <f>IF(correction!H10="","",correction!H10)</f>
        <v>Reducir, Minimizar, Mitigar</v>
      </c>
      <c r="H7" s="101" t="str">
        <f>IF(correction!I10="","",correction!I10)</f>
        <v>Actualización de Procedimiento</v>
      </c>
      <c r="I7" s="101" t="str">
        <f>IF(correction!J10="","",correction!J10)</f>
        <v>Seguridad Privada</v>
      </c>
      <c r="J7" s="101" t="str">
        <f>IF(correction!K10="","",correction!K10)</f>
        <v>Control y Registro de Ingreso</v>
      </c>
      <c r="K7" s="101" t="str">
        <f>IF(correction!L10="","",correction!L10)</f>
        <v>Prevención de Riesgos</v>
      </c>
      <c r="L7" s="101" t="str">
        <f>IF(correction!M10="","",correction!M10)</f>
        <v>Iluminar Sector</v>
      </c>
      <c r="M7" s="101" t="str">
        <f>IF(correction!N10="","",correction!N10)</f>
        <v>Seguridad Privada</v>
      </c>
      <c r="N7" s="101" t="str">
        <f>IF(correction!O10="","",correction!O10)</f>
        <v>Instalación de Botón de Pánico</v>
      </c>
      <c r="O7" s="101" t="str">
        <f>IF(correction!P10="","",correction!P10)</f>
        <v>Adminiistracion</v>
      </c>
      <c r="P7" s="101" t="str">
        <f>IF(correction!Q10="","",correction!Q10)</f>
        <v/>
      </c>
      <c r="Q7" s="101" t="str">
        <f>IF(correction!R10="","",correction!R10)</f>
        <v/>
      </c>
    </row>
    <row r="8" spans="1:17">
      <c r="A8" s="103">
        <f>IF(correction!B11="","",correction!B11)</f>
        <v>7</v>
      </c>
      <c r="B8" s="101" t="str">
        <f>IF(correction!C11="","",correction!C11)</f>
        <v>Bodega de quimicos</v>
      </c>
      <c r="C8" s="101" t="str">
        <f>IF(correction!D11="","",correction!D11)</f>
        <v>Riesgo Operacional</v>
      </c>
      <c r="D8" s="101" t="str">
        <f>IF(correction!E11="","",correction!E11)</f>
        <v>Falla Mecanica</v>
      </c>
      <c r="E8" s="101" t="str">
        <f>IF(correction!F11="","",correction!F11)</f>
        <v xml:space="preserve">Accidente </v>
      </c>
      <c r="F8" s="101" t="str">
        <f>IF(correction!G11="","",correction!G11)</f>
        <v xml:space="preserve">Muy Bajo </v>
      </c>
      <c r="G8" s="101" t="str">
        <f>IF(correction!H11="","",correction!H11)</f>
        <v>Reducir, Minimizar, Mitigar</v>
      </c>
      <c r="H8" s="101" t="str">
        <f>IF(correction!I11="","",correction!I11)</f>
        <v>Actualización de Procedimiento</v>
      </c>
      <c r="I8" s="101" t="str">
        <f>IF(correction!J11="","",correction!J11)</f>
        <v>Servicios Generales</v>
      </c>
      <c r="J8" s="101" t="str">
        <f>IF(correction!K11="","",correction!K11)</f>
        <v>Generar Procedimiento</v>
      </c>
      <c r="K8" s="101" t="str">
        <f>IF(correction!L11="","",correction!L11)</f>
        <v>Prevención de Riesgos</v>
      </c>
      <c r="L8" s="101" t="str">
        <f>IF(correction!M11="","",correction!M11)</f>
        <v>Control de Cierre (Alarmas)</v>
      </c>
      <c r="M8" s="101" t="str">
        <f>IF(correction!N11="","",correction!N11)</f>
        <v>Seguridad Privada</v>
      </c>
      <c r="N8" s="101" t="str">
        <f>IF(correction!O11="","",correction!O11)</f>
        <v>Instalación de Botón de Pánico</v>
      </c>
      <c r="O8" s="101" t="str">
        <f>IF(correction!P11="","",correction!P11)</f>
        <v>Prevención de Riesgos</v>
      </c>
      <c r="P8" s="101" t="str">
        <f>IF(correction!Q11="","",correction!Q11)</f>
        <v/>
      </c>
      <c r="Q8" s="101" t="str">
        <f>IF(correction!R11="","",correction!R11)</f>
        <v/>
      </c>
    </row>
    <row r="9" spans="1:17">
      <c r="A9" s="103">
        <f>IF(correction!B12="","",correction!B12)</f>
        <v>8</v>
      </c>
      <c r="B9" s="101" t="str">
        <f>IF(correction!C12="","",correction!C12)</f>
        <v>Coputadores</v>
      </c>
      <c r="C9" s="101" t="str">
        <f>IF(correction!D12="","",correction!D12)</f>
        <v>Riesgo Puro</v>
      </c>
      <c r="D9" s="101" t="str">
        <f>IF(correction!E12="","",correction!E12)</f>
        <v>Asalto</v>
      </c>
      <c r="E9" s="101" t="str">
        <f>IF(correction!F12="","",correction!F12)</f>
        <v>Daños Estructurales</v>
      </c>
      <c r="F9" s="101" t="str">
        <f>IF(correction!G12="","",correction!G12)</f>
        <v>Medio</v>
      </c>
      <c r="G9" s="101" t="str">
        <f>IF(correction!H12="","",correction!H12)</f>
        <v>Reducir, Minimizar, Mitigar</v>
      </c>
      <c r="H9" s="101" t="str">
        <f>IF(correction!I12="","",correction!I12)</f>
        <v>Mantener Accesos Cerrados</v>
      </c>
      <c r="I9" s="101" t="str">
        <f>IF(correction!J12="","",correction!J12)</f>
        <v>Seguridad Privada</v>
      </c>
      <c r="J9" s="101" t="str">
        <f>IF(correction!K12="","",correction!K12)</f>
        <v>Revisar estructura/circuitos</v>
      </c>
      <c r="K9" s="101" t="str">
        <f>IF(correction!L12="","",correction!L12)</f>
        <v>Operaciones</v>
      </c>
      <c r="L9" s="101" t="str">
        <f>IF(correction!M12="","",correction!M12)</f>
        <v>Instalación de Cámaras Interiores</v>
      </c>
      <c r="M9" s="101" t="str">
        <f>IF(correction!N12="","",correction!N12)</f>
        <v>Adminiistracion</v>
      </c>
      <c r="N9" s="101" t="str">
        <f>IF(correction!O12="","",correction!O12)</f>
        <v>Instalación de Cámaras Interiores</v>
      </c>
      <c r="O9" s="101" t="str">
        <f>IF(correction!P12="","",correction!P12)</f>
        <v>Adminiistracion</v>
      </c>
      <c r="P9" s="101" t="str">
        <f>IF(correction!Q12="","",correction!Q12)</f>
        <v/>
      </c>
      <c r="Q9" s="101" t="str">
        <f>IF(correction!R12="","",correction!R12)</f>
        <v/>
      </c>
    </row>
    <row r="10" spans="1:17">
      <c r="A10" s="103">
        <f>IF(correction!B13="","",correction!B13)</f>
        <v>9</v>
      </c>
      <c r="B10" s="101" t="str">
        <f>IF(correction!C13="","",correction!C13)</f>
        <v/>
      </c>
      <c r="C10" s="101" t="str">
        <f>IF(correction!D13="","",correction!D13)</f>
        <v/>
      </c>
      <c r="D10" s="101" t="str">
        <f>IF(correction!E13="","",correction!E13)</f>
        <v/>
      </c>
      <c r="E10" s="101" t="str">
        <f>IF(correction!F13="","",correction!F13)</f>
        <v/>
      </c>
      <c r="F10" s="101" t="str">
        <f>IF(correction!G13="","",correction!G13)</f>
        <v/>
      </c>
      <c r="G10" s="101" t="str">
        <f>IF(correction!H13="","",correction!H13)</f>
        <v/>
      </c>
      <c r="H10" s="101" t="str">
        <f>IF(correction!I13="","",correction!I13)</f>
        <v/>
      </c>
      <c r="I10" s="101" t="str">
        <f>IF(correction!J13="","",correction!J13)</f>
        <v/>
      </c>
      <c r="J10" s="101" t="str">
        <f>IF(correction!K13="","",correction!K13)</f>
        <v/>
      </c>
      <c r="K10" s="101" t="str">
        <f>IF(correction!L13="","",correction!L13)</f>
        <v/>
      </c>
      <c r="L10" s="101" t="str">
        <f>IF(correction!M13="","",correction!M13)</f>
        <v/>
      </c>
      <c r="M10" s="101" t="str">
        <f>IF(correction!N13="","",correction!N13)</f>
        <v/>
      </c>
      <c r="N10" s="101" t="str">
        <f>IF(correction!O13="","",correction!O13)</f>
        <v/>
      </c>
      <c r="O10" s="101" t="str">
        <f>IF(correction!P13="","",correction!P13)</f>
        <v/>
      </c>
      <c r="P10" s="101" t="str">
        <f>IF(correction!Q13="","",correction!Q13)</f>
        <v/>
      </c>
      <c r="Q10" s="101" t="str">
        <f>IF(correction!R13="","",correction!R13)</f>
        <v/>
      </c>
    </row>
    <row r="11" spans="1:17">
      <c r="A11" s="103">
        <f>IF(correction!B14="","",correction!B14)</f>
        <v>10</v>
      </c>
      <c r="B11" s="101" t="str">
        <f>IF(correction!C14="","",correction!C14)</f>
        <v/>
      </c>
      <c r="C11" s="101" t="str">
        <f>IF(correction!D14="","",correction!D14)</f>
        <v/>
      </c>
      <c r="D11" s="101" t="str">
        <f>IF(correction!E14="","",correction!E14)</f>
        <v/>
      </c>
      <c r="E11" s="101" t="str">
        <f>IF(correction!F14="","",correction!F14)</f>
        <v/>
      </c>
      <c r="F11" s="101" t="str">
        <f>IF(correction!G14="","",correction!G14)</f>
        <v/>
      </c>
      <c r="G11" s="101" t="str">
        <f>IF(correction!H14="","",correction!H14)</f>
        <v/>
      </c>
      <c r="H11" s="101" t="str">
        <f>IF(correction!I14="","",correction!I14)</f>
        <v/>
      </c>
      <c r="I11" s="101" t="str">
        <f>IF(correction!J14="","",correction!J14)</f>
        <v/>
      </c>
      <c r="J11" s="101" t="str">
        <f>IF(correction!K14="","",correction!K14)</f>
        <v/>
      </c>
      <c r="K11" s="101" t="str">
        <f>IF(correction!L14="","",correction!L14)</f>
        <v/>
      </c>
      <c r="L11" s="101" t="str">
        <f>IF(correction!M14="","",correction!M14)</f>
        <v/>
      </c>
      <c r="M11" s="101" t="str">
        <f>IF(correction!N14="","",correction!N14)</f>
        <v/>
      </c>
      <c r="N11" s="101" t="str">
        <f>IF(correction!O14="","",correction!O14)</f>
        <v/>
      </c>
      <c r="O11" s="101" t="str">
        <f>IF(correction!P14="","",correction!P14)</f>
        <v/>
      </c>
      <c r="P11" s="101" t="str">
        <f>IF(correction!Q14="","",correction!Q14)</f>
        <v/>
      </c>
      <c r="Q11" s="101" t="str">
        <f>IF(correction!R14="","",correction!R14)</f>
        <v/>
      </c>
    </row>
    <row r="12" spans="1:17">
      <c r="A12" s="103">
        <f>IF(correction!B15="","",correction!B15)</f>
        <v>11</v>
      </c>
      <c r="B12" s="101" t="str">
        <f>IF(correction!C15="","",correction!C15)</f>
        <v/>
      </c>
      <c r="C12" s="101" t="str">
        <f>IF(correction!D15="","",correction!D15)</f>
        <v/>
      </c>
      <c r="D12" s="101" t="str">
        <f>IF(correction!E15="","",correction!E15)</f>
        <v/>
      </c>
      <c r="E12" s="101" t="str">
        <f>IF(correction!F15="","",correction!F15)</f>
        <v/>
      </c>
      <c r="F12" s="101" t="str">
        <f>IF(correction!G15="","",correction!G15)</f>
        <v/>
      </c>
      <c r="G12" s="101" t="str">
        <f>IF(correction!H15="","",correction!H15)</f>
        <v/>
      </c>
      <c r="H12" s="101" t="str">
        <f>IF(correction!I15="","",correction!I15)</f>
        <v/>
      </c>
      <c r="I12" s="101" t="str">
        <f>IF(correction!J15="","",correction!J15)</f>
        <v/>
      </c>
      <c r="J12" s="101" t="str">
        <f>IF(correction!K15="","",correction!K15)</f>
        <v/>
      </c>
      <c r="K12" s="101" t="str">
        <f>IF(correction!L15="","",correction!L15)</f>
        <v/>
      </c>
      <c r="L12" s="101" t="str">
        <f>IF(correction!M15="","",correction!M15)</f>
        <v/>
      </c>
      <c r="M12" s="101" t="str">
        <f>IF(correction!N15="","",correction!N15)</f>
        <v/>
      </c>
      <c r="N12" s="101" t="str">
        <f>IF(correction!O15="","",correction!O15)</f>
        <v/>
      </c>
      <c r="O12" s="101" t="str">
        <f>IF(correction!P15="","",correction!P15)</f>
        <v/>
      </c>
      <c r="P12" s="101" t="str">
        <f>IF(correction!Q15="","",correction!Q15)</f>
        <v/>
      </c>
      <c r="Q12" s="101" t="str">
        <f>IF(correction!R15="","",correction!R15)</f>
        <v/>
      </c>
    </row>
    <row r="13" spans="1:17">
      <c r="A13" s="103">
        <f>IF(correction!B16="","",correction!B16)</f>
        <v>12</v>
      </c>
      <c r="B13" s="101" t="str">
        <f>IF(correction!C16="","",correction!C16)</f>
        <v/>
      </c>
      <c r="C13" s="101" t="str">
        <f>IF(correction!D16="","",correction!D16)</f>
        <v/>
      </c>
      <c r="D13" s="101" t="str">
        <f>IF(correction!E16="","",correction!E16)</f>
        <v/>
      </c>
      <c r="E13" s="101" t="str">
        <f>IF(correction!F16="","",correction!F16)</f>
        <v/>
      </c>
      <c r="F13" s="101" t="str">
        <f>IF(correction!G16="","",correction!G16)</f>
        <v/>
      </c>
      <c r="G13" s="101" t="str">
        <f>IF(correction!H16="","",correction!H16)</f>
        <v/>
      </c>
      <c r="H13" s="101" t="str">
        <f>IF(correction!I16="","",correction!I16)</f>
        <v/>
      </c>
      <c r="I13" s="101" t="str">
        <f>IF(correction!J16="","",correction!J16)</f>
        <v/>
      </c>
      <c r="J13" s="101" t="str">
        <f>IF(correction!K16="","",correction!K16)</f>
        <v/>
      </c>
      <c r="K13" s="101" t="str">
        <f>IF(correction!L16="","",correction!L16)</f>
        <v/>
      </c>
      <c r="L13" s="101" t="str">
        <f>IF(correction!M16="","",correction!M16)</f>
        <v/>
      </c>
      <c r="M13" s="101" t="str">
        <f>IF(correction!N16="","",correction!N16)</f>
        <v/>
      </c>
      <c r="N13" s="101" t="str">
        <f>IF(correction!O16="","",correction!O16)</f>
        <v/>
      </c>
      <c r="O13" s="101" t="str">
        <f>IF(correction!P16="","",correction!P16)</f>
        <v/>
      </c>
      <c r="P13" s="101" t="str">
        <f>IF(correction!Q16="","",correction!Q16)</f>
        <v/>
      </c>
      <c r="Q13" s="101" t="str">
        <f>IF(correction!R16="","",correction!R16)</f>
        <v/>
      </c>
    </row>
    <row r="14" spans="1:17">
      <c r="A14" s="103">
        <f>IF(correction!B17="","",correction!B17)</f>
        <v>13</v>
      </c>
      <c r="B14" s="101" t="str">
        <f>IF(correction!C17="","",correction!C17)</f>
        <v/>
      </c>
      <c r="C14" s="101" t="str">
        <f>IF(correction!D17="","",correction!D17)</f>
        <v/>
      </c>
      <c r="D14" s="101" t="str">
        <f>IF(correction!E17="","",correction!E17)</f>
        <v/>
      </c>
      <c r="E14" s="101" t="str">
        <f>IF(correction!F17="","",correction!F17)</f>
        <v/>
      </c>
      <c r="F14" s="101" t="str">
        <f>IF(correction!G17="","",correction!G17)</f>
        <v/>
      </c>
      <c r="G14" s="101" t="str">
        <f>IF(correction!H17="","",correction!H17)</f>
        <v/>
      </c>
      <c r="H14" s="101" t="str">
        <f>IF(correction!I17="","",correction!I17)</f>
        <v/>
      </c>
      <c r="I14" s="101" t="str">
        <f>IF(correction!J17="","",correction!J17)</f>
        <v/>
      </c>
      <c r="J14" s="101" t="str">
        <f>IF(correction!K17="","",correction!K17)</f>
        <v/>
      </c>
      <c r="K14" s="101" t="str">
        <f>IF(correction!L17="","",correction!L17)</f>
        <v/>
      </c>
      <c r="L14" s="101" t="str">
        <f>IF(correction!M17="","",correction!M17)</f>
        <v/>
      </c>
      <c r="M14" s="101" t="str">
        <f>IF(correction!N17="","",correction!N17)</f>
        <v/>
      </c>
      <c r="N14" s="101" t="str">
        <f>IF(correction!O17="","",correction!O17)</f>
        <v/>
      </c>
      <c r="O14" s="101" t="str">
        <f>IF(correction!P17="","",correction!P17)</f>
        <v/>
      </c>
      <c r="P14" s="101" t="str">
        <f>IF(correction!Q17="","",correction!Q17)</f>
        <v/>
      </c>
      <c r="Q14" s="101" t="str">
        <f>IF(correction!R17="","",correction!R17)</f>
        <v/>
      </c>
    </row>
    <row r="15" spans="1:17">
      <c r="A15" s="103">
        <f>IF(correction!B18="","",correction!B18)</f>
        <v>14</v>
      </c>
      <c r="B15" s="101" t="str">
        <f>IF(correction!C18="","",correction!C18)</f>
        <v/>
      </c>
      <c r="C15" s="101" t="str">
        <f>IF(correction!D18="","",correction!D18)</f>
        <v/>
      </c>
      <c r="D15" s="101" t="str">
        <f>IF(correction!E18="","",correction!E18)</f>
        <v/>
      </c>
      <c r="E15" s="101" t="str">
        <f>IF(correction!F18="","",correction!F18)</f>
        <v/>
      </c>
      <c r="F15" s="101" t="str">
        <f>IF(correction!G18="","",correction!G18)</f>
        <v/>
      </c>
      <c r="G15" s="101" t="str">
        <f>IF(correction!H18="","",correction!H18)</f>
        <v/>
      </c>
      <c r="H15" s="101" t="str">
        <f>IF(correction!I18="","",correction!I18)</f>
        <v/>
      </c>
      <c r="I15" s="101" t="str">
        <f>IF(correction!J18="","",correction!J18)</f>
        <v/>
      </c>
      <c r="J15" s="101" t="str">
        <f>IF(correction!K18="","",correction!K18)</f>
        <v/>
      </c>
      <c r="K15" s="101" t="str">
        <f>IF(correction!L18="","",correction!L18)</f>
        <v/>
      </c>
      <c r="L15" s="101" t="str">
        <f>IF(correction!M18="","",correction!M18)</f>
        <v/>
      </c>
      <c r="M15" s="101" t="str">
        <f>IF(correction!N18="","",correction!N18)</f>
        <v/>
      </c>
      <c r="N15" s="101" t="str">
        <f>IF(correction!O18="","",correction!O18)</f>
        <v/>
      </c>
      <c r="O15" s="101" t="str">
        <f>IF(correction!P18="","",correction!P18)</f>
        <v/>
      </c>
      <c r="P15" s="101" t="str">
        <f>IF(correction!Q18="","",correction!Q18)</f>
        <v/>
      </c>
      <c r="Q15" s="101" t="str">
        <f>IF(correction!R18="","",correction!R18)</f>
        <v/>
      </c>
    </row>
    <row r="16" spans="1:17">
      <c r="A16" s="103">
        <f>IF(correction!B19="","",correction!B19)</f>
        <v>15</v>
      </c>
      <c r="B16" s="101" t="str">
        <f>IF(correction!C19="","",correction!C19)</f>
        <v/>
      </c>
      <c r="C16" s="101" t="str">
        <f>IF(correction!D19="","",correction!D19)</f>
        <v/>
      </c>
      <c r="D16" s="101" t="str">
        <f>IF(correction!E19="","",correction!E19)</f>
        <v/>
      </c>
      <c r="E16" s="101" t="str">
        <f>IF(correction!F19="","",correction!F19)</f>
        <v/>
      </c>
      <c r="F16" s="101" t="str">
        <f>IF(correction!G19="","",correction!G19)</f>
        <v/>
      </c>
      <c r="G16" s="101" t="str">
        <f>IF(correction!H19="","",correction!H19)</f>
        <v/>
      </c>
      <c r="H16" s="101" t="str">
        <f>IF(correction!I19="","",correction!I19)</f>
        <v/>
      </c>
      <c r="I16" s="101" t="str">
        <f>IF(correction!J19="","",correction!J19)</f>
        <v/>
      </c>
      <c r="J16" s="101" t="str">
        <f>IF(correction!K19="","",correction!K19)</f>
        <v/>
      </c>
      <c r="K16" s="101" t="str">
        <f>IF(correction!L19="","",correction!L19)</f>
        <v/>
      </c>
      <c r="L16" s="101" t="str">
        <f>IF(correction!M19="","",correction!M19)</f>
        <v/>
      </c>
      <c r="M16" s="101" t="str">
        <f>IF(correction!N19="","",correction!N19)</f>
        <v/>
      </c>
      <c r="N16" s="101" t="str">
        <f>IF(correction!O19="","",correction!O19)</f>
        <v/>
      </c>
      <c r="O16" s="101" t="str">
        <f>IF(correction!P19="","",correction!P19)</f>
        <v/>
      </c>
      <c r="P16" s="101" t="str">
        <f>IF(correction!Q19="","",correction!Q19)</f>
        <v/>
      </c>
      <c r="Q16" s="101" t="str">
        <f>IF(correction!R19="","",correction!R19)</f>
        <v/>
      </c>
    </row>
    <row r="17" spans="1:17">
      <c r="A17" s="103">
        <f>IF(correction!B20="","",correction!B20)</f>
        <v>16</v>
      </c>
      <c r="B17" s="101" t="str">
        <f>IF(correction!C20="","",correction!C20)</f>
        <v/>
      </c>
      <c r="C17" s="101" t="str">
        <f>IF(correction!D20="","",correction!D20)</f>
        <v/>
      </c>
      <c r="D17" s="101" t="str">
        <f>IF(correction!E20="","",correction!E20)</f>
        <v/>
      </c>
      <c r="E17" s="101" t="str">
        <f>IF(correction!F20="","",correction!F20)</f>
        <v/>
      </c>
      <c r="F17" s="101" t="str">
        <f>IF(correction!G20="","",correction!G20)</f>
        <v/>
      </c>
      <c r="G17" s="101" t="str">
        <f>IF(correction!H20="","",correction!H20)</f>
        <v/>
      </c>
      <c r="H17" s="101" t="str">
        <f>IF(correction!I20="","",correction!I20)</f>
        <v/>
      </c>
      <c r="I17" s="101" t="str">
        <f>IF(correction!J20="","",correction!J20)</f>
        <v/>
      </c>
      <c r="J17" s="101" t="str">
        <f>IF(correction!K20="","",correction!K20)</f>
        <v/>
      </c>
      <c r="K17" s="101" t="str">
        <f>IF(correction!L20="","",correction!L20)</f>
        <v/>
      </c>
      <c r="L17" s="101" t="str">
        <f>IF(correction!M20="","",correction!M20)</f>
        <v/>
      </c>
      <c r="M17" s="101" t="str">
        <f>IF(correction!N20="","",correction!N20)</f>
        <v/>
      </c>
      <c r="N17" s="101" t="str">
        <f>IF(correction!O20="","",correction!O20)</f>
        <v/>
      </c>
      <c r="O17" s="101" t="str">
        <f>IF(correction!P20="","",correction!P20)</f>
        <v/>
      </c>
      <c r="P17" s="101" t="str">
        <f>IF(correction!Q20="","",correction!Q20)</f>
        <v/>
      </c>
      <c r="Q17" s="101" t="str">
        <f>IF(correction!R20="","",correction!R20)</f>
        <v/>
      </c>
    </row>
    <row r="18" spans="1:17">
      <c r="A18" s="103">
        <f>IF(correction!B21="","",correction!B21)</f>
        <v>17</v>
      </c>
      <c r="B18" s="101" t="str">
        <f>IF(correction!C21="","",correction!C21)</f>
        <v/>
      </c>
      <c r="C18" s="101" t="str">
        <f>IF(correction!D21="","",correction!D21)</f>
        <v/>
      </c>
      <c r="D18" s="101" t="str">
        <f>IF(correction!E21="","",correction!E21)</f>
        <v/>
      </c>
      <c r="E18" s="101" t="str">
        <f>IF(correction!F21="","",correction!F21)</f>
        <v/>
      </c>
      <c r="F18" s="101" t="str">
        <f>IF(correction!G21="","",correction!G21)</f>
        <v/>
      </c>
      <c r="G18" s="101" t="str">
        <f>IF(correction!H21="","",correction!H21)</f>
        <v/>
      </c>
      <c r="H18" s="101" t="str">
        <f>IF(correction!I21="","",correction!I21)</f>
        <v/>
      </c>
      <c r="I18" s="101" t="str">
        <f>IF(correction!J21="","",correction!J21)</f>
        <v/>
      </c>
      <c r="J18" s="101" t="str">
        <f>IF(correction!K21="","",correction!K21)</f>
        <v/>
      </c>
      <c r="K18" s="101" t="str">
        <f>IF(correction!L21="","",correction!L21)</f>
        <v/>
      </c>
      <c r="L18" s="101" t="str">
        <f>IF(correction!M21="","",correction!M21)</f>
        <v/>
      </c>
      <c r="M18" s="101" t="str">
        <f>IF(correction!N21="","",correction!N21)</f>
        <v/>
      </c>
      <c r="N18" s="101" t="str">
        <f>IF(correction!O21="","",correction!O21)</f>
        <v/>
      </c>
      <c r="O18" s="101" t="str">
        <f>IF(correction!P21="","",correction!P21)</f>
        <v/>
      </c>
      <c r="P18" s="101" t="str">
        <f>IF(correction!Q21="","",correction!Q21)</f>
        <v/>
      </c>
      <c r="Q18" s="101" t="str">
        <f>IF(correction!R21="","",correction!R21)</f>
        <v/>
      </c>
    </row>
    <row r="19" spans="1:17">
      <c r="A19" s="103">
        <f>IF(correction!B22="","",correction!B22)</f>
        <v>18</v>
      </c>
      <c r="B19" s="101" t="str">
        <f>IF(correction!C22="","",correction!C22)</f>
        <v/>
      </c>
      <c r="C19" s="101" t="str">
        <f>IF(correction!D22="","",correction!D22)</f>
        <v/>
      </c>
      <c r="D19" s="101" t="str">
        <f>IF(correction!E22="","",correction!E22)</f>
        <v/>
      </c>
      <c r="E19" s="101" t="str">
        <f>IF(correction!F22="","",correction!F22)</f>
        <v/>
      </c>
      <c r="F19" s="101" t="str">
        <f>IF(correction!G22="","",correction!G22)</f>
        <v/>
      </c>
      <c r="G19" s="101" t="str">
        <f>IF(correction!H22="","",correction!H22)</f>
        <v/>
      </c>
      <c r="H19" s="101" t="str">
        <f>IF(correction!I22="","",correction!I22)</f>
        <v/>
      </c>
      <c r="I19" s="101" t="str">
        <f>IF(correction!J22="","",correction!J22)</f>
        <v/>
      </c>
      <c r="J19" s="101" t="str">
        <f>IF(correction!K22="","",correction!K22)</f>
        <v/>
      </c>
      <c r="K19" s="101" t="str">
        <f>IF(correction!L22="","",correction!L22)</f>
        <v/>
      </c>
      <c r="L19" s="101" t="str">
        <f>IF(correction!M22="","",correction!M22)</f>
        <v/>
      </c>
      <c r="M19" s="101" t="str">
        <f>IF(correction!N22="","",correction!N22)</f>
        <v/>
      </c>
      <c r="N19" s="101" t="str">
        <f>IF(correction!O22="","",correction!O22)</f>
        <v/>
      </c>
      <c r="O19" s="101" t="str">
        <f>IF(correction!P22="","",correction!P22)</f>
        <v/>
      </c>
      <c r="P19" s="101" t="str">
        <f>IF(correction!Q22="","",correction!Q22)</f>
        <v/>
      </c>
      <c r="Q19" s="101" t="str">
        <f>IF(correction!R22="","",correction!R22)</f>
        <v/>
      </c>
    </row>
    <row r="20" spans="1:17">
      <c r="A20" s="103">
        <f>IF(correction!B23="","",correction!B23)</f>
        <v>19</v>
      </c>
      <c r="B20" s="101" t="str">
        <f>IF(correction!C23="","",correction!C23)</f>
        <v/>
      </c>
      <c r="C20" s="101" t="str">
        <f>IF(correction!D23="","",correction!D23)</f>
        <v/>
      </c>
      <c r="D20" s="101" t="str">
        <f>IF(correction!E23="","",correction!E23)</f>
        <v/>
      </c>
      <c r="E20" s="101" t="str">
        <f>IF(correction!F23="","",correction!F23)</f>
        <v/>
      </c>
      <c r="F20" s="101" t="str">
        <f>IF(correction!G23="","",correction!G23)</f>
        <v/>
      </c>
      <c r="G20" s="101" t="str">
        <f>IF(correction!H23="","",correction!H23)</f>
        <v/>
      </c>
      <c r="H20" s="101" t="str">
        <f>IF(correction!I23="","",correction!I23)</f>
        <v/>
      </c>
      <c r="I20" s="101" t="str">
        <f>IF(correction!J23="","",correction!J23)</f>
        <v/>
      </c>
      <c r="J20" s="101" t="str">
        <f>IF(correction!K23="","",correction!K23)</f>
        <v/>
      </c>
      <c r="K20" s="101" t="str">
        <f>IF(correction!L23="","",correction!L23)</f>
        <v/>
      </c>
      <c r="L20" s="101" t="str">
        <f>IF(correction!M23="","",correction!M23)</f>
        <v/>
      </c>
      <c r="M20" s="101" t="str">
        <f>IF(correction!N23="","",correction!N23)</f>
        <v/>
      </c>
      <c r="N20" s="101" t="str">
        <f>IF(correction!O23="","",correction!O23)</f>
        <v/>
      </c>
      <c r="O20" s="101" t="str">
        <f>IF(correction!P23="","",correction!P23)</f>
        <v/>
      </c>
      <c r="P20" s="101" t="str">
        <f>IF(correction!Q23="","",correction!Q23)</f>
        <v/>
      </c>
      <c r="Q20" s="101" t="str">
        <f>IF(correction!R23="","",correction!R23)</f>
        <v/>
      </c>
    </row>
    <row r="21" spans="1:17">
      <c r="A21" s="106">
        <f>IF(correction!B24="","",correction!B24)</f>
        <v>20</v>
      </c>
      <c r="B21" s="107" t="str">
        <f>IF(correction!C24="","",correction!C24)</f>
        <v/>
      </c>
      <c r="C21" s="107" t="str">
        <f>IF(correction!D24="","",correction!D24)</f>
        <v/>
      </c>
      <c r="D21" s="107" t="str">
        <f>IF(correction!E24="","",correction!E24)</f>
        <v/>
      </c>
      <c r="E21" s="107" t="str">
        <f>IF(correction!F24="","",correction!F24)</f>
        <v/>
      </c>
      <c r="F21" s="107" t="str">
        <f>IF(correction!G24="","",correction!G24)</f>
        <v/>
      </c>
      <c r="G21" s="107" t="str">
        <f>IF(correction!H24="","",correction!H24)</f>
        <v/>
      </c>
      <c r="H21" s="107" t="str">
        <f>IF(correction!I24="","",correction!I24)</f>
        <v/>
      </c>
      <c r="I21" s="107" t="str">
        <f>IF(correction!J24="","",correction!J24)</f>
        <v/>
      </c>
      <c r="J21" s="107" t="str">
        <f>IF(correction!K24="","",correction!K24)</f>
        <v/>
      </c>
      <c r="K21" s="107" t="str">
        <f>IF(correction!L24="","",correction!L24)</f>
        <v/>
      </c>
      <c r="L21" s="107" t="str">
        <f>IF(correction!M24="","",correction!M24)</f>
        <v/>
      </c>
      <c r="M21" s="107" t="str">
        <f>IF(correction!N24="","",correction!N24)</f>
        <v/>
      </c>
      <c r="N21" s="107" t="str">
        <f>IF(correction!O24="","",correction!O24)</f>
        <v/>
      </c>
      <c r="O21" s="107" t="str">
        <f>IF(correction!P24="","",correction!P24)</f>
        <v/>
      </c>
      <c r="P21" s="107" t="str">
        <f>IF(correction!Q24="","",correction!Q24)</f>
        <v/>
      </c>
      <c r="Q21" s="107" t="str">
        <f>IF(correction!R24="","",correction!R24)</f>
        <v/>
      </c>
    </row>
    <row r="23" spans="1:17">
      <c r="Q23" t="s">
        <v>330</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
  <sheetViews>
    <sheetView workbookViewId="0">
      <selection activeCell="B2" sqref="B2"/>
    </sheetView>
  </sheetViews>
  <sheetFormatPr baseColWidth="10" defaultRowHeight="12.75"/>
  <cols>
    <col min="2" max="2" width="17.85546875" customWidth="1"/>
    <col min="3" max="3" width="9.42578125" customWidth="1"/>
  </cols>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M19"/>
  <sheetViews>
    <sheetView showGridLines="0" workbookViewId="0">
      <selection activeCell="K5" sqref="K5"/>
    </sheetView>
  </sheetViews>
  <sheetFormatPr baseColWidth="10" defaultRowHeight="12.75"/>
  <cols>
    <col min="3" max="3" width="14.5703125" bestFit="1" customWidth="1"/>
    <col min="4" max="5" width="16.85546875" bestFit="1" customWidth="1"/>
    <col min="6" max="6" width="17.28515625" bestFit="1" customWidth="1"/>
    <col min="7" max="7" width="26.42578125" bestFit="1" customWidth="1"/>
    <col min="8" max="8" width="15.5703125" bestFit="1" customWidth="1"/>
    <col min="13" max="13" width="2" customWidth="1"/>
  </cols>
  <sheetData>
    <row r="1" spans="3:13">
      <c r="J1" t="s">
        <v>252</v>
      </c>
      <c r="K1">
        <v>1</v>
      </c>
      <c r="L1">
        <v>1.4</v>
      </c>
    </row>
    <row r="2" spans="3:13">
      <c r="J2" t="s">
        <v>248</v>
      </c>
      <c r="K2">
        <v>1.5</v>
      </c>
      <c r="L2">
        <v>2.4</v>
      </c>
    </row>
    <row r="3" spans="3:13">
      <c r="J3" t="s">
        <v>249</v>
      </c>
      <c r="K3">
        <v>2.5</v>
      </c>
      <c r="L3">
        <v>3.4</v>
      </c>
    </row>
    <row r="4" spans="3:13">
      <c r="J4" t="s">
        <v>250</v>
      </c>
      <c r="K4">
        <v>3.5</v>
      </c>
      <c r="L4">
        <v>4.4000000000000004</v>
      </c>
    </row>
    <row r="5" spans="3:13">
      <c r="J5" t="s">
        <v>253</v>
      </c>
      <c r="K5">
        <v>4.5</v>
      </c>
    </row>
    <row r="7" spans="3:13">
      <c r="D7" s="56" t="s">
        <v>243</v>
      </c>
      <c r="E7" s="56" t="s">
        <v>285</v>
      </c>
      <c r="F7" s="56" t="s">
        <v>291</v>
      </c>
    </row>
    <row r="8" spans="3:13">
      <c r="D8" s="72">
        <v>5</v>
      </c>
      <c r="E8" s="72">
        <v>5</v>
      </c>
      <c r="F8" s="72">
        <v>5</v>
      </c>
      <c r="G8" s="73">
        <f>SUM(D8:F8)</f>
        <v>15</v>
      </c>
    </row>
    <row r="9" spans="3:13">
      <c r="D9" s="72">
        <f>D8*D10</f>
        <v>2.5</v>
      </c>
      <c r="E9" s="72">
        <f>E8*E10</f>
        <v>1.25</v>
      </c>
      <c r="F9" s="72">
        <f>F8*F10</f>
        <v>1.25</v>
      </c>
      <c r="G9" s="73">
        <f>SUM(D9:F9)</f>
        <v>5</v>
      </c>
    </row>
    <row r="10" spans="3:13">
      <c r="D10" s="74">
        <v>0.5</v>
      </c>
      <c r="E10" s="74">
        <v>0.25</v>
      </c>
      <c r="F10" s="74">
        <v>0.25</v>
      </c>
      <c r="G10" s="75">
        <f>SUM(D10:F10)</f>
        <v>1</v>
      </c>
    </row>
    <row r="15" spans="3:13">
      <c r="C15" s="55" t="s">
        <v>290</v>
      </c>
      <c r="D15" s="55" t="s">
        <v>288</v>
      </c>
      <c r="E15" s="196" t="s">
        <v>289</v>
      </c>
      <c r="F15" s="197"/>
      <c r="G15" s="197"/>
      <c r="H15" s="197"/>
      <c r="I15" s="197"/>
      <c r="J15" s="197"/>
      <c r="K15" s="197"/>
      <c r="L15" s="197"/>
      <c r="M15" s="198"/>
    </row>
    <row r="16" spans="3:13">
      <c r="C16" s="76">
        <v>0.5</v>
      </c>
      <c r="D16" s="55" t="s">
        <v>244</v>
      </c>
      <c r="E16" s="199" t="s">
        <v>247</v>
      </c>
      <c r="F16" s="199"/>
      <c r="G16" s="199"/>
      <c r="H16" s="199"/>
      <c r="I16" s="199"/>
      <c r="J16" s="199"/>
      <c r="K16" s="199"/>
      <c r="L16" s="199"/>
      <c r="M16" s="199"/>
    </row>
    <row r="17" spans="3:13">
      <c r="C17" s="76">
        <v>0.25</v>
      </c>
      <c r="D17" s="55" t="s">
        <v>286</v>
      </c>
      <c r="E17" s="200" t="s">
        <v>287</v>
      </c>
      <c r="F17" s="201"/>
      <c r="G17" s="201"/>
      <c r="H17" s="201"/>
      <c r="I17" s="201"/>
      <c r="J17" s="201"/>
      <c r="K17" s="201"/>
      <c r="L17" s="201"/>
      <c r="M17" s="202"/>
    </row>
    <row r="18" spans="3:13">
      <c r="C18" s="76">
        <v>0.25</v>
      </c>
      <c r="D18" s="55" t="s">
        <v>242</v>
      </c>
      <c r="E18" s="199" t="s">
        <v>245</v>
      </c>
      <c r="F18" s="199"/>
      <c r="G18" s="199"/>
      <c r="H18" s="199"/>
      <c r="I18" s="199"/>
      <c r="J18" s="199"/>
      <c r="K18" s="199"/>
      <c r="L18" s="199"/>
      <c r="M18" s="199"/>
    </row>
    <row r="19" spans="3:13">
      <c r="C19" s="76"/>
      <c r="D19" s="55" t="s">
        <v>246</v>
      </c>
      <c r="E19" s="199" t="s">
        <v>295</v>
      </c>
      <c r="F19" s="199"/>
      <c r="G19" s="199"/>
      <c r="H19" s="199"/>
      <c r="I19" s="199"/>
      <c r="J19" s="199"/>
      <c r="K19" s="199"/>
      <c r="L19" s="199"/>
      <c r="M19" s="199"/>
    </row>
  </sheetData>
  <mergeCells count="5">
    <mergeCell ref="E15:M15"/>
    <mergeCell ref="E16:M16"/>
    <mergeCell ref="E18:M18"/>
    <mergeCell ref="E19:M19"/>
    <mergeCell ref="E17:M17"/>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3:C25"/>
  <sheetViews>
    <sheetView zoomScale="80" zoomScaleNormal="80" workbookViewId="0">
      <selection activeCell="E15" sqref="E15"/>
    </sheetView>
  </sheetViews>
  <sheetFormatPr baseColWidth="10" defaultRowHeight="12.75"/>
  <cols>
    <col min="2" max="2" width="29.42578125" bestFit="1" customWidth="1"/>
    <col min="3" max="3" width="90.85546875" bestFit="1" customWidth="1"/>
  </cols>
  <sheetData>
    <row r="3" spans="2:3">
      <c r="B3" s="3" t="s">
        <v>33</v>
      </c>
      <c r="C3" s="3" t="s">
        <v>34</v>
      </c>
    </row>
    <row r="4" spans="2:3">
      <c r="B4" s="1" t="s">
        <v>108</v>
      </c>
      <c r="C4" t="s">
        <v>63</v>
      </c>
    </row>
    <row r="5" spans="2:3">
      <c r="B5" s="1" t="s">
        <v>27</v>
      </c>
      <c r="C5" t="s">
        <v>64</v>
      </c>
    </row>
    <row r="6" spans="2:3">
      <c r="B6" s="1" t="s">
        <v>24</v>
      </c>
      <c r="C6" t="s">
        <v>140</v>
      </c>
    </row>
    <row r="7" spans="2:3">
      <c r="B7" s="1" t="s">
        <v>28</v>
      </c>
      <c r="C7" t="s">
        <v>65</v>
      </c>
    </row>
    <row r="8" spans="2:3">
      <c r="B8" s="1" t="s">
        <v>26</v>
      </c>
      <c r="C8" t="s">
        <v>141</v>
      </c>
    </row>
    <row r="9" spans="2:3">
      <c r="B9" s="1" t="s">
        <v>114</v>
      </c>
      <c r="C9" t="s">
        <v>66</v>
      </c>
    </row>
    <row r="10" spans="2:3">
      <c r="B10" s="1" t="s">
        <v>116</v>
      </c>
      <c r="C10" t="s">
        <v>67</v>
      </c>
    </row>
    <row r="11" spans="2:3">
      <c r="B11" s="1" t="s">
        <v>118</v>
      </c>
      <c r="C11" t="s">
        <v>69</v>
      </c>
    </row>
    <row r="12" spans="2:3">
      <c r="B12" s="1" t="s">
        <v>8</v>
      </c>
      <c r="C12" t="s">
        <v>75</v>
      </c>
    </row>
    <row r="13" spans="2:3">
      <c r="B13" s="1" t="s">
        <v>20</v>
      </c>
      <c r="C13" t="s">
        <v>68</v>
      </c>
    </row>
    <row r="14" spans="2:3">
      <c r="B14" s="1" t="s">
        <v>32</v>
      </c>
      <c r="C14" t="s">
        <v>142</v>
      </c>
    </row>
    <row r="15" spans="2:3">
      <c r="B15" s="1" t="s">
        <v>23</v>
      </c>
      <c r="C15" t="s">
        <v>70</v>
      </c>
    </row>
    <row r="16" spans="2:3">
      <c r="B16" s="1" t="s">
        <v>30</v>
      </c>
      <c r="C16" t="s">
        <v>71</v>
      </c>
    </row>
    <row r="17" spans="2:3">
      <c r="B17" s="1" t="s">
        <v>17</v>
      </c>
      <c r="C17" t="s">
        <v>143</v>
      </c>
    </row>
    <row r="18" spans="2:3">
      <c r="B18" s="1" t="s">
        <v>129</v>
      </c>
      <c r="C18" t="s">
        <v>72</v>
      </c>
    </row>
    <row r="19" spans="2:3">
      <c r="B19" s="1" t="s">
        <v>25</v>
      </c>
      <c r="C19" t="s">
        <v>73</v>
      </c>
    </row>
    <row r="20" spans="2:3">
      <c r="B20" s="1" t="s">
        <v>31</v>
      </c>
      <c r="C20" t="s">
        <v>74</v>
      </c>
    </row>
    <row r="21" spans="2:3">
      <c r="B21" s="1" t="s">
        <v>22</v>
      </c>
      <c r="C21" t="s">
        <v>144</v>
      </c>
    </row>
    <row r="22" spans="2:3">
      <c r="B22" s="1" t="s">
        <v>21</v>
      </c>
      <c r="C22" t="s">
        <v>145</v>
      </c>
    </row>
    <row r="23" spans="2:3">
      <c r="B23" s="1" t="s">
        <v>18</v>
      </c>
      <c r="C23" t="s">
        <v>76</v>
      </c>
    </row>
    <row r="24" spans="2:3">
      <c r="B24" s="1" t="s">
        <v>29</v>
      </c>
      <c r="C24" t="s">
        <v>77</v>
      </c>
    </row>
    <row r="25" spans="2:3">
      <c r="B25" s="1" t="s">
        <v>19</v>
      </c>
      <c r="C25" t="s">
        <v>78</v>
      </c>
    </row>
  </sheetData>
  <sheetProtection algorithmName="SHA-512" hashValue="EEv8fjgKqW50sBN+WpZxf382i+lIQanpcVeuwlK704jb7uyUsfPA62en02GCqsg93ToFvdTo/s8m87iypgMDyA==" saltValue="gwM+NYxGVRE/SI5Tzoy7qg=="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1"/>
  <sheetViews>
    <sheetView showGridLines="0" topLeftCell="G1" zoomScale="90" zoomScaleNormal="90" workbookViewId="0">
      <selection activeCell="P12" sqref="P12"/>
    </sheetView>
  </sheetViews>
  <sheetFormatPr baseColWidth="10" defaultColWidth="0" defaultRowHeight="12.75" zeroHeight="1"/>
  <cols>
    <col min="1" max="1" width="1.7109375" customWidth="1"/>
    <col min="2" max="2" width="7.5703125" customWidth="1"/>
    <col min="3" max="4" width="13.85546875" customWidth="1"/>
    <col min="5" max="5" width="16.7109375" customWidth="1"/>
    <col min="6" max="6" width="18.7109375" customWidth="1"/>
    <col min="7" max="7" width="14" customWidth="1"/>
    <col min="8" max="8" width="11.5703125" style="6" customWidth="1"/>
    <col min="9" max="9" width="13.42578125" customWidth="1"/>
    <col min="10" max="10" width="16.42578125" customWidth="1"/>
    <col min="11" max="11" width="16.7109375" customWidth="1"/>
    <col min="12" max="12" width="14.42578125" customWidth="1"/>
    <col min="13" max="13" width="19.85546875" customWidth="1"/>
    <col min="14" max="14" width="14.42578125" customWidth="1"/>
    <col min="15" max="15" width="14.140625" customWidth="1"/>
    <col min="16" max="16" width="16.42578125" customWidth="1"/>
    <col min="17" max="17" width="29.140625" customWidth="1"/>
    <col min="18" max="18" width="24.5703125" customWidth="1"/>
    <col min="19" max="20" width="0" hidden="1" customWidth="1"/>
    <col min="21" max="16384" width="11.42578125" hidden="1"/>
  </cols>
  <sheetData>
    <row r="1" spans="2:18" ht="13.5" thickBot="1"/>
    <row r="2" spans="2:18" ht="13.5" thickBot="1">
      <c r="B2" s="163" t="s">
        <v>282</v>
      </c>
      <c r="C2" s="163" t="s">
        <v>88</v>
      </c>
      <c r="D2" s="177" t="s">
        <v>236</v>
      </c>
      <c r="E2" s="174" t="s">
        <v>80</v>
      </c>
      <c r="F2" s="166" t="s">
        <v>0</v>
      </c>
      <c r="G2" s="168" t="s">
        <v>237</v>
      </c>
      <c r="H2" s="168" t="s">
        <v>93</v>
      </c>
      <c r="I2" s="160" t="s">
        <v>178</v>
      </c>
      <c r="J2" s="161"/>
      <c r="K2" s="161"/>
      <c r="L2" s="161"/>
      <c r="M2" s="160" t="s">
        <v>187</v>
      </c>
      <c r="N2" s="161"/>
      <c r="O2" s="161"/>
      <c r="P2" s="162"/>
      <c r="Q2" s="171" t="s">
        <v>179</v>
      </c>
      <c r="R2" s="149" t="s">
        <v>279</v>
      </c>
    </row>
    <row r="3" spans="2:18">
      <c r="B3" s="164"/>
      <c r="C3" s="164"/>
      <c r="D3" s="178"/>
      <c r="E3" s="175"/>
      <c r="F3" s="167"/>
      <c r="G3" s="169"/>
      <c r="H3" s="169"/>
      <c r="I3" s="152" t="s">
        <v>101</v>
      </c>
      <c r="J3" s="156" t="s">
        <v>11</v>
      </c>
      <c r="K3" s="152" t="s">
        <v>102</v>
      </c>
      <c r="L3" s="156" t="s">
        <v>11</v>
      </c>
      <c r="M3" s="154" t="s">
        <v>188</v>
      </c>
      <c r="N3" s="158" t="s">
        <v>11</v>
      </c>
      <c r="O3" s="154" t="s">
        <v>189</v>
      </c>
      <c r="P3" s="158" t="s">
        <v>11</v>
      </c>
      <c r="Q3" s="172"/>
      <c r="R3" s="150"/>
    </row>
    <row r="4" spans="2:18">
      <c r="B4" s="165"/>
      <c r="C4" s="165"/>
      <c r="D4" s="179"/>
      <c r="E4" s="176"/>
      <c r="F4" s="157"/>
      <c r="G4" s="170"/>
      <c r="H4" s="170"/>
      <c r="I4" s="153"/>
      <c r="J4" s="157"/>
      <c r="K4" s="153"/>
      <c r="L4" s="157"/>
      <c r="M4" s="155"/>
      <c r="N4" s="159"/>
      <c r="O4" s="155"/>
      <c r="P4" s="159"/>
      <c r="Q4" s="173"/>
      <c r="R4" s="151"/>
    </row>
    <row r="5" spans="2:18" ht="90">
      <c r="B5" s="60">
        <f>IF(evaluacion!B5="","",evaluacion!B5)</f>
        <v>1</v>
      </c>
      <c r="C5" s="61" t="str">
        <f>IF(evaluacion!C5="","",evaluacion!C5)</f>
        <v>Caja fuerte</v>
      </c>
      <c r="D5" s="88" t="str">
        <f>IF(evaluacion!E5="","",evaluacion!E5)</f>
        <v>Riesgo Puro</v>
      </c>
      <c r="E5" s="62" t="str">
        <f>IF(evaluacion!F5="","",evaluacion!F5)</f>
        <v>Asalto</v>
      </c>
      <c r="F5" s="63" t="str">
        <f>IF(evaluacion!J5="","",evaluacion!J5)</f>
        <v>Perdida / Sustracción de Productos</v>
      </c>
      <c r="G5" s="64" t="str">
        <f>evaluacion!L5</f>
        <v>Medio</v>
      </c>
      <c r="H5" s="65" t="s">
        <v>326</v>
      </c>
      <c r="I5" s="66" t="s">
        <v>98</v>
      </c>
      <c r="J5" s="67" t="s">
        <v>271</v>
      </c>
      <c r="K5" s="66" t="s">
        <v>149</v>
      </c>
      <c r="L5" s="67" t="s">
        <v>270</v>
      </c>
      <c r="M5" s="68" t="s">
        <v>347</v>
      </c>
      <c r="N5" s="69" t="s">
        <v>274</v>
      </c>
      <c r="O5" s="68" t="s">
        <v>156</v>
      </c>
      <c r="P5" s="69" t="s">
        <v>269</v>
      </c>
      <c r="Q5" s="4" t="s">
        <v>158</v>
      </c>
      <c r="R5" s="15" t="s">
        <v>157</v>
      </c>
    </row>
    <row r="6" spans="2:18" ht="36">
      <c r="B6" s="60">
        <f>IF(evaluacion!B6="","",evaluacion!B6)</f>
        <v>2</v>
      </c>
      <c r="C6" s="61" t="str">
        <f>IF(evaluacion!C6="","",evaluacion!C6)</f>
        <v>Mal control de datos</v>
      </c>
      <c r="D6" s="88" t="str">
        <f>IF(evaluacion!E6="","",evaluacion!E6)</f>
        <v>Riesgo Operacional</v>
      </c>
      <c r="E6" s="62" t="str">
        <f>IF(evaluacion!F6="","",evaluacion!F6)</f>
        <v>Descuido</v>
      </c>
      <c r="F6" s="63" t="str">
        <f>IF(evaluacion!J6="","",evaluacion!J6)</f>
        <v xml:space="preserve">Accidente </v>
      </c>
      <c r="G6" s="64" t="str">
        <f>evaluacion!L6</f>
        <v>Bajo</v>
      </c>
      <c r="H6" s="65" t="s">
        <v>94</v>
      </c>
      <c r="I6" s="66" t="s">
        <v>50</v>
      </c>
      <c r="J6" s="67" t="s">
        <v>269</v>
      </c>
      <c r="K6" s="66" t="s">
        <v>266</v>
      </c>
      <c r="L6" s="67" t="s">
        <v>277</v>
      </c>
      <c r="M6" s="68" t="s">
        <v>138</v>
      </c>
      <c r="N6" s="69" t="s">
        <v>272</v>
      </c>
      <c r="O6" s="68" t="s">
        <v>60</v>
      </c>
      <c r="P6" s="69" t="s">
        <v>272</v>
      </c>
      <c r="Q6" s="4"/>
      <c r="R6" s="15"/>
    </row>
    <row r="7" spans="2:18" ht="36">
      <c r="B7" s="60">
        <f>IF(evaluacion!B7="","",evaluacion!B7)</f>
        <v>3</v>
      </c>
      <c r="C7" s="61" t="str">
        <f>IF(evaluacion!C7="","",evaluacion!C7)</f>
        <v>Falta documentacion administrativa</v>
      </c>
      <c r="D7" s="88" t="str">
        <f>IF(evaluacion!E7="","",evaluacion!E7)</f>
        <v>Riesgo Administrativo</v>
      </c>
      <c r="E7" s="62" t="str">
        <f>IF(evaluacion!F7="","",evaluacion!F7)</f>
        <v>Descuido</v>
      </c>
      <c r="F7" s="63" t="str">
        <f>IF(evaluacion!J7="","",evaluacion!J7)</f>
        <v>Multas</v>
      </c>
      <c r="G7" s="64" t="str">
        <f>evaluacion!L7</f>
        <v>Medio</v>
      </c>
      <c r="H7" s="65" t="s">
        <v>94</v>
      </c>
      <c r="I7" s="66" t="s">
        <v>100</v>
      </c>
      <c r="J7" s="67" t="s">
        <v>271</v>
      </c>
      <c r="K7" s="66" t="s">
        <v>48</v>
      </c>
      <c r="L7" s="67" t="s">
        <v>269</v>
      </c>
      <c r="M7" s="68" t="s">
        <v>98</v>
      </c>
      <c r="N7" s="69" t="s">
        <v>277</v>
      </c>
      <c r="O7" s="68" t="s">
        <v>139</v>
      </c>
      <c r="P7" s="69" t="s">
        <v>277</v>
      </c>
      <c r="Q7" s="4"/>
      <c r="R7" s="15"/>
    </row>
    <row r="8" spans="2:18" ht="36">
      <c r="B8" s="60">
        <f>IF(evaluacion!B8="","",evaluacion!B8)</f>
        <v>4</v>
      </c>
      <c r="C8" s="61" t="str">
        <f>IF(evaluacion!C8="","",evaluacion!C8)</f>
        <v>cajero automatico</v>
      </c>
      <c r="D8" s="88" t="str">
        <f>IF(evaluacion!E8="","",evaluacion!E8)</f>
        <v>Riesgo Puro</v>
      </c>
      <c r="E8" s="62" t="str">
        <f>IF(evaluacion!F8="","",evaluacion!F8)</f>
        <v>Asalto</v>
      </c>
      <c r="F8" s="63" t="str">
        <f>IF(evaluacion!J8="","",evaluacion!J8)</f>
        <v>Daño de Imagen</v>
      </c>
      <c r="G8" s="64" t="str">
        <f>evaluacion!L8</f>
        <v>Muy Alto</v>
      </c>
      <c r="H8" s="65" t="s">
        <v>94</v>
      </c>
      <c r="I8" s="66" t="s">
        <v>60</v>
      </c>
      <c r="J8" s="67" t="s">
        <v>272</v>
      </c>
      <c r="K8" s="66" t="s">
        <v>98</v>
      </c>
      <c r="L8" s="67" t="s">
        <v>277</v>
      </c>
      <c r="M8" s="68" t="s">
        <v>138</v>
      </c>
      <c r="N8" s="69" t="s">
        <v>271</v>
      </c>
      <c r="O8" s="68" t="s">
        <v>136</v>
      </c>
      <c r="P8" s="69" t="s">
        <v>272</v>
      </c>
      <c r="Q8" s="4"/>
      <c r="R8" s="15"/>
    </row>
    <row r="9" spans="2:18" ht="36">
      <c r="B9" s="60">
        <f>IF(evaluacion!B9="","",evaluacion!B9)</f>
        <v>5</v>
      </c>
      <c r="C9" s="61" t="str">
        <f>IF(evaluacion!C9="","",evaluacion!C9)</f>
        <v>Bodega de quimicos</v>
      </c>
      <c r="D9" s="88" t="str">
        <f>IF(evaluacion!E9="","",evaluacion!E9)</f>
        <v>Riesgo Puro</v>
      </c>
      <c r="E9" s="62" t="str">
        <f>IF(evaluacion!F9="","",evaluacion!F9)</f>
        <v>Alunizaje</v>
      </c>
      <c r="F9" s="63" t="str">
        <f>IF(evaluacion!J9="","",evaluacion!J9)</f>
        <v>Personas Lesionadas</v>
      </c>
      <c r="G9" s="64" t="str">
        <f>evaluacion!L9</f>
        <v>Bajo</v>
      </c>
      <c r="H9" s="65" t="s">
        <v>94</v>
      </c>
      <c r="I9" s="66" t="s">
        <v>60</v>
      </c>
      <c r="J9" s="67" t="s">
        <v>272</v>
      </c>
      <c r="K9" s="66" t="s">
        <v>99</v>
      </c>
      <c r="L9" s="67" t="s">
        <v>271</v>
      </c>
      <c r="M9" s="68" t="s">
        <v>347</v>
      </c>
      <c r="N9" s="69" t="s">
        <v>271</v>
      </c>
      <c r="O9" s="68" t="s">
        <v>156</v>
      </c>
      <c r="P9" s="69" t="s">
        <v>269</v>
      </c>
      <c r="Q9" s="4"/>
      <c r="R9" s="15"/>
    </row>
    <row r="10" spans="2:18" ht="36">
      <c r="B10" s="60">
        <f>IF(evaluacion!B10="","",evaluacion!B10)</f>
        <v>6</v>
      </c>
      <c r="C10" s="61" t="str">
        <f>IF(evaluacion!C10="","",evaluacion!C10)</f>
        <v>No hay registros</v>
      </c>
      <c r="D10" s="88" t="str">
        <f>IF(evaluacion!E10="","",evaluacion!E10)</f>
        <v>Riesgo Administrativo</v>
      </c>
      <c r="E10" s="62" t="str">
        <f>IF(evaluacion!F10="","",evaluacion!F10)</f>
        <v>Falta Iluminación</v>
      </c>
      <c r="F10" s="63" t="str">
        <f>IF(evaluacion!J10="","",evaluacion!J10)</f>
        <v>Multas</v>
      </c>
      <c r="G10" s="64" t="str">
        <f>evaluacion!L10</f>
        <v>Alto</v>
      </c>
      <c r="H10" s="65" t="s">
        <v>94</v>
      </c>
      <c r="I10" s="66" t="s">
        <v>87</v>
      </c>
      <c r="J10" s="67" t="s">
        <v>269</v>
      </c>
      <c r="K10" s="66" t="s">
        <v>50</v>
      </c>
      <c r="L10" s="67" t="s">
        <v>270</v>
      </c>
      <c r="M10" s="68" t="s">
        <v>61</v>
      </c>
      <c r="N10" s="69" t="s">
        <v>269</v>
      </c>
      <c r="O10" s="68" t="s">
        <v>121</v>
      </c>
      <c r="P10" s="69" t="s">
        <v>271</v>
      </c>
      <c r="Q10" s="4"/>
      <c r="R10" s="15"/>
    </row>
    <row r="11" spans="2:18" ht="36">
      <c r="B11" s="60">
        <f>IF(evaluacion!B11="","",evaluacion!B11)</f>
        <v>7</v>
      </c>
      <c r="C11" s="61" t="str">
        <f>IF(evaluacion!C11="","",evaluacion!C11)</f>
        <v>Bodega de quimicos</v>
      </c>
      <c r="D11" s="88" t="str">
        <f>IF(evaluacion!E11="","",evaluacion!E11)</f>
        <v>Riesgo Operacional</v>
      </c>
      <c r="E11" s="62" t="str">
        <f>IF(evaluacion!F11="","",evaluacion!F11)</f>
        <v>Falla Mecanica</v>
      </c>
      <c r="F11" s="63" t="str">
        <f>IF(evaluacion!J11="","",evaluacion!J11)</f>
        <v xml:space="preserve">Accidente </v>
      </c>
      <c r="G11" s="64" t="str">
        <f>evaluacion!L11</f>
        <v xml:space="preserve">Muy Bajo </v>
      </c>
      <c r="H11" s="65" t="s">
        <v>94</v>
      </c>
      <c r="I11" s="66" t="s">
        <v>87</v>
      </c>
      <c r="J11" s="67" t="s">
        <v>274</v>
      </c>
      <c r="K11" s="66" t="s">
        <v>266</v>
      </c>
      <c r="L11" s="67" t="s">
        <v>270</v>
      </c>
      <c r="M11" s="68" t="s">
        <v>56</v>
      </c>
      <c r="N11" s="69" t="s">
        <v>269</v>
      </c>
      <c r="O11" s="68" t="s">
        <v>121</v>
      </c>
      <c r="P11" s="69" t="s">
        <v>270</v>
      </c>
      <c r="Q11" s="4"/>
      <c r="R11" s="15"/>
    </row>
    <row r="12" spans="2:18" ht="36">
      <c r="B12" s="60">
        <f>IF(evaluacion!B12="","",evaluacion!B12)</f>
        <v>8</v>
      </c>
      <c r="C12" s="61" t="str">
        <f>IF(evaluacion!C12="","",evaluacion!C12)</f>
        <v>Coputadores</v>
      </c>
      <c r="D12" s="88" t="str">
        <f>IF(evaluacion!E12="","",evaluacion!E12)</f>
        <v>Riesgo Puro</v>
      </c>
      <c r="E12" s="62" t="str">
        <f>IF(evaluacion!F12="","",evaluacion!F12)</f>
        <v>Asalto</v>
      </c>
      <c r="F12" s="63" t="str">
        <f>IF(evaluacion!J12="","",evaluacion!J12)</f>
        <v>Daños Estructurales</v>
      </c>
      <c r="G12" s="64" t="str">
        <f>evaluacion!L12</f>
        <v>Medio</v>
      </c>
      <c r="H12" s="65" t="s">
        <v>94</v>
      </c>
      <c r="I12" s="66" t="s">
        <v>79</v>
      </c>
      <c r="J12" s="67" t="s">
        <v>269</v>
      </c>
      <c r="K12" s="66" t="s">
        <v>264</v>
      </c>
      <c r="L12" s="67" t="s">
        <v>272</v>
      </c>
      <c r="M12" s="68" t="s">
        <v>127</v>
      </c>
      <c r="N12" s="69" t="s">
        <v>271</v>
      </c>
      <c r="O12" s="68" t="s">
        <v>127</v>
      </c>
      <c r="P12" s="69" t="s">
        <v>271</v>
      </c>
      <c r="Q12" s="4"/>
      <c r="R12" s="15"/>
    </row>
    <row r="13" spans="2:18">
      <c r="B13" s="60">
        <f>IF(evaluacion!B13="","",evaluacion!B13)</f>
        <v>9</v>
      </c>
      <c r="C13" s="61" t="str">
        <f>IF(evaluacion!C13="","",evaluacion!C13)</f>
        <v/>
      </c>
      <c r="D13" s="88" t="str">
        <f>IF(evaluacion!E13="","",evaluacion!E13)</f>
        <v/>
      </c>
      <c r="E13" s="62" t="str">
        <f>IF(evaluacion!F13="","",evaluacion!F13)</f>
        <v/>
      </c>
      <c r="F13" s="63" t="str">
        <f>IF(evaluacion!J13="","",evaluacion!J13)</f>
        <v/>
      </c>
      <c r="G13" s="64" t="str">
        <f>evaluacion!L13</f>
        <v/>
      </c>
      <c r="H13" s="65"/>
      <c r="I13" s="66"/>
      <c r="J13" s="67"/>
      <c r="K13" s="66"/>
      <c r="L13" s="67"/>
      <c r="M13" s="68"/>
      <c r="N13" s="69"/>
      <c r="O13" s="68"/>
      <c r="P13" s="69"/>
      <c r="Q13" s="4"/>
      <c r="R13" s="15"/>
    </row>
    <row r="14" spans="2:18">
      <c r="B14" s="60">
        <f>IF(evaluacion!B14="","",evaluacion!B14)</f>
        <v>10</v>
      </c>
      <c r="C14" s="61" t="str">
        <f>IF(evaluacion!C14="","",evaluacion!C14)</f>
        <v/>
      </c>
      <c r="D14" s="88" t="str">
        <f>IF(evaluacion!E14="","",evaluacion!E14)</f>
        <v/>
      </c>
      <c r="E14" s="62" t="str">
        <f>IF(evaluacion!F14="","",evaluacion!F14)</f>
        <v/>
      </c>
      <c r="F14" s="63" t="str">
        <f>IF(evaluacion!J14="","",evaluacion!J14)</f>
        <v/>
      </c>
      <c r="G14" s="64" t="str">
        <f>evaluacion!L14</f>
        <v/>
      </c>
      <c r="H14" s="65"/>
      <c r="I14" s="66"/>
      <c r="J14" s="67"/>
      <c r="K14" s="66"/>
      <c r="L14" s="67"/>
      <c r="M14" s="68"/>
      <c r="N14" s="69"/>
      <c r="O14" s="68"/>
      <c r="P14" s="69"/>
      <c r="Q14" s="4"/>
      <c r="R14" s="15"/>
    </row>
    <row r="15" spans="2:18">
      <c r="B15" s="60">
        <f>IF(evaluacion!B15="","",evaluacion!B15)</f>
        <v>11</v>
      </c>
      <c r="C15" s="61" t="str">
        <f>IF(evaluacion!C15="","",evaluacion!C15)</f>
        <v/>
      </c>
      <c r="D15" s="88" t="str">
        <f>IF(evaluacion!E15="","",evaluacion!E15)</f>
        <v/>
      </c>
      <c r="E15" s="62" t="str">
        <f>IF(evaluacion!F15="","",evaluacion!F15)</f>
        <v/>
      </c>
      <c r="F15" s="63" t="str">
        <f>IF(evaluacion!J15="","",evaluacion!J15)</f>
        <v/>
      </c>
      <c r="G15" s="64" t="str">
        <f>evaluacion!L15</f>
        <v/>
      </c>
      <c r="H15" s="65"/>
      <c r="I15" s="66"/>
      <c r="J15" s="67"/>
      <c r="K15" s="66"/>
      <c r="L15" s="67"/>
      <c r="M15" s="68"/>
      <c r="N15" s="69"/>
      <c r="O15" s="68"/>
      <c r="P15" s="69"/>
      <c r="Q15" s="4"/>
      <c r="R15" s="15"/>
    </row>
    <row r="16" spans="2:18">
      <c r="B16" s="60">
        <f>IF(evaluacion!B16="","",evaluacion!B16)</f>
        <v>12</v>
      </c>
      <c r="C16" s="61" t="str">
        <f>IF(evaluacion!C16="","",evaluacion!C16)</f>
        <v/>
      </c>
      <c r="D16" s="88" t="str">
        <f>IF(evaluacion!E16="","",evaluacion!E16)</f>
        <v/>
      </c>
      <c r="E16" s="62" t="str">
        <f>IF(evaluacion!F16="","",evaluacion!F16)</f>
        <v/>
      </c>
      <c r="F16" s="63" t="str">
        <f>IF(evaluacion!J16="","",evaluacion!J16)</f>
        <v/>
      </c>
      <c r="G16" s="64" t="str">
        <f>evaluacion!L16</f>
        <v/>
      </c>
      <c r="H16" s="65"/>
      <c r="I16" s="66"/>
      <c r="J16" s="67"/>
      <c r="K16" s="66"/>
      <c r="L16" s="67"/>
      <c r="M16" s="68"/>
      <c r="N16" s="69"/>
      <c r="O16" s="68"/>
      <c r="P16" s="69"/>
      <c r="Q16" s="4"/>
      <c r="R16" s="15"/>
    </row>
    <row r="17" spans="2:18">
      <c r="B17" s="60">
        <f>IF(evaluacion!B17="","",evaluacion!B17)</f>
        <v>13</v>
      </c>
      <c r="C17" s="61" t="str">
        <f>IF(evaluacion!C17="","",evaluacion!C17)</f>
        <v/>
      </c>
      <c r="D17" s="88" t="str">
        <f>IF(evaluacion!E17="","",evaluacion!E17)</f>
        <v/>
      </c>
      <c r="E17" s="62" t="str">
        <f>IF(evaluacion!F17="","",evaluacion!F17)</f>
        <v/>
      </c>
      <c r="F17" s="63" t="str">
        <f>IF(evaluacion!J17="","",evaluacion!J17)</f>
        <v/>
      </c>
      <c r="G17" s="64" t="str">
        <f>evaluacion!L17</f>
        <v/>
      </c>
      <c r="H17" s="65"/>
      <c r="I17" s="66"/>
      <c r="J17" s="67"/>
      <c r="K17" s="66"/>
      <c r="L17" s="67"/>
      <c r="M17" s="68"/>
      <c r="N17" s="69"/>
      <c r="O17" s="68"/>
      <c r="P17" s="69"/>
      <c r="Q17" s="4"/>
      <c r="R17" s="15"/>
    </row>
    <row r="18" spans="2:18">
      <c r="B18" s="60">
        <f>IF(evaluacion!B18="","",evaluacion!B18)</f>
        <v>14</v>
      </c>
      <c r="C18" s="61" t="str">
        <f>IF(evaluacion!C18="","",evaluacion!C18)</f>
        <v/>
      </c>
      <c r="D18" s="88" t="str">
        <f>IF(evaluacion!E18="","",evaluacion!E18)</f>
        <v/>
      </c>
      <c r="E18" s="62" t="str">
        <f>IF(evaluacion!F18="","",evaluacion!F18)</f>
        <v/>
      </c>
      <c r="F18" s="63" t="str">
        <f>IF(evaluacion!J18="","",evaluacion!J18)</f>
        <v/>
      </c>
      <c r="G18" s="64" t="str">
        <f>evaluacion!L18</f>
        <v/>
      </c>
      <c r="H18" s="65"/>
      <c r="I18" s="66"/>
      <c r="J18" s="67"/>
      <c r="K18" s="66"/>
      <c r="L18" s="67"/>
      <c r="M18" s="68"/>
      <c r="N18" s="69"/>
      <c r="O18" s="68"/>
      <c r="P18" s="69"/>
      <c r="Q18" s="4"/>
      <c r="R18" s="15"/>
    </row>
    <row r="19" spans="2:18">
      <c r="B19" s="60">
        <f>IF(evaluacion!B19="","",evaluacion!B19)</f>
        <v>15</v>
      </c>
      <c r="C19" s="61" t="str">
        <f>IF(evaluacion!C19="","",evaluacion!C19)</f>
        <v/>
      </c>
      <c r="D19" s="88" t="str">
        <f>IF(evaluacion!E19="","",evaluacion!E19)</f>
        <v/>
      </c>
      <c r="E19" s="62" t="str">
        <f>IF(evaluacion!F19="","",evaluacion!F19)</f>
        <v/>
      </c>
      <c r="F19" s="63" t="str">
        <f>IF(evaluacion!J19="","",evaluacion!J19)</f>
        <v/>
      </c>
      <c r="G19" s="64" t="str">
        <f>evaluacion!L19</f>
        <v/>
      </c>
      <c r="H19" s="65"/>
      <c r="I19" s="66"/>
      <c r="J19" s="67"/>
      <c r="K19" s="66"/>
      <c r="L19" s="67"/>
      <c r="M19" s="68"/>
      <c r="N19" s="69"/>
      <c r="O19" s="68"/>
      <c r="P19" s="69"/>
      <c r="Q19" s="4"/>
      <c r="R19" s="15"/>
    </row>
    <row r="20" spans="2:18">
      <c r="B20" s="60">
        <f>IF(evaluacion!B20="","",evaluacion!B20)</f>
        <v>16</v>
      </c>
      <c r="C20" s="61" t="str">
        <f>IF(evaluacion!C20="","",evaluacion!C20)</f>
        <v/>
      </c>
      <c r="D20" s="88" t="str">
        <f>IF(evaluacion!E20="","",evaluacion!E20)</f>
        <v/>
      </c>
      <c r="E20" s="62" t="str">
        <f>IF(evaluacion!F20="","",evaluacion!F20)</f>
        <v/>
      </c>
      <c r="F20" s="63" t="str">
        <f>IF(evaluacion!J20="","",evaluacion!J20)</f>
        <v/>
      </c>
      <c r="G20" s="64" t="str">
        <f>evaluacion!L20</f>
        <v/>
      </c>
      <c r="H20" s="65"/>
      <c r="I20" s="66"/>
      <c r="J20" s="67"/>
      <c r="K20" s="66"/>
      <c r="L20" s="67"/>
      <c r="M20" s="68"/>
      <c r="N20" s="69"/>
      <c r="O20" s="68"/>
      <c r="P20" s="69"/>
      <c r="Q20" s="4"/>
      <c r="R20" s="15"/>
    </row>
    <row r="21" spans="2:18">
      <c r="B21" s="60">
        <f>IF(evaluacion!B21="","",evaluacion!B21)</f>
        <v>17</v>
      </c>
      <c r="C21" s="61" t="str">
        <f>IF(evaluacion!C21="","",evaluacion!C21)</f>
        <v/>
      </c>
      <c r="D21" s="88" t="str">
        <f>IF(evaluacion!E21="","",evaluacion!E21)</f>
        <v/>
      </c>
      <c r="E21" s="62" t="str">
        <f>IF(evaluacion!F21="","",evaluacion!F21)</f>
        <v/>
      </c>
      <c r="F21" s="63" t="str">
        <f>IF(evaluacion!J21="","",evaluacion!J21)</f>
        <v/>
      </c>
      <c r="G21" s="64" t="str">
        <f>evaluacion!L21</f>
        <v/>
      </c>
      <c r="H21" s="65"/>
      <c r="I21" s="66"/>
      <c r="J21" s="67"/>
      <c r="K21" s="66"/>
      <c r="L21" s="67"/>
      <c r="M21" s="68"/>
      <c r="N21" s="69"/>
      <c r="O21" s="68"/>
      <c r="P21" s="69"/>
      <c r="Q21" s="4"/>
      <c r="R21" s="15"/>
    </row>
    <row r="22" spans="2:18">
      <c r="B22" s="60">
        <f>IF(evaluacion!B22="","",evaluacion!B22)</f>
        <v>18</v>
      </c>
      <c r="C22" s="61" t="str">
        <f>IF(evaluacion!C22="","",evaluacion!C22)</f>
        <v/>
      </c>
      <c r="D22" s="88" t="str">
        <f>IF(evaluacion!E22="","",evaluacion!E22)</f>
        <v/>
      </c>
      <c r="E22" s="62" t="str">
        <f>IF(evaluacion!F22="","",evaluacion!F22)</f>
        <v/>
      </c>
      <c r="F22" s="63" t="str">
        <f>IF(evaluacion!J22="","",evaluacion!J22)</f>
        <v/>
      </c>
      <c r="G22" s="64" t="str">
        <f>evaluacion!L22</f>
        <v/>
      </c>
      <c r="H22" s="65"/>
      <c r="I22" s="66"/>
      <c r="J22" s="67"/>
      <c r="K22" s="66"/>
      <c r="L22" s="67"/>
      <c r="M22" s="68"/>
      <c r="N22" s="69"/>
      <c r="O22" s="68"/>
      <c r="P22" s="69"/>
      <c r="Q22" s="4"/>
      <c r="R22" s="15"/>
    </row>
    <row r="23" spans="2:18">
      <c r="B23" s="60">
        <f>IF(evaluacion!B23="","",evaluacion!B23)</f>
        <v>19</v>
      </c>
      <c r="C23" s="61" t="str">
        <f>IF(evaluacion!C23="","",evaluacion!C23)</f>
        <v/>
      </c>
      <c r="D23" s="88" t="str">
        <f>IF(evaluacion!E23="","",evaluacion!E23)</f>
        <v/>
      </c>
      <c r="E23" s="62" t="str">
        <f>IF(evaluacion!F23="","",evaluacion!F23)</f>
        <v/>
      </c>
      <c r="F23" s="63" t="str">
        <f>IF(evaluacion!J23="","",evaluacion!J23)</f>
        <v/>
      </c>
      <c r="G23" s="64" t="str">
        <f>evaluacion!L23</f>
        <v/>
      </c>
      <c r="H23" s="65"/>
      <c r="I23" s="66"/>
      <c r="J23" s="67"/>
      <c r="K23" s="66"/>
      <c r="L23" s="67"/>
      <c r="M23" s="68"/>
      <c r="N23" s="69"/>
      <c r="O23" s="68"/>
      <c r="P23" s="69"/>
      <c r="Q23" s="4"/>
      <c r="R23" s="15"/>
    </row>
    <row r="24" spans="2:18">
      <c r="B24" s="60">
        <f>IF(evaluacion!B24="","",evaluacion!B24)</f>
        <v>20</v>
      </c>
      <c r="C24" s="61" t="str">
        <f>IF(evaluacion!C24="","",evaluacion!C24)</f>
        <v/>
      </c>
      <c r="D24" s="88" t="str">
        <f>IF(evaluacion!E24="","",evaluacion!E24)</f>
        <v/>
      </c>
      <c r="E24" s="62" t="str">
        <f>IF(evaluacion!F24="","",evaluacion!F24)</f>
        <v/>
      </c>
      <c r="F24" s="63" t="str">
        <f>IF(evaluacion!J24="","",evaluacion!J24)</f>
        <v/>
      </c>
      <c r="G24" s="64" t="str">
        <f>evaluacion!L24</f>
        <v/>
      </c>
      <c r="H24" s="65"/>
      <c r="I24" s="66"/>
      <c r="J24" s="67"/>
      <c r="K24" s="66"/>
      <c r="L24" s="67"/>
      <c r="M24" s="68"/>
      <c r="N24" s="69"/>
      <c r="O24" s="68"/>
      <c r="P24" s="69"/>
      <c r="Q24" s="4"/>
      <c r="R24" s="15"/>
    </row>
    <row r="25" spans="2:18">
      <c r="B25" s="70"/>
      <c r="C25" s="70"/>
      <c r="D25" s="70"/>
      <c r="E25" s="70"/>
      <c r="F25" s="70"/>
      <c r="G25" s="70"/>
      <c r="H25" s="71"/>
      <c r="I25" s="70"/>
      <c r="J25" s="70"/>
      <c r="K25" s="70"/>
      <c r="L25" s="70"/>
      <c r="M25" s="70"/>
      <c r="N25" s="70"/>
      <c r="O25" s="70"/>
      <c r="P25" s="70"/>
    </row>
    <row r="26" spans="2:18"/>
    <row r="27" spans="2:18"/>
    <row r="28" spans="2:18"/>
    <row r="29" spans="2:18"/>
    <row r="30" spans="2:18"/>
    <row r="31" spans="2:18"/>
  </sheetData>
  <mergeCells count="19">
    <mergeCell ref="B2:B4"/>
    <mergeCell ref="F2:F4"/>
    <mergeCell ref="H2:H4"/>
    <mergeCell ref="C2:C4"/>
    <mergeCell ref="Q2:Q4"/>
    <mergeCell ref="G2:G4"/>
    <mergeCell ref="E2:E4"/>
    <mergeCell ref="D2:D4"/>
    <mergeCell ref="R2:R4"/>
    <mergeCell ref="I3:I4"/>
    <mergeCell ref="K3:K4"/>
    <mergeCell ref="O3:O4"/>
    <mergeCell ref="J3:J4"/>
    <mergeCell ref="L3:L4"/>
    <mergeCell ref="P3:P4"/>
    <mergeCell ref="I2:L2"/>
    <mergeCell ref="M3:M4"/>
    <mergeCell ref="N3:N4"/>
    <mergeCell ref="M2:P2"/>
  </mergeCells>
  <conditionalFormatting sqref="G5 G7 G9 G11 G13 G15 G17 G19 G21 G23">
    <cfRule type="expression" dxfId="222" priority="17">
      <formula>G5="100%"</formula>
    </cfRule>
    <cfRule type="expression" dxfId="221" priority="18">
      <formula>G5="86%"</formula>
    </cfRule>
    <cfRule type="expression" dxfId="220" priority="19">
      <formula>G5="71%"</formula>
    </cfRule>
    <cfRule type="expression" dxfId="219" priority="20">
      <formula>G5="57%"</formula>
    </cfRule>
    <cfRule type="expression" dxfId="218" priority="21">
      <formula>G5="43%"</formula>
    </cfRule>
    <cfRule type="expression" dxfId="217" priority="22">
      <formula>G5="29%"</formula>
    </cfRule>
  </conditionalFormatting>
  <conditionalFormatting sqref="G5 G7 G9 G11 G13 G15 G17 G19 G21 G23">
    <cfRule type="containsText" dxfId="216" priority="12" operator="containsText" text="Muy Alto">
      <formula>NOT(ISERROR(SEARCH("Muy Alto",G5)))</formula>
    </cfRule>
    <cfRule type="containsText" dxfId="215" priority="13" operator="containsText" text="Alto">
      <formula>NOT(ISERROR(SEARCH("Alto",G5)))</formula>
    </cfRule>
    <cfRule type="containsText" dxfId="214" priority="14" operator="containsText" text="Medio">
      <formula>NOT(ISERROR(SEARCH("Medio",G5)))</formula>
    </cfRule>
    <cfRule type="containsText" dxfId="213" priority="15" operator="containsText" text="Bajo">
      <formula>NOT(ISERROR(SEARCH("Bajo",G5)))</formula>
    </cfRule>
    <cfRule type="containsText" dxfId="212" priority="16" operator="containsText" text="Muy Bajo">
      <formula>NOT(ISERROR(SEARCH("Muy Bajo",G5)))</formula>
    </cfRule>
  </conditionalFormatting>
  <conditionalFormatting sqref="G6 G8 G10 G12 G14 G16 G18 G20 G22 G24">
    <cfRule type="expression" dxfId="211" priority="6">
      <formula>G6="100%"</formula>
    </cfRule>
    <cfRule type="expression" dxfId="210" priority="7">
      <formula>G6="86%"</formula>
    </cfRule>
    <cfRule type="expression" dxfId="209" priority="8">
      <formula>G6="71%"</formula>
    </cfRule>
    <cfRule type="expression" dxfId="208" priority="9">
      <formula>G6="57%"</formula>
    </cfRule>
    <cfRule type="expression" dxfId="207" priority="10">
      <formula>G6="43%"</formula>
    </cfRule>
    <cfRule type="expression" dxfId="206" priority="11">
      <formula>G6="29%"</formula>
    </cfRule>
  </conditionalFormatting>
  <conditionalFormatting sqref="G6 G8 G10 G12 G14 G16 G18 G20 G22 G24">
    <cfRule type="containsText" dxfId="205" priority="1" operator="containsText" text="Muy Alto">
      <formula>NOT(ISERROR(SEARCH("Muy Alto",G6)))</formula>
    </cfRule>
    <cfRule type="containsText" dxfId="204" priority="2" operator="containsText" text="Alto">
      <formula>NOT(ISERROR(SEARCH("Alto",G6)))</formula>
    </cfRule>
    <cfRule type="containsText" dxfId="203" priority="3" operator="containsText" text="Medio">
      <formula>NOT(ISERROR(SEARCH("Medio",G6)))</formula>
    </cfRule>
    <cfRule type="containsText" dxfId="202" priority="4" operator="containsText" text="Bajo">
      <formula>NOT(ISERROR(SEARCH("Bajo",G6)))</formula>
    </cfRule>
    <cfRule type="containsText" dxfId="201" priority="5" operator="containsText" text="Muy Bajo">
      <formula>NOT(ISERROR(SEARCH("Muy Bajo",G6)))</formula>
    </cfRule>
  </conditionalFormatting>
  <pageMargins left="0.25" right="0.25" top="0.75" bottom="0.75" header="0.3" footer="0.3"/>
  <pageSetup scale="49" fitToHeight="4" orientation="landscape"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0000000}">
          <x14:formula1>
            <xm:f>Datos!$J$4:$J$7</xm:f>
          </x14:formula1>
          <xm:sqref>H5:H24</xm:sqref>
        </x14:dataValidation>
        <x14:dataValidation type="list" allowBlank="1" showInputMessage="1" showErrorMessage="1" xr:uid="{00000000-0002-0000-0200-000001000000}">
          <x14:formula1>
            <xm:f>Datos!$D$4:$D$28</xm:f>
          </x14:formula1>
          <xm:sqref>I5:I24</xm:sqref>
        </x14:dataValidation>
        <x14:dataValidation type="list" allowBlank="1" showInputMessage="1" showErrorMessage="1" xr:uid="{00000000-0002-0000-0200-000002000000}">
          <x14:formula1>
            <xm:f>Datos!$F$4:$F$11</xm:f>
          </x14:formula1>
          <xm:sqref>L5:L24 J5:J24</xm:sqref>
        </x14:dataValidation>
        <x14:dataValidation type="list" allowBlank="1" showInputMessage="1" showErrorMessage="1" xr:uid="{00000000-0002-0000-0200-000003000000}">
          <x14:formula1>
            <xm:f>Datos!$G$4:$G$11</xm:f>
          </x14:formula1>
          <xm:sqref>P5:P24 N5:N24</xm:sqref>
        </x14:dataValidation>
        <x14:dataValidation type="list" allowBlank="1" showInputMessage="1" showErrorMessage="1" xr:uid="{00000000-0002-0000-0200-000004000000}">
          <x14:formula1>
            <xm:f>Datos!$D$4:$D$33</xm:f>
          </x14:formula1>
          <xm:sqref>K5:K24</xm:sqref>
        </x14:dataValidation>
        <x14:dataValidation type="list" allowBlank="1" showInputMessage="1" showErrorMessage="1" xr:uid="{00000000-0002-0000-0200-000005000000}">
          <x14:formula1>
            <xm:f>Datos!$E$4:$E$38</xm:f>
          </x14:formula1>
          <xm:sqref>M5:M24 O5:O24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249977111117893"/>
  </sheetPr>
  <dimension ref="B2:W25"/>
  <sheetViews>
    <sheetView showGridLines="0" tabSelected="1" zoomScale="70" zoomScaleNormal="70" workbookViewId="0">
      <selection activeCell="C2" sqref="C2:D2"/>
    </sheetView>
  </sheetViews>
  <sheetFormatPr baseColWidth="10" defaultColWidth="11.42578125" defaultRowHeight="12.75"/>
  <cols>
    <col min="1" max="1" width="1.85546875" style="16" customWidth="1"/>
    <col min="2" max="2" width="8.7109375" style="16" customWidth="1"/>
    <col min="3" max="3" width="18" style="16" customWidth="1"/>
    <col min="4" max="4" width="11.140625" style="16" customWidth="1"/>
    <col min="5" max="5" width="20" style="16" customWidth="1"/>
    <col min="6" max="6" width="18.5703125" style="16" customWidth="1"/>
    <col min="7" max="7" width="17.7109375" style="16" bestFit="1" customWidth="1"/>
    <col min="8" max="8" width="17.140625" style="28" customWidth="1"/>
    <col min="9" max="9" width="11.42578125" style="16" customWidth="1"/>
    <col min="10" max="10" width="19" style="16" customWidth="1"/>
    <col min="11" max="11" width="10.42578125" style="16" customWidth="1"/>
    <col min="12" max="12" width="19.7109375" style="16" customWidth="1"/>
    <col min="13" max="13" width="9.42578125" style="16" customWidth="1"/>
    <col min="14" max="14" width="17.140625" style="16" customWidth="1"/>
    <col min="15" max="15" width="10.140625" style="16" bestFit="1" customWidth="1"/>
    <col min="16" max="16" width="17.140625" style="16" customWidth="1"/>
    <col min="17" max="17" width="10.140625" style="16" customWidth="1"/>
    <col min="18" max="18" width="20.28515625" style="16" customWidth="1"/>
    <col min="19" max="19" width="9.5703125" style="16" customWidth="1"/>
    <col min="20" max="20" width="8.7109375" style="16" customWidth="1"/>
    <col min="21" max="21" width="10.5703125" style="16" hidden="1" customWidth="1"/>
    <col min="22" max="22" width="11.28515625" style="16" customWidth="1"/>
    <col min="23" max="23" width="23" style="16" customWidth="1"/>
    <col min="24" max="25" width="13.28515625" style="16" customWidth="1"/>
    <col min="26" max="16384" width="11.42578125" style="16"/>
  </cols>
  <sheetData>
    <row r="2" spans="2:23" ht="40.5" customHeight="1">
      <c r="B2" s="87" t="s">
        <v>306</v>
      </c>
      <c r="C2" s="182">
        <v>43000</v>
      </c>
      <c r="D2" s="183"/>
      <c r="E2" s="90" t="s">
        <v>321</v>
      </c>
      <c r="F2" s="91" t="s">
        <v>322</v>
      </c>
      <c r="G2" s="92">
        <v>0.60416666666666663</v>
      </c>
      <c r="H2" s="189" t="s">
        <v>198</v>
      </c>
      <c r="I2" s="189"/>
      <c r="J2" s="189"/>
      <c r="K2" s="189"/>
      <c r="L2" s="189"/>
      <c r="M2" s="189"/>
      <c r="N2" s="189" t="s">
        <v>199</v>
      </c>
      <c r="O2" s="189"/>
      <c r="P2" s="189"/>
      <c r="Q2" s="189"/>
      <c r="R2" s="189"/>
      <c r="S2" s="189"/>
      <c r="T2" s="185" t="s">
        <v>193</v>
      </c>
      <c r="U2" s="185" t="s">
        <v>194</v>
      </c>
      <c r="V2" s="187" t="s">
        <v>204</v>
      </c>
      <c r="W2" s="188" t="s">
        <v>195</v>
      </c>
    </row>
    <row r="3" spans="2:23" ht="23.25" customHeight="1">
      <c r="B3" s="184" t="s">
        <v>175</v>
      </c>
      <c r="C3" s="184" t="s">
        <v>81</v>
      </c>
      <c r="D3" s="184" t="s">
        <v>301</v>
      </c>
      <c r="E3" s="184" t="s">
        <v>302</v>
      </c>
      <c r="F3" s="184" t="s">
        <v>304</v>
      </c>
      <c r="G3" s="180" t="s">
        <v>305</v>
      </c>
      <c r="H3" s="190" t="s">
        <v>101</v>
      </c>
      <c r="I3" s="190" t="s">
        <v>85</v>
      </c>
      <c r="J3" s="190" t="s">
        <v>102</v>
      </c>
      <c r="K3" s="186" t="s">
        <v>85</v>
      </c>
      <c r="L3" s="186" t="s">
        <v>200</v>
      </c>
      <c r="M3" s="186" t="s">
        <v>85</v>
      </c>
      <c r="N3" s="190" t="s">
        <v>101</v>
      </c>
      <c r="O3" s="190" t="s">
        <v>85</v>
      </c>
      <c r="P3" s="190" t="s">
        <v>102</v>
      </c>
      <c r="Q3" s="186" t="s">
        <v>85</v>
      </c>
      <c r="R3" s="186" t="s">
        <v>200</v>
      </c>
      <c r="S3" s="186" t="s">
        <v>85</v>
      </c>
      <c r="T3" s="185"/>
      <c r="U3" s="185"/>
      <c r="V3" s="187"/>
      <c r="W3" s="188"/>
    </row>
    <row r="4" spans="2:23" ht="42.75" customHeight="1">
      <c r="B4" s="181"/>
      <c r="C4" s="181"/>
      <c r="D4" s="181"/>
      <c r="E4" s="181"/>
      <c r="F4" s="181"/>
      <c r="G4" s="181"/>
      <c r="H4" s="190"/>
      <c r="I4" s="190"/>
      <c r="J4" s="190"/>
      <c r="K4" s="186"/>
      <c r="L4" s="186"/>
      <c r="M4" s="186"/>
      <c r="N4" s="190"/>
      <c r="O4" s="190"/>
      <c r="P4" s="190"/>
      <c r="Q4" s="186"/>
      <c r="R4" s="186"/>
      <c r="S4" s="186"/>
      <c r="T4" s="185"/>
      <c r="U4" s="185"/>
      <c r="V4" s="187"/>
      <c r="W4" s="188"/>
    </row>
    <row r="5" spans="2:23" s="81" customFormat="1" ht="132" customHeight="1">
      <c r="B5" s="78">
        <v>1</v>
      </c>
      <c r="C5" s="86" t="str">
        <f>IF(correction!C5="","",correction!C5)</f>
        <v>Caja fuerte</v>
      </c>
      <c r="D5" s="86" t="str">
        <f>IF(evaluacion!D5="","",evaluacion!D5)</f>
        <v>Oficina gerente</v>
      </c>
      <c r="E5" s="86" t="str">
        <f>IF(correction!E5="","",correction!E5)</f>
        <v>Asalto</v>
      </c>
      <c r="F5" s="86" t="str">
        <f>IF(Inicio!C17="","",Inicio!C17)</f>
        <v>Riesgo Puro</v>
      </c>
      <c r="G5" s="64" t="str">
        <f>IF(evaluacion!L5="","",evaluacion!L5)</f>
        <v>Medio</v>
      </c>
      <c r="H5" s="79" t="str">
        <f>IF(correction!I5="","",correction!I5)</f>
        <v>Quitar, Retira el Objetivo</v>
      </c>
      <c r="I5" s="79" t="s">
        <v>196</v>
      </c>
      <c r="J5" s="79" t="str">
        <f>IF(correction!K5="","",correction!K5)</f>
        <v>Rondas Mixtas</v>
      </c>
      <c r="K5" s="79" t="s">
        <v>309</v>
      </c>
      <c r="L5" s="79" t="str">
        <f>IF(correction!Q5="","",correction!Q5)</f>
        <v>El portón en horario inhábil debe permanecer cerrado, en los horarios hábiles se debe estar atento al ingreso de vehículos y el control de acceso.</v>
      </c>
      <c r="M5" s="79" t="s">
        <v>196</v>
      </c>
      <c r="N5" s="79" t="str">
        <f>IF(correction!M5="","",correction!M5)</f>
        <v>Control de acceso automatizado</v>
      </c>
      <c r="O5" s="79" t="s">
        <v>196</v>
      </c>
      <c r="P5" s="79" t="str">
        <f>IF(correction!O5="","",correction!O5)</f>
        <v>Reforzar Portón</v>
      </c>
      <c r="Q5" s="79" t="s">
        <v>303</v>
      </c>
      <c r="R5" s="77" t="str">
        <f>IF(correction!R5="","",correction!R5)</f>
        <v>Se debe reforzar el portón con sistemas robustos de protección, con el fin de retardar el ingreso ante eventos delictivos como alunizaje, los rayos perimetrales deben ser conectados a tiempo además de instalar cobertura en el portón.</v>
      </c>
      <c r="S5" s="79" t="s">
        <v>196</v>
      </c>
      <c r="T5" s="83">
        <f t="shared" ref="T5:T24" si="0">COUNTIF(H5:S5,"Si")</f>
        <v>4</v>
      </c>
      <c r="U5" s="84">
        <f t="shared" ref="U5:U24" si="1">COUNTIF(H5:S5,"No")</f>
        <v>1</v>
      </c>
      <c r="V5" s="85">
        <f>IFERROR(T5/(T5+U5),"")</f>
        <v>0.8</v>
      </c>
      <c r="W5" s="80"/>
    </row>
    <row r="6" spans="2:23" s="81" customFormat="1" ht="36">
      <c r="B6" s="78">
        <v>2</v>
      </c>
      <c r="C6" s="86" t="str">
        <f>IF(correction!C6="","",correction!C6)</f>
        <v>Mal control de datos</v>
      </c>
      <c r="D6" s="86" t="str">
        <f>IF(evaluacion!D6="","",evaluacion!D6)</f>
        <v>Instalación en General</v>
      </c>
      <c r="E6" s="86" t="str">
        <f>IF(correction!E6="","",correction!E6)</f>
        <v>Descuido</v>
      </c>
      <c r="F6" s="86" t="str">
        <f>IF(Inicio!C18="","",Inicio!C18)</f>
        <v>Riesgo Operacional</v>
      </c>
      <c r="G6" s="64" t="str">
        <f>IF(evaluacion!L6="","",evaluacion!L6)</f>
        <v>Bajo</v>
      </c>
      <c r="H6" s="79" t="str">
        <f>IF(correction!I6="","",correction!I6)</f>
        <v>Control y Registro de Ingreso</v>
      </c>
      <c r="I6" s="79" t="s">
        <v>196</v>
      </c>
      <c r="J6" s="79" t="str">
        <f>IF(correction!K6="","",correction!K6)</f>
        <v>Generar Procedimiento</v>
      </c>
      <c r="K6" s="79" t="s">
        <v>196</v>
      </c>
      <c r="L6" s="79" t="str">
        <f>IF(correction!Q6="","",correction!Q6)</f>
        <v/>
      </c>
      <c r="M6" s="79" t="s">
        <v>196</v>
      </c>
      <c r="N6" s="79" t="str">
        <f>IF(correction!M6="","",correction!M6)</f>
        <v>Incrementar Dotación de Guardias</v>
      </c>
      <c r="O6" s="79" t="s">
        <v>196</v>
      </c>
      <c r="P6" s="79" t="str">
        <f>IF(correction!O6="","",correction!O6)</f>
        <v>Limitar Acceso</v>
      </c>
      <c r="Q6" s="79" t="s">
        <v>196</v>
      </c>
      <c r="R6" s="77" t="str">
        <f>IF(correction!R6="","",correction!R6)</f>
        <v/>
      </c>
      <c r="S6" s="79" t="s">
        <v>196</v>
      </c>
      <c r="T6" s="83">
        <f t="shared" si="0"/>
        <v>6</v>
      </c>
      <c r="U6" s="84">
        <f t="shared" si="1"/>
        <v>0</v>
      </c>
      <c r="V6" s="85">
        <f t="shared" ref="V6:V23" si="2">IFERROR(T6/(T6+U6),"")</f>
        <v>1</v>
      </c>
      <c r="W6" s="82"/>
    </row>
    <row r="7" spans="2:23" s="81" customFormat="1" ht="36">
      <c r="B7" s="78">
        <v>3</v>
      </c>
      <c r="C7" s="86" t="str">
        <f>IF(correction!C7="","",correction!C7)</f>
        <v>Falta documentacion administrativa</v>
      </c>
      <c r="D7" s="86" t="str">
        <f>IF(evaluacion!D7="","",evaluacion!D7)</f>
        <v>En porteria</v>
      </c>
      <c r="E7" s="86" t="str">
        <f>IF(correction!E7="","",correction!E7)</f>
        <v>Descuido</v>
      </c>
      <c r="F7" s="86" t="str">
        <f>IF(Inicio!C19="","",Inicio!C19)</f>
        <v>Riesgo Administrativo</v>
      </c>
      <c r="G7" s="64" t="str">
        <f>IF(evaluacion!L7="","",evaluacion!L7)</f>
        <v>Medio</v>
      </c>
      <c r="H7" s="79" t="str">
        <f>IF(correction!I7="","",correction!I7)</f>
        <v>Cerrar dependencia/Recinto</v>
      </c>
      <c r="I7" s="79" t="s">
        <v>303</v>
      </c>
      <c r="J7" s="79" t="str">
        <f>IF(correction!K7="","",correction!K7)</f>
        <v>Rondas Perimetrales</v>
      </c>
      <c r="K7" s="79" t="s">
        <v>196</v>
      </c>
      <c r="L7" s="79" t="str">
        <f>IF(correction!Q7="","",correction!Q7)</f>
        <v/>
      </c>
      <c r="M7" s="79" t="s">
        <v>196</v>
      </c>
      <c r="N7" s="79" t="str">
        <f>IF(correction!M7="","",correction!M7)</f>
        <v>Quitar, Retira el Objetivo</v>
      </c>
      <c r="O7" s="79" t="s">
        <v>303</v>
      </c>
      <c r="P7" s="79" t="str">
        <f>IF(correction!O7="","",correction!O7)</f>
        <v>Probar Planes de Emergencia (Simulacros)</v>
      </c>
      <c r="Q7" s="79" t="s">
        <v>303</v>
      </c>
      <c r="R7" s="77" t="str">
        <f>IF(correction!R7="","",correction!R7)</f>
        <v/>
      </c>
      <c r="S7" s="79" t="s">
        <v>303</v>
      </c>
      <c r="T7" s="83">
        <f t="shared" si="0"/>
        <v>2</v>
      </c>
      <c r="U7" s="84">
        <f>COUNTIF(H7:S7,"No")</f>
        <v>4</v>
      </c>
      <c r="V7" s="85">
        <f t="shared" si="2"/>
        <v>0.33333333333333331</v>
      </c>
      <c r="W7" s="82"/>
    </row>
    <row r="8" spans="2:23" s="81" customFormat="1" ht="36">
      <c r="B8" s="78">
        <v>4</v>
      </c>
      <c r="C8" s="86" t="str">
        <f>IF(correction!C8="","",correction!C8)</f>
        <v>cajero automatico</v>
      </c>
      <c r="D8" s="86" t="str">
        <f>IF(evaluacion!D8="","",evaluacion!D8)</f>
        <v>En frente de casino</v>
      </c>
      <c r="E8" s="86" t="str">
        <f>IF(correction!E8="","",correction!E8)</f>
        <v>Asalto</v>
      </c>
      <c r="F8" s="86" t="str">
        <f>IF(Inicio!C20="","",Inicio!C20)</f>
        <v>Riesgo Puro</v>
      </c>
      <c r="G8" s="64" t="str">
        <f>IF(evaluacion!L8="","",evaluacion!L8)</f>
        <v>Muy Alto</v>
      </c>
      <c r="H8" s="79" t="str">
        <f>IF(correction!I8="","",correction!I8)</f>
        <v>Limitar Acceso</v>
      </c>
      <c r="I8" s="79" t="s">
        <v>196</v>
      </c>
      <c r="J8" s="79" t="str">
        <f>IF(correction!K8="","",correction!K8)</f>
        <v>Quitar, Retira el Objetivo</v>
      </c>
      <c r="K8" s="79" t="s">
        <v>303</v>
      </c>
      <c r="L8" s="79" t="str">
        <f>IF(correction!Q8="","",correction!Q8)</f>
        <v/>
      </c>
      <c r="M8" s="79" t="s">
        <v>303</v>
      </c>
      <c r="N8" s="79" t="str">
        <f>IF(correction!M8="","",correction!M8)</f>
        <v>Incrementar Dotación de Guardias</v>
      </c>
      <c r="O8" s="79" t="s">
        <v>303</v>
      </c>
      <c r="P8" s="79" t="str">
        <f>IF(correction!O8="","",correction!O8)</f>
        <v>Programa de Autocuidado / Difusión</v>
      </c>
      <c r="Q8" s="79" t="s">
        <v>303</v>
      </c>
      <c r="R8" s="77" t="str">
        <f>IF(correction!R8="","",correction!R8)</f>
        <v/>
      </c>
      <c r="S8" s="79" t="s">
        <v>303</v>
      </c>
      <c r="T8" s="83">
        <f t="shared" si="0"/>
        <v>1</v>
      </c>
      <c r="U8" s="84">
        <f t="shared" si="1"/>
        <v>5</v>
      </c>
      <c r="V8" s="85">
        <f t="shared" si="2"/>
        <v>0.16666666666666666</v>
      </c>
      <c r="W8" s="82"/>
    </row>
    <row r="9" spans="2:23" s="81" customFormat="1" ht="24">
      <c r="B9" s="78">
        <v>5</v>
      </c>
      <c r="C9" s="86" t="str">
        <f>IF(correction!C9="","",correction!C9)</f>
        <v>Bodega de quimicos</v>
      </c>
      <c r="D9" s="86" t="str">
        <f>IF(evaluacion!D9="","",evaluacion!D9)</f>
        <v>Bodega quimicos</v>
      </c>
      <c r="E9" s="86" t="str">
        <f>IF(correction!E9="","",correction!E9)</f>
        <v>Alunizaje</v>
      </c>
      <c r="F9" s="86" t="str">
        <f>IF(Inicio!C21="","",Inicio!C21)</f>
        <v>Riesgo Puro</v>
      </c>
      <c r="G9" s="64" t="str">
        <f>IF(evaluacion!L9="","",evaluacion!L9)</f>
        <v>Bajo</v>
      </c>
      <c r="H9" s="79" t="str">
        <f>IF(correction!I9="","",correction!I9)</f>
        <v>Limitar Acceso</v>
      </c>
      <c r="I9" s="79" t="s">
        <v>196</v>
      </c>
      <c r="J9" s="79" t="str">
        <f>IF(correction!K9="","",correction!K9)</f>
        <v>Contratación de Seguros</v>
      </c>
      <c r="K9" s="79" t="s">
        <v>196</v>
      </c>
      <c r="L9" s="79" t="str">
        <f>IF(correction!Q9="","",correction!Q9)</f>
        <v/>
      </c>
      <c r="M9" s="79" t="s">
        <v>196</v>
      </c>
      <c r="N9" s="79" t="str">
        <f>IF(correction!M9="","",correction!M9)</f>
        <v>Control de acceso automatizado</v>
      </c>
      <c r="O9" s="79" t="s">
        <v>303</v>
      </c>
      <c r="P9" s="79" t="str">
        <f>IF(correction!O9="","",correction!O9)</f>
        <v>Reforzar Portón</v>
      </c>
      <c r="Q9" s="79" t="s">
        <v>303</v>
      </c>
      <c r="R9" s="77" t="str">
        <f>IF(correction!R9="","",correction!R9)</f>
        <v/>
      </c>
      <c r="S9" s="79" t="s">
        <v>303</v>
      </c>
      <c r="T9" s="83">
        <f t="shared" si="0"/>
        <v>3</v>
      </c>
      <c r="U9" s="84">
        <f t="shared" si="1"/>
        <v>3</v>
      </c>
      <c r="V9" s="85">
        <f t="shared" si="2"/>
        <v>0.5</v>
      </c>
      <c r="W9" s="82"/>
    </row>
    <row r="10" spans="2:23" s="81" customFormat="1" ht="24">
      <c r="B10" s="78">
        <v>6</v>
      </c>
      <c r="C10" s="86" t="str">
        <f>IF(correction!C10="","",correction!C10)</f>
        <v>No hay registros</v>
      </c>
      <c r="D10" s="86" t="str">
        <f>IF(evaluacion!D10="","",evaluacion!D10)</f>
        <v>Ingreso a bodega</v>
      </c>
      <c r="E10" s="86" t="str">
        <f>IF(correction!E10="","",correction!E10)</f>
        <v>Falta Iluminación</v>
      </c>
      <c r="F10" s="86" t="str">
        <f>IF(Inicio!C22="","",Inicio!C22)</f>
        <v>Riesgo Administrativo</v>
      </c>
      <c r="G10" s="64" t="str">
        <f>IF(evaluacion!L10="","",evaluacion!L10)</f>
        <v>Alto</v>
      </c>
      <c r="H10" s="79" t="str">
        <f>IF(correction!I10="","",correction!I10)</f>
        <v>Actualización de Procedimiento</v>
      </c>
      <c r="I10" s="79" t="s">
        <v>303</v>
      </c>
      <c r="J10" s="79" t="str">
        <f>IF(correction!K10="","",correction!K10)</f>
        <v>Control y Registro de Ingreso</v>
      </c>
      <c r="K10" s="79" t="s">
        <v>303</v>
      </c>
      <c r="L10" s="79" t="str">
        <f>IF(correction!Q10="","",correction!Q10)</f>
        <v/>
      </c>
      <c r="M10" s="79" t="s">
        <v>303</v>
      </c>
      <c r="N10" s="79" t="str">
        <f>IF(correction!M10="","",correction!M10)</f>
        <v>Iluminar Sector</v>
      </c>
      <c r="O10" s="79" t="s">
        <v>303</v>
      </c>
      <c r="P10" s="79" t="str">
        <f>IF(correction!O10="","",correction!O10)</f>
        <v>Instalación de Botón de Pánico</v>
      </c>
      <c r="Q10" s="79" t="s">
        <v>303</v>
      </c>
      <c r="R10" s="77" t="str">
        <f>IF(correction!R10="","",correction!R10)</f>
        <v/>
      </c>
      <c r="S10" s="79" t="s">
        <v>303</v>
      </c>
      <c r="T10" s="83">
        <f t="shared" si="0"/>
        <v>0</v>
      </c>
      <c r="U10" s="84">
        <f t="shared" si="1"/>
        <v>6</v>
      </c>
      <c r="V10" s="85">
        <f t="shared" si="2"/>
        <v>0</v>
      </c>
      <c r="W10" s="82"/>
    </row>
    <row r="11" spans="2:23" s="81" customFormat="1" ht="36">
      <c r="B11" s="78">
        <v>7</v>
      </c>
      <c r="C11" s="86" t="str">
        <f>IF(correction!C11="","",correction!C11)</f>
        <v>Bodega de quimicos</v>
      </c>
      <c r="D11" s="86" t="str">
        <f>IF(evaluacion!D11="","",evaluacion!D11)</f>
        <v>Costado perimetro norte</v>
      </c>
      <c r="E11" s="86" t="str">
        <f>IF(correction!E11="","",correction!E11)</f>
        <v>Falla Mecanica</v>
      </c>
      <c r="F11" s="86" t="str">
        <f>IF(Inicio!C23="","",Inicio!C23)</f>
        <v>Riesgo Operacional</v>
      </c>
      <c r="G11" s="64" t="str">
        <f>IF(evaluacion!L11="","",evaluacion!L11)</f>
        <v xml:space="preserve">Muy Bajo </v>
      </c>
      <c r="H11" s="79" t="str">
        <f>IF(correction!I11="","",correction!I11)</f>
        <v>Actualización de Procedimiento</v>
      </c>
      <c r="I11" s="79" t="s">
        <v>196</v>
      </c>
      <c r="J11" s="79" t="str">
        <f>IF(correction!K11="","",correction!K11)</f>
        <v>Generar Procedimiento</v>
      </c>
      <c r="K11" s="79" t="s">
        <v>303</v>
      </c>
      <c r="L11" s="79" t="str">
        <f>IF(correction!Q11="","",correction!Q11)</f>
        <v/>
      </c>
      <c r="M11" s="79" t="s">
        <v>303</v>
      </c>
      <c r="N11" s="79" t="str">
        <f>IF(correction!M11="","",correction!M11)</f>
        <v>Control de Cierre (Alarmas)</v>
      </c>
      <c r="O11" s="79" t="s">
        <v>196</v>
      </c>
      <c r="P11" s="79" t="str">
        <f>IF(correction!O11="","",correction!O11)</f>
        <v>Instalación de Botón de Pánico</v>
      </c>
      <c r="Q11" s="79" t="s">
        <v>196</v>
      </c>
      <c r="R11" s="77" t="str">
        <f>IF(correction!R11="","",correction!R11)</f>
        <v/>
      </c>
      <c r="S11" s="79" t="s">
        <v>196</v>
      </c>
      <c r="T11" s="83">
        <f t="shared" si="0"/>
        <v>4</v>
      </c>
      <c r="U11" s="84">
        <f t="shared" si="1"/>
        <v>2</v>
      </c>
      <c r="V11" s="85">
        <f t="shared" si="2"/>
        <v>0.66666666666666663</v>
      </c>
      <c r="W11" s="82"/>
    </row>
    <row r="12" spans="2:23" s="81" customFormat="1" ht="24">
      <c r="B12" s="78">
        <v>8</v>
      </c>
      <c r="C12" s="86" t="str">
        <f>IF(correction!C12="","",correction!C12)</f>
        <v>Coputadores</v>
      </c>
      <c r="D12" s="86" t="str">
        <f>IF(evaluacion!D12="","",evaluacion!D12)</f>
        <v>Oficina gerente</v>
      </c>
      <c r="E12" s="86" t="str">
        <f>IF(correction!E12="","",correction!E12)</f>
        <v>Asalto</v>
      </c>
      <c r="F12" s="86" t="str">
        <f>IF(Inicio!C24="","",Inicio!C24)</f>
        <v>Riesgo Puro</v>
      </c>
      <c r="G12" s="64" t="str">
        <f>IF(evaluacion!L12="","",evaluacion!L12)</f>
        <v>Medio</v>
      </c>
      <c r="H12" s="79" t="str">
        <f>IF(correction!I12="","",correction!I12)</f>
        <v>Mantener Accesos Cerrados</v>
      </c>
      <c r="I12" s="79" t="s">
        <v>196</v>
      </c>
      <c r="J12" s="79" t="str">
        <f>IF(correction!K12="","",correction!K12)</f>
        <v>Revisar estructura/circuitos</v>
      </c>
      <c r="K12" s="79" t="s">
        <v>196</v>
      </c>
      <c r="L12" s="79" t="str">
        <f>IF(correction!Q12="","",correction!Q12)</f>
        <v/>
      </c>
      <c r="M12" s="79" t="s">
        <v>196</v>
      </c>
      <c r="N12" s="79" t="str">
        <f>IF(correction!M12="","",correction!M12)</f>
        <v>Instalación de Cámaras Interiores</v>
      </c>
      <c r="O12" s="79" t="s">
        <v>196</v>
      </c>
      <c r="P12" s="79" t="str">
        <f>IF(correction!O12="","",correction!O12)</f>
        <v>Instalación de Cámaras Interiores</v>
      </c>
      <c r="Q12" s="79" t="s">
        <v>303</v>
      </c>
      <c r="R12" s="77" t="str">
        <f>IF(correction!R12="","",correction!R12)</f>
        <v/>
      </c>
      <c r="S12" s="79" t="s">
        <v>196</v>
      </c>
      <c r="T12" s="83">
        <f t="shared" si="0"/>
        <v>5</v>
      </c>
      <c r="U12" s="84">
        <f t="shared" si="1"/>
        <v>1</v>
      </c>
      <c r="V12" s="85">
        <f t="shared" si="2"/>
        <v>0.83333333333333337</v>
      </c>
      <c r="W12" s="82">
        <f>[1]Vulnerabilidad!H17</f>
        <v>0</v>
      </c>
    </row>
    <row r="13" spans="2:23" s="81" customFormat="1">
      <c r="B13" s="78">
        <v>9</v>
      </c>
      <c r="C13" s="86" t="str">
        <f>IF(correction!C13="","",correction!C13)</f>
        <v/>
      </c>
      <c r="D13" s="86" t="str">
        <f>IF(evaluacion!D13="","",evaluacion!D13)</f>
        <v/>
      </c>
      <c r="E13" s="86" t="str">
        <f>IF(correction!E13="","",correction!E13)</f>
        <v/>
      </c>
      <c r="F13" s="86" t="str">
        <f>IF(Inicio!C25="","",Inicio!C25)</f>
        <v/>
      </c>
      <c r="G13" s="64" t="str">
        <f>IF(evaluacion!L13="","",evaluacion!L13)</f>
        <v/>
      </c>
      <c r="H13" s="79" t="str">
        <f>IF(correction!I13="","",correction!I13)</f>
        <v/>
      </c>
      <c r="I13" s="79"/>
      <c r="J13" s="79" t="str">
        <f>IF(correction!K13="","",correction!K13)</f>
        <v/>
      </c>
      <c r="K13" s="79"/>
      <c r="L13" s="79" t="str">
        <f>IF(correction!Q13="","",correction!Q13)</f>
        <v/>
      </c>
      <c r="M13" s="79"/>
      <c r="N13" s="79" t="str">
        <f>IF(correction!M13="","",correction!M13)</f>
        <v/>
      </c>
      <c r="O13" s="79"/>
      <c r="P13" s="79" t="str">
        <f>IF(correction!O13="","",correction!O13)</f>
        <v/>
      </c>
      <c r="Q13" s="79"/>
      <c r="R13" s="77" t="str">
        <f>IF(correction!R13="","",correction!R13)</f>
        <v/>
      </c>
      <c r="S13" s="79"/>
      <c r="T13" s="83">
        <f t="shared" si="0"/>
        <v>0</v>
      </c>
      <c r="U13" s="84">
        <f t="shared" si="1"/>
        <v>0</v>
      </c>
      <c r="V13" s="85" t="str">
        <f t="shared" si="2"/>
        <v/>
      </c>
      <c r="W13" s="82">
        <f>[1]Vulnerabilidad!H18</f>
        <v>0</v>
      </c>
    </row>
    <row r="14" spans="2:23" s="81" customFormat="1">
      <c r="B14" s="78">
        <v>10</v>
      </c>
      <c r="C14" s="86" t="str">
        <f>IF(correction!C14="","",correction!C14)</f>
        <v/>
      </c>
      <c r="D14" s="86" t="str">
        <f>IF(evaluacion!D14="","",evaluacion!D14)</f>
        <v/>
      </c>
      <c r="E14" s="86" t="str">
        <f>IF(correction!E14="","",correction!E14)</f>
        <v/>
      </c>
      <c r="F14" s="86" t="str">
        <f>IF(Inicio!C26="","",Inicio!C26)</f>
        <v/>
      </c>
      <c r="G14" s="64" t="str">
        <f>IF(evaluacion!L14="","",evaluacion!L14)</f>
        <v/>
      </c>
      <c r="H14" s="79" t="str">
        <f>IF(correction!I14="","",correction!I14)</f>
        <v/>
      </c>
      <c r="I14" s="79"/>
      <c r="J14" s="79" t="str">
        <f>IF(correction!K14="","",correction!K14)</f>
        <v/>
      </c>
      <c r="K14" s="79"/>
      <c r="L14" s="79" t="str">
        <f>IF(correction!Q14="","",correction!Q14)</f>
        <v/>
      </c>
      <c r="M14" s="79"/>
      <c r="N14" s="79" t="str">
        <f>IF(correction!M14="","",correction!M14)</f>
        <v/>
      </c>
      <c r="O14" s="79"/>
      <c r="P14" s="79" t="str">
        <f>IF(correction!O14="","",correction!O14)</f>
        <v/>
      </c>
      <c r="Q14" s="79"/>
      <c r="R14" s="77" t="str">
        <f>IF(correction!R14="","",correction!R14)</f>
        <v/>
      </c>
      <c r="S14" s="79"/>
      <c r="T14" s="83">
        <f t="shared" si="0"/>
        <v>0</v>
      </c>
      <c r="U14" s="84">
        <f t="shared" si="1"/>
        <v>0</v>
      </c>
      <c r="V14" s="85" t="str">
        <f t="shared" si="2"/>
        <v/>
      </c>
      <c r="W14" s="82">
        <f>[1]Vulnerabilidad!H19</f>
        <v>0</v>
      </c>
    </row>
    <row r="15" spans="2:23" s="81" customFormat="1">
      <c r="B15" s="78">
        <v>11</v>
      </c>
      <c r="C15" s="86" t="str">
        <f>IF(correction!C15="","",correction!C15)</f>
        <v/>
      </c>
      <c r="D15" s="86" t="str">
        <f>IF(evaluacion!D15="","",evaluacion!D15)</f>
        <v/>
      </c>
      <c r="E15" s="86" t="str">
        <f>IF(correction!E15="","",correction!E15)</f>
        <v/>
      </c>
      <c r="F15" s="86" t="str">
        <f>IF(Inicio!C27="","",Inicio!C27)</f>
        <v/>
      </c>
      <c r="G15" s="64" t="str">
        <f>IF(evaluacion!L15="","",evaluacion!L15)</f>
        <v/>
      </c>
      <c r="H15" s="79" t="str">
        <f>IF(correction!I15="","",correction!I15)</f>
        <v/>
      </c>
      <c r="I15" s="79"/>
      <c r="J15" s="79" t="str">
        <f>IF(correction!K15="","",correction!K15)</f>
        <v/>
      </c>
      <c r="K15" s="79"/>
      <c r="L15" s="79" t="str">
        <f>IF(correction!Q15="","",correction!Q15)</f>
        <v/>
      </c>
      <c r="M15" s="79"/>
      <c r="N15" s="79" t="str">
        <f>IF(correction!M15="","",correction!M15)</f>
        <v/>
      </c>
      <c r="O15" s="79"/>
      <c r="P15" s="79" t="str">
        <f>IF(correction!O15="","",correction!O15)</f>
        <v/>
      </c>
      <c r="Q15" s="79"/>
      <c r="R15" s="77" t="str">
        <f>IF(correction!R15="","",correction!R15)</f>
        <v/>
      </c>
      <c r="S15" s="79"/>
      <c r="T15" s="83">
        <f t="shared" si="0"/>
        <v>0</v>
      </c>
      <c r="U15" s="84">
        <f t="shared" si="1"/>
        <v>0</v>
      </c>
      <c r="V15" s="85" t="str">
        <f t="shared" si="2"/>
        <v/>
      </c>
      <c r="W15" s="82">
        <f>[1]Vulnerabilidad!H20</f>
        <v>0</v>
      </c>
    </row>
    <row r="16" spans="2:23" s="81" customFormat="1">
      <c r="B16" s="78">
        <v>12</v>
      </c>
      <c r="C16" s="86" t="str">
        <f>IF(correction!C16="","",correction!C16)</f>
        <v/>
      </c>
      <c r="D16" s="86" t="str">
        <f>IF(evaluacion!D16="","",evaluacion!D16)</f>
        <v/>
      </c>
      <c r="E16" s="86" t="str">
        <f>IF(correction!E16="","",correction!E16)</f>
        <v/>
      </c>
      <c r="F16" s="86" t="str">
        <f>IF(Inicio!C28="","",Inicio!C28)</f>
        <v/>
      </c>
      <c r="G16" s="64" t="str">
        <f>IF(evaluacion!L16="","",evaluacion!L16)</f>
        <v/>
      </c>
      <c r="H16" s="79" t="str">
        <f>IF(correction!I16="","",correction!I16)</f>
        <v/>
      </c>
      <c r="I16" s="79"/>
      <c r="J16" s="79" t="str">
        <f>IF(correction!K16="","",correction!K16)</f>
        <v/>
      </c>
      <c r="K16" s="79"/>
      <c r="L16" s="79" t="str">
        <f>IF(correction!Q16="","",correction!Q16)</f>
        <v/>
      </c>
      <c r="M16" s="79"/>
      <c r="N16" s="79" t="str">
        <f>IF(correction!M16="","",correction!M16)</f>
        <v/>
      </c>
      <c r="O16" s="79"/>
      <c r="P16" s="79" t="str">
        <f>IF(correction!O16="","",correction!O16)</f>
        <v/>
      </c>
      <c r="Q16" s="79"/>
      <c r="R16" s="77" t="str">
        <f>IF(correction!R16="","",correction!R16)</f>
        <v/>
      </c>
      <c r="S16" s="79"/>
      <c r="T16" s="83">
        <f t="shared" si="0"/>
        <v>0</v>
      </c>
      <c r="U16" s="84">
        <f t="shared" si="1"/>
        <v>0</v>
      </c>
      <c r="V16" s="85" t="str">
        <f t="shared" si="2"/>
        <v/>
      </c>
      <c r="W16" s="82">
        <f>[1]Vulnerabilidad!H21</f>
        <v>0</v>
      </c>
    </row>
    <row r="17" spans="2:23" s="81" customFormat="1">
      <c r="B17" s="78">
        <v>13</v>
      </c>
      <c r="C17" s="86" t="str">
        <f>IF(correction!C17="","",correction!C17)</f>
        <v/>
      </c>
      <c r="D17" s="86" t="str">
        <f>IF(evaluacion!D17="","",evaluacion!D17)</f>
        <v/>
      </c>
      <c r="E17" s="86" t="str">
        <f>IF(correction!E17="","",correction!E17)</f>
        <v/>
      </c>
      <c r="F17" s="86" t="str">
        <f>IF(Inicio!C29="","",Inicio!C29)</f>
        <v/>
      </c>
      <c r="G17" s="64" t="str">
        <f>IF(evaluacion!L17="","",evaluacion!L17)</f>
        <v/>
      </c>
      <c r="H17" s="79" t="str">
        <f>IF(correction!I17="","",correction!I17)</f>
        <v/>
      </c>
      <c r="I17" s="79"/>
      <c r="J17" s="79" t="str">
        <f>IF(correction!K17="","",correction!K17)</f>
        <v/>
      </c>
      <c r="K17" s="79"/>
      <c r="L17" s="79" t="str">
        <f>IF(correction!Q17="","",correction!Q17)</f>
        <v/>
      </c>
      <c r="M17" s="79"/>
      <c r="N17" s="79" t="str">
        <f>IF(correction!M17="","",correction!M17)</f>
        <v/>
      </c>
      <c r="O17" s="79"/>
      <c r="P17" s="79" t="str">
        <f>IF(correction!O17="","",correction!O17)</f>
        <v/>
      </c>
      <c r="Q17" s="79"/>
      <c r="R17" s="77" t="str">
        <f>IF(correction!R17="","",correction!R17)</f>
        <v/>
      </c>
      <c r="S17" s="79"/>
      <c r="T17" s="83">
        <f t="shared" si="0"/>
        <v>0</v>
      </c>
      <c r="U17" s="84">
        <f t="shared" si="1"/>
        <v>0</v>
      </c>
      <c r="V17" s="85" t="str">
        <f t="shared" si="2"/>
        <v/>
      </c>
      <c r="W17" s="82">
        <f>[1]Vulnerabilidad!H22</f>
        <v>0</v>
      </c>
    </row>
    <row r="18" spans="2:23" s="81" customFormat="1">
      <c r="B18" s="78">
        <v>14</v>
      </c>
      <c r="C18" s="86" t="str">
        <f>IF(correction!C18="","",correction!C18)</f>
        <v/>
      </c>
      <c r="D18" s="86" t="str">
        <f>IF(evaluacion!D18="","",evaluacion!D18)</f>
        <v/>
      </c>
      <c r="E18" s="86" t="str">
        <f>IF(correction!E18="","",correction!E18)</f>
        <v/>
      </c>
      <c r="F18" s="86" t="str">
        <f>IF(Inicio!C30="","",Inicio!C30)</f>
        <v/>
      </c>
      <c r="G18" s="64" t="str">
        <f>IF(evaluacion!L18="","",evaluacion!L18)</f>
        <v/>
      </c>
      <c r="H18" s="79" t="str">
        <f>IF(correction!I18="","",correction!I18)</f>
        <v/>
      </c>
      <c r="I18" s="79"/>
      <c r="J18" s="79" t="str">
        <f>IF(correction!K18="","",correction!K18)</f>
        <v/>
      </c>
      <c r="K18" s="79"/>
      <c r="L18" s="79" t="str">
        <f>IF(correction!Q18="","",correction!Q18)</f>
        <v/>
      </c>
      <c r="M18" s="79"/>
      <c r="N18" s="79" t="str">
        <f>IF(correction!M18="","",correction!M18)</f>
        <v/>
      </c>
      <c r="O18" s="79"/>
      <c r="P18" s="79" t="str">
        <f>IF(correction!O18="","",correction!O18)</f>
        <v/>
      </c>
      <c r="Q18" s="79"/>
      <c r="R18" s="77" t="str">
        <f>IF(correction!R18="","",correction!R18)</f>
        <v/>
      </c>
      <c r="S18" s="79"/>
      <c r="T18" s="83">
        <f t="shared" si="0"/>
        <v>0</v>
      </c>
      <c r="U18" s="84">
        <f t="shared" si="1"/>
        <v>0</v>
      </c>
      <c r="V18" s="85" t="str">
        <f t="shared" si="2"/>
        <v/>
      </c>
      <c r="W18" s="82">
        <f>[1]Vulnerabilidad!H23</f>
        <v>0</v>
      </c>
    </row>
    <row r="19" spans="2:23" s="81" customFormat="1">
      <c r="B19" s="78">
        <v>15</v>
      </c>
      <c r="C19" s="86" t="str">
        <f>IF(correction!C19="","",correction!C19)</f>
        <v/>
      </c>
      <c r="D19" s="86" t="str">
        <f>IF(evaluacion!D19="","",evaluacion!D19)</f>
        <v/>
      </c>
      <c r="E19" s="86" t="str">
        <f>IF(correction!E19="","",correction!E19)</f>
        <v/>
      </c>
      <c r="F19" s="86" t="str">
        <f>IF(Inicio!C31="","",Inicio!C31)</f>
        <v/>
      </c>
      <c r="G19" s="64" t="str">
        <f>IF(evaluacion!L19="","",evaluacion!L19)</f>
        <v/>
      </c>
      <c r="H19" s="79" t="str">
        <f>IF(correction!I19="","",correction!I19)</f>
        <v/>
      </c>
      <c r="I19" s="79"/>
      <c r="J19" s="79" t="str">
        <f>IF(correction!K19="","",correction!K19)</f>
        <v/>
      </c>
      <c r="K19" s="79"/>
      <c r="L19" s="79" t="str">
        <f>IF(correction!Q19="","",correction!Q19)</f>
        <v/>
      </c>
      <c r="M19" s="79"/>
      <c r="N19" s="79" t="str">
        <f>IF(correction!M19="","",correction!M19)</f>
        <v/>
      </c>
      <c r="O19" s="79"/>
      <c r="P19" s="79" t="str">
        <f>IF(correction!O19="","",correction!O19)</f>
        <v/>
      </c>
      <c r="Q19" s="79"/>
      <c r="R19" s="77" t="str">
        <f>IF(correction!R19="","",correction!R19)</f>
        <v/>
      </c>
      <c r="S19" s="79"/>
      <c r="T19" s="83">
        <f t="shared" si="0"/>
        <v>0</v>
      </c>
      <c r="U19" s="84">
        <f t="shared" si="1"/>
        <v>0</v>
      </c>
      <c r="V19" s="85" t="str">
        <f t="shared" si="2"/>
        <v/>
      </c>
      <c r="W19" s="82">
        <f>[1]Vulnerabilidad!H24</f>
        <v>0</v>
      </c>
    </row>
    <row r="20" spans="2:23" s="81" customFormat="1">
      <c r="B20" s="78">
        <v>16</v>
      </c>
      <c r="C20" s="86" t="str">
        <f>IF(correction!C20="","",correction!C20)</f>
        <v/>
      </c>
      <c r="D20" s="86" t="str">
        <f>IF(evaluacion!D20="","",evaluacion!D20)</f>
        <v/>
      </c>
      <c r="E20" s="86" t="str">
        <f>IF(correction!E20="","",correction!E20)</f>
        <v/>
      </c>
      <c r="F20" s="86" t="str">
        <f>IF(Inicio!C32="","",Inicio!C32)</f>
        <v/>
      </c>
      <c r="G20" s="64" t="str">
        <f>IF(evaluacion!L20="","",evaluacion!L20)</f>
        <v/>
      </c>
      <c r="H20" s="79" t="str">
        <f>IF(correction!I20="","",correction!I20)</f>
        <v/>
      </c>
      <c r="I20" s="79"/>
      <c r="J20" s="79" t="str">
        <f>IF(correction!K20="","",correction!K20)</f>
        <v/>
      </c>
      <c r="K20" s="79"/>
      <c r="L20" s="79" t="str">
        <f>IF(correction!Q20="","",correction!Q20)</f>
        <v/>
      </c>
      <c r="M20" s="79"/>
      <c r="N20" s="79" t="str">
        <f>IF(correction!M20="","",correction!M20)</f>
        <v/>
      </c>
      <c r="O20" s="79"/>
      <c r="P20" s="79" t="str">
        <f>IF(correction!O20="","",correction!O20)</f>
        <v/>
      </c>
      <c r="Q20" s="79"/>
      <c r="R20" s="77" t="str">
        <f>IF(correction!R20="","",correction!R20)</f>
        <v/>
      </c>
      <c r="S20" s="79"/>
      <c r="T20" s="83">
        <f t="shared" si="0"/>
        <v>0</v>
      </c>
      <c r="U20" s="84">
        <f t="shared" si="1"/>
        <v>0</v>
      </c>
      <c r="V20" s="85" t="str">
        <f t="shared" si="2"/>
        <v/>
      </c>
      <c r="W20" s="82">
        <f>[1]Vulnerabilidad!H25</f>
        <v>0</v>
      </c>
    </row>
    <row r="21" spans="2:23" s="81" customFormat="1">
      <c r="B21" s="78">
        <v>17</v>
      </c>
      <c r="C21" s="86" t="str">
        <f>IF(correction!C21="","",correction!C21)</f>
        <v/>
      </c>
      <c r="D21" s="86" t="str">
        <f>IF(evaluacion!D21="","",evaluacion!D21)</f>
        <v/>
      </c>
      <c r="E21" s="86" t="str">
        <f>IF(correction!E21="","",correction!E21)</f>
        <v/>
      </c>
      <c r="F21" s="86" t="str">
        <f>IF(Inicio!C33="","",Inicio!C33)</f>
        <v/>
      </c>
      <c r="G21" s="64" t="str">
        <f>IF(evaluacion!L21="","",evaluacion!L21)</f>
        <v/>
      </c>
      <c r="H21" s="79" t="str">
        <f>IF(correction!I21="","",correction!I21)</f>
        <v/>
      </c>
      <c r="I21" s="79"/>
      <c r="J21" s="79" t="str">
        <f>IF(correction!K21="","",correction!K21)</f>
        <v/>
      </c>
      <c r="K21" s="79"/>
      <c r="L21" s="79" t="str">
        <f>IF(correction!Q21="","",correction!Q21)</f>
        <v/>
      </c>
      <c r="M21" s="79"/>
      <c r="N21" s="79" t="str">
        <f>IF(correction!M21="","",correction!M21)</f>
        <v/>
      </c>
      <c r="O21" s="79"/>
      <c r="P21" s="79" t="str">
        <f>IF(correction!O21="","",correction!O21)</f>
        <v/>
      </c>
      <c r="Q21" s="79"/>
      <c r="R21" s="77" t="str">
        <f>IF(correction!R21="","",correction!R21)</f>
        <v/>
      </c>
      <c r="S21" s="79"/>
      <c r="T21" s="83">
        <f t="shared" si="0"/>
        <v>0</v>
      </c>
      <c r="U21" s="84">
        <f t="shared" si="1"/>
        <v>0</v>
      </c>
      <c r="V21" s="85" t="str">
        <f t="shared" si="2"/>
        <v/>
      </c>
      <c r="W21" s="82">
        <f>[1]Vulnerabilidad!H26</f>
        <v>0</v>
      </c>
    </row>
    <row r="22" spans="2:23" s="81" customFormat="1">
      <c r="B22" s="78">
        <v>18</v>
      </c>
      <c r="C22" s="86" t="str">
        <f>IF(correction!C22="","",correction!C22)</f>
        <v/>
      </c>
      <c r="D22" s="86" t="str">
        <f>IF(evaluacion!D22="","",evaluacion!D22)</f>
        <v/>
      </c>
      <c r="E22" s="86" t="str">
        <f>IF(correction!E22="","",correction!E22)</f>
        <v/>
      </c>
      <c r="F22" s="86" t="str">
        <f>IF(Inicio!C34="","",Inicio!C34)</f>
        <v/>
      </c>
      <c r="G22" s="64" t="str">
        <f>IF(evaluacion!L22="","",evaluacion!L22)</f>
        <v/>
      </c>
      <c r="H22" s="79" t="str">
        <f>IF(correction!I22="","",correction!I22)</f>
        <v/>
      </c>
      <c r="I22" s="79"/>
      <c r="J22" s="79" t="str">
        <f>IF(correction!K22="","",correction!K22)</f>
        <v/>
      </c>
      <c r="K22" s="79"/>
      <c r="L22" s="79" t="str">
        <f>IF(correction!Q22="","",correction!Q22)</f>
        <v/>
      </c>
      <c r="M22" s="79"/>
      <c r="N22" s="79" t="str">
        <f>IF(correction!M22="","",correction!M22)</f>
        <v/>
      </c>
      <c r="O22" s="79"/>
      <c r="P22" s="79" t="str">
        <f>IF(correction!O22="","",correction!O22)</f>
        <v/>
      </c>
      <c r="Q22" s="79"/>
      <c r="R22" s="77" t="str">
        <f>IF(correction!R22="","",correction!R22)</f>
        <v/>
      </c>
      <c r="S22" s="79"/>
      <c r="T22" s="83">
        <f t="shared" si="0"/>
        <v>0</v>
      </c>
      <c r="U22" s="84">
        <f t="shared" si="1"/>
        <v>0</v>
      </c>
      <c r="V22" s="85" t="str">
        <f t="shared" si="2"/>
        <v/>
      </c>
      <c r="W22" s="82">
        <f>[1]Vulnerabilidad!H27</f>
        <v>0</v>
      </c>
    </row>
    <row r="23" spans="2:23" s="81" customFormat="1">
      <c r="B23" s="78">
        <v>19</v>
      </c>
      <c r="C23" s="86" t="str">
        <f>IF(correction!C23="","",correction!C23)</f>
        <v/>
      </c>
      <c r="D23" s="86" t="str">
        <f>IF(evaluacion!D23="","",evaluacion!D23)</f>
        <v/>
      </c>
      <c r="E23" s="86" t="str">
        <f>IF(correction!E23="","",correction!E23)</f>
        <v/>
      </c>
      <c r="F23" s="86" t="str">
        <f>IF(Inicio!C35="","",Inicio!C35)</f>
        <v/>
      </c>
      <c r="G23" s="64" t="str">
        <f>IF(evaluacion!L23="","",evaluacion!L23)</f>
        <v/>
      </c>
      <c r="H23" s="79" t="str">
        <f>IF(correction!I23="","",correction!I23)</f>
        <v/>
      </c>
      <c r="I23" s="79"/>
      <c r="J23" s="79" t="str">
        <f>IF(correction!K23="","",correction!K23)</f>
        <v/>
      </c>
      <c r="K23" s="79"/>
      <c r="L23" s="79" t="str">
        <f>IF(correction!Q23="","",correction!Q23)</f>
        <v/>
      </c>
      <c r="M23" s="79"/>
      <c r="N23" s="79" t="str">
        <f>IF(correction!M23="","",correction!M23)</f>
        <v/>
      </c>
      <c r="O23" s="79"/>
      <c r="P23" s="79" t="str">
        <f>IF(correction!O23="","",correction!O23)</f>
        <v/>
      </c>
      <c r="Q23" s="79"/>
      <c r="R23" s="77" t="str">
        <f>IF(correction!R23="","",correction!R23)</f>
        <v/>
      </c>
      <c r="S23" s="79"/>
      <c r="T23" s="83">
        <f t="shared" si="0"/>
        <v>0</v>
      </c>
      <c r="U23" s="84">
        <f t="shared" si="1"/>
        <v>0</v>
      </c>
      <c r="V23" s="85" t="str">
        <f t="shared" si="2"/>
        <v/>
      </c>
      <c r="W23" s="82">
        <f>[1]Vulnerabilidad!H28</f>
        <v>0</v>
      </c>
    </row>
    <row r="24" spans="2:23" s="81" customFormat="1">
      <c r="B24" s="78">
        <v>20</v>
      </c>
      <c r="C24" s="86" t="str">
        <f>IF(correction!C24="","",correction!C24)</f>
        <v/>
      </c>
      <c r="D24" s="86" t="str">
        <f>IF(evaluacion!D24="","",evaluacion!D24)</f>
        <v/>
      </c>
      <c r="E24" s="86" t="str">
        <f>IF(correction!E24="","",correction!E24)</f>
        <v/>
      </c>
      <c r="F24" s="86" t="str">
        <f>IF(Inicio!C36="","",Inicio!C36)</f>
        <v/>
      </c>
      <c r="G24" s="64" t="str">
        <f>IF(evaluacion!L24="","",evaluacion!L24)</f>
        <v/>
      </c>
      <c r="H24" s="79" t="str">
        <f>IF(correction!I24="","",correction!I24)</f>
        <v/>
      </c>
      <c r="I24" s="79"/>
      <c r="J24" s="79" t="str">
        <f>IF(correction!K24="","",correction!K24)</f>
        <v/>
      </c>
      <c r="K24" s="79"/>
      <c r="L24" s="79" t="str">
        <f>IF(correction!Q24="","",correction!Q24)</f>
        <v/>
      </c>
      <c r="M24" s="79"/>
      <c r="N24" s="79" t="str">
        <f>IF(correction!M24="","",correction!M24)</f>
        <v/>
      </c>
      <c r="O24" s="79"/>
      <c r="P24" s="79" t="str">
        <f>IF(correction!O24="","",correction!O24)</f>
        <v/>
      </c>
      <c r="Q24" s="79"/>
      <c r="R24" s="77" t="str">
        <f>IF(correction!R24="","",correction!R24)</f>
        <v/>
      </c>
      <c r="S24" s="79"/>
      <c r="T24" s="83">
        <f t="shared" si="0"/>
        <v>0</v>
      </c>
      <c r="U24" s="84">
        <f t="shared" si="1"/>
        <v>0</v>
      </c>
      <c r="V24" s="85" t="str">
        <f>IFERROR(T24/(T24+U24),"")</f>
        <v/>
      </c>
      <c r="W24" s="82">
        <f>[1]Vulnerabilidad!H29</f>
        <v>0</v>
      </c>
    </row>
    <row r="25" spans="2:23" ht="18.75" thickBot="1">
      <c r="S25" s="100" t="s">
        <v>197</v>
      </c>
      <c r="T25" s="47"/>
      <c r="U25" s="48"/>
      <c r="V25" s="99">
        <f>AVERAGE(V5:V24)</f>
        <v>0.53749999999999998</v>
      </c>
    </row>
  </sheetData>
  <mergeCells count="25">
    <mergeCell ref="M3:M4"/>
    <mergeCell ref="Q3:Q4"/>
    <mergeCell ref="R3:R4"/>
    <mergeCell ref="N2:S2"/>
    <mergeCell ref="N3:N4"/>
    <mergeCell ref="O3:O4"/>
    <mergeCell ref="P3:P4"/>
    <mergeCell ref="H2:M2"/>
    <mergeCell ref="H3:H4"/>
    <mergeCell ref="I3:I4"/>
    <mergeCell ref="J3:J4"/>
    <mergeCell ref="K3:K4"/>
    <mergeCell ref="L3:L4"/>
    <mergeCell ref="T2:T4"/>
    <mergeCell ref="U2:U4"/>
    <mergeCell ref="S3:S4"/>
    <mergeCell ref="V2:V4"/>
    <mergeCell ref="W2:W4"/>
    <mergeCell ref="G3:G4"/>
    <mergeCell ref="C2:D2"/>
    <mergeCell ref="B3:B4"/>
    <mergeCell ref="C3:C4"/>
    <mergeCell ref="D3:D4"/>
    <mergeCell ref="E3:E4"/>
    <mergeCell ref="F3:F4"/>
  </mergeCells>
  <conditionalFormatting sqref="I5:I24 S5:S24 O5:O24 Q5:Q24">
    <cfRule type="containsText" dxfId="200" priority="66" operator="containsText" text="Si con Observaciones">
      <formula>NOT(ISERROR(SEARCH("Si con Observaciones",I5)))</formula>
    </cfRule>
    <cfRule type="containsText" dxfId="199" priority="91" operator="containsText" text="No">
      <formula>NOT(ISERROR(SEARCH("No",I5)))</formula>
    </cfRule>
    <cfRule type="containsText" dxfId="198" priority="92" operator="containsText" text="Si">
      <formula>NOT(ISERROR(SEARCH("Si",I5)))</formula>
    </cfRule>
  </conditionalFormatting>
  <conditionalFormatting sqref="K5:K24">
    <cfRule type="containsText" dxfId="197" priority="27" operator="containsText" text="Si con Observaciones">
      <formula>NOT(ISERROR(SEARCH("Si con Observaciones",K5)))</formula>
    </cfRule>
    <cfRule type="containsText" dxfId="196" priority="28" operator="containsText" text="No">
      <formula>NOT(ISERROR(SEARCH("No",K5)))</formula>
    </cfRule>
    <cfRule type="containsText" dxfId="195" priority="29" operator="containsText" text="Si">
      <formula>NOT(ISERROR(SEARCH("Si",K5)))</formula>
    </cfRule>
  </conditionalFormatting>
  <conditionalFormatting sqref="M5:M24">
    <cfRule type="containsText" dxfId="194" priority="24" operator="containsText" text="Si con Observaciones">
      <formula>NOT(ISERROR(SEARCH("Si con Observaciones",M5)))</formula>
    </cfRule>
    <cfRule type="containsText" dxfId="193" priority="25" operator="containsText" text="No">
      <formula>NOT(ISERROR(SEARCH("No",M5)))</formula>
    </cfRule>
    <cfRule type="containsText" dxfId="192" priority="26" operator="containsText" text="Si">
      <formula>NOT(ISERROR(SEARCH("Si",M5)))</formula>
    </cfRule>
  </conditionalFormatting>
  <conditionalFormatting sqref="G5:G24">
    <cfRule type="expression" dxfId="191" priority="6">
      <formula>G5="100%"</formula>
    </cfRule>
    <cfRule type="expression" dxfId="190" priority="7">
      <formula>G5="86%"</formula>
    </cfRule>
    <cfRule type="expression" dxfId="189" priority="8">
      <formula>G5="71%"</formula>
    </cfRule>
    <cfRule type="expression" dxfId="188" priority="9">
      <formula>G5="57%"</formula>
    </cfRule>
    <cfRule type="expression" dxfId="187" priority="10">
      <formula>G5="43%"</formula>
    </cfRule>
    <cfRule type="expression" dxfId="186" priority="11">
      <formula>G5="29%"</formula>
    </cfRule>
  </conditionalFormatting>
  <conditionalFormatting sqref="G5:G24">
    <cfRule type="containsText" dxfId="185" priority="1" operator="containsText" text="Muy Alto">
      <formula>NOT(ISERROR(SEARCH("Muy Alto",G5)))</formula>
    </cfRule>
    <cfRule type="containsText" dxfId="184" priority="2" operator="containsText" text="Alto">
      <formula>NOT(ISERROR(SEARCH("Alto",G5)))</formula>
    </cfRule>
    <cfRule type="containsText" dxfId="183" priority="3" operator="containsText" text="Medio">
      <formula>NOT(ISERROR(SEARCH("Medio",G5)))</formula>
    </cfRule>
    <cfRule type="containsText" dxfId="182" priority="4" operator="containsText" text="Bajo">
      <formula>NOT(ISERROR(SEARCH("Bajo",G5)))</formula>
    </cfRule>
    <cfRule type="containsText" dxfId="181" priority="5" operator="containsText" text="Muy Bajo">
      <formula>NOT(ISERROR(SEARCH("Muy Bajo",G5)))</formula>
    </cfRule>
  </conditionalFormatting>
  <dataValidations count="1">
    <dataValidation type="list" allowBlank="1" showInputMessage="1" showErrorMessage="1" sqref="I5:I24 K5:K24 M5:M24 S5:S24 Q5:Q24 O5:O24" xr:uid="{00000000-0002-0000-0300-000000000000}">
      <formula1>"Si,Si con Observaciones,No,N/A"</formula1>
    </dataValidation>
  </dataValidations>
  <pageMargins left="0.25" right="0.25" top="0.75" bottom="0.75" header="0.3" footer="0.3"/>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249977111117893"/>
  </sheetPr>
  <dimension ref="C4:N9"/>
  <sheetViews>
    <sheetView topLeftCell="A3" zoomScale="80" zoomScaleNormal="80" workbookViewId="0">
      <selection activeCell="O6" sqref="O6"/>
    </sheetView>
  </sheetViews>
  <sheetFormatPr baseColWidth="10" defaultRowHeight="12.75"/>
  <cols>
    <col min="3" max="3" width="20.140625" customWidth="1"/>
  </cols>
  <sheetData>
    <row r="4" spans="3:14" ht="23.25">
      <c r="C4" s="50"/>
      <c r="D4" s="51" t="s">
        <v>206</v>
      </c>
      <c r="E4" s="51" t="s">
        <v>207</v>
      </c>
      <c r="F4" s="51" t="s">
        <v>208</v>
      </c>
      <c r="G4" s="51" t="s">
        <v>209</v>
      </c>
      <c r="H4" s="51" t="s">
        <v>210</v>
      </c>
      <c r="I4" s="51" t="s">
        <v>211</v>
      </c>
      <c r="J4" s="51" t="s">
        <v>212</v>
      </c>
      <c r="K4" s="51" t="s">
        <v>213</v>
      </c>
      <c r="L4" s="51" t="s">
        <v>227</v>
      </c>
      <c r="M4" s="51" t="s">
        <v>228</v>
      </c>
      <c r="N4" s="51" t="s">
        <v>229</v>
      </c>
    </row>
    <row r="5" spans="3:14" ht="63.75">
      <c r="C5" s="52" t="s">
        <v>214</v>
      </c>
      <c r="D5" s="53" t="s">
        <v>215</v>
      </c>
      <c r="E5" s="53" t="s">
        <v>230</v>
      </c>
      <c r="F5" s="53" t="s">
        <v>231</v>
      </c>
      <c r="G5" s="53" t="s">
        <v>232</v>
      </c>
      <c r="H5" s="53" t="s">
        <v>233</v>
      </c>
      <c r="I5" s="53" t="s">
        <v>216</v>
      </c>
      <c r="J5" s="53" t="s">
        <v>226</v>
      </c>
      <c r="K5" s="53" t="s">
        <v>217</v>
      </c>
      <c r="L5" s="53" t="s">
        <v>218</v>
      </c>
      <c r="M5" s="53" t="s">
        <v>219</v>
      </c>
      <c r="N5" s="53" t="s">
        <v>220</v>
      </c>
    </row>
    <row r="6" spans="3:14" ht="63.75">
      <c r="C6" s="52" t="s">
        <v>221</v>
      </c>
      <c r="D6" s="53" t="s">
        <v>215</v>
      </c>
      <c r="E6" s="53" t="s">
        <v>230</v>
      </c>
      <c r="F6" s="54"/>
      <c r="G6" s="53" t="s">
        <v>232</v>
      </c>
      <c r="H6" s="53" t="s">
        <v>233</v>
      </c>
      <c r="I6" s="54"/>
      <c r="J6" s="53" t="s">
        <v>226</v>
      </c>
      <c r="K6" s="53" t="s">
        <v>217</v>
      </c>
      <c r="L6" s="53" t="s">
        <v>218</v>
      </c>
      <c r="M6" s="53" t="s">
        <v>219</v>
      </c>
      <c r="N6" s="53" t="s">
        <v>220</v>
      </c>
    </row>
    <row r="7" spans="3:14" ht="63.75">
      <c r="C7" s="52" t="s">
        <v>225</v>
      </c>
      <c r="D7" s="53" t="s">
        <v>215</v>
      </c>
      <c r="E7" s="54"/>
      <c r="F7" s="54"/>
      <c r="G7" s="54"/>
      <c r="H7" s="54"/>
      <c r="I7" s="54"/>
      <c r="J7" s="54"/>
      <c r="K7" s="53" t="s">
        <v>217</v>
      </c>
      <c r="L7" s="53" t="s">
        <v>218</v>
      </c>
      <c r="M7" s="53" t="s">
        <v>219</v>
      </c>
      <c r="N7" s="53" t="s">
        <v>220</v>
      </c>
    </row>
    <row r="8" spans="3:14" ht="63.75">
      <c r="C8" s="52" t="s">
        <v>222</v>
      </c>
      <c r="D8" s="53" t="s">
        <v>215</v>
      </c>
      <c r="E8" s="54"/>
      <c r="F8" s="54"/>
      <c r="G8" s="54"/>
      <c r="H8" s="54"/>
      <c r="I8" s="54"/>
      <c r="J8" s="54"/>
      <c r="K8" s="54"/>
      <c r="L8" s="53" t="s">
        <v>218</v>
      </c>
      <c r="M8" s="53" t="s">
        <v>219</v>
      </c>
      <c r="N8" s="54"/>
    </row>
    <row r="9" spans="3:14" ht="51">
      <c r="C9" s="52" t="s">
        <v>223</v>
      </c>
      <c r="D9" s="53" t="s">
        <v>215</v>
      </c>
      <c r="E9" s="54"/>
      <c r="F9" s="54"/>
      <c r="G9" s="54"/>
      <c r="H9" s="54"/>
      <c r="I9" s="54"/>
      <c r="J9" s="54"/>
      <c r="K9" s="54"/>
      <c r="L9" s="54"/>
      <c r="M9" s="53" t="s">
        <v>224</v>
      </c>
      <c r="N9" s="5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249977111117893"/>
  </sheetPr>
  <dimension ref="B2:W25"/>
  <sheetViews>
    <sheetView showGridLines="0" zoomScale="70" zoomScaleNormal="70" workbookViewId="0">
      <selection activeCell="C3" sqref="C3:C4"/>
    </sheetView>
  </sheetViews>
  <sheetFormatPr baseColWidth="10" defaultColWidth="11.42578125" defaultRowHeight="12.75"/>
  <cols>
    <col min="1" max="1" width="1.85546875" style="16" customWidth="1"/>
    <col min="2" max="2" width="8.7109375" style="16" customWidth="1"/>
    <col min="3" max="3" width="18" style="16" customWidth="1"/>
    <col min="4" max="4" width="11.140625" style="16" customWidth="1"/>
    <col min="5" max="5" width="20" style="16" customWidth="1"/>
    <col min="6" max="6" width="18.5703125" style="16" customWidth="1"/>
    <col min="7" max="7" width="17.7109375" style="16" bestFit="1" customWidth="1"/>
    <col min="8" max="8" width="17.140625" style="28" customWidth="1"/>
    <col min="9" max="9" width="11.42578125" style="16" customWidth="1"/>
    <col min="10" max="10" width="19" style="16" customWidth="1"/>
    <col min="11" max="11" width="10.42578125" style="16" customWidth="1"/>
    <col min="12" max="12" width="19.7109375" style="16" customWidth="1"/>
    <col min="13" max="13" width="9.42578125" style="16" customWidth="1"/>
    <col min="14" max="14" width="17.140625" style="16" customWidth="1"/>
    <col min="15" max="15" width="10.140625" style="16" bestFit="1" customWidth="1"/>
    <col min="16" max="16" width="17.140625" style="16" customWidth="1"/>
    <col min="17" max="17" width="10.140625" style="16" customWidth="1"/>
    <col min="18" max="18" width="20.28515625" style="16" customWidth="1"/>
    <col min="19" max="19" width="9.5703125" style="16" customWidth="1"/>
    <col min="20" max="20" width="8.7109375" style="16" customWidth="1"/>
    <col min="21" max="21" width="10.5703125" style="16" hidden="1" customWidth="1"/>
    <col min="22" max="22" width="11.28515625" style="16" customWidth="1"/>
    <col min="23" max="23" width="23" style="16" customWidth="1"/>
    <col min="24" max="25" width="13.28515625" style="16" customWidth="1"/>
    <col min="26" max="16384" width="11.42578125" style="16"/>
  </cols>
  <sheetData>
    <row r="2" spans="2:23" ht="40.5" customHeight="1">
      <c r="B2" s="87" t="s">
        <v>306</v>
      </c>
      <c r="C2" s="182">
        <v>43008</v>
      </c>
      <c r="D2" s="183"/>
      <c r="E2" s="90" t="s">
        <v>323</v>
      </c>
      <c r="F2" s="91" t="s">
        <v>322</v>
      </c>
      <c r="G2" s="93">
        <v>0.57291666666666663</v>
      </c>
      <c r="H2" s="191" t="s">
        <v>198</v>
      </c>
      <c r="I2" s="189"/>
      <c r="J2" s="189"/>
      <c r="K2" s="189"/>
      <c r="L2" s="189"/>
      <c r="M2" s="189"/>
      <c r="N2" s="189" t="s">
        <v>199</v>
      </c>
      <c r="O2" s="189"/>
      <c r="P2" s="189"/>
      <c r="Q2" s="189"/>
      <c r="R2" s="189"/>
      <c r="S2" s="189"/>
      <c r="T2" s="185" t="s">
        <v>193</v>
      </c>
      <c r="U2" s="185" t="s">
        <v>194</v>
      </c>
      <c r="V2" s="187" t="s">
        <v>204</v>
      </c>
      <c r="W2" s="188" t="s">
        <v>195</v>
      </c>
    </row>
    <row r="3" spans="2:23" ht="23.25" customHeight="1">
      <c r="B3" s="184" t="s">
        <v>175</v>
      </c>
      <c r="C3" s="184" t="s">
        <v>81</v>
      </c>
      <c r="D3" s="184" t="s">
        <v>301</v>
      </c>
      <c r="E3" s="184" t="s">
        <v>302</v>
      </c>
      <c r="F3" s="184" t="s">
        <v>304</v>
      </c>
      <c r="G3" s="184" t="s">
        <v>305</v>
      </c>
      <c r="H3" s="190" t="s">
        <v>101</v>
      </c>
      <c r="I3" s="190" t="s">
        <v>85</v>
      </c>
      <c r="J3" s="190" t="s">
        <v>102</v>
      </c>
      <c r="K3" s="186" t="s">
        <v>85</v>
      </c>
      <c r="L3" s="186" t="s">
        <v>200</v>
      </c>
      <c r="M3" s="186" t="s">
        <v>85</v>
      </c>
      <c r="N3" s="190" t="s">
        <v>101</v>
      </c>
      <c r="O3" s="190" t="s">
        <v>85</v>
      </c>
      <c r="P3" s="190" t="s">
        <v>102</v>
      </c>
      <c r="Q3" s="186" t="s">
        <v>85</v>
      </c>
      <c r="R3" s="186" t="s">
        <v>200</v>
      </c>
      <c r="S3" s="186" t="s">
        <v>85</v>
      </c>
      <c r="T3" s="185"/>
      <c r="U3" s="185"/>
      <c r="V3" s="187"/>
      <c r="W3" s="188"/>
    </row>
    <row r="4" spans="2:23" ht="42.75" customHeight="1">
      <c r="B4" s="181"/>
      <c r="C4" s="181"/>
      <c r="D4" s="181"/>
      <c r="E4" s="181"/>
      <c r="F4" s="181"/>
      <c r="G4" s="181"/>
      <c r="H4" s="190"/>
      <c r="I4" s="190"/>
      <c r="J4" s="190"/>
      <c r="K4" s="186"/>
      <c r="L4" s="186"/>
      <c r="M4" s="186"/>
      <c r="N4" s="190"/>
      <c r="O4" s="190"/>
      <c r="P4" s="190"/>
      <c r="Q4" s="186"/>
      <c r="R4" s="186"/>
      <c r="S4" s="186"/>
      <c r="T4" s="185"/>
      <c r="U4" s="185"/>
      <c r="V4" s="187"/>
      <c r="W4" s="188"/>
    </row>
    <row r="5" spans="2:23" s="81" customFormat="1" ht="132" customHeight="1">
      <c r="B5" s="78">
        <v>1</v>
      </c>
      <c r="C5" s="86" t="str">
        <f>IF(correction!C5="","",correction!C5)</f>
        <v>Caja fuerte</v>
      </c>
      <c r="D5" s="86" t="str">
        <f>IF(evaluacion!D5="","",evaluacion!D5)</f>
        <v>Oficina gerente</v>
      </c>
      <c r="E5" s="86" t="str">
        <f>IF(correction!E5="","",correction!E5)</f>
        <v>Asalto</v>
      </c>
      <c r="F5" s="86" t="str">
        <f>IF(Inicio!C17="","",Inicio!C17)</f>
        <v>Riesgo Puro</v>
      </c>
      <c r="G5" s="64" t="str">
        <f>IF(evaluacion!L5="","",evaluacion!L5)</f>
        <v>Medio</v>
      </c>
      <c r="H5" s="79" t="str">
        <f>IF(correction!I5="","",correction!I5)</f>
        <v>Quitar, Retira el Objetivo</v>
      </c>
      <c r="I5" s="79" t="s">
        <v>196</v>
      </c>
      <c r="J5" s="79" t="str">
        <f>IF(correction!K5="","",correction!K5)</f>
        <v>Rondas Mixtas</v>
      </c>
      <c r="K5" s="79" t="s">
        <v>309</v>
      </c>
      <c r="L5" s="79" t="str">
        <f>IF(correction!Q5="","",correction!Q5)</f>
        <v>El portón en horario inhábil debe permanecer cerrado, en los horarios hábiles se debe estar atento al ingreso de vehículos y el control de acceso.</v>
      </c>
      <c r="M5" s="79" t="s">
        <v>196</v>
      </c>
      <c r="N5" s="79" t="str">
        <f>IF(correction!M5="","",correction!M5)</f>
        <v>Control de acceso automatizado</v>
      </c>
      <c r="O5" s="79" t="s">
        <v>196</v>
      </c>
      <c r="P5" s="79" t="str">
        <f>IF(correction!O5="","",correction!O5)</f>
        <v>Reforzar Portón</v>
      </c>
      <c r="Q5" s="79" t="s">
        <v>303</v>
      </c>
      <c r="R5" s="77" t="str">
        <f>IF(correction!R5="","",correction!R5)</f>
        <v>Se debe reforzar el portón con sistemas robustos de protección, con el fin de retardar el ingreso ante eventos delictivos como alunizaje, los rayos perimetrales deben ser conectados a tiempo además de instalar cobertura en el portón.</v>
      </c>
      <c r="S5" s="79" t="s">
        <v>196</v>
      </c>
      <c r="T5" s="83">
        <f t="shared" ref="T5:T6" si="0">COUNTIF(H5:S5,"Si")</f>
        <v>4</v>
      </c>
      <c r="U5" s="84">
        <f t="shared" ref="U5:U6" si="1">COUNTIF(H5:S5,"No")</f>
        <v>1</v>
      </c>
      <c r="V5" s="85">
        <f>IFERROR(T5/(T5+U5),"")</f>
        <v>0.8</v>
      </c>
      <c r="W5" s="80"/>
    </row>
    <row r="6" spans="2:23" s="81" customFormat="1" ht="36">
      <c r="B6" s="78">
        <v>2</v>
      </c>
      <c r="C6" s="86" t="str">
        <f>IF(correction!C6="","",correction!C6)</f>
        <v>Mal control de datos</v>
      </c>
      <c r="D6" s="86" t="str">
        <f>IF(evaluacion!D6="","",evaluacion!D6)</f>
        <v>Instalación en General</v>
      </c>
      <c r="E6" s="86" t="str">
        <f>IF(correction!E6="","",correction!E6)</f>
        <v>Descuido</v>
      </c>
      <c r="F6" s="86" t="str">
        <f>IF(Inicio!C18="","",Inicio!C18)</f>
        <v>Riesgo Operacional</v>
      </c>
      <c r="G6" s="64" t="str">
        <f>IF(evaluacion!L6="","",evaluacion!L6)</f>
        <v>Bajo</v>
      </c>
      <c r="H6" s="79" t="str">
        <f>IF(correction!I6="","",correction!I6)</f>
        <v>Control y Registro de Ingreso</v>
      </c>
      <c r="I6" s="79" t="s">
        <v>196</v>
      </c>
      <c r="J6" s="79" t="str">
        <f>IF(correction!K6="","",correction!K6)</f>
        <v>Generar Procedimiento</v>
      </c>
      <c r="K6" s="79" t="s">
        <v>196</v>
      </c>
      <c r="L6" s="79" t="str">
        <f>IF(correction!Q6="","",correction!Q6)</f>
        <v/>
      </c>
      <c r="M6" s="79" t="s">
        <v>196</v>
      </c>
      <c r="N6" s="79" t="str">
        <f>IF(correction!M6="","",correction!M6)</f>
        <v>Incrementar Dotación de Guardias</v>
      </c>
      <c r="O6" s="79" t="s">
        <v>196</v>
      </c>
      <c r="P6" s="79" t="str">
        <f>IF(correction!O6="","",correction!O6)</f>
        <v>Limitar Acceso</v>
      </c>
      <c r="Q6" s="79" t="s">
        <v>196</v>
      </c>
      <c r="R6" s="77" t="str">
        <f>IF(correction!R6="","",correction!R6)</f>
        <v/>
      </c>
      <c r="S6" s="79" t="s">
        <v>196</v>
      </c>
      <c r="T6" s="83">
        <f t="shared" si="0"/>
        <v>6</v>
      </c>
      <c r="U6" s="84">
        <f t="shared" si="1"/>
        <v>0</v>
      </c>
      <c r="V6" s="85">
        <f t="shared" ref="V6" si="2">IFERROR(T6/(T6+U6),"")</f>
        <v>1</v>
      </c>
      <c r="W6" s="82"/>
    </row>
    <row r="7" spans="2:23" s="81" customFormat="1" ht="12.75" customHeight="1">
      <c r="B7" s="78">
        <v>3</v>
      </c>
      <c r="C7" s="86" t="str">
        <f>IF(correction!C7="","",correction!C7)</f>
        <v>Falta documentacion administrativa</v>
      </c>
      <c r="D7" s="86" t="str">
        <f>IF(evaluacion!D7="","",evaluacion!D7)</f>
        <v>En porteria</v>
      </c>
      <c r="E7" s="86" t="str">
        <f>IF(correction!E7="","",correction!E7)</f>
        <v>Descuido</v>
      </c>
      <c r="F7" s="86" t="str">
        <f>IF(Inicio!C19="","",Inicio!C19)</f>
        <v>Riesgo Administrativo</v>
      </c>
      <c r="G7" s="64" t="str">
        <f>IF(evaluacion!L7="","",evaluacion!L7)</f>
        <v>Medio</v>
      </c>
      <c r="H7" s="79" t="str">
        <f>IF(correction!I7="","",correction!I7)</f>
        <v>Cerrar dependencia/Recinto</v>
      </c>
      <c r="I7" s="79" t="s">
        <v>196</v>
      </c>
      <c r="J7" s="79" t="str">
        <f>IF(correction!K7="","",correction!K7)</f>
        <v>Rondas Perimetrales</v>
      </c>
      <c r="K7" s="79" t="s">
        <v>196</v>
      </c>
      <c r="L7" s="79" t="str">
        <f>IF(correction!Q7="","",correction!Q7)</f>
        <v/>
      </c>
      <c r="M7" s="79" t="s">
        <v>196</v>
      </c>
      <c r="N7" s="79" t="str">
        <f>IF(correction!M7="","",correction!M7)</f>
        <v>Quitar, Retira el Objetivo</v>
      </c>
      <c r="O7" s="79" t="s">
        <v>196</v>
      </c>
      <c r="P7" s="79" t="str">
        <f>IF(correction!O7="","",correction!O7)</f>
        <v>Probar Planes de Emergencia (Simulacros)</v>
      </c>
      <c r="Q7" s="79" t="s">
        <v>196</v>
      </c>
      <c r="R7" s="77" t="str">
        <f>IF(correction!R7="","",correction!R7)</f>
        <v/>
      </c>
      <c r="S7" s="79" t="s">
        <v>196</v>
      </c>
      <c r="T7" s="83">
        <f t="shared" ref="T7:T24" si="3">COUNTIF(H7:S7,"Si")</f>
        <v>6</v>
      </c>
      <c r="U7" s="84">
        <f t="shared" ref="U7:U24" si="4">COUNTIF(H7:S7,"No")</f>
        <v>0</v>
      </c>
      <c r="V7" s="85">
        <f t="shared" ref="V7:V24" si="5">IFERROR(T7/(T7+U7),"")</f>
        <v>1</v>
      </c>
      <c r="W7" s="82"/>
    </row>
    <row r="8" spans="2:23" s="81" customFormat="1" ht="36">
      <c r="B8" s="78">
        <v>4</v>
      </c>
      <c r="C8" s="86" t="str">
        <f>IF(correction!C8="","",correction!C8)</f>
        <v>cajero automatico</v>
      </c>
      <c r="D8" s="86" t="str">
        <f>IF(evaluacion!D8="","",evaluacion!D8)</f>
        <v>En frente de casino</v>
      </c>
      <c r="E8" s="86" t="str">
        <f>IF(correction!E8="","",correction!E8)</f>
        <v>Asalto</v>
      </c>
      <c r="F8" s="86" t="str">
        <f>IF(Inicio!C20="","",Inicio!C20)</f>
        <v>Riesgo Puro</v>
      </c>
      <c r="G8" s="64" t="str">
        <f>IF(evaluacion!L8="","",evaluacion!L8)</f>
        <v>Muy Alto</v>
      </c>
      <c r="H8" s="79" t="str">
        <f>IF(correction!I8="","",correction!I8)</f>
        <v>Limitar Acceso</v>
      </c>
      <c r="I8" s="79" t="s">
        <v>303</v>
      </c>
      <c r="J8" s="79" t="str">
        <f>IF(correction!K8="","",correction!K8)</f>
        <v>Quitar, Retira el Objetivo</v>
      </c>
      <c r="K8" s="79" t="s">
        <v>303</v>
      </c>
      <c r="L8" s="79" t="str">
        <f>IF(correction!Q8="","",correction!Q8)</f>
        <v/>
      </c>
      <c r="M8" s="79" t="s">
        <v>196</v>
      </c>
      <c r="N8" s="79" t="str">
        <f>IF(correction!M8="","",correction!M8)</f>
        <v>Incrementar Dotación de Guardias</v>
      </c>
      <c r="O8" s="79" t="s">
        <v>196</v>
      </c>
      <c r="P8" s="79" t="str">
        <f>IF(correction!O8="","",correction!O8)</f>
        <v>Programa de Autocuidado / Difusión</v>
      </c>
      <c r="Q8" s="79" t="s">
        <v>196</v>
      </c>
      <c r="R8" s="77" t="str">
        <f>IF(correction!R8="","",correction!R8)</f>
        <v/>
      </c>
      <c r="S8" s="79" t="s">
        <v>196</v>
      </c>
      <c r="T8" s="83">
        <f t="shared" si="3"/>
        <v>4</v>
      </c>
      <c r="U8" s="84">
        <f t="shared" si="4"/>
        <v>2</v>
      </c>
      <c r="V8" s="85">
        <f t="shared" si="5"/>
        <v>0.66666666666666663</v>
      </c>
      <c r="W8" s="82"/>
    </row>
    <row r="9" spans="2:23" s="81" customFormat="1" ht="24">
      <c r="B9" s="78">
        <v>5</v>
      </c>
      <c r="C9" s="86" t="str">
        <f>IF(correction!C9="","",correction!C9)</f>
        <v>Bodega de quimicos</v>
      </c>
      <c r="D9" s="86" t="str">
        <f>IF(evaluacion!D9="","",evaluacion!D9)</f>
        <v>Bodega quimicos</v>
      </c>
      <c r="E9" s="86" t="str">
        <f>IF(correction!E9="","",correction!E9)</f>
        <v>Alunizaje</v>
      </c>
      <c r="F9" s="86" t="str">
        <f>IF(Inicio!C21="","",Inicio!C21)</f>
        <v>Riesgo Puro</v>
      </c>
      <c r="G9" s="64" t="str">
        <f>IF(evaluacion!L9="","",evaluacion!L9)</f>
        <v>Bajo</v>
      </c>
      <c r="H9" s="79" t="str">
        <f>IF(correction!I9="","",correction!I9)</f>
        <v>Limitar Acceso</v>
      </c>
      <c r="I9" s="79" t="s">
        <v>303</v>
      </c>
      <c r="J9" s="79" t="str">
        <f>IF(correction!K9="","",correction!K9)</f>
        <v>Contratación de Seguros</v>
      </c>
      <c r="K9" s="79" t="s">
        <v>303</v>
      </c>
      <c r="L9" s="79" t="str">
        <f>IF(correction!Q9="","",correction!Q9)</f>
        <v/>
      </c>
      <c r="M9" s="79" t="s">
        <v>303</v>
      </c>
      <c r="N9" s="79" t="str">
        <f>IF(correction!M9="","",correction!M9)</f>
        <v>Control de acceso automatizado</v>
      </c>
      <c r="O9" s="79" t="s">
        <v>196</v>
      </c>
      <c r="P9" s="79" t="str">
        <f>IF(correction!O9="","",correction!O9)</f>
        <v>Reforzar Portón</v>
      </c>
      <c r="Q9" s="79" t="s">
        <v>196</v>
      </c>
      <c r="R9" s="77" t="str">
        <f>IF(correction!R9="","",correction!R9)</f>
        <v/>
      </c>
      <c r="S9" s="79" t="s">
        <v>196</v>
      </c>
      <c r="T9" s="83">
        <f t="shared" si="3"/>
        <v>3</v>
      </c>
      <c r="U9" s="84">
        <f t="shared" si="4"/>
        <v>3</v>
      </c>
      <c r="V9" s="85">
        <f t="shared" si="5"/>
        <v>0.5</v>
      </c>
      <c r="W9" s="82"/>
    </row>
    <row r="10" spans="2:23" s="81" customFormat="1" ht="24">
      <c r="B10" s="78">
        <v>6</v>
      </c>
      <c r="C10" s="86" t="str">
        <f>IF(correction!C10="","",correction!C10)</f>
        <v>No hay registros</v>
      </c>
      <c r="D10" s="86" t="str">
        <f>IF(evaluacion!D10="","",evaluacion!D10)</f>
        <v>Ingreso a bodega</v>
      </c>
      <c r="E10" s="86" t="str">
        <f>IF(correction!E10="","",correction!E10)</f>
        <v>Falta Iluminación</v>
      </c>
      <c r="F10" s="86" t="str">
        <f>IF(Inicio!C22="","",Inicio!C22)</f>
        <v>Riesgo Administrativo</v>
      </c>
      <c r="G10" s="64" t="str">
        <f>IF(evaluacion!L10="","",evaluacion!L10)</f>
        <v>Alto</v>
      </c>
      <c r="H10" s="79" t="str">
        <f>IF(correction!I10="","",correction!I10)</f>
        <v>Actualización de Procedimiento</v>
      </c>
      <c r="I10" s="79" t="s">
        <v>196</v>
      </c>
      <c r="J10" s="79" t="str">
        <f>IF(correction!K10="","",correction!K10)</f>
        <v>Control y Registro de Ingreso</v>
      </c>
      <c r="K10" s="79" t="s">
        <v>303</v>
      </c>
      <c r="L10" s="79" t="str">
        <f>IF(correction!Q10="","",correction!Q10)</f>
        <v/>
      </c>
      <c r="M10" s="79" t="s">
        <v>196</v>
      </c>
      <c r="N10" s="79" t="str">
        <f>IF(correction!M10="","",correction!M10)</f>
        <v>Iluminar Sector</v>
      </c>
      <c r="O10" s="79" t="s">
        <v>303</v>
      </c>
      <c r="P10" s="79" t="str">
        <f>IF(correction!O10="","",correction!O10)</f>
        <v>Instalación de Botón de Pánico</v>
      </c>
      <c r="Q10" s="79" t="s">
        <v>196</v>
      </c>
      <c r="R10" s="77" t="str">
        <f>IF(correction!R10="","",correction!R10)</f>
        <v/>
      </c>
      <c r="S10" s="79" t="s">
        <v>196</v>
      </c>
      <c r="T10" s="83">
        <f t="shared" si="3"/>
        <v>4</v>
      </c>
      <c r="U10" s="84">
        <f t="shared" si="4"/>
        <v>2</v>
      </c>
      <c r="V10" s="85">
        <f t="shared" si="5"/>
        <v>0.66666666666666663</v>
      </c>
      <c r="W10" s="82"/>
    </row>
    <row r="11" spans="2:23" s="81" customFormat="1" ht="36">
      <c r="B11" s="78">
        <v>7</v>
      </c>
      <c r="C11" s="86" t="str">
        <f>IF(correction!C11="","",correction!C11)</f>
        <v>Bodega de quimicos</v>
      </c>
      <c r="D11" s="86" t="str">
        <f>IF(evaluacion!D11="","",evaluacion!D11)</f>
        <v>Costado perimetro norte</v>
      </c>
      <c r="E11" s="86" t="str">
        <f>IF(correction!E11="","",correction!E11)</f>
        <v>Falla Mecanica</v>
      </c>
      <c r="F11" s="86" t="str">
        <f>IF(Inicio!C23="","",Inicio!C23)</f>
        <v>Riesgo Operacional</v>
      </c>
      <c r="G11" s="64" t="str">
        <f>IF(evaluacion!L11="","",evaluacion!L11)</f>
        <v xml:space="preserve">Muy Bajo </v>
      </c>
      <c r="H11" s="79" t="str">
        <f>IF(correction!I11="","",correction!I11)</f>
        <v>Actualización de Procedimiento</v>
      </c>
      <c r="I11" s="79" t="s">
        <v>196</v>
      </c>
      <c r="J11" s="79" t="str">
        <f>IF(correction!K11="","",correction!K11)</f>
        <v>Generar Procedimiento</v>
      </c>
      <c r="K11" s="79" t="s">
        <v>196</v>
      </c>
      <c r="L11" s="79" t="str">
        <f>IF(correction!Q11="","",correction!Q11)</f>
        <v/>
      </c>
      <c r="M11" s="79" t="s">
        <v>303</v>
      </c>
      <c r="N11" s="79" t="str">
        <f>IF(correction!M11="","",correction!M11)</f>
        <v>Control de Cierre (Alarmas)</v>
      </c>
      <c r="O11" s="79" t="s">
        <v>196</v>
      </c>
      <c r="P11" s="79" t="str">
        <f>IF(correction!O11="","",correction!O11)</f>
        <v>Instalación de Botón de Pánico</v>
      </c>
      <c r="Q11" s="79" t="s">
        <v>303</v>
      </c>
      <c r="R11" s="77" t="str">
        <f>IF(correction!R11="","",correction!R11)</f>
        <v/>
      </c>
      <c r="S11" s="79" t="s">
        <v>196</v>
      </c>
      <c r="T11" s="83">
        <f t="shared" si="3"/>
        <v>4</v>
      </c>
      <c r="U11" s="84">
        <f t="shared" si="4"/>
        <v>2</v>
      </c>
      <c r="V11" s="85">
        <f t="shared" si="5"/>
        <v>0.66666666666666663</v>
      </c>
      <c r="W11" s="82"/>
    </row>
    <row r="12" spans="2:23" s="81" customFormat="1" ht="24">
      <c r="B12" s="78">
        <v>8</v>
      </c>
      <c r="C12" s="86" t="str">
        <f>IF(correction!C12="","",correction!C12)</f>
        <v>Coputadores</v>
      </c>
      <c r="D12" s="86" t="str">
        <f>IF(evaluacion!D12="","",evaluacion!D12)</f>
        <v>Oficina gerente</v>
      </c>
      <c r="E12" s="86" t="str">
        <f>IF(correction!E12="","",correction!E12)</f>
        <v>Asalto</v>
      </c>
      <c r="F12" s="86" t="str">
        <f>IF(Inicio!C24="","",Inicio!C24)</f>
        <v>Riesgo Puro</v>
      </c>
      <c r="G12" s="64" t="str">
        <f>IF(evaluacion!L12="","",evaluacion!L12)</f>
        <v>Medio</v>
      </c>
      <c r="H12" s="79" t="str">
        <f>IF(correction!I12="","",correction!I12)</f>
        <v>Mantener Accesos Cerrados</v>
      </c>
      <c r="I12" s="79" t="s">
        <v>303</v>
      </c>
      <c r="J12" s="79" t="str">
        <f>IF(correction!K12="","",correction!K12)</f>
        <v>Revisar estructura/circuitos</v>
      </c>
      <c r="K12" s="79" t="s">
        <v>196</v>
      </c>
      <c r="L12" s="79" t="str">
        <f>IF(correction!Q12="","",correction!Q12)</f>
        <v/>
      </c>
      <c r="M12" s="79" t="s">
        <v>196</v>
      </c>
      <c r="N12" s="79" t="str">
        <f>IF(correction!M12="","",correction!M12)</f>
        <v>Instalación de Cámaras Interiores</v>
      </c>
      <c r="O12" s="79" t="s">
        <v>303</v>
      </c>
      <c r="P12" s="79" t="str">
        <f>IF(correction!O12="","",correction!O12)</f>
        <v>Instalación de Cámaras Interiores</v>
      </c>
      <c r="Q12" s="79" t="s">
        <v>196</v>
      </c>
      <c r="R12" s="77" t="str">
        <f>IF(correction!R12="","",correction!R12)</f>
        <v/>
      </c>
      <c r="S12" s="79" t="s">
        <v>196</v>
      </c>
      <c r="T12" s="83">
        <f t="shared" si="3"/>
        <v>4</v>
      </c>
      <c r="U12" s="84">
        <f t="shared" si="4"/>
        <v>2</v>
      </c>
      <c r="V12" s="85">
        <f t="shared" si="5"/>
        <v>0.66666666666666663</v>
      </c>
      <c r="W12" s="82">
        <f>[1]Vulnerabilidad!H17</f>
        <v>0</v>
      </c>
    </row>
    <row r="13" spans="2:23" s="81" customFormat="1">
      <c r="B13" s="78">
        <v>9</v>
      </c>
      <c r="C13" s="86" t="str">
        <f>IF(correction!C13="","",correction!C13)</f>
        <v/>
      </c>
      <c r="D13" s="86" t="str">
        <f>IF(evaluacion!D13="","",evaluacion!D13)</f>
        <v/>
      </c>
      <c r="E13" s="86" t="str">
        <f>IF(correction!E13="","",correction!E13)</f>
        <v/>
      </c>
      <c r="F13" s="86" t="str">
        <f>IF(Inicio!C25="","",Inicio!C25)</f>
        <v/>
      </c>
      <c r="G13" s="64" t="str">
        <f>IF(evaluacion!L13="","",evaluacion!L13)</f>
        <v/>
      </c>
      <c r="H13" s="79" t="str">
        <f>IF(correction!I13="","",correction!I13)</f>
        <v/>
      </c>
      <c r="I13" s="79"/>
      <c r="J13" s="79" t="str">
        <f>IF(correction!K13="","",correction!K13)</f>
        <v/>
      </c>
      <c r="K13" s="79"/>
      <c r="L13" s="79" t="str">
        <f>IF(correction!Q13="","",correction!Q13)</f>
        <v/>
      </c>
      <c r="M13" s="79"/>
      <c r="N13" s="79" t="str">
        <f>IF(correction!M13="","",correction!M13)</f>
        <v/>
      </c>
      <c r="O13" s="79"/>
      <c r="P13" s="79" t="str">
        <f>IF(correction!O13="","",correction!O13)</f>
        <v/>
      </c>
      <c r="Q13" s="79"/>
      <c r="R13" s="77" t="str">
        <f>IF(correction!R13="","",correction!R13)</f>
        <v/>
      </c>
      <c r="S13" s="79"/>
      <c r="T13" s="83">
        <f t="shared" si="3"/>
        <v>0</v>
      </c>
      <c r="U13" s="84">
        <f t="shared" si="4"/>
        <v>0</v>
      </c>
      <c r="V13" s="85" t="str">
        <f t="shared" si="5"/>
        <v/>
      </c>
      <c r="W13" s="82">
        <f>[1]Vulnerabilidad!H18</f>
        <v>0</v>
      </c>
    </row>
    <row r="14" spans="2:23" s="81" customFormat="1">
      <c r="B14" s="78">
        <v>10</v>
      </c>
      <c r="C14" s="86" t="str">
        <f>IF(correction!C14="","",correction!C14)</f>
        <v/>
      </c>
      <c r="D14" s="86" t="str">
        <f>IF(evaluacion!D14="","",evaluacion!D14)</f>
        <v/>
      </c>
      <c r="E14" s="86" t="str">
        <f>IF(correction!E14="","",correction!E14)</f>
        <v/>
      </c>
      <c r="F14" s="86" t="str">
        <f>IF(Inicio!C26="","",Inicio!C26)</f>
        <v/>
      </c>
      <c r="G14" s="64" t="str">
        <f>IF(evaluacion!L14="","",evaluacion!L14)</f>
        <v/>
      </c>
      <c r="H14" s="79" t="str">
        <f>IF(correction!I14="","",correction!I14)</f>
        <v/>
      </c>
      <c r="I14" s="79"/>
      <c r="J14" s="79" t="str">
        <f>IF(correction!K14="","",correction!K14)</f>
        <v/>
      </c>
      <c r="K14" s="79"/>
      <c r="L14" s="79" t="str">
        <f>IF(correction!Q14="","",correction!Q14)</f>
        <v/>
      </c>
      <c r="M14" s="79"/>
      <c r="N14" s="79" t="str">
        <f>IF(correction!M14="","",correction!M14)</f>
        <v/>
      </c>
      <c r="O14" s="79"/>
      <c r="P14" s="79" t="str">
        <f>IF(correction!O14="","",correction!O14)</f>
        <v/>
      </c>
      <c r="Q14" s="79"/>
      <c r="R14" s="77" t="str">
        <f>IF(correction!R14="","",correction!R14)</f>
        <v/>
      </c>
      <c r="S14" s="79"/>
      <c r="T14" s="83">
        <f t="shared" si="3"/>
        <v>0</v>
      </c>
      <c r="U14" s="84">
        <f t="shared" si="4"/>
        <v>0</v>
      </c>
      <c r="V14" s="85" t="str">
        <f t="shared" si="5"/>
        <v/>
      </c>
      <c r="W14" s="82">
        <f>[1]Vulnerabilidad!H19</f>
        <v>0</v>
      </c>
    </row>
    <row r="15" spans="2:23" s="81" customFormat="1">
      <c r="B15" s="78">
        <v>11</v>
      </c>
      <c r="C15" s="86" t="str">
        <f>IF(correction!C15="","",correction!C15)</f>
        <v/>
      </c>
      <c r="D15" s="86" t="str">
        <f>IF(evaluacion!D15="","",evaluacion!D15)</f>
        <v/>
      </c>
      <c r="E15" s="86" t="str">
        <f>IF(correction!E15="","",correction!E15)</f>
        <v/>
      </c>
      <c r="F15" s="86" t="str">
        <f>IF(Inicio!C27="","",Inicio!C27)</f>
        <v/>
      </c>
      <c r="G15" s="64" t="str">
        <f>IF(evaluacion!L15="","",evaluacion!L15)</f>
        <v/>
      </c>
      <c r="H15" s="79" t="str">
        <f>IF(correction!I15="","",correction!I15)</f>
        <v/>
      </c>
      <c r="I15" s="79"/>
      <c r="J15" s="79" t="str">
        <f>IF(correction!K15="","",correction!K15)</f>
        <v/>
      </c>
      <c r="K15" s="79"/>
      <c r="L15" s="79" t="str">
        <f>IF(correction!Q15="","",correction!Q15)</f>
        <v/>
      </c>
      <c r="M15" s="79"/>
      <c r="N15" s="79" t="str">
        <f>IF(correction!M15="","",correction!M15)</f>
        <v/>
      </c>
      <c r="O15" s="79"/>
      <c r="P15" s="79" t="str">
        <f>IF(correction!O15="","",correction!O15)</f>
        <v/>
      </c>
      <c r="Q15" s="79"/>
      <c r="R15" s="77" t="str">
        <f>IF(correction!R15="","",correction!R15)</f>
        <v/>
      </c>
      <c r="S15" s="79"/>
      <c r="T15" s="83">
        <f t="shared" si="3"/>
        <v>0</v>
      </c>
      <c r="U15" s="84">
        <f t="shared" si="4"/>
        <v>0</v>
      </c>
      <c r="V15" s="85" t="str">
        <f t="shared" si="5"/>
        <v/>
      </c>
      <c r="W15" s="82">
        <f>[1]Vulnerabilidad!H20</f>
        <v>0</v>
      </c>
    </row>
    <row r="16" spans="2:23" s="81" customFormat="1">
      <c r="B16" s="78">
        <v>12</v>
      </c>
      <c r="C16" s="86" t="str">
        <f>IF(correction!C16="","",correction!C16)</f>
        <v/>
      </c>
      <c r="D16" s="86" t="str">
        <f>IF(evaluacion!D16="","",evaluacion!D16)</f>
        <v/>
      </c>
      <c r="E16" s="86" t="str">
        <f>IF(correction!E16="","",correction!E16)</f>
        <v/>
      </c>
      <c r="F16" s="86" t="str">
        <f>IF(Inicio!C28="","",Inicio!C28)</f>
        <v/>
      </c>
      <c r="G16" s="64" t="str">
        <f>IF(evaluacion!L16="","",evaluacion!L16)</f>
        <v/>
      </c>
      <c r="H16" s="79" t="str">
        <f>IF(correction!I16="","",correction!I16)</f>
        <v/>
      </c>
      <c r="I16" s="79"/>
      <c r="J16" s="79" t="str">
        <f>IF(correction!K16="","",correction!K16)</f>
        <v/>
      </c>
      <c r="K16" s="79"/>
      <c r="L16" s="79" t="str">
        <f>IF(correction!Q16="","",correction!Q16)</f>
        <v/>
      </c>
      <c r="M16" s="79"/>
      <c r="N16" s="79" t="str">
        <f>IF(correction!M16="","",correction!M16)</f>
        <v/>
      </c>
      <c r="O16" s="79"/>
      <c r="P16" s="79" t="str">
        <f>IF(correction!O16="","",correction!O16)</f>
        <v/>
      </c>
      <c r="Q16" s="79"/>
      <c r="R16" s="77" t="str">
        <f>IF(correction!R16="","",correction!R16)</f>
        <v/>
      </c>
      <c r="S16" s="79"/>
      <c r="T16" s="83">
        <f t="shared" si="3"/>
        <v>0</v>
      </c>
      <c r="U16" s="84">
        <f t="shared" si="4"/>
        <v>0</v>
      </c>
      <c r="V16" s="85" t="str">
        <f t="shared" si="5"/>
        <v/>
      </c>
      <c r="W16" s="82">
        <f>[1]Vulnerabilidad!H21</f>
        <v>0</v>
      </c>
    </row>
    <row r="17" spans="2:23" s="81" customFormat="1">
      <c r="B17" s="78">
        <v>13</v>
      </c>
      <c r="C17" s="86" t="str">
        <f>IF(correction!C17="","",correction!C17)</f>
        <v/>
      </c>
      <c r="D17" s="86" t="str">
        <f>IF(evaluacion!D17="","",evaluacion!D17)</f>
        <v/>
      </c>
      <c r="E17" s="86" t="str">
        <f>IF(correction!E17="","",correction!E17)</f>
        <v/>
      </c>
      <c r="F17" s="86" t="str">
        <f>IF(Inicio!C29="","",Inicio!C29)</f>
        <v/>
      </c>
      <c r="G17" s="64" t="str">
        <f>IF(evaluacion!L17="","",evaluacion!L17)</f>
        <v/>
      </c>
      <c r="H17" s="79" t="str">
        <f>IF(correction!I17="","",correction!I17)</f>
        <v/>
      </c>
      <c r="I17" s="79"/>
      <c r="J17" s="79" t="str">
        <f>IF(correction!K17="","",correction!K17)</f>
        <v/>
      </c>
      <c r="K17" s="79"/>
      <c r="L17" s="79" t="str">
        <f>IF(correction!Q17="","",correction!Q17)</f>
        <v/>
      </c>
      <c r="M17" s="79"/>
      <c r="N17" s="79" t="str">
        <f>IF(correction!M17="","",correction!M17)</f>
        <v/>
      </c>
      <c r="O17" s="79"/>
      <c r="P17" s="79" t="str">
        <f>IF(correction!O17="","",correction!O17)</f>
        <v/>
      </c>
      <c r="Q17" s="79"/>
      <c r="R17" s="77" t="str">
        <f>IF(correction!R17="","",correction!R17)</f>
        <v/>
      </c>
      <c r="S17" s="79"/>
      <c r="T17" s="83">
        <f t="shared" si="3"/>
        <v>0</v>
      </c>
      <c r="U17" s="84">
        <f t="shared" si="4"/>
        <v>0</v>
      </c>
      <c r="V17" s="85" t="str">
        <f t="shared" si="5"/>
        <v/>
      </c>
      <c r="W17" s="82">
        <f>[1]Vulnerabilidad!H22</f>
        <v>0</v>
      </c>
    </row>
    <row r="18" spans="2:23" s="81" customFormat="1">
      <c r="B18" s="78">
        <v>14</v>
      </c>
      <c r="C18" s="86" t="str">
        <f>IF(correction!C18="","",correction!C18)</f>
        <v/>
      </c>
      <c r="D18" s="86" t="str">
        <f>IF(evaluacion!D18="","",evaluacion!D18)</f>
        <v/>
      </c>
      <c r="E18" s="86" t="str">
        <f>IF(correction!E18="","",correction!E18)</f>
        <v/>
      </c>
      <c r="F18" s="86" t="str">
        <f>IF(Inicio!C30="","",Inicio!C30)</f>
        <v/>
      </c>
      <c r="G18" s="64" t="str">
        <f>IF(evaluacion!L18="","",evaluacion!L18)</f>
        <v/>
      </c>
      <c r="H18" s="79" t="str">
        <f>IF(correction!I18="","",correction!I18)</f>
        <v/>
      </c>
      <c r="I18" s="79"/>
      <c r="J18" s="79" t="str">
        <f>IF(correction!K18="","",correction!K18)</f>
        <v/>
      </c>
      <c r="K18" s="79"/>
      <c r="L18" s="79" t="str">
        <f>IF(correction!Q18="","",correction!Q18)</f>
        <v/>
      </c>
      <c r="M18" s="79"/>
      <c r="N18" s="79" t="str">
        <f>IF(correction!M18="","",correction!M18)</f>
        <v/>
      </c>
      <c r="O18" s="79"/>
      <c r="P18" s="79" t="str">
        <f>IF(correction!O18="","",correction!O18)</f>
        <v/>
      </c>
      <c r="Q18" s="79"/>
      <c r="R18" s="77" t="str">
        <f>IF(correction!R18="","",correction!R18)</f>
        <v/>
      </c>
      <c r="S18" s="79"/>
      <c r="T18" s="83">
        <f t="shared" si="3"/>
        <v>0</v>
      </c>
      <c r="U18" s="84">
        <f t="shared" si="4"/>
        <v>0</v>
      </c>
      <c r="V18" s="85" t="str">
        <f t="shared" si="5"/>
        <v/>
      </c>
      <c r="W18" s="82">
        <f>[1]Vulnerabilidad!H23</f>
        <v>0</v>
      </c>
    </row>
    <row r="19" spans="2:23" s="81" customFormat="1">
      <c r="B19" s="78">
        <v>15</v>
      </c>
      <c r="C19" s="86" t="str">
        <f>IF(correction!C19="","",correction!C19)</f>
        <v/>
      </c>
      <c r="D19" s="86" t="str">
        <f>IF(evaluacion!D19="","",evaluacion!D19)</f>
        <v/>
      </c>
      <c r="E19" s="86" t="str">
        <f>IF(correction!E19="","",correction!E19)</f>
        <v/>
      </c>
      <c r="F19" s="86" t="str">
        <f>IF(Inicio!C31="","",Inicio!C31)</f>
        <v/>
      </c>
      <c r="G19" s="64" t="str">
        <f>IF(evaluacion!L19="","",evaluacion!L19)</f>
        <v/>
      </c>
      <c r="H19" s="79" t="str">
        <f>IF(correction!I19="","",correction!I19)</f>
        <v/>
      </c>
      <c r="I19" s="79"/>
      <c r="J19" s="79" t="str">
        <f>IF(correction!K19="","",correction!K19)</f>
        <v/>
      </c>
      <c r="K19" s="79"/>
      <c r="L19" s="79" t="str">
        <f>IF(correction!Q19="","",correction!Q19)</f>
        <v/>
      </c>
      <c r="M19" s="79"/>
      <c r="N19" s="79" t="str">
        <f>IF(correction!M19="","",correction!M19)</f>
        <v/>
      </c>
      <c r="O19" s="79"/>
      <c r="P19" s="79" t="str">
        <f>IF(correction!O19="","",correction!O19)</f>
        <v/>
      </c>
      <c r="Q19" s="79"/>
      <c r="R19" s="77" t="str">
        <f>IF(correction!R19="","",correction!R19)</f>
        <v/>
      </c>
      <c r="S19" s="79"/>
      <c r="T19" s="83">
        <f t="shared" si="3"/>
        <v>0</v>
      </c>
      <c r="U19" s="84">
        <f t="shared" si="4"/>
        <v>0</v>
      </c>
      <c r="V19" s="85" t="str">
        <f t="shared" si="5"/>
        <v/>
      </c>
      <c r="W19" s="82">
        <f>[1]Vulnerabilidad!H24</f>
        <v>0</v>
      </c>
    </row>
    <row r="20" spans="2:23" s="81" customFormat="1">
      <c r="B20" s="78">
        <v>16</v>
      </c>
      <c r="C20" s="86" t="str">
        <f>IF(correction!C20="","",correction!C20)</f>
        <v/>
      </c>
      <c r="D20" s="86" t="str">
        <f>IF(evaluacion!D20="","",evaluacion!D20)</f>
        <v/>
      </c>
      <c r="E20" s="86" t="str">
        <f>IF(correction!E20="","",correction!E20)</f>
        <v/>
      </c>
      <c r="F20" s="86" t="str">
        <f>IF(Inicio!C32="","",Inicio!C32)</f>
        <v/>
      </c>
      <c r="G20" s="64" t="str">
        <f>IF(evaluacion!L20="","",evaluacion!L20)</f>
        <v/>
      </c>
      <c r="H20" s="79" t="str">
        <f>IF(correction!I20="","",correction!I20)</f>
        <v/>
      </c>
      <c r="I20" s="79"/>
      <c r="J20" s="79" t="str">
        <f>IF(correction!K20="","",correction!K20)</f>
        <v/>
      </c>
      <c r="K20" s="79"/>
      <c r="L20" s="79" t="str">
        <f>IF(correction!Q20="","",correction!Q20)</f>
        <v/>
      </c>
      <c r="M20" s="79"/>
      <c r="N20" s="79" t="str">
        <f>IF(correction!M20="","",correction!M20)</f>
        <v/>
      </c>
      <c r="O20" s="79"/>
      <c r="P20" s="79" t="str">
        <f>IF(correction!O20="","",correction!O20)</f>
        <v/>
      </c>
      <c r="Q20" s="79"/>
      <c r="R20" s="77" t="str">
        <f>IF(correction!R20="","",correction!R20)</f>
        <v/>
      </c>
      <c r="S20" s="79"/>
      <c r="T20" s="83">
        <f t="shared" si="3"/>
        <v>0</v>
      </c>
      <c r="U20" s="84">
        <f t="shared" si="4"/>
        <v>0</v>
      </c>
      <c r="V20" s="85" t="str">
        <f t="shared" si="5"/>
        <v/>
      </c>
      <c r="W20" s="82">
        <f>[1]Vulnerabilidad!H25</f>
        <v>0</v>
      </c>
    </row>
    <row r="21" spans="2:23" s="81" customFormat="1">
      <c r="B21" s="78">
        <v>17</v>
      </c>
      <c r="C21" s="86" t="str">
        <f>IF(correction!C21="","",correction!C21)</f>
        <v/>
      </c>
      <c r="D21" s="86" t="str">
        <f>IF(evaluacion!D21="","",evaluacion!D21)</f>
        <v/>
      </c>
      <c r="E21" s="86" t="str">
        <f>IF(correction!E21="","",correction!E21)</f>
        <v/>
      </c>
      <c r="F21" s="86" t="str">
        <f>IF(Inicio!C33="","",Inicio!C33)</f>
        <v/>
      </c>
      <c r="G21" s="64" t="str">
        <f>IF(evaluacion!L21="","",evaluacion!L21)</f>
        <v/>
      </c>
      <c r="H21" s="79" t="str">
        <f>IF(correction!I21="","",correction!I21)</f>
        <v/>
      </c>
      <c r="I21" s="79"/>
      <c r="J21" s="79" t="str">
        <f>IF(correction!K21="","",correction!K21)</f>
        <v/>
      </c>
      <c r="K21" s="79"/>
      <c r="L21" s="79" t="str">
        <f>IF(correction!Q21="","",correction!Q21)</f>
        <v/>
      </c>
      <c r="M21" s="79"/>
      <c r="N21" s="79" t="str">
        <f>IF(correction!M21="","",correction!M21)</f>
        <v/>
      </c>
      <c r="O21" s="79"/>
      <c r="P21" s="79" t="str">
        <f>IF(correction!O21="","",correction!O21)</f>
        <v/>
      </c>
      <c r="Q21" s="79"/>
      <c r="R21" s="77" t="str">
        <f>IF(correction!R21="","",correction!R21)</f>
        <v/>
      </c>
      <c r="S21" s="79"/>
      <c r="T21" s="83">
        <f t="shared" si="3"/>
        <v>0</v>
      </c>
      <c r="U21" s="84">
        <f t="shared" si="4"/>
        <v>0</v>
      </c>
      <c r="V21" s="85" t="str">
        <f t="shared" si="5"/>
        <v/>
      </c>
      <c r="W21" s="82">
        <f>[1]Vulnerabilidad!H26</f>
        <v>0</v>
      </c>
    </row>
    <row r="22" spans="2:23" s="81" customFormat="1">
      <c r="B22" s="78">
        <v>18</v>
      </c>
      <c r="C22" s="86" t="str">
        <f>IF(correction!C22="","",correction!C22)</f>
        <v/>
      </c>
      <c r="D22" s="86" t="str">
        <f>IF(evaluacion!D22="","",evaluacion!D22)</f>
        <v/>
      </c>
      <c r="E22" s="86" t="str">
        <f>IF(correction!E22="","",correction!E22)</f>
        <v/>
      </c>
      <c r="F22" s="86" t="str">
        <f>IF(Inicio!C34="","",Inicio!C34)</f>
        <v/>
      </c>
      <c r="G22" s="64" t="str">
        <f>IF(evaluacion!L22="","",evaluacion!L22)</f>
        <v/>
      </c>
      <c r="H22" s="79" t="str">
        <f>IF(correction!I22="","",correction!I22)</f>
        <v/>
      </c>
      <c r="I22" s="79"/>
      <c r="J22" s="79" t="str">
        <f>IF(correction!K22="","",correction!K22)</f>
        <v/>
      </c>
      <c r="K22" s="79"/>
      <c r="L22" s="79" t="str">
        <f>IF(correction!Q22="","",correction!Q22)</f>
        <v/>
      </c>
      <c r="M22" s="79"/>
      <c r="N22" s="79" t="str">
        <f>IF(correction!M22="","",correction!M22)</f>
        <v/>
      </c>
      <c r="O22" s="79"/>
      <c r="P22" s="79" t="str">
        <f>IF(correction!O22="","",correction!O22)</f>
        <v/>
      </c>
      <c r="Q22" s="79"/>
      <c r="R22" s="77" t="str">
        <f>IF(correction!R22="","",correction!R22)</f>
        <v/>
      </c>
      <c r="S22" s="79"/>
      <c r="T22" s="83">
        <f t="shared" si="3"/>
        <v>0</v>
      </c>
      <c r="U22" s="84">
        <f t="shared" si="4"/>
        <v>0</v>
      </c>
      <c r="V22" s="85" t="str">
        <f t="shared" si="5"/>
        <v/>
      </c>
      <c r="W22" s="82">
        <f>[1]Vulnerabilidad!H27</f>
        <v>0</v>
      </c>
    </row>
    <row r="23" spans="2:23" s="81" customFormat="1">
      <c r="B23" s="78">
        <v>19</v>
      </c>
      <c r="C23" s="86" t="str">
        <f>IF(correction!C23="","",correction!C23)</f>
        <v/>
      </c>
      <c r="D23" s="86" t="str">
        <f>IF(evaluacion!D23="","",evaluacion!D23)</f>
        <v/>
      </c>
      <c r="E23" s="86" t="str">
        <f>IF(correction!E23="","",correction!E23)</f>
        <v/>
      </c>
      <c r="F23" s="86" t="str">
        <f>IF(Inicio!C35="","",Inicio!C35)</f>
        <v/>
      </c>
      <c r="G23" s="64" t="str">
        <f>IF(evaluacion!L23="","",evaluacion!L23)</f>
        <v/>
      </c>
      <c r="H23" s="79" t="str">
        <f>IF(correction!I23="","",correction!I23)</f>
        <v/>
      </c>
      <c r="I23" s="79"/>
      <c r="J23" s="79" t="str">
        <f>IF(correction!K23="","",correction!K23)</f>
        <v/>
      </c>
      <c r="K23" s="79"/>
      <c r="L23" s="79" t="str">
        <f>IF(correction!Q23="","",correction!Q23)</f>
        <v/>
      </c>
      <c r="M23" s="79"/>
      <c r="N23" s="79" t="str">
        <f>IF(correction!M23="","",correction!M23)</f>
        <v/>
      </c>
      <c r="O23" s="79"/>
      <c r="P23" s="79" t="str">
        <f>IF(correction!O23="","",correction!O23)</f>
        <v/>
      </c>
      <c r="Q23" s="79"/>
      <c r="R23" s="77" t="str">
        <f>IF(correction!R23="","",correction!R23)</f>
        <v/>
      </c>
      <c r="S23" s="79"/>
      <c r="T23" s="83">
        <f t="shared" si="3"/>
        <v>0</v>
      </c>
      <c r="U23" s="84">
        <f t="shared" si="4"/>
        <v>0</v>
      </c>
      <c r="V23" s="85" t="str">
        <f t="shared" si="5"/>
        <v/>
      </c>
      <c r="W23" s="82">
        <f>[1]Vulnerabilidad!H28</f>
        <v>0</v>
      </c>
    </row>
    <row r="24" spans="2:23" s="81" customFormat="1">
      <c r="B24" s="78">
        <v>20</v>
      </c>
      <c r="C24" s="86" t="str">
        <f>IF(correction!C24="","",correction!C24)</f>
        <v/>
      </c>
      <c r="D24" s="86" t="str">
        <f>IF(evaluacion!D24="","",evaluacion!D24)</f>
        <v/>
      </c>
      <c r="E24" s="86" t="str">
        <f>IF(correction!E24="","",correction!E24)</f>
        <v/>
      </c>
      <c r="F24" s="86" t="str">
        <f>IF(Inicio!C36="","",Inicio!C36)</f>
        <v/>
      </c>
      <c r="G24" s="64" t="str">
        <f>IF(evaluacion!L24="","",evaluacion!L24)</f>
        <v/>
      </c>
      <c r="H24" s="79" t="str">
        <f>IF(correction!I24="","",correction!I24)</f>
        <v/>
      </c>
      <c r="I24" s="79"/>
      <c r="J24" s="79" t="str">
        <f>IF(correction!K24="","",correction!K24)</f>
        <v/>
      </c>
      <c r="K24" s="79"/>
      <c r="L24" s="79" t="str">
        <f>IF(correction!Q24="","",correction!Q24)</f>
        <v/>
      </c>
      <c r="M24" s="79"/>
      <c r="N24" s="79" t="str">
        <f>IF(correction!M24="","",correction!M24)</f>
        <v/>
      </c>
      <c r="O24" s="79"/>
      <c r="P24" s="79" t="str">
        <f>IF(correction!O24="","",correction!O24)</f>
        <v/>
      </c>
      <c r="Q24" s="79"/>
      <c r="R24" s="77" t="str">
        <f>IF(correction!R24="","",correction!R24)</f>
        <v/>
      </c>
      <c r="S24" s="79"/>
      <c r="T24" s="83">
        <f t="shared" si="3"/>
        <v>0</v>
      </c>
      <c r="U24" s="84">
        <f t="shared" si="4"/>
        <v>0</v>
      </c>
      <c r="V24" s="85" t="str">
        <f t="shared" si="5"/>
        <v/>
      </c>
      <c r="W24" s="82">
        <f>[1]Vulnerabilidad!H29</f>
        <v>0</v>
      </c>
    </row>
    <row r="25" spans="2:23" ht="18.75" thickBot="1">
      <c r="S25" s="46" t="s">
        <v>197</v>
      </c>
      <c r="T25" s="47"/>
      <c r="U25" s="48"/>
      <c r="V25" s="49">
        <f>AVERAGE(V5:V24)</f>
        <v>0.74583333333333335</v>
      </c>
    </row>
  </sheetData>
  <mergeCells count="25">
    <mergeCell ref="V2:V4"/>
    <mergeCell ref="W2:W4"/>
    <mergeCell ref="T2:T4"/>
    <mergeCell ref="U2:U4"/>
    <mergeCell ref="B3:B4"/>
    <mergeCell ref="C3:C4"/>
    <mergeCell ref="D3:D4"/>
    <mergeCell ref="E3:E4"/>
    <mergeCell ref="F3:F4"/>
    <mergeCell ref="N2:S2"/>
    <mergeCell ref="O3:O4"/>
    <mergeCell ref="P3:P4"/>
    <mergeCell ref="K3:K4"/>
    <mergeCell ref="L3:L4"/>
    <mergeCell ref="M3:M4"/>
    <mergeCell ref="N3:N4"/>
    <mergeCell ref="Q3:Q4"/>
    <mergeCell ref="R3:R4"/>
    <mergeCell ref="S3:S4"/>
    <mergeCell ref="C2:D2"/>
    <mergeCell ref="G3:G4"/>
    <mergeCell ref="H3:H4"/>
    <mergeCell ref="I3:I4"/>
    <mergeCell ref="J3:J4"/>
    <mergeCell ref="H2:M2"/>
  </mergeCells>
  <conditionalFormatting sqref="I5:I24 S5:S24 O5:O24 Q5:Q24">
    <cfRule type="containsText" dxfId="180" priority="18" operator="containsText" text="Si con Observaciones">
      <formula>NOT(ISERROR(SEARCH("Si con Observaciones",I5)))</formula>
    </cfRule>
    <cfRule type="containsText" dxfId="179" priority="19" operator="containsText" text="No">
      <formula>NOT(ISERROR(SEARCH("No",I5)))</formula>
    </cfRule>
    <cfRule type="containsText" dxfId="178" priority="20" operator="containsText" text="Si">
      <formula>NOT(ISERROR(SEARCH("Si",I5)))</formula>
    </cfRule>
  </conditionalFormatting>
  <conditionalFormatting sqref="K5:K24">
    <cfRule type="containsText" dxfId="177" priority="15" operator="containsText" text="Si con Observaciones">
      <formula>NOT(ISERROR(SEARCH("Si con Observaciones",K5)))</formula>
    </cfRule>
    <cfRule type="containsText" dxfId="176" priority="16" operator="containsText" text="No">
      <formula>NOT(ISERROR(SEARCH("No",K5)))</formula>
    </cfRule>
    <cfRule type="containsText" dxfId="175" priority="17" operator="containsText" text="Si">
      <formula>NOT(ISERROR(SEARCH("Si",K5)))</formula>
    </cfRule>
  </conditionalFormatting>
  <conditionalFormatting sqref="M5:M24">
    <cfRule type="containsText" dxfId="174" priority="12" operator="containsText" text="Si con Observaciones">
      <formula>NOT(ISERROR(SEARCH("Si con Observaciones",M5)))</formula>
    </cfRule>
    <cfRule type="containsText" dxfId="173" priority="13" operator="containsText" text="No">
      <formula>NOT(ISERROR(SEARCH("No",M5)))</formula>
    </cfRule>
    <cfRule type="containsText" dxfId="172" priority="14" operator="containsText" text="Si">
      <formula>NOT(ISERROR(SEARCH("Si",M5)))</formula>
    </cfRule>
  </conditionalFormatting>
  <conditionalFormatting sqref="G5:G24">
    <cfRule type="expression" dxfId="171" priority="6">
      <formula>G5="100%"</formula>
    </cfRule>
    <cfRule type="expression" dxfId="170" priority="7">
      <formula>G5="86%"</formula>
    </cfRule>
    <cfRule type="expression" dxfId="169" priority="8">
      <formula>G5="71%"</formula>
    </cfRule>
    <cfRule type="expression" dxfId="168" priority="9">
      <formula>G5="57%"</formula>
    </cfRule>
    <cfRule type="expression" dxfId="167" priority="10">
      <formula>G5="43%"</formula>
    </cfRule>
    <cfRule type="expression" dxfId="166" priority="11">
      <formula>G5="29%"</formula>
    </cfRule>
  </conditionalFormatting>
  <conditionalFormatting sqref="G5:G24">
    <cfRule type="containsText" dxfId="165" priority="1" operator="containsText" text="Muy Alto">
      <formula>NOT(ISERROR(SEARCH("Muy Alto",G5)))</formula>
    </cfRule>
    <cfRule type="containsText" dxfId="164" priority="2" operator="containsText" text="Alto">
      <formula>NOT(ISERROR(SEARCH("Alto",G5)))</formula>
    </cfRule>
    <cfRule type="containsText" dxfId="163" priority="3" operator="containsText" text="Medio">
      <formula>NOT(ISERROR(SEARCH("Medio",G5)))</formula>
    </cfRule>
    <cfRule type="containsText" dxfId="162" priority="4" operator="containsText" text="Bajo">
      <formula>NOT(ISERROR(SEARCH("Bajo",G5)))</formula>
    </cfRule>
    <cfRule type="containsText" dxfId="161" priority="5" operator="containsText" text="Muy Bajo">
      <formula>NOT(ISERROR(SEARCH("Muy Bajo",G5)))</formula>
    </cfRule>
  </conditionalFormatting>
  <dataValidations count="1">
    <dataValidation type="list" allowBlank="1" showInputMessage="1" showErrorMessage="1" sqref="K5:K24 M5:M24 S5:S24 Q5:Q24 O5:O24 I5:I24" xr:uid="{00000000-0002-0000-0500-000000000000}">
      <formula1>"Si,Si con Observaciones,No,N/A"</formula1>
    </dataValidation>
  </dataValidations>
  <pageMargins left="0.25" right="0.25" top="0.75" bottom="0.75" header="0.3" footer="0.3"/>
  <pageSetup paperSize="9" scale="6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249977111117893"/>
  </sheetPr>
  <dimension ref="B2:W25"/>
  <sheetViews>
    <sheetView showGridLines="0" zoomScale="70" zoomScaleNormal="70" workbookViewId="0">
      <selection activeCell="C3" sqref="C3:C4"/>
    </sheetView>
  </sheetViews>
  <sheetFormatPr baseColWidth="10" defaultColWidth="11.42578125" defaultRowHeight="12.75"/>
  <cols>
    <col min="1" max="1" width="1.85546875" style="16" customWidth="1"/>
    <col min="2" max="2" width="8.7109375" style="16" customWidth="1"/>
    <col min="3" max="3" width="18" style="16" customWidth="1"/>
    <col min="4" max="4" width="11.140625" style="16" customWidth="1"/>
    <col min="5" max="5" width="20" style="16" customWidth="1"/>
    <col min="6" max="6" width="18.5703125" style="16" customWidth="1"/>
    <col min="7" max="7" width="17.7109375" style="16" bestFit="1" customWidth="1"/>
    <col min="8" max="8" width="17.140625" style="28" customWidth="1"/>
    <col min="9" max="9" width="11.42578125" style="16" customWidth="1"/>
    <col min="10" max="10" width="19" style="16" customWidth="1"/>
    <col min="11" max="11" width="10.42578125" style="16" customWidth="1"/>
    <col min="12" max="12" width="19.7109375" style="16" customWidth="1"/>
    <col min="13" max="13" width="9.42578125" style="16" customWidth="1"/>
    <col min="14" max="14" width="17.140625" style="16" customWidth="1"/>
    <col min="15" max="15" width="10.140625" style="16" bestFit="1" customWidth="1"/>
    <col min="16" max="16" width="17.140625" style="16" customWidth="1"/>
    <col min="17" max="17" width="10.140625" style="16" customWidth="1"/>
    <col min="18" max="18" width="20.28515625" style="16" customWidth="1"/>
    <col min="19" max="19" width="9.5703125" style="16" customWidth="1"/>
    <col min="20" max="20" width="8.7109375" style="16" customWidth="1"/>
    <col min="21" max="21" width="10.5703125" style="16" hidden="1" customWidth="1"/>
    <col min="22" max="22" width="11.28515625" style="16" customWidth="1"/>
    <col min="23" max="23" width="23" style="16" customWidth="1"/>
    <col min="24" max="25" width="13.28515625" style="16" customWidth="1"/>
    <col min="26" max="16384" width="11.42578125" style="16"/>
  </cols>
  <sheetData>
    <row r="2" spans="2:23" ht="40.5" customHeight="1">
      <c r="B2" s="87" t="s">
        <v>306</v>
      </c>
      <c r="C2" s="182">
        <v>43018</v>
      </c>
      <c r="D2" s="183"/>
      <c r="E2" s="90" t="s">
        <v>323</v>
      </c>
      <c r="F2" s="91" t="s">
        <v>322</v>
      </c>
      <c r="G2" s="93">
        <v>0.41666666666666669</v>
      </c>
      <c r="H2" s="191" t="s">
        <v>198</v>
      </c>
      <c r="I2" s="189"/>
      <c r="J2" s="189"/>
      <c r="K2" s="189"/>
      <c r="L2" s="189"/>
      <c r="M2" s="189"/>
      <c r="N2" s="189" t="s">
        <v>199</v>
      </c>
      <c r="O2" s="189"/>
      <c r="P2" s="189"/>
      <c r="Q2" s="189"/>
      <c r="R2" s="189"/>
      <c r="S2" s="189"/>
      <c r="T2" s="185" t="s">
        <v>193</v>
      </c>
      <c r="U2" s="185" t="s">
        <v>194</v>
      </c>
      <c r="V2" s="187" t="s">
        <v>204</v>
      </c>
      <c r="W2" s="188" t="s">
        <v>195</v>
      </c>
    </row>
    <row r="3" spans="2:23" ht="23.25" customHeight="1">
      <c r="B3" s="184" t="s">
        <v>175</v>
      </c>
      <c r="C3" s="184" t="s">
        <v>81</v>
      </c>
      <c r="D3" s="184" t="s">
        <v>301</v>
      </c>
      <c r="E3" s="184" t="s">
        <v>302</v>
      </c>
      <c r="F3" s="184" t="s">
        <v>304</v>
      </c>
      <c r="G3" s="184" t="s">
        <v>305</v>
      </c>
      <c r="H3" s="190" t="s">
        <v>101</v>
      </c>
      <c r="I3" s="190" t="s">
        <v>85</v>
      </c>
      <c r="J3" s="190" t="s">
        <v>102</v>
      </c>
      <c r="K3" s="186" t="s">
        <v>85</v>
      </c>
      <c r="L3" s="186" t="s">
        <v>200</v>
      </c>
      <c r="M3" s="186" t="s">
        <v>85</v>
      </c>
      <c r="N3" s="190" t="s">
        <v>101</v>
      </c>
      <c r="O3" s="190" t="s">
        <v>85</v>
      </c>
      <c r="P3" s="190" t="s">
        <v>102</v>
      </c>
      <c r="Q3" s="186" t="s">
        <v>85</v>
      </c>
      <c r="R3" s="186" t="s">
        <v>200</v>
      </c>
      <c r="S3" s="186" t="s">
        <v>85</v>
      </c>
      <c r="T3" s="185"/>
      <c r="U3" s="185"/>
      <c r="V3" s="187"/>
      <c r="W3" s="188"/>
    </row>
    <row r="4" spans="2:23" ht="42.75" customHeight="1">
      <c r="B4" s="181"/>
      <c r="C4" s="181"/>
      <c r="D4" s="181"/>
      <c r="E4" s="181"/>
      <c r="F4" s="181"/>
      <c r="G4" s="181"/>
      <c r="H4" s="190"/>
      <c r="I4" s="190"/>
      <c r="J4" s="190"/>
      <c r="K4" s="186"/>
      <c r="L4" s="186"/>
      <c r="M4" s="186"/>
      <c r="N4" s="190"/>
      <c r="O4" s="190"/>
      <c r="P4" s="190"/>
      <c r="Q4" s="186"/>
      <c r="R4" s="186"/>
      <c r="S4" s="186"/>
      <c r="T4" s="185"/>
      <c r="U4" s="185"/>
      <c r="V4" s="187"/>
      <c r="W4" s="188"/>
    </row>
    <row r="5" spans="2:23" s="81" customFormat="1" ht="132" customHeight="1">
      <c r="B5" s="78">
        <v>1</v>
      </c>
      <c r="C5" s="86" t="str">
        <f>IF(correction!C5="","",correction!C5)</f>
        <v>Caja fuerte</v>
      </c>
      <c r="D5" s="86" t="str">
        <f>IF(evaluacion!D5="","",evaluacion!D5)</f>
        <v>Oficina gerente</v>
      </c>
      <c r="E5" s="86" t="str">
        <f>IF(correction!E5="","",correction!E5)</f>
        <v>Asalto</v>
      </c>
      <c r="F5" s="86" t="str">
        <f>IF(Inicio!C17="","",Inicio!C17)</f>
        <v>Riesgo Puro</v>
      </c>
      <c r="G5" s="64" t="str">
        <f>IF(evaluacion!L5="","",evaluacion!L5)</f>
        <v>Medio</v>
      </c>
      <c r="H5" s="79" t="str">
        <f>IF(correction!I5="","",correction!I5)</f>
        <v>Quitar, Retira el Objetivo</v>
      </c>
      <c r="I5" s="79" t="s">
        <v>196</v>
      </c>
      <c r="J5" s="79" t="str">
        <f>IF(correction!K5="","",correction!K5)</f>
        <v>Rondas Mixtas</v>
      </c>
      <c r="K5" s="79" t="s">
        <v>309</v>
      </c>
      <c r="L5" s="79" t="str">
        <f>IF(correction!Q5="","",correction!Q5)</f>
        <v>El portón en horario inhábil debe permanecer cerrado, en los horarios hábiles se debe estar atento al ingreso de vehículos y el control de acceso.</v>
      </c>
      <c r="M5" s="79" t="s">
        <v>196</v>
      </c>
      <c r="N5" s="79" t="str">
        <f>IF(correction!M5="","",correction!M5)</f>
        <v>Control de acceso automatizado</v>
      </c>
      <c r="O5" s="79" t="s">
        <v>196</v>
      </c>
      <c r="P5" s="79" t="str">
        <f>IF(correction!O5="","",correction!O5)</f>
        <v>Reforzar Portón</v>
      </c>
      <c r="Q5" s="79" t="s">
        <v>303</v>
      </c>
      <c r="R5" s="77" t="str">
        <f>IF(correction!R5="","",correction!R5)</f>
        <v>Se debe reforzar el portón con sistemas robustos de protección, con el fin de retardar el ingreso ante eventos delictivos como alunizaje, los rayos perimetrales deben ser conectados a tiempo además de instalar cobertura en el portón.</v>
      </c>
      <c r="S5" s="79" t="s">
        <v>196</v>
      </c>
      <c r="T5" s="83">
        <f t="shared" ref="T5:T24" si="0">COUNTIF(H5:S5,"Si")</f>
        <v>4</v>
      </c>
      <c r="U5" s="84">
        <f t="shared" ref="U5:U24" si="1">COUNTIF(H5:S5,"No")</f>
        <v>1</v>
      </c>
      <c r="V5" s="85">
        <f>IFERROR(T5/(T5+U5),"")</f>
        <v>0.8</v>
      </c>
      <c r="W5" s="80"/>
    </row>
    <row r="6" spans="2:23" s="81" customFormat="1" ht="36">
      <c r="B6" s="78">
        <v>2</v>
      </c>
      <c r="C6" s="86" t="str">
        <f>IF(correction!C6="","",correction!C6)</f>
        <v>Mal control de datos</v>
      </c>
      <c r="D6" s="86" t="str">
        <f>IF(evaluacion!D6="","",evaluacion!D6)</f>
        <v>Instalación en General</v>
      </c>
      <c r="E6" s="86" t="str">
        <f>IF(correction!E6="","",correction!E6)</f>
        <v>Descuido</v>
      </c>
      <c r="F6" s="86" t="str">
        <f>IF(Inicio!C18="","",Inicio!C18)</f>
        <v>Riesgo Operacional</v>
      </c>
      <c r="G6" s="64" t="str">
        <f>IF(evaluacion!L6="","",evaluacion!L6)</f>
        <v>Bajo</v>
      </c>
      <c r="H6" s="79" t="str">
        <f>IF(correction!I6="","",correction!I6)</f>
        <v>Control y Registro de Ingreso</v>
      </c>
      <c r="I6" s="79" t="s">
        <v>196</v>
      </c>
      <c r="J6" s="79" t="str">
        <f>IF(correction!K6="","",correction!K6)</f>
        <v>Generar Procedimiento</v>
      </c>
      <c r="K6" s="79" t="s">
        <v>196</v>
      </c>
      <c r="L6" s="79" t="str">
        <f>IF(correction!Q6="","",correction!Q6)</f>
        <v/>
      </c>
      <c r="M6" s="79" t="s">
        <v>196</v>
      </c>
      <c r="N6" s="79" t="str">
        <f>IF(correction!M6="","",correction!M6)</f>
        <v>Incrementar Dotación de Guardias</v>
      </c>
      <c r="O6" s="79" t="s">
        <v>196</v>
      </c>
      <c r="P6" s="79" t="str">
        <f>IF(correction!O6="","",correction!O6)</f>
        <v>Limitar Acceso</v>
      </c>
      <c r="Q6" s="79" t="s">
        <v>196</v>
      </c>
      <c r="R6" s="77" t="str">
        <f>IF(correction!R6="","",correction!R6)</f>
        <v/>
      </c>
      <c r="S6" s="79" t="s">
        <v>196</v>
      </c>
      <c r="T6" s="83">
        <f t="shared" si="0"/>
        <v>6</v>
      </c>
      <c r="U6" s="84">
        <f t="shared" si="1"/>
        <v>0</v>
      </c>
      <c r="V6" s="85">
        <f t="shared" ref="V6:V24" si="2">IFERROR(T6/(T6+U6),"")</f>
        <v>1</v>
      </c>
      <c r="W6" s="82"/>
    </row>
    <row r="7" spans="2:23" s="81" customFormat="1" ht="12.75" customHeight="1">
      <c r="B7" s="78">
        <v>3</v>
      </c>
      <c r="C7" s="86" t="str">
        <f>IF(correction!C7="","",correction!C7)</f>
        <v>Falta documentacion administrativa</v>
      </c>
      <c r="D7" s="86" t="str">
        <f>IF(evaluacion!D7="","",evaluacion!D7)</f>
        <v>En porteria</v>
      </c>
      <c r="E7" s="86" t="str">
        <f>IF(correction!E7="","",correction!E7)</f>
        <v>Descuido</v>
      </c>
      <c r="F7" s="86" t="str">
        <f>IF(Inicio!C19="","",Inicio!C19)</f>
        <v>Riesgo Administrativo</v>
      </c>
      <c r="G7" s="64" t="str">
        <f>IF(evaluacion!L7="","",evaluacion!L7)</f>
        <v>Medio</v>
      </c>
      <c r="H7" s="79" t="str">
        <f>IF(correction!I7="","",correction!I7)</f>
        <v>Cerrar dependencia/Recinto</v>
      </c>
      <c r="I7" s="79" t="s">
        <v>303</v>
      </c>
      <c r="J7" s="79" t="str">
        <f>IF(correction!K7="","",correction!K7)</f>
        <v>Rondas Perimetrales</v>
      </c>
      <c r="K7" s="79" t="s">
        <v>303</v>
      </c>
      <c r="L7" s="79" t="str">
        <f>IF(correction!Q7="","",correction!Q7)</f>
        <v/>
      </c>
      <c r="M7" s="79" t="s">
        <v>196</v>
      </c>
      <c r="N7" s="79" t="str">
        <f>IF(correction!M7="","",correction!M7)</f>
        <v>Quitar, Retira el Objetivo</v>
      </c>
      <c r="O7" s="79" t="s">
        <v>196</v>
      </c>
      <c r="P7" s="79" t="str">
        <f>IF(correction!O7="","",correction!O7)</f>
        <v>Probar Planes de Emergencia (Simulacros)</v>
      </c>
      <c r="Q7" s="79" t="s">
        <v>196</v>
      </c>
      <c r="R7" s="77" t="str">
        <f>IF(correction!R7="","",correction!R7)</f>
        <v/>
      </c>
      <c r="S7" s="79" t="s">
        <v>303</v>
      </c>
      <c r="T7" s="83">
        <f t="shared" si="0"/>
        <v>3</v>
      </c>
      <c r="U7" s="84">
        <f>COUNTIF(H7:S7,"No")</f>
        <v>3</v>
      </c>
      <c r="V7" s="85">
        <f t="shared" si="2"/>
        <v>0.5</v>
      </c>
      <c r="W7" s="82"/>
    </row>
    <row r="8" spans="2:23" s="81" customFormat="1" ht="36">
      <c r="B8" s="78">
        <v>4</v>
      </c>
      <c r="C8" s="86" t="str">
        <f>IF(correction!C8="","",correction!C8)</f>
        <v>cajero automatico</v>
      </c>
      <c r="D8" s="86" t="str">
        <f>IF(evaluacion!D8="","",evaluacion!D8)</f>
        <v>En frente de casino</v>
      </c>
      <c r="E8" s="86" t="str">
        <f>IF(correction!E8="","",correction!E8)</f>
        <v>Asalto</v>
      </c>
      <c r="F8" s="86" t="str">
        <f>IF(Inicio!C20="","",Inicio!C20)</f>
        <v>Riesgo Puro</v>
      </c>
      <c r="G8" s="64" t="str">
        <f>IF(evaluacion!L8="","",evaluacion!L8)</f>
        <v>Muy Alto</v>
      </c>
      <c r="H8" s="79" t="str">
        <f>IF(correction!I8="","",correction!I8)</f>
        <v>Limitar Acceso</v>
      </c>
      <c r="I8" s="79" t="s">
        <v>196</v>
      </c>
      <c r="J8" s="79" t="str">
        <f>IF(correction!K8="","",correction!K8)</f>
        <v>Quitar, Retira el Objetivo</v>
      </c>
      <c r="K8" s="79" t="s">
        <v>303</v>
      </c>
      <c r="L8" s="79" t="str">
        <f>IF(correction!Q8="","",correction!Q8)</f>
        <v/>
      </c>
      <c r="M8" s="79" t="s">
        <v>303</v>
      </c>
      <c r="N8" s="79" t="str">
        <f>IF(correction!M8="","",correction!M8)</f>
        <v>Incrementar Dotación de Guardias</v>
      </c>
      <c r="O8" s="79" t="s">
        <v>303</v>
      </c>
      <c r="P8" s="79" t="str">
        <f>IF(correction!O8="","",correction!O8)</f>
        <v>Programa de Autocuidado / Difusión</v>
      </c>
      <c r="Q8" s="79" t="s">
        <v>303</v>
      </c>
      <c r="R8" s="77" t="str">
        <f>IF(correction!R8="","",correction!R8)</f>
        <v/>
      </c>
      <c r="S8" s="79" t="s">
        <v>303</v>
      </c>
      <c r="T8" s="83">
        <f t="shared" si="0"/>
        <v>1</v>
      </c>
      <c r="U8" s="84">
        <f t="shared" si="1"/>
        <v>5</v>
      </c>
      <c r="V8" s="85">
        <f t="shared" si="2"/>
        <v>0.16666666666666666</v>
      </c>
      <c r="W8" s="82"/>
    </row>
    <row r="9" spans="2:23" s="81" customFormat="1" ht="24">
      <c r="B9" s="78">
        <v>5</v>
      </c>
      <c r="C9" s="86" t="str">
        <f>IF(correction!C9="","",correction!C9)</f>
        <v>Bodega de quimicos</v>
      </c>
      <c r="D9" s="86" t="str">
        <f>IF(evaluacion!D9="","",evaluacion!D9)</f>
        <v>Bodega quimicos</v>
      </c>
      <c r="E9" s="86" t="str">
        <f>IF(correction!E9="","",correction!E9)</f>
        <v>Alunizaje</v>
      </c>
      <c r="F9" s="86" t="str">
        <f>IF(Inicio!C21="","",Inicio!C21)</f>
        <v>Riesgo Puro</v>
      </c>
      <c r="G9" s="64" t="str">
        <f>IF(evaluacion!L9="","",evaluacion!L9)</f>
        <v>Bajo</v>
      </c>
      <c r="H9" s="79" t="str">
        <f>IF(correction!I9="","",correction!I9)</f>
        <v>Limitar Acceso</v>
      </c>
      <c r="I9" s="79" t="s">
        <v>303</v>
      </c>
      <c r="J9" s="79" t="str">
        <f>IF(correction!K9="","",correction!K9)</f>
        <v>Contratación de Seguros</v>
      </c>
      <c r="K9" s="79" t="s">
        <v>196</v>
      </c>
      <c r="L9" s="79" t="str">
        <f>IF(correction!Q9="","",correction!Q9)</f>
        <v/>
      </c>
      <c r="M9" s="79" t="s">
        <v>196</v>
      </c>
      <c r="N9" s="79" t="str">
        <f>IF(correction!M9="","",correction!M9)</f>
        <v>Control de acceso automatizado</v>
      </c>
      <c r="O9" s="79" t="s">
        <v>196</v>
      </c>
      <c r="P9" s="79" t="str">
        <f>IF(correction!O9="","",correction!O9)</f>
        <v>Reforzar Portón</v>
      </c>
      <c r="Q9" s="79" t="s">
        <v>196</v>
      </c>
      <c r="R9" s="77" t="str">
        <f>IF(correction!R9="","",correction!R9)</f>
        <v/>
      </c>
      <c r="S9" s="79" t="s">
        <v>303</v>
      </c>
      <c r="T9" s="83">
        <f t="shared" si="0"/>
        <v>4</v>
      </c>
      <c r="U9" s="84">
        <f t="shared" si="1"/>
        <v>2</v>
      </c>
      <c r="V9" s="85">
        <f t="shared" si="2"/>
        <v>0.66666666666666663</v>
      </c>
      <c r="W9" s="82"/>
    </row>
    <row r="10" spans="2:23" s="81" customFormat="1" ht="24">
      <c r="B10" s="78">
        <v>6</v>
      </c>
      <c r="C10" s="86" t="str">
        <f>IF(correction!C10="","",correction!C10)</f>
        <v>No hay registros</v>
      </c>
      <c r="D10" s="86" t="str">
        <f>IF(evaluacion!D10="","",evaluacion!D10)</f>
        <v>Ingreso a bodega</v>
      </c>
      <c r="E10" s="86" t="str">
        <f>IF(correction!E10="","",correction!E10)</f>
        <v>Falta Iluminación</v>
      </c>
      <c r="F10" s="86" t="str">
        <f>IF(Inicio!C22="","",Inicio!C22)</f>
        <v>Riesgo Administrativo</v>
      </c>
      <c r="G10" s="64" t="str">
        <f>IF(evaluacion!L10="","",evaluacion!L10)</f>
        <v>Alto</v>
      </c>
      <c r="H10" s="79" t="str">
        <f>IF(correction!I10="","",correction!I10)</f>
        <v>Actualización de Procedimiento</v>
      </c>
      <c r="I10" s="79" t="s">
        <v>196</v>
      </c>
      <c r="J10" s="79" t="str">
        <f>IF(correction!K10="","",correction!K10)</f>
        <v>Control y Registro de Ingreso</v>
      </c>
      <c r="K10" s="79" t="s">
        <v>196</v>
      </c>
      <c r="L10" s="79" t="str">
        <f>IF(correction!Q10="","",correction!Q10)</f>
        <v/>
      </c>
      <c r="M10" s="79" t="s">
        <v>196</v>
      </c>
      <c r="N10" s="79" t="str">
        <f>IF(correction!M10="","",correction!M10)</f>
        <v>Iluminar Sector</v>
      </c>
      <c r="O10" s="79" t="s">
        <v>196</v>
      </c>
      <c r="P10" s="79" t="str">
        <f>IF(correction!O10="","",correction!O10)</f>
        <v>Instalación de Botón de Pánico</v>
      </c>
      <c r="Q10" s="79" t="s">
        <v>303</v>
      </c>
      <c r="R10" s="77" t="str">
        <f>IF(correction!R10="","",correction!R10)</f>
        <v/>
      </c>
      <c r="S10" s="79" t="s">
        <v>196</v>
      </c>
      <c r="T10" s="83">
        <f t="shared" si="0"/>
        <v>5</v>
      </c>
      <c r="U10" s="84">
        <f t="shared" si="1"/>
        <v>1</v>
      </c>
      <c r="V10" s="85">
        <f t="shared" si="2"/>
        <v>0.83333333333333337</v>
      </c>
      <c r="W10" s="82"/>
    </row>
    <row r="11" spans="2:23" s="81" customFormat="1" ht="36">
      <c r="B11" s="78">
        <v>7</v>
      </c>
      <c r="C11" s="86" t="str">
        <f>IF(correction!C11="","",correction!C11)</f>
        <v>Bodega de quimicos</v>
      </c>
      <c r="D11" s="86" t="str">
        <f>IF(evaluacion!D11="","",evaluacion!D11)</f>
        <v>Costado perimetro norte</v>
      </c>
      <c r="E11" s="86" t="str">
        <f>IF(correction!E11="","",correction!E11)</f>
        <v>Falla Mecanica</v>
      </c>
      <c r="F11" s="86" t="str">
        <f>IF(Inicio!C23="","",Inicio!C23)</f>
        <v>Riesgo Operacional</v>
      </c>
      <c r="G11" s="64" t="str">
        <f>IF(evaluacion!L11="","",evaluacion!L11)</f>
        <v xml:space="preserve">Muy Bajo </v>
      </c>
      <c r="H11" s="79" t="str">
        <f>IF(correction!I11="","",correction!I11)</f>
        <v>Actualización de Procedimiento</v>
      </c>
      <c r="I11" s="79" t="s">
        <v>303</v>
      </c>
      <c r="J11" s="79" t="str">
        <f>IF(correction!K11="","",correction!K11)</f>
        <v>Generar Procedimiento</v>
      </c>
      <c r="K11" s="79" t="s">
        <v>303</v>
      </c>
      <c r="L11" s="79" t="str">
        <f>IF(correction!Q11="","",correction!Q11)</f>
        <v/>
      </c>
      <c r="M11" s="79" t="s">
        <v>196</v>
      </c>
      <c r="N11" s="79" t="str">
        <f>IF(correction!M11="","",correction!M11)</f>
        <v>Control de Cierre (Alarmas)</v>
      </c>
      <c r="O11" s="79" t="s">
        <v>303</v>
      </c>
      <c r="P11" s="79" t="str">
        <f>IF(correction!O11="","",correction!O11)</f>
        <v>Instalación de Botón de Pánico</v>
      </c>
      <c r="Q11" s="79" t="s">
        <v>303</v>
      </c>
      <c r="R11" s="77" t="str">
        <f>IF(correction!R11="","",correction!R11)</f>
        <v/>
      </c>
      <c r="S11" s="79" t="s">
        <v>303</v>
      </c>
      <c r="T11" s="83">
        <f t="shared" si="0"/>
        <v>1</v>
      </c>
      <c r="U11" s="84">
        <f t="shared" si="1"/>
        <v>5</v>
      </c>
      <c r="V11" s="85">
        <f t="shared" si="2"/>
        <v>0.16666666666666666</v>
      </c>
      <c r="W11" s="82"/>
    </row>
    <row r="12" spans="2:23" s="81" customFormat="1" ht="24">
      <c r="B12" s="78">
        <v>8</v>
      </c>
      <c r="C12" s="86" t="str">
        <f>IF(correction!C12="","",correction!C12)</f>
        <v>Coputadores</v>
      </c>
      <c r="D12" s="86" t="str">
        <f>IF(evaluacion!D12="","",evaluacion!D12)</f>
        <v>Oficina gerente</v>
      </c>
      <c r="E12" s="86" t="str">
        <f>IF(correction!E12="","",correction!E12)</f>
        <v>Asalto</v>
      </c>
      <c r="F12" s="86" t="str">
        <f>IF(Inicio!C24="","",Inicio!C24)</f>
        <v>Riesgo Puro</v>
      </c>
      <c r="G12" s="64" t="str">
        <f>IF(evaluacion!L12="","",evaluacion!L12)</f>
        <v>Medio</v>
      </c>
      <c r="H12" s="79" t="str">
        <f>IF(correction!I12="","",correction!I12)</f>
        <v>Mantener Accesos Cerrados</v>
      </c>
      <c r="I12" s="79" t="s">
        <v>196</v>
      </c>
      <c r="J12" s="79" t="str">
        <f>IF(correction!K12="","",correction!K12)</f>
        <v>Revisar estructura/circuitos</v>
      </c>
      <c r="K12" s="79" t="s">
        <v>196</v>
      </c>
      <c r="L12" s="79" t="str">
        <f>IF(correction!Q12="","",correction!Q12)</f>
        <v/>
      </c>
      <c r="M12" s="79" t="s">
        <v>303</v>
      </c>
      <c r="N12" s="79" t="str">
        <f>IF(correction!M12="","",correction!M12)</f>
        <v>Instalación de Cámaras Interiores</v>
      </c>
      <c r="O12" s="79" t="s">
        <v>196</v>
      </c>
      <c r="P12" s="79" t="str">
        <f>IF(correction!O12="","",correction!O12)</f>
        <v>Instalación de Cámaras Interiores</v>
      </c>
      <c r="Q12" s="79" t="s">
        <v>303</v>
      </c>
      <c r="R12" s="77" t="str">
        <f>IF(correction!R12="","",correction!R12)</f>
        <v/>
      </c>
      <c r="S12" s="79" t="s">
        <v>196</v>
      </c>
      <c r="T12" s="83">
        <f t="shared" si="0"/>
        <v>4</v>
      </c>
      <c r="U12" s="84">
        <f t="shared" si="1"/>
        <v>2</v>
      </c>
      <c r="V12" s="85">
        <f t="shared" si="2"/>
        <v>0.66666666666666663</v>
      </c>
      <c r="W12" s="82">
        <f>[1]Vulnerabilidad!H17</f>
        <v>0</v>
      </c>
    </row>
    <row r="13" spans="2:23" s="81" customFormat="1">
      <c r="B13" s="78">
        <v>9</v>
      </c>
      <c r="C13" s="86" t="str">
        <f>IF(correction!C13="","",correction!C13)</f>
        <v/>
      </c>
      <c r="D13" s="86" t="str">
        <f>IF(evaluacion!D13="","",evaluacion!D13)</f>
        <v/>
      </c>
      <c r="E13" s="86" t="str">
        <f>IF(correction!E13="","",correction!E13)</f>
        <v/>
      </c>
      <c r="F13" s="86" t="str">
        <f>IF(Inicio!C25="","",Inicio!C25)</f>
        <v/>
      </c>
      <c r="G13" s="64" t="str">
        <f>IF(evaluacion!L13="","",evaluacion!L13)</f>
        <v/>
      </c>
      <c r="H13" s="79" t="str">
        <f>IF(correction!I13="","",correction!I13)</f>
        <v/>
      </c>
      <c r="I13" s="79"/>
      <c r="J13" s="79" t="str">
        <f>IF(correction!K13="","",correction!K13)</f>
        <v/>
      </c>
      <c r="K13" s="79"/>
      <c r="L13" s="79" t="str">
        <f>IF(correction!Q13="","",correction!Q13)</f>
        <v/>
      </c>
      <c r="M13" s="79"/>
      <c r="N13" s="79" t="str">
        <f>IF(correction!M13="","",correction!M13)</f>
        <v/>
      </c>
      <c r="O13" s="79"/>
      <c r="P13" s="79" t="str">
        <f>IF(correction!O13="","",correction!O13)</f>
        <v/>
      </c>
      <c r="Q13" s="79"/>
      <c r="R13" s="77" t="str">
        <f>IF(correction!R13="","",correction!R13)</f>
        <v/>
      </c>
      <c r="S13" s="79"/>
      <c r="T13" s="83">
        <f t="shared" si="0"/>
        <v>0</v>
      </c>
      <c r="U13" s="84">
        <f t="shared" si="1"/>
        <v>0</v>
      </c>
      <c r="V13" s="85" t="str">
        <f t="shared" si="2"/>
        <v/>
      </c>
      <c r="W13" s="82">
        <f>[1]Vulnerabilidad!H18</f>
        <v>0</v>
      </c>
    </row>
    <row r="14" spans="2:23" s="81" customFormat="1">
      <c r="B14" s="78">
        <v>10</v>
      </c>
      <c r="C14" s="86" t="str">
        <f>IF(correction!C14="","",correction!C14)</f>
        <v/>
      </c>
      <c r="D14" s="86" t="str">
        <f>IF(evaluacion!D14="","",evaluacion!D14)</f>
        <v/>
      </c>
      <c r="E14" s="86" t="str">
        <f>IF(correction!E14="","",correction!E14)</f>
        <v/>
      </c>
      <c r="F14" s="86" t="str">
        <f>IF(Inicio!C26="","",Inicio!C26)</f>
        <v/>
      </c>
      <c r="G14" s="64" t="str">
        <f>IF(evaluacion!L14="","",evaluacion!L14)</f>
        <v/>
      </c>
      <c r="H14" s="79" t="str">
        <f>IF(correction!I14="","",correction!I14)</f>
        <v/>
      </c>
      <c r="I14" s="79"/>
      <c r="J14" s="79" t="str">
        <f>IF(correction!K14="","",correction!K14)</f>
        <v/>
      </c>
      <c r="K14" s="79"/>
      <c r="L14" s="79" t="str">
        <f>IF(correction!Q14="","",correction!Q14)</f>
        <v/>
      </c>
      <c r="M14" s="79"/>
      <c r="N14" s="79" t="str">
        <f>IF(correction!M14="","",correction!M14)</f>
        <v/>
      </c>
      <c r="O14" s="79"/>
      <c r="P14" s="79" t="str">
        <f>IF(correction!O14="","",correction!O14)</f>
        <v/>
      </c>
      <c r="Q14" s="79"/>
      <c r="R14" s="77" t="str">
        <f>IF(correction!R14="","",correction!R14)</f>
        <v/>
      </c>
      <c r="S14" s="79"/>
      <c r="T14" s="83">
        <f t="shared" si="0"/>
        <v>0</v>
      </c>
      <c r="U14" s="84">
        <f t="shared" si="1"/>
        <v>0</v>
      </c>
      <c r="V14" s="85" t="str">
        <f t="shared" si="2"/>
        <v/>
      </c>
      <c r="W14" s="82">
        <f>[1]Vulnerabilidad!H19</f>
        <v>0</v>
      </c>
    </row>
    <row r="15" spans="2:23" s="81" customFormat="1">
      <c r="B15" s="78">
        <v>11</v>
      </c>
      <c r="C15" s="86" t="str">
        <f>IF(correction!C15="","",correction!C15)</f>
        <v/>
      </c>
      <c r="D15" s="86" t="str">
        <f>IF(evaluacion!D15="","",evaluacion!D15)</f>
        <v/>
      </c>
      <c r="E15" s="86" t="str">
        <f>IF(correction!E15="","",correction!E15)</f>
        <v/>
      </c>
      <c r="F15" s="86" t="str">
        <f>IF(Inicio!C27="","",Inicio!C27)</f>
        <v/>
      </c>
      <c r="G15" s="64" t="str">
        <f>IF(evaluacion!L15="","",evaluacion!L15)</f>
        <v/>
      </c>
      <c r="H15" s="79" t="str">
        <f>IF(correction!I15="","",correction!I15)</f>
        <v/>
      </c>
      <c r="I15" s="79"/>
      <c r="J15" s="79" t="str">
        <f>IF(correction!K15="","",correction!K15)</f>
        <v/>
      </c>
      <c r="K15" s="79"/>
      <c r="L15" s="79" t="str">
        <f>IF(correction!Q15="","",correction!Q15)</f>
        <v/>
      </c>
      <c r="M15" s="79"/>
      <c r="N15" s="79" t="str">
        <f>IF(correction!M15="","",correction!M15)</f>
        <v/>
      </c>
      <c r="O15" s="79"/>
      <c r="P15" s="79" t="str">
        <f>IF(correction!O15="","",correction!O15)</f>
        <v/>
      </c>
      <c r="Q15" s="79"/>
      <c r="R15" s="77" t="str">
        <f>IF(correction!R15="","",correction!R15)</f>
        <v/>
      </c>
      <c r="S15" s="79"/>
      <c r="T15" s="83">
        <f t="shared" si="0"/>
        <v>0</v>
      </c>
      <c r="U15" s="84">
        <f t="shared" si="1"/>
        <v>0</v>
      </c>
      <c r="V15" s="85" t="str">
        <f t="shared" si="2"/>
        <v/>
      </c>
      <c r="W15" s="82">
        <f>[1]Vulnerabilidad!H20</f>
        <v>0</v>
      </c>
    </row>
    <row r="16" spans="2:23" s="81" customFormat="1">
      <c r="B16" s="78">
        <v>12</v>
      </c>
      <c r="C16" s="86" t="str">
        <f>IF(correction!C16="","",correction!C16)</f>
        <v/>
      </c>
      <c r="D16" s="86" t="str">
        <f>IF(evaluacion!D16="","",evaluacion!D16)</f>
        <v/>
      </c>
      <c r="E16" s="86" t="str">
        <f>IF(correction!E16="","",correction!E16)</f>
        <v/>
      </c>
      <c r="F16" s="86" t="str">
        <f>IF(Inicio!C28="","",Inicio!C28)</f>
        <v/>
      </c>
      <c r="G16" s="64" t="str">
        <f>IF(evaluacion!L16="","",evaluacion!L16)</f>
        <v/>
      </c>
      <c r="H16" s="79" t="str">
        <f>IF(correction!I16="","",correction!I16)</f>
        <v/>
      </c>
      <c r="I16" s="79"/>
      <c r="J16" s="79" t="str">
        <f>IF(correction!K16="","",correction!K16)</f>
        <v/>
      </c>
      <c r="K16" s="79"/>
      <c r="L16" s="79" t="str">
        <f>IF(correction!Q16="","",correction!Q16)</f>
        <v/>
      </c>
      <c r="M16" s="79"/>
      <c r="N16" s="79" t="str">
        <f>IF(correction!M16="","",correction!M16)</f>
        <v/>
      </c>
      <c r="O16" s="79"/>
      <c r="P16" s="79" t="str">
        <f>IF(correction!O16="","",correction!O16)</f>
        <v/>
      </c>
      <c r="Q16" s="79"/>
      <c r="R16" s="77" t="str">
        <f>IF(correction!R16="","",correction!R16)</f>
        <v/>
      </c>
      <c r="S16" s="79"/>
      <c r="T16" s="83">
        <f t="shared" si="0"/>
        <v>0</v>
      </c>
      <c r="U16" s="84">
        <f t="shared" si="1"/>
        <v>0</v>
      </c>
      <c r="V16" s="85" t="str">
        <f t="shared" si="2"/>
        <v/>
      </c>
      <c r="W16" s="82">
        <f>[1]Vulnerabilidad!H21</f>
        <v>0</v>
      </c>
    </row>
    <row r="17" spans="2:23" s="81" customFormat="1">
      <c r="B17" s="78">
        <v>13</v>
      </c>
      <c r="C17" s="86" t="str">
        <f>IF(correction!C17="","",correction!C17)</f>
        <v/>
      </c>
      <c r="D17" s="86" t="str">
        <f>IF(evaluacion!D17="","",evaluacion!D17)</f>
        <v/>
      </c>
      <c r="E17" s="86" t="str">
        <f>IF(correction!E17="","",correction!E17)</f>
        <v/>
      </c>
      <c r="F17" s="86" t="str">
        <f>IF(Inicio!C29="","",Inicio!C29)</f>
        <v/>
      </c>
      <c r="G17" s="64" t="str">
        <f>IF(evaluacion!L17="","",evaluacion!L17)</f>
        <v/>
      </c>
      <c r="H17" s="79" t="str">
        <f>IF(correction!I17="","",correction!I17)</f>
        <v/>
      </c>
      <c r="I17" s="79"/>
      <c r="J17" s="79" t="str">
        <f>IF(correction!K17="","",correction!K17)</f>
        <v/>
      </c>
      <c r="K17" s="79"/>
      <c r="L17" s="79" t="str">
        <f>IF(correction!Q17="","",correction!Q17)</f>
        <v/>
      </c>
      <c r="M17" s="79"/>
      <c r="N17" s="79" t="str">
        <f>IF(correction!M17="","",correction!M17)</f>
        <v/>
      </c>
      <c r="O17" s="79"/>
      <c r="P17" s="79" t="str">
        <f>IF(correction!O17="","",correction!O17)</f>
        <v/>
      </c>
      <c r="Q17" s="79"/>
      <c r="R17" s="77" t="str">
        <f>IF(correction!R17="","",correction!R17)</f>
        <v/>
      </c>
      <c r="S17" s="79"/>
      <c r="T17" s="83">
        <f t="shared" si="0"/>
        <v>0</v>
      </c>
      <c r="U17" s="84">
        <f t="shared" si="1"/>
        <v>0</v>
      </c>
      <c r="V17" s="85" t="str">
        <f t="shared" si="2"/>
        <v/>
      </c>
      <c r="W17" s="82">
        <f>[1]Vulnerabilidad!H22</f>
        <v>0</v>
      </c>
    </row>
    <row r="18" spans="2:23" s="81" customFormat="1">
      <c r="B18" s="78">
        <v>14</v>
      </c>
      <c r="C18" s="86" t="str">
        <f>IF(correction!C18="","",correction!C18)</f>
        <v/>
      </c>
      <c r="D18" s="86" t="str">
        <f>IF(evaluacion!D18="","",evaluacion!D18)</f>
        <v/>
      </c>
      <c r="E18" s="86" t="str">
        <f>IF(correction!E18="","",correction!E18)</f>
        <v/>
      </c>
      <c r="F18" s="86" t="str">
        <f>IF(Inicio!C30="","",Inicio!C30)</f>
        <v/>
      </c>
      <c r="G18" s="64" t="str">
        <f>IF(evaluacion!L18="","",evaluacion!L18)</f>
        <v/>
      </c>
      <c r="H18" s="79" t="str">
        <f>IF(correction!I18="","",correction!I18)</f>
        <v/>
      </c>
      <c r="I18" s="79"/>
      <c r="J18" s="79" t="str">
        <f>IF(correction!K18="","",correction!K18)</f>
        <v/>
      </c>
      <c r="K18" s="79"/>
      <c r="L18" s="79" t="str">
        <f>IF(correction!Q18="","",correction!Q18)</f>
        <v/>
      </c>
      <c r="M18" s="79"/>
      <c r="N18" s="79" t="str">
        <f>IF(correction!M18="","",correction!M18)</f>
        <v/>
      </c>
      <c r="O18" s="79"/>
      <c r="P18" s="79" t="str">
        <f>IF(correction!O18="","",correction!O18)</f>
        <v/>
      </c>
      <c r="Q18" s="79"/>
      <c r="R18" s="77" t="str">
        <f>IF(correction!R18="","",correction!R18)</f>
        <v/>
      </c>
      <c r="S18" s="79"/>
      <c r="T18" s="83">
        <f t="shared" si="0"/>
        <v>0</v>
      </c>
      <c r="U18" s="84">
        <f t="shared" si="1"/>
        <v>0</v>
      </c>
      <c r="V18" s="85" t="str">
        <f t="shared" si="2"/>
        <v/>
      </c>
      <c r="W18" s="82">
        <f>[1]Vulnerabilidad!H23</f>
        <v>0</v>
      </c>
    </row>
    <row r="19" spans="2:23" s="81" customFormat="1">
      <c r="B19" s="78">
        <v>15</v>
      </c>
      <c r="C19" s="86" t="str">
        <f>IF(correction!C19="","",correction!C19)</f>
        <v/>
      </c>
      <c r="D19" s="86" t="str">
        <f>IF(evaluacion!D19="","",evaluacion!D19)</f>
        <v/>
      </c>
      <c r="E19" s="86" t="str">
        <f>IF(correction!E19="","",correction!E19)</f>
        <v/>
      </c>
      <c r="F19" s="86" t="str">
        <f>IF(Inicio!C31="","",Inicio!C31)</f>
        <v/>
      </c>
      <c r="G19" s="64" t="str">
        <f>IF(evaluacion!L19="","",evaluacion!L19)</f>
        <v/>
      </c>
      <c r="H19" s="79" t="str">
        <f>IF(correction!I19="","",correction!I19)</f>
        <v/>
      </c>
      <c r="I19" s="79"/>
      <c r="J19" s="79" t="str">
        <f>IF(correction!K19="","",correction!K19)</f>
        <v/>
      </c>
      <c r="K19" s="79"/>
      <c r="L19" s="79" t="str">
        <f>IF(correction!Q19="","",correction!Q19)</f>
        <v/>
      </c>
      <c r="M19" s="79"/>
      <c r="N19" s="79" t="str">
        <f>IF(correction!M19="","",correction!M19)</f>
        <v/>
      </c>
      <c r="O19" s="79"/>
      <c r="P19" s="79" t="str">
        <f>IF(correction!O19="","",correction!O19)</f>
        <v/>
      </c>
      <c r="Q19" s="79"/>
      <c r="R19" s="77" t="str">
        <f>IF(correction!R19="","",correction!R19)</f>
        <v/>
      </c>
      <c r="S19" s="79"/>
      <c r="T19" s="83">
        <f t="shared" si="0"/>
        <v>0</v>
      </c>
      <c r="U19" s="84">
        <f t="shared" si="1"/>
        <v>0</v>
      </c>
      <c r="V19" s="85" t="str">
        <f t="shared" si="2"/>
        <v/>
      </c>
      <c r="W19" s="82">
        <f>[1]Vulnerabilidad!H24</f>
        <v>0</v>
      </c>
    </row>
    <row r="20" spans="2:23" s="81" customFormat="1">
      <c r="B20" s="78">
        <v>16</v>
      </c>
      <c r="C20" s="86" t="str">
        <f>IF(correction!C20="","",correction!C20)</f>
        <v/>
      </c>
      <c r="D20" s="86" t="str">
        <f>IF(evaluacion!D20="","",evaluacion!D20)</f>
        <v/>
      </c>
      <c r="E20" s="86" t="str">
        <f>IF(correction!E20="","",correction!E20)</f>
        <v/>
      </c>
      <c r="F20" s="86" t="str">
        <f>IF(Inicio!C32="","",Inicio!C32)</f>
        <v/>
      </c>
      <c r="G20" s="64" t="str">
        <f>IF(evaluacion!L20="","",evaluacion!L20)</f>
        <v/>
      </c>
      <c r="H20" s="79" t="str">
        <f>IF(correction!I20="","",correction!I20)</f>
        <v/>
      </c>
      <c r="I20" s="79"/>
      <c r="J20" s="79" t="str">
        <f>IF(correction!K20="","",correction!K20)</f>
        <v/>
      </c>
      <c r="K20" s="79"/>
      <c r="L20" s="79" t="str">
        <f>IF(correction!Q20="","",correction!Q20)</f>
        <v/>
      </c>
      <c r="M20" s="79"/>
      <c r="N20" s="79" t="str">
        <f>IF(correction!M20="","",correction!M20)</f>
        <v/>
      </c>
      <c r="O20" s="79"/>
      <c r="P20" s="79" t="str">
        <f>IF(correction!O20="","",correction!O20)</f>
        <v/>
      </c>
      <c r="Q20" s="79"/>
      <c r="R20" s="77" t="str">
        <f>IF(correction!R20="","",correction!R20)</f>
        <v/>
      </c>
      <c r="S20" s="79"/>
      <c r="T20" s="83">
        <f t="shared" si="0"/>
        <v>0</v>
      </c>
      <c r="U20" s="84">
        <f t="shared" si="1"/>
        <v>0</v>
      </c>
      <c r="V20" s="85" t="str">
        <f t="shared" si="2"/>
        <v/>
      </c>
      <c r="W20" s="82">
        <f>[1]Vulnerabilidad!H25</f>
        <v>0</v>
      </c>
    </row>
    <row r="21" spans="2:23" s="81" customFormat="1">
      <c r="B21" s="78">
        <v>17</v>
      </c>
      <c r="C21" s="86" t="str">
        <f>IF(correction!C21="","",correction!C21)</f>
        <v/>
      </c>
      <c r="D21" s="86" t="str">
        <f>IF(evaluacion!D21="","",evaluacion!D21)</f>
        <v/>
      </c>
      <c r="E21" s="86" t="str">
        <f>IF(correction!E21="","",correction!E21)</f>
        <v/>
      </c>
      <c r="F21" s="86" t="str">
        <f>IF(Inicio!C33="","",Inicio!C33)</f>
        <v/>
      </c>
      <c r="G21" s="64" t="str">
        <f>IF(evaluacion!L21="","",evaluacion!L21)</f>
        <v/>
      </c>
      <c r="H21" s="79" t="str">
        <f>IF(correction!I21="","",correction!I21)</f>
        <v/>
      </c>
      <c r="I21" s="79"/>
      <c r="J21" s="79" t="str">
        <f>IF(correction!K21="","",correction!K21)</f>
        <v/>
      </c>
      <c r="K21" s="79"/>
      <c r="L21" s="79" t="str">
        <f>IF(correction!Q21="","",correction!Q21)</f>
        <v/>
      </c>
      <c r="M21" s="79"/>
      <c r="N21" s="79" t="str">
        <f>IF(correction!M21="","",correction!M21)</f>
        <v/>
      </c>
      <c r="O21" s="79"/>
      <c r="P21" s="79" t="str">
        <f>IF(correction!O21="","",correction!O21)</f>
        <v/>
      </c>
      <c r="Q21" s="79"/>
      <c r="R21" s="77" t="str">
        <f>IF(correction!R21="","",correction!R21)</f>
        <v/>
      </c>
      <c r="S21" s="79"/>
      <c r="T21" s="83">
        <f t="shared" si="0"/>
        <v>0</v>
      </c>
      <c r="U21" s="84">
        <f t="shared" si="1"/>
        <v>0</v>
      </c>
      <c r="V21" s="85" t="str">
        <f t="shared" si="2"/>
        <v/>
      </c>
      <c r="W21" s="82">
        <f>[1]Vulnerabilidad!H26</f>
        <v>0</v>
      </c>
    </row>
    <row r="22" spans="2:23" s="81" customFormat="1">
      <c r="B22" s="78">
        <v>18</v>
      </c>
      <c r="C22" s="86" t="str">
        <f>IF(correction!C22="","",correction!C22)</f>
        <v/>
      </c>
      <c r="D22" s="86" t="str">
        <f>IF(evaluacion!D22="","",evaluacion!D22)</f>
        <v/>
      </c>
      <c r="E22" s="86" t="str">
        <f>IF(correction!E22="","",correction!E22)</f>
        <v/>
      </c>
      <c r="F22" s="86" t="str">
        <f>IF(Inicio!C34="","",Inicio!C34)</f>
        <v/>
      </c>
      <c r="G22" s="64" t="str">
        <f>IF(evaluacion!L22="","",evaluacion!L22)</f>
        <v/>
      </c>
      <c r="H22" s="79" t="str">
        <f>IF(correction!I22="","",correction!I22)</f>
        <v/>
      </c>
      <c r="I22" s="79"/>
      <c r="J22" s="79" t="str">
        <f>IF(correction!K22="","",correction!K22)</f>
        <v/>
      </c>
      <c r="K22" s="79"/>
      <c r="L22" s="79" t="str">
        <f>IF(correction!Q22="","",correction!Q22)</f>
        <v/>
      </c>
      <c r="M22" s="79"/>
      <c r="N22" s="79" t="str">
        <f>IF(correction!M22="","",correction!M22)</f>
        <v/>
      </c>
      <c r="O22" s="79"/>
      <c r="P22" s="79" t="str">
        <f>IF(correction!O22="","",correction!O22)</f>
        <v/>
      </c>
      <c r="Q22" s="79"/>
      <c r="R22" s="77" t="str">
        <f>IF(correction!R22="","",correction!R22)</f>
        <v/>
      </c>
      <c r="S22" s="79"/>
      <c r="T22" s="83">
        <f t="shared" si="0"/>
        <v>0</v>
      </c>
      <c r="U22" s="84">
        <f t="shared" si="1"/>
        <v>0</v>
      </c>
      <c r="V22" s="85" t="str">
        <f t="shared" si="2"/>
        <v/>
      </c>
      <c r="W22" s="82">
        <f>[1]Vulnerabilidad!H27</f>
        <v>0</v>
      </c>
    </row>
    <row r="23" spans="2:23" s="81" customFormat="1">
      <c r="B23" s="78">
        <v>19</v>
      </c>
      <c r="C23" s="86" t="str">
        <f>IF(correction!C23="","",correction!C23)</f>
        <v/>
      </c>
      <c r="D23" s="86" t="str">
        <f>IF(evaluacion!D23="","",evaluacion!D23)</f>
        <v/>
      </c>
      <c r="E23" s="86" t="str">
        <f>IF(correction!E23="","",correction!E23)</f>
        <v/>
      </c>
      <c r="F23" s="86" t="str">
        <f>IF(Inicio!C35="","",Inicio!C35)</f>
        <v/>
      </c>
      <c r="G23" s="64" t="str">
        <f>IF(evaluacion!L23="","",evaluacion!L23)</f>
        <v/>
      </c>
      <c r="H23" s="79" t="str">
        <f>IF(correction!I23="","",correction!I23)</f>
        <v/>
      </c>
      <c r="I23" s="79"/>
      <c r="J23" s="79" t="str">
        <f>IF(correction!K23="","",correction!K23)</f>
        <v/>
      </c>
      <c r="K23" s="79"/>
      <c r="L23" s="79" t="str">
        <f>IF(correction!Q23="","",correction!Q23)</f>
        <v/>
      </c>
      <c r="M23" s="79"/>
      <c r="N23" s="79" t="str">
        <f>IF(correction!M23="","",correction!M23)</f>
        <v/>
      </c>
      <c r="O23" s="79"/>
      <c r="P23" s="79" t="str">
        <f>IF(correction!O23="","",correction!O23)</f>
        <v/>
      </c>
      <c r="Q23" s="79"/>
      <c r="R23" s="77" t="str">
        <f>IF(correction!R23="","",correction!R23)</f>
        <v/>
      </c>
      <c r="S23" s="79"/>
      <c r="T23" s="83">
        <f t="shared" si="0"/>
        <v>0</v>
      </c>
      <c r="U23" s="84">
        <f t="shared" si="1"/>
        <v>0</v>
      </c>
      <c r="V23" s="85" t="str">
        <f t="shared" si="2"/>
        <v/>
      </c>
      <c r="W23" s="82">
        <f>[1]Vulnerabilidad!H28</f>
        <v>0</v>
      </c>
    </row>
    <row r="24" spans="2:23" s="81" customFormat="1">
      <c r="B24" s="78">
        <v>20</v>
      </c>
      <c r="C24" s="86" t="str">
        <f>IF(correction!C24="","",correction!C24)</f>
        <v/>
      </c>
      <c r="D24" s="86" t="str">
        <f>IF(evaluacion!D24="","",evaluacion!D24)</f>
        <v/>
      </c>
      <c r="E24" s="86" t="str">
        <f>IF(correction!E24="","",correction!E24)</f>
        <v/>
      </c>
      <c r="F24" s="86" t="str">
        <f>IF(Inicio!C36="","",Inicio!C36)</f>
        <v/>
      </c>
      <c r="G24" s="64" t="str">
        <f>IF(evaluacion!L24="","",evaluacion!L24)</f>
        <v/>
      </c>
      <c r="H24" s="79" t="str">
        <f>IF(correction!I24="","",correction!I24)</f>
        <v/>
      </c>
      <c r="I24" s="79"/>
      <c r="J24" s="79" t="str">
        <f>IF(correction!K24="","",correction!K24)</f>
        <v/>
      </c>
      <c r="K24" s="79"/>
      <c r="L24" s="79" t="str">
        <f>IF(correction!Q24="","",correction!Q24)</f>
        <v/>
      </c>
      <c r="M24" s="79"/>
      <c r="N24" s="79"/>
      <c r="O24" s="79"/>
      <c r="P24" s="79" t="str">
        <f>IF(correction!O24="","",correction!O24)</f>
        <v/>
      </c>
      <c r="Q24" s="79"/>
      <c r="R24" s="77" t="str">
        <f>IF(correction!R24="","",correction!R24)</f>
        <v/>
      </c>
      <c r="S24" s="79"/>
      <c r="T24" s="83">
        <f t="shared" si="0"/>
        <v>0</v>
      </c>
      <c r="U24" s="84">
        <f t="shared" si="1"/>
        <v>0</v>
      </c>
      <c r="V24" s="85" t="str">
        <f t="shared" si="2"/>
        <v/>
      </c>
      <c r="W24" s="82">
        <f>[1]Vulnerabilidad!H29</f>
        <v>0</v>
      </c>
    </row>
    <row r="25" spans="2:23" ht="18.75" thickBot="1">
      <c r="S25" s="46" t="s">
        <v>197</v>
      </c>
      <c r="T25" s="47"/>
      <c r="U25" s="48"/>
      <c r="V25" s="49">
        <f>AVERAGE(V5:V24)</f>
        <v>0.6</v>
      </c>
    </row>
  </sheetData>
  <mergeCells count="25">
    <mergeCell ref="V2:V4"/>
    <mergeCell ref="W2:W4"/>
    <mergeCell ref="T2:T4"/>
    <mergeCell ref="U2:U4"/>
    <mergeCell ref="B3:B4"/>
    <mergeCell ref="C3:C4"/>
    <mergeCell ref="D3:D4"/>
    <mergeCell ref="E3:E4"/>
    <mergeCell ref="F3:F4"/>
    <mergeCell ref="N2:S2"/>
    <mergeCell ref="O3:O4"/>
    <mergeCell ref="P3:P4"/>
    <mergeCell ref="K3:K4"/>
    <mergeCell ref="L3:L4"/>
    <mergeCell ref="M3:M4"/>
    <mergeCell ref="N3:N4"/>
    <mergeCell ref="Q3:Q4"/>
    <mergeCell ref="R3:R4"/>
    <mergeCell ref="S3:S4"/>
    <mergeCell ref="C2:D2"/>
    <mergeCell ref="G3:G4"/>
    <mergeCell ref="H3:H4"/>
    <mergeCell ref="I3:I4"/>
    <mergeCell ref="J3:J4"/>
    <mergeCell ref="H2:M2"/>
  </mergeCells>
  <conditionalFormatting sqref="I5:I24 S5:S24 O5:O24 Q5:Q24">
    <cfRule type="containsText" dxfId="160" priority="18" operator="containsText" text="Si con Observaciones">
      <formula>NOT(ISERROR(SEARCH("Si con Observaciones",I5)))</formula>
    </cfRule>
    <cfRule type="containsText" dxfId="159" priority="19" operator="containsText" text="No">
      <formula>NOT(ISERROR(SEARCH("No",I5)))</formula>
    </cfRule>
    <cfRule type="containsText" dxfId="158" priority="20" operator="containsText" text="Si">
      <formula>NOT(ISERROR(SEARCH("Si",I5)))</formula>
    </cfRule>
  </conditionalFormatting>
  <conditionalFormatting sqref="K5:K24">
    <cfRule type="containsText" dxfId="157" priority="15" operator="containsText" text="Si con Observaciones">
      <formula>NOT(ISERROR(SEARCH("Si con Observaciones",K5)))</formula>
    </cfRule>
    <cfRule type="containsText" dxfId="156" priority="16" operator="containsText" text="No">
      <formula>NOT(ISERROR(SEARCH("No",K5)))</formula>
    </cfRule>
    <cfRule type="containsText" dxfId="155" priority="17" operator="containsText" text="Si">
      <formula>NOT(ISERROR(SEARCH("Si",K5)))</formula>
    </cfRule>
  </conditionalFormatting>
  <conditionalFormatting sqref="M5:M24">
    <cfRule type="containsText" dxfId="154" priority="12" operator="containsText" text="Si con Observaciones">
      <formula>NOT(ISERROR(SEARCH("Si con Observaciones",M5)))</formula>
    </cfRule>
    <cfRule type="containsText" dxfId="153" priority="13" operator="containsText" text="No">
      <formula>NOT(ISERROR(SEARCH("No",M5)))</formula>
    </cfRule>
    <cfRule type="containsText" dxfId="152" priority="14" operator="containsText" text="Si">
      <formula>NOT(ISERROR(SEARCH("Si",M5)))</formula>
    </cfRule>
  </conditionalFormatting>
  <conditionalFormatting sqref="G5:G24">
    <cfRule type="expression" dxfId="151" priority="6">
      <formula>G5="100%"</formula>
    </cfRule>
    <cfRule type="expression" dxfId="150" priority="7">
      <formula>G5="86%"</formula>
    </cfRule>
    <cfRule type="expression" dxfId="149" priority="8">
      <formula>G5="71%"</formula>
    </cfRule>
    <cfRule type="expression" dxfId="148" priority="9">
      <formula>G5="57%"</formula>
    </cfRule>
    <cfRule type="expression" dxfId="147" priority="10">
      <formula>G5="43%"</formula>
    </cfRule>
    <cfRule type="expression" dxfId="146" priority="11">
      <formula>G5="29%"</formula>
    </cfRule>
  </conditionalFormatting>
  <conditionalFormatting sqref="G5:G24">
    <cfRule type="containsText" dxfId="145" priority="1" operator="containsText" text="Muy Alto">
      <formula>NOT(ISERROR(SEARCH("Muy Alto",G5)))</formula>
    </cfRule>
    <cfRule type="containsText" dxfId="144" priority="2" operator="containsText" text="Alto">
      <formula>NOT(ISERROR(SEARCH("Alto",G5)))</formula>
    </cfRule>
    <cfRule type="containsText" dxfId="143" priority="3" operator="containsText" text="Medio">
      <formula>NOT(ISERROR(SEARCH("Medio",G5)))</formula>
    </cfRule>
    <cfRule type="containsText" dxfId="142" priority="4" operator="containsText" text="Bajo">
      <formula>NOT(ISERROR(SEARCH("Bajo",G5)))</formula>
    </cfRule>
    <cfRule type="containsText" dxfId="141" priority="5" operator="containsText" text="Muy Bajo">
      <formula>NOT(ISERROR(SEARCH("Muy Bajo",G5)))</formula>
    </cfRule>
  </conditionalFormatting>
  <dataValidations count="1">
    <dataValidation type="list" allowBlank="1" showInputMessage="1" showErrorMessage="1" sqref="I5:I24 K5:K24 M5:M24 S5:S24 Q5:Q24 O5:O24" xr:uid="{00000000-0002-0000-0600-000000000000}">
      <formula1>"Si,Si con Observaciones,No,N/A"</formula1>
    </dataValidation>
  </dataValidations>
  <pageMargins left="0.25" right="0.25" top="0.75" bottom="0.75" header="0.3" footer="0.3"/>
  <pageSetup paperSize="9" scale="6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249977111117893"/>
  </sheetPr>
  <dimension ref="B2:W25"/>
  <sheetViews>
    <sheetView showGridLines="0" zoomScale="70" zoomScaleNormal="70" workbookViewId="0">
      <selection activeCell="G3" sqref="G3:G4"/>
    </sheetView>
  </sheetViews>
  <sheetFormatPr baseColWidth="10" defaultColWidth="11.42578125" defaultRowHeight="12.75"/>
  <cols>
    <col min="1" max="1" width="1.85546875" style="16" customWidth="1"/>
    <col min="2" max="2" width="8.7109375" style="16" customWidth="1"/>
    <col min="3" max="3" width="18" style="16" customWidth="1"/>
    <col min="4" max="4" width="11.140625" style="16" customWidth="1"/>
    <col min="5" max="5" width="20" style="16" customWidth="1"/>
    <col min="6" max="6" width="18.5703125" style="16" customWidth="1"/>
    <col min="7" max="7" width="17.7109375" style="16" bestFit="1" customWidth="1"/>
    <col min="8" max="8" width="17.140625" style="28" customWidth="1"/>
    <col min="9" max="9" width="11.42578125" style="16" customWidth="1"/>
    <col min="10" max="10" width="19" style="16" customWidth="1"/>
    <col min="11" max="11" width="10.42578125" style="16" customWidth="1"/>
    <col min="12" max="12" width="19.7109375" style="16" customWidth="1"/>
    <col min="13" max="13" width="9.42578125" style="16" customWidth="1"/>
    <col min="14" max="14" width="17.140625" style="16" customWidth="1"/>
    <col min="15" max="15" width="10.140625" style="16" bestFit="1" customWidth="1"/>
    <col min="16" max="16" width="17.140625" style="16" customWidth="1"/>
    <col min="17" max="17" width="10.140625" style="16" customWidth="1"/>
    <col min="18" max="18" width="20.28515625" style="16" customWidth="1"/>
    <col min="19" max="19" width="9.5703125" style="16" customWidth="1"/>
    <col min="20" max="20" width="8.7109375" style="16" customWidth="1"/>
    <col min="21" max="21" width="10.5703125" style="16" hidden="1" customWidth="1"/>
    <col min="22" max="22" width="11.28515625" style="16" customWidth="1"/>
    <col min="23" max="23" width="23" style="16" customWidth="1"/>
    <col min="24" max="25" width="13.28515625" style="16" customWidth="1"/>
    <col min="26" max="16384" width="11.42578125" style="16"/>
  </cols>
  <sheetData>
    <row r="2" spans="2:23" ht="40.5" customHeight="1">
      <c r="B2" s="87" t="s">
        <v>306</v>
      </c>
      <c r="C2" s="182">
        <v>43023</v>
      </c>
      <c r="D2" s="183"/>
      <c r="E2" s="90" t="s">
        <v>323</v>
      </c>
      <c r="F2" s="91" t="s">
        <v>322</v>
      </c>
      <c r="G2" s="91">
        <v>0.625</v>
      </c>
      <c r="H2" s="191" t="s">
        <v>198</v>
      </c>
      <c r="I2" s="189"/>
      <c r="J2" s="189"/>
      <c r="K2" s="189"/>
      <c r="L2" s="189"/>
      <c r="M2" s="189"/>
      <c r="N2" s="189" t="s">
        <v>199</v>
      </c>
      <c r="O2" s="189"/>
      <c r="P2" s="189"/>
      <c r="Q2" s="189"/>
      <c r="R2" s="189"/>
      <c r="S2" s="189"/>
      <c r="T2" s="185" t="s">
        <v>193</v>
      </c>
      <c r="U2" s="185" t="s">
        <v>194</v>
      </c>
      <c r="V2" s="187" t="s">
        <v>204</v>
      </c>
      <c r="W2" s="188" t="s">
        <v>195</v>
      </c>
    </row>
    <row r="3" spans="2:23" ht="23.25" customHeight="1">
      <c r="B3" s="184" t="s">
        <v>175</v>
      </c>
      <c r="C3" s="184" t="s">
        <v>81</v>
      </c>
      <c r="D3" s="184" t="s">
        <v>301</v>
      </c>
      <c r="E3" s="184" t="s">
        <v>302</v>
      </c>
      <c r="F3" s="184" t="s">
        <v>304</v>
      </c>
      <c r="G3" s="184" t="s">
        <v>305</v>
      </c>
      <c r="H3" s="190" t="s">
        <v>101</v>
      </c>
      <c r="I3" s="190" t="s">
        <v>85</v>
      </c>
      <c r="J3" s="190" t="s">
        <v>102</v>
      </c>
      <c r="K3" s="186" t="s">
        <v>85</v>
      </c>
      <c r="L3" s="186" t="s">
        <v>200</v>
      </c>
      <c r="M3" s="186" t="s">
        <v>85</v>
      </c>
      <c r="N3" s="190" t="s">
        <v>101</v>
      </c>
      <c r="O3" s="190" t="s">
        <v>85</v>
      </c>
      <c r="P3" s="190" t="s">
        <v>102</v>
      </c>
      <c r="Q3" s="186" t="s">
        <v>85</v>
      </c>
      <c r="R3" s="186" t="s">
        <v>200</v>
      </c>
      <c r="S3" s="186" t="s">
        <v>85</v>
      </c>
      <c r="T3" s="185"/>
      <c r="U3" s="185"/>
      <c r="V3" s="187"/>
      <c r="W3" s="188"/>
    </row>
    <row r="4" spans="2:23" ht="42.75" customHeight="1">
      <c r="B4" s="181"/>
      <c r="C4" s="181"/>
      <c r="D4" s="181"/>
      <c r="E4" s="181"/>
      <c r="F4" s="181"/>
      <c r="G4" s="181"/>
      <c r="H4" s="190"/>
      <c r="I4" s="190"/>
      <c r="J4" s="190"/>
      <c r="K4" s="186"/>
      <c r="L4" s="186"/>
      <c r="M4" s="186"/>
      <c r="N4" s="190"/>
      <c r="O4" s="190"/>
      <c r="P4" s="190"/>
      <c r="Q4" s="186"/>
      <c r="R4" s="186"/>
      <c r="S4" s="186"/>
      <c r="T4" s="185"/>
      <c r="U4" s="185"/>
      <c r="V4" s="187"/>
      <c r="W4" s="188"/>
    </row>
    <row r="5" spans="2:23" s="81" customFormat="1" ht="132" customHeight="1">
      <c r="B5" s="78">
        <v>1</v>
      </c>
      <c r="C5" s="86" t="str">
        <f>IF(correction!C5="","",correction!C5)</f>
        <v>Caja fuerte</v>
      </c>
      <c r="D5" s="86" t="str">
        <f>IF(evaluacion!D5="","",evaluacion!D5)</f>
        <v>Oficina gerente</v>
      </c>
      <c r="E5" s="86" t="str">
        <f>IF(correction!E5="","",correction!E5)</f>
        <v>Asalto</v>
      </c>
      <c r="F5" s="86" t="str">
        <f>IF(Inicio!C17="","",Inicio!C17)</f>
        <v>Riesgo Puro</v>
      </c>
      <c r="G5" s="64" t="str">
        <f>IF(evaluacion!L5="","",evaluacion!L5)</f>
        <v>Medio</v>
      </c>
      <c r="H5" s="79" t="str">
        <f>IF(correction!I5="","",correction!I5)</f>
        <v>Quitar, Retira el Objetivo</v>
      </c>
      <c r="I5" s="79" t="s">
        <v>196</v>
      </c>
      <c r="J5" s="79" t="str">
        <f>IF(correction!K5="","",correction!K5)</f>
        <v>Rondas Mixtas</v>
      </c>
      <c r="K5" s="79" t="s">
        <v>309</v>
      </c>
      <c r="L5" s="79" t="str">
        <f>IF(correction!Q5="","",correction!Q5)</f>
        <v>El portón en horario inhábil debe permanecer cerrado, en los horarios hábiles se debe estar atento al ingreso de vehículos y el control de acceso.</v>
      </c>
      <c r="M5" s="79" t="s">
        <v>196</v>
      </c>
      <c r="N5" s="79" t="str">
        <f>IF(correction!M5="","",correction!M5)</f>
        <v>Control de acceso automatizado</v>
      </c>
      <c r="O5" s="79" t="s">
        <v>196</v>
      </c>
      <c r="P5" s="79" t="str">
        <f>IF(correction!O5="","",correction!O5)</f>
        <v>Reforzar Portón</v>
      </c>
      <c r="Q5" s="79" t="s">
        <v>303</v>
      </c>
      <c r="R5" s="77" t="str">
        <f>IF(correction!R5="","",correction!R5)</f>
        <v>Se debe reforzar el portón con sistemas robustos de protección, con el fin de retardar el ingreso ante eventos delictivos como alunizaje, los rayos perimetrales deben ser conectados a tiempo además de instalar cobertura en el portón.</v>
      </c>
      <c r="S5" s="79" t="s">
        <v>196</v>
      </c>
      <c r="T5" s="83">
        <f t="shared" ref="T5:T6" si="0">COUNTIF(H5:S5,"Si")</f>
        <v>4</v>
      </c>
      <c r="U5" s="84">
        <f t="shared" ref="U5:U6" si="1">COUNTIF(H5:S5,"No")</f>
        <v>1</v>
      </c>
      <c r="V5" s="85">
        <f>IFERROR(T5/(T5+U5),"")</f>
        <v>0.8</v>
      </c>
      <c r="W5" s="80"/>
    </row>
    <row r="6" spans="2:23" s="81" customFormat="1" ht="36">
      <c r="B6" s="78">
        <v>2</v>
      </c>
      <c r="C6" s="86" t="str">
        <f>IF(correction!C6="","",correction!C6)</f>
        <v>Mal control de datos</v>
      </c>
      <c r="D6" s="86" t="str">
        <f>IF(evaluacion!D6="","",evaluacion!D6)</f>
        <v>Instalación en General</v>
      </c>
      <c r="E6" s="86" t="str">
        <f>IF(correction!E6="","",correction!E6)</f>
        <v>Descuido</v>
      </c>
      <c r="F6" s="86" t="str">
        <f>IF(Inicio!C18="","",Inicio!C18)</f>
        <v>Riesgo Operacional</v>
      </c>
      <c r="G6" s="64" t="str">
        <f>IF(evaluacion!L6="","",evaluacion!L6)</f>
        <v>Bajo</v>
      </c>
      <c r="H6" s="79" t="str">
        <f>IF(correction!I6="","",correction!I6)</f>
        <v>Control y Registro de Ingreso</v>
      </c>
      <c r="I6" s="79" t="s">
        <v>303</v>
      </c>
      <c r="J6" s="79" t="str">
        <f>IF(correction!K6="","",correction!K6)</f>
        <v>Generar Procedimiento</v>
      </c>
      <c r="K6" s="79" t="s">
        <v>196</v>
      </c>
      <c r="L6" s="79" t="str">
        <f>IF(correction!Q6="","",correction!Q6)</f>
        <v/>
      </c>
      <c r="M6" s="79" t="s">
        <v>196</v>
      </c>
      <c r="N6" s="79" t="str">
        <f>IF(correction!M6="","",correction!M6)</f>
        <v>Incrementar Dotación de Guardias</v>
      </c>
      <c r="O6" s="79" t="s">
        <v>196</v>
      </c>
      <c r="P6" s="79" t="str">
        <f>IF(correction!O6="","",correction!O6)</f>
        <v>Limitar Acceso</v>
      </c>
      <c r="Q6" s="79" t="s">
        <v>196</v>
      </c>
      <c r="R6" s="77" t="str">
        <f>IF(correction!R6="","",correction!R6)</f>
        <v/>
      </c>
      <c r="S6" s="79" t="s">
        <v>196</v>
      </c>
      <c r="T6" s="83">
        <f t="shared" si="0"/>
        <v>5</v>
      </c>
      <c r="U6" s="84">
        <f t="shared" si="1"/>
        <v>1</v>
      </c>
      <c r="V6" s="85">
        <f t="shared" ref="V6" si="2">IFERROR(T6/(T6+U6),"")</f>
        <v>0.83333333333333337</v>
      </c>
      <c r="W6" s="82"/>
    </row>
    <row r="7" spans="2:23" s="81" customFormat="1" ht="12.75" customHeight="1">
      <c r="B7" s="78">
        <v>3</v>
      </c>
      <c r="C7" s="86" t="str">
        <f>IF(correction!C7="","",correction!C7)</f>
        <v>Falta documentacion administrativa</v>
      </c>
      <c r="D7" s="86" t="str">
        <f>IF(evaluacion!D7="","",evaluacion!D7)</f>
        <v>En porteria</v>
      </c>
      <c r="E7" s="86" t="str">
        <f>IF(correction!E7="","",correction!E7)</f>
        <v>Descuido</v>
      </c>
      <c r="F7" s="86" t="str">
        <f>IF(Inicio!C19="","",Inicio!C19)</f>
        <v>Riesgo Administrativo</v>
      </c>
      <c r="G7" s="64" t="str">
        <f>IF(evaluacion!L7="","",evaluacion!L7)</f>
        <v>Medio</v>
      </c>
      <c r="H7" s="79" t="str">
        <f>IF(correction!I7="","",correction!I7)</f>
        <v>Cerrar dependencia/Recinto</v>
      </c>
      <c r="I7" s="79" t="s">
        <v>196</v>
      </c>
      <c r="J7" s="79" t="str">
        <f>IF(correction!K7="","",correction!K7)</f>
        <v>Rondas Perimetrales</v>
      </c>
      <c r="K7" s="79" t="s">
        <v>196</v>
      </c>
      <c r="L7" s="79" t="str">
        <f>IF(correction!Q7="","",correction!Q7)</f>
        <v/>
      </c>
      <c r="M7" s="79" t="s">
        <v>196</v>
      </c>
      <c r="N7" s="79" t="str">
        <f>IF(correction!M7="","",correction!M7)</f>
        <v>Quitar, Retira el Objetivo</v>
      </c>
      <c r="O7" s="79" t="s">
        <v>196</v>
      </c>
      <c r="P7" s="79" t="str">
        <f>IF(correction!O7="","",correction!O7)</f>
        <v>Probar Planes de Emergencia (Simulacros)</v>
      </c>
      <c r="Q7" s="79" t="s">
        <v>196</v>
      </c>
      <c r="R7" s="77" t="str">
        <f>IF(correction!R7="","",correction!R7)</f>
        <v/>
      </c>
      <c r="S7" s="79" t="s">
        <v>196</v>
      </c>
      <c r="T7" s="83">
        <f t="shared" ref="T7:T24" si="3">COUNTIF(H7:S7,"Si")</f>
        <v>6</v>
      </c>
      <c r="U7" s="84">
        <f t="shared" ref="U7:U24" si="4">COUNTIF(H7:S7,"No")</f>
        <v>0</v>
      </c>
      <c r="V7" s="85">
        <f t="shared" ref="V7:V24" si="5">IFERROR(T7/(T7+U7),"")</f>
        <v>1</v>
      </c>
      <c r="W7" s="82"/>
    </row>
    <row r="8" spans="2:23" s="81" customFormat="1" ht="36">
      <c r="B8" s="78">
        <v>4</v>
      </c>
      <c r="C8" s="86" t="str">
        <f>IF(correction!C8="","",correction!C8)</f>
        <v>cajero automatico</v>
      </c>
      <c r="D8" s="86" t="str">
        <f>IF(evaluacion!D8="","",evaluacion!D8)</f>
        <v>En frente de casino</v>
      </c>
      <c r="E8" s="86" t="str">
        <f>IF(correction!E8="","",correction!E8)</f>
        <v>Asalto</v>
      </c>
      <c r="F8" s="86" t="str">
        <f>IF(Inicio!C20="","",Inicio!C20)</f>
        <v>Riesgo Puro</v>
      </c>
      <c r="G8" s="64" t="str">
        <f>IF(evaluacion!L8="","",evaluacion!L8)</f>
        <v>Muy Alto</v>
      </c>
      <c r="H8" s="79" t="str">
        <f>IF(correction!I8="","",correction!I8)</f>
        <v>Limitar Acceso</v>
      </c>
      <c r="I8" s="79" t="s">
        <v>196</v>
      </c>
      <c r="J8" s="79" t="str">
        <f>IF(correction!K8="","",correction!K8)</f>
        <v>Quitar, Retira el Objetivo</v>
      </c>
      <c r="K8" s="79" t="s">
        <v>196</v>
      </c>
      <c r="L8" s="79" t="str">
        <f>IF(correction!Q8="","",correction!Q8)</f>
        <v/>
      </c>
      <c r="M8" s="79" t="s">
        <v>303</v>
      </c>
      <c r="N8" s="79" t="str">
        <f>IF(correction!M8="","",correction!M8)</f>
        <v>Incrementar Dotación de Guardias</v>
      </c>
      <c r="O8" s="79" t="s">
        <v>196</v>
      </c>
      <c r="P8" s="79" t="str">
        <f>IF(correction!O8="","",correction!O8)</f>
        <v>Programa de Autocuidado / Difusión</v>
      </c>
      <c r="Q8" s="79" t="s">
        <v>303</v>
      </c>
      <c r="R8" s="77" t="str">
        <f>IF(correction!R8="","",correction!R8)</f>
        <v/>
      </c>
      <c r="S8" s="79" t="s">
        <v>196</v>
      </c>
      <c r="T8" s="83">
        <f t="shared" si="3"/>
        <v>4</v>
      </c>
      <c r="U8" s="84">
        <f t="shared" si="4"/>
        <v>2</v>
      </c>
      <c r="V8" s="85">
        <f t="shared" si="5"/>
        <v>0.66666666666666663</v>
      </c>
      <c r="W8" s="82"/>
    </row>
    <row r="9" spans="2:23" s="81" customFormat="1" ht="24">
      <c r="B9" s="78">
        <v>5</v>
      </c>
      <c r="C9" s="86" t="str">
        <f>IF(correction!C9="","",correction!C9)</f>
        <v>Bodega de quimicos</v>
      </c>
      <c r="D9" s="86" t="str">
        <f>IF(evaluacion!D9="","",evaluacion!D9)</f>
        <v>Bodega quimicos</v>
      </c>
      <c r="E9" s="86" t="str">
        <f>IF(correction!E9="","",correction!E9)</f>
        <v>Alunizaje</v>
      </c>
      <c r="F9" s="86" t="str">
        <f>IF(Inicio!C21="","",Inicio!C21)</f>
        <v>Riesgo Puro</v>
      </c>
      <c r="G9" s="64" t="str">
        <f>IF(evaluacion!L9="","",evaluacion!L9)</f>
        <v>Bajo</v>
      </c>
      <c r="H9" s="79" t="str">
        <f>IF(correction!I9="","",correction!I9)</f>
        <v>Limitar Acceso</v>
      </c>
      <c r="I9" s="79" t="s">
        <v>196</v>
      </c>
      <c r="J9" s="79" t="str">
        <f>IF(correction!K9="","",correction!K9)</f>
        <v>Contratación de Seguros</v>
      </c>
      <c r="K9" s="79" t="s">
        <v>196</v>
      </c>
      <c r="L9" s="79" t="str">
        <f>IF(correction!Q9="","",correction!Q9)</f>
        <v/>
      </c>
      <c r="M9" s="79" t="s">
        <v>196</v>
      </c>
      <c r="N9" s="79" t="str">
        <f>IF(correction!M9="","",correction!M9)</f>
        <v>Control de acceso automatizado</v>
      </c>
      <c r="O9" s="79" t="s">
        <v>196</v>
      </c>
      <c r="P9" s="79" t="str">
        <f>IF(correction!O9="","",correction!O9)</f>
        <v>Reforzar Portón</v>
      </c>
      <c r="Q9" s="79" t="s">
        <v>303</v>
      </c>
      <c r="R9" s="77" t="str">
        <f>IF(correction!R9="","",correction!R9)</f>
        <v/>
      </c>
      <c r="S9" s="79" t="s">
        <v>303</v>
      </c>
      <c r="T9" s="83">
        <f t="shared" si="3"/>
        <v>4</v>
      </c>
      <c r="U9" s="84">
        <f t="shared" si="4"/>
        <v>2</v>
      </c>
      <c r="V9" s="85">
        <f t="shared" si="5"/>
        <v>0.66666666666666663</v>
      </c>
      <c r="W9" s="82"/>
    </row>
    <row r="10" spans="2:23" s="81" customFormat="1" ht="24">
      <c r="B10" s="78">
        <v>6</v>
      </c>
      <c r="C10" s="86" t="str">
        <f>IF(correction!C10="","",correction!C10)</f>
        <v>No hay registros</v>
      </c>
      <c r="D10" s="86" t="str">
        <f>IF(evaluacion!D10="","",evaluacion!D10)</f>
        <v>Ingreso a bodega</v>
      </c>
      <c r="E10" s="86" t="str">
        <f>IF(correction!E10="","",correction!E10)</f>
        <v>Falta Iluminación</v>
      </c>
      <c r="F10" s="86" t="str">
        <f>IF(Inicio!C22="","",Inicio!C22)</f>
        <v>Riesgo Administrativo</v>
      </c>
      <c r="G10" s="64" t="str">
        <f>IF(evaluacion!L10="","",evaluacion!L10)</f>
        <v>Alto</v>
      </c>
      <c r="H10" s="79" t="str">
        <f>IF(correction!I10="","",correction!I10)</f>
        <v>Actualización de Procedimiento</v>
      </c>
      <c r="I10" s="79" t="s">
        <v>196</v>
      </c>
      <c r="J10" s="79" t="str">
        <f>IF(correction!K10="","",correction!K10)</f>
        <v>Control y Registro de Ingreso</v>
      </c>
      <c r="K10" s="79" t="s">
        <v>303</v>
      </c>
      <c r="L10" s="79" t="str">
        <f>IF(correction!Q10="","",correction!Q10)</f>
        <v/>
      </c>
      <c r="M10" s="79" t="s">
        <v>196</v>
      </c>
      <c r="N10" s="79" t="str">
        <f>IF(correction!M10="","",correction!M10)</f>
        <v>Iluminar Sector</v>
      </c>
      <c r="O10" s="79" t="s">
        <v>196</v>
      </c>
      <c r="P10" s="79" t="str">
        <f>IF(correction!O10="","",correction!O10)</f>
        <v>Instalación de Botón de Pánico</v>
      </c>
      <c r="Q10" s="79" t="s">
        <v>196</v>
      </c>
      <c r="R10" s="77" t="str">
        <f>IF(correction!R10="","",correction!R10)</f>
        <v/>
      </c>
      <c r="S10" s="79" t="s">
        <v>196</v>
      </c>
      <c r="T10" s="83">
        <f t="shared" si="3"/>
        <v>5</v>
      </c>
      <c r="U10" s="84">
        <f t="shared" si="4"/>
        <v>1</v>
      </c>
      <c r="V10" s="85">
        <f t="shared" si="5"/>
        <v>0.83333333333333337</v>
      </c>
      <c r="W10" s="82"/>
    </row>
    <row r="11" spans="2:23" s="81" customFormat="1" ht="36">
      <c r="B11" s="78">
        <v>7</v>
      </c>
      <c r="C11" s="86" t="str">
        <f>IF(correction!C11="","",correction!C11)</f>
        <v>Bodega de quimicos</v>
      </c>
      <c r="D11" s="86" t="str">
        <f>IF(evaluacion!D11="","",evaluacion!D11)</f>
        <v>Costado perimetro norte</v>
      </c>
      <c r="E11" s="86" t="str">
        <f>IF(correction!E11="","",correction!E11)</f>
        <v>Falla Mecanica</v>
      </c>
      <c r="F11" s="86" t="str">
        <f>IF(Inicio!C23="","",Inicio!C23)</f>
        <v>Riesgo Operacional</v>
      </c>
      <c r="G11" s="64" t="str">
        <f>IF(evaluacion!L11="","",evaluacion!L11)</f>
        <v xml:space="preserve">Muy Bajo </v>
      </c>
      <c r="H11" s="79" t="str">
        <f>IF(correction!I11="","",correction!I11)</f>
        <v>Actualización de Procedimiento</v>
      </c>
      <c r="I11" s="79" t="s">
        <v>303</v>
      </c>
      <c r="J11" s="79" t="str">
        <f>IF(correction!K11="","",correction!K11)</f>
        <v>Generar Procedimiento</v>
      </c>
      <c r="K11" s="79" t="s">
        <v>196</v>
      </c>
      <c r="L11" s="79" t="str">
        <f>IF(correction!Q11="","",correction!Q11)</f>
        <v/>
      </c>
      <c r="M11" s="79" t="s">
        <v>196</v>
      </c>
      <c r="N11" s="79" t="str">
        <f>IF(correction!M11="","",correction!M11)</f>
        <v>Control de Cierre (Alarmas)</v>
      </c>
      <c r="O11" s="79" t="s">
        <v>196</v>
      </c>
      <c r="P11" s="79" t="str">
        <f>IF(correction!O11="","",correction!O11)</f>
        <v>Instalación de Botón de Pánico</v>
      </c>
      <c r="Q11" s="79" t="s">
        <v>196</v>
      </c>
      <c r="R11" s="77" t="str">
        <f>IF(correction!R11="","",correction!R11)</f>
        <v/>
      </c>
      <c r="S11" s="79" t="s">
        <v>196</v>
      </c>
      <c r="T11" s="83">
        <f t="shared" si="3"/>
        <v>5</v>
      </c>
      <c r="U11" s="84">
        <f t="shared" si="4"/>
        <v>1</v>
      </c>
      <c r="V11" s="85">
        <f t="shared" si="5"/>
        <v>0.83333333333333337</v>
      </c>
      <c r="W11" s="82"/>
    </row>
    <row r="12" spans="2:23" s="81" customFormat="1" ht="24">
      <c r="B12" s="78">
        <v>8</v>
      </c>
      <c r="C12" s="86" t="str">
        <f>IF(correction!C12="","",correction!C12)</f>
        <v>Coputadores</v>
      </c>
      <c r="D12" s="86" t="str">
        <f>IF(evaluacion!D12="","",evaluacion!D12)</f>
        <v>Oficina gerente</v>
      </c>
      <c r="E12" s="86" t="str">
        <f>IF(correction!E12="","",correction!E12)</f>
        <v>Asalto</v>
      </c>
      <c r="F12" s="86" t="str">
        <f>IF(Inicio!C24="","",Inicio!C24)</f>
        <v>Riesgo Puro</v>
      </c>
      <c r="G12" s="64" t="str">
        <f>IF(evaluacion!L12="","",evaluacion!L12)</f>
        <v>Medio</v>
      </c>
      <c r="H12" s="79" t="str">
        <f>IF(correction!I12="","",correction!I12)</f>
        <v>Mantener Accesos Cerrados</v>
      </c>
      <c r="I12" s="79" t="s">
        <v>196</v>
      </c>
      <c r="J12" s="79" t="str">
        <f>IF(correction!K12="","",correction!K12)</f>
        <v>Revisar estructura/circuitos</v>
      </c>
      <c r="K12" s="79" t="s">
        <v>303</v>
      </c>
      <c r="L12" s="79" t="str">
        <f>IF(correction!Q12="","",correction!Q12)</f>
        <v/>
      </c>
      <c r="M12" s="79" t="s">
        <v>303</v>
      </c>
      <c r="N12" s="79" t="str">
        <f>IF(correction!M12="","",correction!M12)</f>
        <v>Instalación de Cámaras Interiores</v>
      </c>
      <c r="O12" s="79" t="s">
        <v>196</v>
      </c>
      <c r="P12" s="79" t="str">
        <f>IF(correction!O12="","",correction!O12)</f>
        <v>Instalación de Cámaras Interiores</v>
      </c>
      <c r="Q12" s="79" t="s">
        <v>196</v>
      </c>
      <c r="R12" s="77" t="str">
        <f>IF(correction!R12="","",correction!R12)</f>
        <v/>
      </c>
      <c r="S12" s="79" t="s">
        <v>196</v>
      </c>
      <c r="T12" s="83">
        <f t="shared" si="3"/>
        <v>4</v>
      </c>
      <c r="U12" s="84">
        <f t="shared" si="4"/>
        <v>2</v>
      </c>
      <c r="V12" s="85">
        <f t="shared" si="5"/>
        <v>0.66666666666666663</v>
      </c>
      <c r="W12" s="82">
        <f>[1]Vulnerabilidad!H17</f>
        <v>0</v>
      </c>
    </row>
    <row r="13" spans="2:23" s="81" customFormat="1">
      <c r="B13" s="78">
        <v>9</v>
      </c>
      <c r="C13" s="86" t="str">
        <f>IF(correction!C13="","",correction!C13)</f>
        <v/>
      </c>
      <c r="D13" s="86" t="str">
        <f>IF(evaluacion!D13="","",evaluacion!D13)</f>
        <v/>
      </c>
      <c r="E13" s="86" t="str">
        <f>IF(correction!E13="","",correction!E13)</f>
        <v/>
      </c>
      <c r="F13" s="86" t="str">
        <f>IF(Inicio!C25="","",Inicio!C25)</f>
        <v/>
      </c>
      <c r="G13" s="64" t="str">
        <f>IF(evaluacion!L13="","",evaluacion!L13)</f>
        <v/>
      </c>
      <c r="H13" s="79" t="str">
        <f>IF(correction!I13="","",correction!I13)</f>
        <v/>
      </c>
      <c r="I13" s="79"/>
      <c r="J13" s="79" t="str">
        <f>IF(correction!K13="","",correction!K13)</f>
        <v/>
      </c>
      <c r="K13" s="79"/>
      <c r="L13" s="79" t="str">
        <f>IF(correction!Q13="","",correction!Q13)</f>
        <v/>
      </c>
      <c r="M13" s="79"/>
      <c r="N13" s="79" t="str">
        <f>IF(correction!M13="","",correction!M13)</f>
        <v/>
      </c>
      <c r="O13" s="79"/>
      <c r="P13" s="79" t="str">
        <f>IF(correction!O13="","",correction!O13)</f>
        <v/>
      </c>
      <c r="Q13" s="79"/>
      <c r="R13" s="77" t="str">
        <f>IF(correction!R13="","",correction!R13)</f>
        <v/>
      </c>
      <c r="S13" s="79"/>
      <c r="T13" s="83">
        <f t="shared" si="3"/>
        <v>0</v>
      </c>
      <c r="U13" s="84">
        <f t="shared" si="4"/>
        <v>0</v>
      </c>
      <c r="V13" s="85" t="str">
        <f t="shared" si="5"/>
        <v/>
      </c>
      <c r="W13" s="82">
        <f>[1]Vulnerabilidad!H18</f>
        <v>0</v>
      </c>
    </row>
    <row r="14" spans="2:23" s="81" customFormat="1">
      <c r="B14" s="78">
        <v>10</v>
      </c>
      <c r="C14" s="86" t="str">
        <f>IF(correction!C14="","",correction!C14)</f>
        <v/>
      </c>
      <c r="D14" s="86" t="str">
        <f>IF(evaluacion!D14="","",evaluacion!D14)</f>
        <v/>
      </c>
      <c r="E14" s="86" t="str">
        <f>IF(correction!E14="","",correction!E14)</f>
        <v/>
      </c>
      <c r="F14" s="86" t="str">
        <f>IF(Inicio!C26="","",Inicio!C26)</f>
        <v/>
      </c>
      <c r="G14" s="64" t="str">
        <f>IF(evaluacion!L14="","",evaluacion!L14)</f>
        <v/>
      </c>
      <c r="H14" s="79" t="str">
        <f>IF(correction!I14="","",correction!I14)</f>
        <v/>
      </c>
      <c r="I14" s="79"/>
      <c r="J14" s="79" t="str">
        <f>IF(correction!K14="","",correction!K14)</f>
        <v/>
      </c>
      <c r="K14" s="79"/>
      <c r="L14" s="79" t="str">
        <f>IF(correction!Q14="","",correction!Q14)</f>
        <v/>
      </c>
      <c r="M14" s="79"/>
      <c r="N14" s="79" t="str">
        <f>IF(correction!M14="","",correction!M14)</f>
        <v/>
      </c>
      <c r="O14" s="79"/>
      <c r="P14" s="79" t="str">
        <f>IF(correction!O14="","",correction!O14)</f>
        <v/>
      </c>
      <c r="Q14" s="79"/>
      <c r="R14" s="77" t="str">
        <f>IF(correction!R14="","",correction!R14)</f>
        <v/>
      </c>
      <c r="S14" s="79"/>
      <c r="T14" s="83">
        <f t="shared" si="3"/>
        <v>0</v>
      </c>
      <c r="U14" s="84">
        <f t="shared" si="4"/>
        <v>0</v>
      </c>
      <c r="V14" s="85" t="str">
        <f t="shared" si="5"/>
        <v/>
      </c>
      <c r="W14" s="82">
        <f>[1]Vulnerabilidad!H19</f>
        <v>0</v>
      </c>
    </row>
    <row r="15" spans="2:23" s="81" customFormat="1">
      <c r="B15" s="78">
        <v>11</v>
      </c>
      <c r="C15" s="86" t="str">
        <f>IF(correction!C15="","",correction!C15)</f>
        <v/>
      </c>
      <c r="D15" s="86" t="str">
        <f>IF(evaluacion!D15="","",evaluacion!D15)</f>
        <v/>
      </c>
      <c r="E15" s="86" t="str">
        <f>IF(correction!E15="","",correction!E15)</f>
        <v/>
      </c>
      <c r="F15" s="86" t="str">
        <f>IF(Inicio!C27="","",Inicio!C27)</f>
        <v/>
      </c>
      <c r="G15" s="64" t="str">
        <f>IF(evaluacion!L15="","",evaluacion!L15)</f>
        <v/>
      </c>
      <c r="H15" s="79" t="str">
        <f>IF(correction!I15="","",correction!I15)</f>
        <v/>
      </c>
      <c r="I15" s="79"/>
      <c r="J15" s="79" t="str">
        <f>IF(correction!K15="","",correction!K15)</f>
        <v/>
      </c>
      <c r="K15" s="79"/>
      <c r="L15" s="79" t="str">
        <f>IF(correction!Q15="","",correction!Q15)</f>
        <v/>
      </c>
      <c r="M15" s="79"/>
      <c r="N15" s="79" t="str">
        <f>IF(correction!M15="","",correction!M15)</f>
        <v/>
      </c>
      <c r="O15" s="79"/>
      <c r="P15" s="79" t="str">
        <f>IF(correction!O15="","",correction!O15)</f>
        <v/>
      </c>
      <c r="Q15" s="79"/>
      <c r="R15" s="77" t="str">
        <f>IF(correction!R15="","",correction!R15)</f>
        <v/>
      </c>
      <c r="S15" s="79"/>
      <c r="T15" s="83">
        <f t="shared" si="3"/>
        <v>0</v>
      </c>
      <c r="U15" s="84">
        <f t="shared" si="4"/>
        <v>0</v>
      </c>
      <c r="V15" s="85" t="str">
        <f t="shared" si="5"/>
        <v/>
      </c>
      <c r="W15" s="82">
        <f>[1]Vulnerabilidad!H20</f>
        <v>0</v>
      </c>
    </row>
    <row r="16" spans="2:23" s="81" customFormat="1">
      <c r="B16" s="78">
        <v>12</v>
      </c>
      <c r="C16" s="86" t="str">
        <f>IF(correction!C16="","",correction!C16)</f>
        <v/>
      </c>
      <c r="D16" s="86" t="str">
        <f>IF(evaluacion!D16="","",evaluacion!D16)</f>
        <v/>
      </c>
      <c r="E16" s="86" t="str">
        <f>IF(correction!E16="","",correction!E16)</f>
        <v/>
      </c>
      <c r="F16" s="86" t="str">
        <f>IF(Inicio!C28="","",Inicio!C28)</f>
        <v/>
      </c>
      <c r="G16" s="64" t="str">
        <f>IF(evaluacion!L16="","",evaluacion!L16)</f>
        <v/>
      </c>
      <c r="H16" s="79" t="str">
        <f>IF(correction!I16="","",correction!I16)</f>
        <v/>
      </c>
      <c r="I16" s="79"/>
      <c r="J16" s="79" t="str">
        <f>IF(correction!K16="","",correction!K16)</f>
        <v/>
      </c>
      <c r="K16" s="79"/>
      <c r="L16" s="79" t="str">
        <f>IF(correction!Q16="","",correction!Q16)</f>
        <v/>
      </c>
      <c r="M16" s="79"/>
      <c r="N16" s="79" t="str">
        <f>IF(correction!M16="","",correction!M16)</f>
        <v/>
      </c>
      <c r="O16" s="79"/>
      <c r="P16" s="79" t="str">
        <f>IF(correction!O16="","",correction!O16)</f>
        <v/>
      </c>
      <c r="Q16" s="79"/>
      <c r="R16" s="77" t="str">
        <f>IF(correction!R16="","",correction!R16)</f>
        <v/>
      </c>
      <c r="S16" s="79"/>
      <c r="T16" s="83">
        <f t="shared" si="3"/>
        <v>0</v>
      </c>
      <c r="U16" s="84">
        <f t="shared" si="4"/>
        <v>0</v>
      </c>
      <c r="V16" s="85" t="str">
        <f t="shared" si="5"/>
        <v/>
      </c>
      <c r="W16" s="82">
        <f>[1]Vulnerabilidad!H21</f>
        <v>0</v>
      </c>
    </row>
    <row r="17" spans="2:23" s="81" customFormat="1">
      <c r="B17" s="78">
        <v>13</v>
      </c>
      <c r="C17" s="86" t="str">
        <f>IF(correction!C17="","",correction!C17)</f>
        <v/>
      </c>
      <c r="D17" s="86" t="str">
        <f>IF(evaluacion!D17="","",evaluacion!D17)</f>
        <v/>
      </c>
      <c r="E17" s="86" t="str">
        <f>IF(correction!E17="","",correction!E17)</f>
        <v/>
      </c>
      <c r="F17" s="86" t="str">
        <f>IF(Inicio!C29="","",Inicio!C29)</f>
        <v/>
      </c>
      <c r="G17" s="64" t="str">
        <f>IF(evaluacion!L17="","",evaluacion!L17)</f>
        <v/>
      </c>
      <c r="H17" s="79" t="str">
        <f>IF(correction!I17="","",correction!I17)</f>
        <v/>
      </c>
      <c r="I17" s="79"/>
      <c r="J17" s="79" t="str">
        <f>IF(correction!K17="","",correction!K17)</f>
        <v/>
      </c>
      <c r="K17" s="79"/>
      <c r="L17" s="79" t="str">
        <f>IF(correction!Q17="","",correction!Q17)</f>
        <v/>
      </c>
      <c r="M17" s="79"/>
      <c r="N17" s="79" t="str">
        <f>IF(correction!M17="","",correction!M17)</f>
        <v/>
      </c>
      <c r="O17" s="79"/>
      <c r="P17" s="79" t="str">
        <f>IF(correction!O17="","",correction!O17)</f>
        <v/>
      </c>
      <c r="Q17" s="79"/>
      <c r="R17" s="77" t="str">
        <f>IF(correction!R17="","",correction!R17)</f>
        <v/>
      </c>
      <c r="S17" s="79"/>
      <c r="T17" s="83">
        <f t="shared" si="3"/>
        <v>0</v>
      </c>
      <c r="U17" s="84">
        <f t="shared" si="4"/>
        <v>0</v>
      </c>
      <c r="V17" s="85" t="str">
        <f t="shared" si="5"/>
        <v/>
      </c>
      <c r="W17" s="82">
        <f>[1]Vulnerabilidad!H22</f>
        <v>0</v>
      </c>
    </row>
    <row r="18" spans="2:23" s="81" customFormat="1">
      <c r="B18" s="78">
        <v>14</v>
      </c>
      <c r="C18" s="86" t="str">
        <f>IF(correction!C18="","",correction!C18)</f>
        <v/>
      </c>
      <c r="D18" s="86" t="str">
        <f>IF(evaluacion!D18="","",evaluacion!D18)</f>
        <v/>
      </c>
      <c r="E18" s="86" t="str">
        <f>IF(correction!E18="","",correction!E18)</f>
        <v/>
      </c>
      <c r="F18" s="86" t="str">
        <f>IF(Inicio!C30="","",Inicio!C30)</f>
        <v/>
      </c>
      <c r="G18" s="64" t="str">
        <f>IF(evaluacion!L18="","",evaluacion!L18)</f>
        <v/>
      </c>
      <c r="H18" s="79" t="str">
        <f>IF(correction!I18="","",correction!I18)</f>
        <v/>
      </c>
      <c r="I18" s="79"/>
      <c r="J18" s="79" t="str">
        <f>IF(correction!K18="","",correction!K18)</f>
        <v/>
      </c>
      <c r="K18" s="79"/>
      <c r="L18" s="79" t="str">
        <f>IF(correction!Q18="","",correction!Q18)</f>
        <v/>
      </c>
      <c r="M18" s="79"/>
      <c r="N18" s="79" t="str">
        <f>IF(correction!M18="","",correction!M18)</f>
        <v/>
      </c>
      <c r="O18" s="79"/>
      <c r="P18" s="79" t="str">
        <f>IF(correction!O18="","",correction!O18)</f>
        <v/>
      </c>
      <c r="Q18" s="79"/>
      <c r="R18" s="77" t="str">
        <f>IF(correction!R18="","",correction!R18)</f>
        <v/>
      </c>
      <c r="S18" s="79"/>
      <c r="T18" s="83">
        <f t="shared" si="3"/>
        <v>0</v>
      </c>
      <c r="U18" s="84">
        <f t="shared" si="4"/>
        <v>0</v>
      </c>
      <c r="V18" s="85" t="str">
        <f t="shared" si="5"/>
        <v/>
      </c>
      <c r="W18" s="82">
        <f>[1]Vulnerabilidad!H23</f>
        <v>0</v>
      </c>
    </row>
    <row r="19" spans="2:23" s="81" customFormat="1">
      <c r="B19" s="78">
        <v>15</v>
      </c>
      <c r="C19" s="86" t="str">
        <f>IF(correction!C19="","",correction!C19)</f>
        <v/>
      </c>
      <c r="D19" s="86" t="str">
        <f>IF(evaluacion!D19="","",evaluacion!D19)</f>
        <v/>
      </c>
      <c r="E19" s="86" t="str">
        <f>IF(correction!E19="","",correction!E19)</f>
        <v/>
      </c>
      <c r="F19" s="86" t="str">
        <f>IF(Inicio!C31="","",Inicio!C31)</f>
        <v/>
      </c>
      <c r="G19" s="64" t="str">
        <f>IF(evaluacion!L19="","",evaluacion!L19)</f>
        <v/>
      </c>
      <c r="H19" s="79" t="str">
        <f>IF(correction!I19="","",correction!I19)</f>
        <v/>
      </c>
      <c r="I19" s="79"/>
      <c r="J19" s="79" t="str">
        <f>IF(correction!K19="","",correction!K19)</f>
        <v/>
      </c>
      <c r="K19" s="79"/>
      <c r="L19" s="79" t="str">
        <f>IF(correction!Q19="","",correction!Q19)</f>
        <v/>
      </c>
      <c r="M19" s="79"/>
      <c r="N19" s="79" t="str">
        <f>IF(correction!M19="","",correction!M19)</f>
        <v/>
      </c>
      <c r="O19" s="79"/>
      <c r="P19" s="79" t="str">
        <f>IF(correction!O19="","",correction!O19)</f>
        <v/>
      </c>
      <c r="Q19" s="79"/>
      <c r="R19" s="77" t="str">
        <f>IF(correction!R19="","",correction!R19)</f>
        <v/>
      </c>
      <c r="S19" s="79"/>
      <c r="T19" s="83">
        <f t="shared" si="3"/>
        <v>0</v>
      </c>
      <c r="U19" s="84">
        <f t="shared" si="4"/>
        <v>0</v>
      </c>
      <c r="V19" s="85" t="str">
        <f t="shared" si="5"/>
        <v/>
      </c>
      <c r="W19" s="82">
        <f>[1]Vulnerabilidad!H24</f>
        <v>0</v>
      </c>
    </row>
    <row r="20" spans="2:23" s="81" customFormat="1">
      <c r="B20" s="78">
        <v>16</v>
      </c>
      <c r="C20" s="86" t="str">
        <f>IF(correction!C20="","",correction!C20)</f>
        <v/>
      </c>
      <c r="D20" s="86" t="str">
        <f>IF(evaluacion!D20="","",evaluacion!D20)</f>
        <v/>
      </c>
      <c r="E20" s="86" t="str">
        <f>IF(correction!E20="","",correction!E20)</f>
        <v/>
      </c>
      <c r="F20" s="86" t="str">
        <f>IF(Inicio!C32="","",Inicio!C32)</f>
        <v/>
      </c>
      <c r="G20" s="64" t="str">
        <f>IF(evaluacion!L20="","",evaluacion!L20)</f>
        <v/>
      </c>
      <c r="H20" s="79" t="str">
        <f>IF(correction!I20="","",correction!I20)</f>
        <v/>
      </c>
      <c r="I20" s="79"/>
      <c r="J20" s="79" t="str">
        <f>IF(correction!K20="","",correction!K20)</f>
        <v/>
      </c>
      <c r="K20" s="79"/>
      <c r="L20" s="79" t="str">
        <f>IF(correction!Q20="","",correction!Q20)</f>
        <v/>
      </c>
      <c r="M20" s="79"/>
      <c r="N20" s="79" t="str">
        <f>IF(correction!M20="","",correction!M20)</f>
        <v/>
      </c>
      <c r="O20" s="79"/>
      <c r="P20" s="79" t="str">
        <f>IF(correction!O20="","",correction!O20)</f>
        <v/>
      </c>
      <c r="Q20" s="79"/>
      <c r="R20" s="77" t="str">
        <f>IF(correction!R20="","",correction!R20)</f>
        <v/>
      </c>
      <c r="S20" s="79"/>
      <c r="T20" s="83">
        <f t="shared" si="3"/>
        <v>0</v>
      </c>
      <c r="U20" s="84">
        <f t="shared" si="4"/>
        <v>0</v>
      </c>
      <c r="V20" s="85" t="str">
        <f t="shared" si="5"/>
        <v/>
      </c>
      <c r="W20" s="82">
        <f>[1]Vulnerabilidad!H25</f>
        <v>0</v>
      </c>
    </row>
    <row r="21" spans="2:23" s="81" customFormat="1">
      <c r="B21" s="78">
        <v>17</v>
      </c>
      <c r="C21" s="86" t="str">
        <f>IF(correction!C21="","",correction!C21)</f>
        <v/>
      </c>
      <c r="D21" s="86" t="str">
        <f>IF(evaluacion!D21="","",evaluacion!D21)</f>
        <v/>
      </c>
      <c r="E21" s="86" t="str">
        <f>IF(correction!E21="","",correction!E21)</f>
        <v/>
      </c>
      <c r="F21" s="86" t="str">
        <f>IF(Inicio!C33="","",Inicio!C33)</f>
        <v/>
      </c>
      <c r="G21" s="64" t="str">
        <f>IF(evaluacion!L21="","",evaluacion!L21)</f>
        <v/>
      </c>
      <c r="H21" s="79" t="str">
        <f>IF(correction!I21="","",correction!I21)</f>
        <v/>
      </c>
      <c r="I21" s="79"/>
      <c r="J21" s="79" t="str">
        <f>IF(correction!K21="","",correction!K21)</f>
        <v/>
      </c>
      <c r="K21" s="79"/>
      <c r="L21" s="79" t="str">
        <f>IF(correction!Q21="","",correction!Q21)</f>
        <v/>
      </c>
      <c r="M21" s="79"/>
      <c r="N21" s="79" t="str">
        <f>IF(correction!M21="","",correction!M21)</f>
        <v/>
      </c>
      <c r="O21" s="79"/>
      <c r="P21" s="79" t="str">
        <f>IF(correction!O21="","",correction!O21)</f>
        <v/>
      </c>
      <c r="Q21" s="79"/>
      <c r="R21" s="77" t="str">
        <f>IF(correction!R21="","",correction!R21)</f>
        <v/>
      </c>
      <c r="S21" s="79"/>
      <c r="T21" s="83">
        <f t="shared" si="3"/>
        <v>0</v>
      </c>
      <c r="U21" s="84">
        <f t="shared" si="4"/>
        <v>0</v>
      </c>
      <c r="V21" s="85" t="str">
        <f t="shared" si="5"/>
        <v/>
      </c>
      <c r="W21" s="82">
        <f>[1]Vulnerabilidad!H26</f>
        <v>0</v>
      </c>
    </row>
    <row r="22" spans="2:23" s="81" customFormat="1">
      <c r="B22" s="78">
        <v>18</v>
      </c>
      <c r="C22" s="86" t="str">
        <f>IF(correction!C22="","",correction!C22)</f>
        <v/>
      </c>
      <c r="D22" s="86" t="str">
        <f>IF(evaluacion!D22="","",evaluacion!D22)</f>
        <v/>
      </c>
      <c r="E22" s="86" t="str">
        <f>IF(correction!E22="","",correction!E22)</f>
        <v/>
      </c>
      <c r="F22" s="86" t="str">
        <f>IF(Inicio!C34="","",Inicio!C34)</f>
        <v/>
      </c>
      <c r="G22" s="64" t="str">
        <f>IF(evaluacion!L22="","",evaluacion!L22)</f>
        <v/>
      </c>
      <c r="H22" s="79" t="str">
        <f>IF(correction!I22="","",correction!I22)</f>
        <v/>
      </c>
      <c r="I22" s="79"/>
      <c r="J22" s="79" t="str">
        <f>IF(correction!K22="","",correction!K22)</f>
        <v/>
      </c>
      <c r="K22" s="79"/>
      <c r="L22" s="79" t="str">
        <f>IF(correction!Q22="","",correction!Q22)</f>
        <v/>
      </c>
      <c r="M22" s="79"/>
      <c r="N22" s="79" t="str">
        <f>IF(correction!M22="","",correction!M22)</f>
        <v/>
      </c>
      <c r="O22" s="79"/>
      <c r="P22" s="79" t="str">
        <f>IF(correction!O22="","",correction!O22)</f>
        <v/>
      </c>
      <c r="Q22" s="79"/>
      <c r="R22" s="77" t="str">
        <f>IF(correction!R22="","",correction!R22)</f>
        <v/>
      </c>
      <c r="S22" s="79"/>
      <c r="T22" s="83">
        <f t="shared" si="3"/>
        <v>0</v>
      </c>
      <c r="U22" s="84">
        <f t="shared" si="4"/>
        <v>0</v>
      </c>
      <c r="V22" s="85" t="str">
        <f t="shared" si="5"/>
        <v/>
      </c>
      <c r="W22" s="82">
        <f>[1]Vulnerabilidad!H27</f>
        <v>0</v>
      </c>
    </row>
    <row r="23" spans="2:23" s="81" customFormat="1">
      <c r="B23" s="78">
        <v>19</v>
      </c>
      <c r="C23" s="86" t="str">
        <f>IF(correction!C23="","",correction!C23)</f>
        <v/>
      </c>
      <c r="D23" s="86" t="str">
        <f>IF(evaluacion!D23="","",evaluacion!D23)</f>
        <v/>
      </c>
      <c r="E23" s="86" t="str">
        <f>IF(correction!E23="","",correction!E23)</f>
        <v/>
      </c>
      <c r="F23" s="86" t="str">
        <f>IF(Inicio!C35="","",Inicio!C35)</f>
        <v/>
      </c>
      <c r="G23" s="64" t="str">
        <f>IF(evaluacion!L23="","",evaluacion!L23)</f>
        <v/>
      </c>
      <c r="H23" s="79" t="str">
        <f>IF(correction!I23="","",correction!I23)</f>
        <v/>
      </c>
      <c r="I23" s="79"/>
      <c r="J23" s="79" t="str">
        <f>IF(correction!K23="","",correction!K23)</f>
        <v/>
      </c>
      <c r="K23" s="79"/>
      <c r="L23" s="79" t="str">
        <f>IF(correction!Q23="","",correction!Q23)</f>
        <v/>
      </c>
      <c r="M23" s="79"/>
      <c r="N23" s="79" t="str">
        <f>IF(correction!M23="","",correction!M23)</f>
        <v/>
      </c>
      <c r="O23" s="79"/>
      <c r="P23" s="79" t="str">
        <f>IF(correction!O23="","",correction!O23)</f>
        <v/>
      </c>
      <c r="Q23" s="79"/>
      <c r="R23" s="77" t="str">
        <f>IF(correction!R23="","",correction!R23)</f>
        <v/>
      </c>
      <c r="S23" s="79"/>
      <c r="T23" s="83">
        <f t="shared" si="3"/>
        <v>0</v>
      </c>
      <c r="U23" s="84">
        <f t="shared" si="4"/>
        <v>0</v>
      </c>
      <c r="V23" s="85" t="str">
        <f t="shared" si="5"/>
        <v/>
      </c>
      <c r="W23" s="82">
        <f>[1]Vulnerabilidad!H28</f>
        <v>0</v>
      </c>
    </row>
    <row r="24" spans="2:23" s="81" customFormat="1">
      <c r="B24" s="78">
        <v>20</v>
      </c>
      <c r="C24" s="86" t="str">
        <f>IF(correction!C24="","",correction!C24)</f>
        <v/>
      </c>
      <c r="D24" s="86" t="str">
        <f>IF(evaluacion!D24="","",evaluacion!D24)</f>
        <v/>
      </c>
      <c r="E24" s="86" t="str">
        <f>IF(correction!E24="","",correction!E24)</f>
        <v/>
      </c>
      <c r="F24" s="86" t="str">
        <f>IF(Inicio!C36="","",Inicio!C36)</f>
        <v/>
      </c>
      <c r="G24" s="64" t="str">
        <f>IF(evaluacion!L24="","",evaluacion!L24)</f>
        <v/>
      </c>
      <c r="H24" s="79" t="str">
        <f>IF(correction!I24="","",correction!I24)</f>
        <v/>
      </c>
      <c r="I24" s="79"/>
      <c r="J24" s="79" t="str">
        <f>IF(correction!K24="","",correction!K24)</f>
        <v/>
      </c>
      <c r="K24" s="79"/>
      <c r="L24" s="79" t="str">
        <f>IF(correction!Q24="","",correction!Q24)</f>
        <v/>
      </c>
      <c r="M24" s="79"/>
      <c r="N24" s="79" t="str">
        <f>IF(correction!M24="","",correction!M24)</f>
        <v/>
      </c>
      <c r="O24" s="79"/>
      <c r="P24" s="79" t="str">
        <f>IF(correction!O24="","",correction!O24)</f>
        <v/>
      </c>
      <c r="Q24" s="79"/>
      <c r="R24" s="77" t="str">
        <f>IF(correction!R24="","",correction!R24)</f>
        <v/>
      </c>
      <c r="S24" s="79"/>
      <c r="T24" s="83">
        <f t="shared" si="3"/>
        <v>0</v>
      </c>
      <c r="U24" s="84">
        <f t="shared" si="4"/>
        <v>0</v>
      </c>
      <c r="V24" s="85" t="str">
        <f t="shared" si="5"/>
        <v/>
      </c>
      <c r="W24" s="82">
        <f>[1]Vulnerabilidad!H29</f>
        <v>0</v>
      </c>
    </row>
    <row r="25" spans="2:23" ht="18.75" thickBot="1">
      <c r="S25" s="46" t="s">
        <v>197</v>
      </c>
      <c r="T25" s="47"/>
      <c r="U25" s="48"/>
      <c r="V25" s="49">
        <f>AVERAGE(V5:V24)</f>
        <v>0.78749999999999998</v>
      </c>
    </row>
  </sheetData>
  <mergeCells count="25">
    <mergeCell ref="V2:V4"/>
    <mergeCell ref="W2:W4"/>
    <mergeCell ref="T2:T4"/>
    <mergeCell ref="U2:U4"/>
    <mergeCell ref="B3:B4"/>
    <mergeCell ref="C3:C4"/>
    <mergeCell ref="D3:D4"/>
    <mergeCell ref="E3:E4"/>
    <mergeCell ref="F3:F4"/>
    <mergeCell ref="N2:S2"/>
    <mergeCell ref="O3:O4"/>
    <mergeCell ref="P3:P4"/>
    <mergeCell ref="K3:K4"/>
    <mergeCell ref="L3:L4"/>
    <mergeCell ref="M3:M4"/>
    <mergeCell ref="N3:N4"/>
    <mergeCell ref="Q3:Q4"/>
    <mergeCell ref="R3:R4"/>
    <mergeCell ref="S3:S4"/>
    <mergeCell ref="C2:D2"/>
    <mergeCell ref="G3:G4"/>
    <mergeCell ref="H3:H4"/>
    <mergeCell ref="I3:I4"/>
    <mergeCell ref="J3:J4"/>
    <mergeCell ref="H2:M2"/>
  </mergeCells>
  <conditionalFormatting sqref="I5:I24 S5:S24 O5:O24 Q5:Q24">
    <cfRule type="containsText" dxfId="140" priority="18" operator="containsText" text="Si con Observaciones">
      <formula>NOT(ISERROR(SEARCH("Si con Observaciones",I5)))</formula>
    </cfRule>
    <cfRule type="containsText" dxfId="139" priority="19" operator="containsText" text="No">
      <formula>NOT(ISERROR(SEARCH("No",I5)))</formula>
    </cfRule>
    <cfRule type="containsText" dxfId="138" priority="20" operator="containsText" text="Si">
      <formula>NOT(ISERROR(SEARCH("Si",I5)))</formula>
    </cfRule>
  </conditionalFormatting>
  <conditionalFormatting sqref="K5:K24">
    <cfRule type="containsText" dxfId="137" priority="15" operator="containsText" text="Si con Observaciones">
      <formula>NOT(ISERROR(SEARCH("Si con Observaciones",K5)))</formula>
    </cfRule>
    <cfRule type="containsText" dxfId="136" priority="16" operator="containsText" text="No">
      <formula>NOT(ISERROR(SEARCH("No",K5)))</formula>
    </cfRule>
    <cfRule type="containsText" dxfId="135" priority="17" operator="containsText" text="Si">
      <formula>NOT(ISERROR(SEARCH("Si",K5)))</formula>
    </cfRule>
  </conditionalFormatting>
  <conditionalFormatting sqref="M5:M24">
    <cfRule type="containsText" dxfId="134" priority="12" operator="containsText" text="Si con Observaciones">
      <formula>NOT(ISERROR(SEARCH("Si con Observaciones",M5)))</formula>
    </cfRule>
    <cfRule type="containsText" dxfId="133" priority="13" operator="containsText" text="No">
      <formula>NOT(ISERROR(SEARCH("No",M5)))</formula>
    </cfRule>
    <cfRule type="containsText" dxfId="132" priority="14" operator="containsText" text="Si">
      <formula>NOT(ISERROR(SEARCH("Si",M5)))</formula>
    </cfRule>
  </conditionalFormatting>
  <conditionalFormatting sqref="G5:G24">
    <cfRule type="expression" dxfId="131" priority="6">
      <formula>G5="100%"</formula>
    </cfRule>
    <cfRule type="expression" dxfId="130" priority="7">
      <formula>G5="86%"</formula>
    </cfRule>
    <cfRule type="expression" dxfId="129" priority="8">
      <formula>G5="71%"</formula>
    </cfRule>
    <cfRule type="expression" dxfId="128" priority="9">
      <formula>G5="57%"</formula>
    </cfRule>
    <cfRule type="expression" dxfId="127" priority="10">
      <formula>G5="43%"</formula>
    </cfRule>
    <cfRule type="expression" dxfId="126" priority="11">
      <formula>G5="29%"</formula>
    </cfRule>
  </conditionalFormatting>
  <conditionalFormatting sqref="G5:G24">
    <cfRule type="containsText" dxfId="125" priority="1" operator="containsText" text="Muy Alto">
      <formula>NOT(ISERROR(SEARCH("Muy Alto",G5)))</formula>
    </cfRule>
    <cfRule type="containsText" dxfId="124" priority="2" operator="containsText" text="Alto">
      <formula>NOT(ISERROR(SEARCH("Alto",G5)))</formula>
    </cfRule>
    <cfRule type="containsText" dxfId="123" priority="3" operator="containsText" text="Medio">
      <formula>NOT(ISERROR(SEARCH("Medio",G5)))</formula>
    </cfRule>
    <cfRule type="containsText" dxfId="122" priority="4" operator="containsText" text="Bajo">
      <formula>NOT(ISERROR(SEARCH("Bajo",G5)))</formula>
    </cfRule>
    <cfRule type="containsText" dxfId="121" priority="5" operator="containsText" text="Muy Bajo">
      <formula>NOT(ISERROR(SEARCH("Muy Bajo",G5)))</formula>
    </cfRule>
  </conditionalFormatting>
  <dataValidations count="1">
    <dataValidation type="list" allowBlank="1" showInputMessage="1" showErrorMessage="1" sqref="K5:K24 M5:M24 S5:S24 Q5:Q24 O5:O24 I5:I24" xr:uid="{00000000-0002-0000-0700-000000000000}">
      <formula1>"Si,Si con Observaciones,No,N/A"</formula1>
    </dataValidation>
  </dataValidations>
  <pageMargins left="0.25" right="0.25" top="0.75" bottom="0.75" header="0.3" footer="0.3"/>
  <pageSetup paperSize="9" scale="6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249977111117893"/>
  </sheetPr>
  <dimension ref="B2:W25"/>
  <sheetViews>
    <sheetView showGridLines="0" zoomScale="70" zoomScaleNormal="70" workbookViewId="0">
      <selection activeCell="G3" sqref="G3:G4"/>
    </sheetView>
  </sheetViews>
  <sheetFormatPr baseColWidth="10" defaultColWidth="11.42578125" defaultRowHeight="12.75"/>
  <cols>
    <col min="1" max="1" width="1.85546875" style="16" customWidth="1"/>
    <col min="2" max="2" width="8.7109375" style="16" customWidth="1"/>
    <col min="3" max="3" width="18" style="16" customWidth="1"/>
    <col min="4" max="4" width="11.140625" style="16" customWidth="1"/>
    <col min="5" max="5" width="20" style="16" customWidth="1"/>
    <col min="6" max="6" width="18.5703125" style="16" customWidth="1"/>
    <col min="7" max="7" width="17.7109375" style="16" bestFit="1" customWidth="1"/>
    <col min="8" max="8" width="17.140625" style="28" customWidth="1"/>
    <col min="9" max="9" width="11.42578125" style="16" customWidth="1"/>
    <col min="10" max="10" width="19" style="16" customWidth="1"/>
    <col min="11" max="11" width="10.42578125" style="16" customWidth="1"/>
    <col min="12" max="12" width="19.7109375" style="16" customWidth="1"/>
    <col min="13" max="13" width="9.42578125" style="16" customWidth="1"/>
    <col min="14" max="14" width="17.140625" style="16" customWidth="1"/>
    <col min="15" max="15" width="10.140625" style="16" bestFit="1" customWidth="1"/>
    <col min="16" max="16" width="17.140625" style="16" customWidth="1"/>
    <col min="17" max="17" width="10.140625" style="16" customWidth="1"/>
    <col min="18" max="18" width="20.28515625" style="16" customWidth="1"/>
    <col min="19" max="19" width="9.5703125" style="16" customWidth="1"/>
    <col min="20" max="20" width="8.7109375" style="16" customWidth="1"/>
    <col min="21" max="21" width="10.5703125" style="16" hidden="1" customWidth="1"/>
    <col min="22" max="22" width="11.28515625" style="16" customWidth="1"/>
    <col min="23" max="23" width="23" style="16" customWidth="1"/>
    <col min="24" max="25" width="13.28515625" style="16" customWidth="1"/>
    <col min="26" max="16384" width="11.42578125" style="16"/>
  </cols>
  <sheetData>
    <row r="2" spans="2:23" ht="40.5" customHeight="1">
      <c r="B2" s="94" t="s">
        <v>306</v>
      </c>
      <c r="C2" s="192">
        <v>43028</v>
      </c>
      <c r="D2" s="192"/>
      <c r="E2" s="90" t="s">
        <v>323</v>
      </c>
      <c r="F2" s="90" t="s">
        <v>348</v>
      </c>
      <c r="G2" s="95">
        <v>0.72916666666666663</v>
      </c>
      <c r="H2" s="189" t="s">
        <v>198</v>
      </c>
      <c r="I2" s="189"/>
      <c r="J2" s="189"/>
      <c r="K2" s="189"/>
      <c r="L2" s="189"/>
      <c r="M2" s="189"/>
      <c r="N2" s="189" t="s">
        <v>199</v>
      </c>
      <c r="O2" s="189"/>
      <c r="P2" s="189"/>
      <c r="Q2" s="189"/>
      <c r="R2" s="189"/>
      <c r="S2" s="189"/>
      <c r="T2" s="185" t="s">
        <v>193</v>
      </c>
      <c r="U2" s="185" t="s">
        <v>194</v>
      </c>
      <c r="V2" s="187" t="s">
        <v>204</v>
      </c>
      <c r="W2" s="188" t="s">
        <v>195</v>
      </c>
    </row>
    <row r="3" spans="2:23" ht="23.25" customHeight="1">
      <c r="B3" s="184" t="s">
        <v>175</v>
      </c>
      <c r="C3" s="184" t="s">
        <v>81</v>
      </c>
      <c r="D3" s="184" t="s">
        <v>301</v>
      </c>
      <c r="E3" s="184" t="s">
        <v>302</v>
      </c>
      <c r="F3" s="184" t="s">
        <v>304</v>
      </c>
      <c r="G3" s="180" t="s">
        <v>305</v>
      </c>
      <c r="H3" s="190" t="s">
        <v>101</v>
      </c>
      <c r="I3" s="190" t="s">
        <v>85</v>
      </c>
      <c r="J3" s="190" t="s">
        <v>102</v>
      </c>
      <c r="K3" s="186" t="s">
        <v>85</v>
      </c>
      <c r="L3" s="186" t="s">
        <v>200</v>
      </c>
      <c r="M3" s="186" t="s">
        <v>85</v>
      </c>
      <c r="N3" s="190" t="s">
        <v>101</v>
      </c>
      <c r="O3" s="190" t="s">
        <v>85</v>
      </c>
      <c r="P3" s="190" t="s">
        <v>102</v>
      </c>
      <c r="Q3" s="186" t="s">
        <v>85</v>
      </c>
      <c r="R3" s="186" t="s">
        <v>200</v>
      </c>
      <c r="S3" s="186" t="s">
        <v>85</v>
      </c>
      <c r="T3" s="185"/>
      <c r="U3" s="185"/>
      <c r="V3" s="187"/>
      <c r="W3" s="188"/>
    </row>
    <row r="4" spans="2:23" ht="42.75" customHeight="1">
      <c r="B4" s="181"/>
      <c r="C4" s="181"/>
      <c r="D4" s="181"/>
      <c r="E4" s="181"/>
      <c r="F4" s="181"/>
      <c r="G4" s="181"/>
      <c r="H4" s="190"/>
      <c r="I4" s="190"/>
      <c r="J4" s="190"/>
      <c r="K4" s="186"/>
      <c r="L4" s="186"/>
      <c r="M4" s="186"/>
      <c r="N4" s="190"/>
      <c r="O4" s="190"/>
      <c r="P4" s="190"/>
      <c r="Q4" s="186"/>
      <c r="R4" s="186"/>
      <c r="S4" s="186"/>
      <c r="T4" s="185"/>
      <c r="U4" s="185"/>
      <c r="V4" s="187"/>
      <c r="W4" s="188"/>
    </row>
    <row r="5" spans="2:23" s="81" customFormat="1" ht="132" customHeight="1">
      <c r="B5" s="78">
        <v>1</v>
      </c>
      <c r="C5" s="86" t="str">
        <f>IF(correction!C5="","",correction!C5)</f>
        <v>Caja fuerte</v>
      </c>
      <c r="D5" s="86" t="str">
        <f>IF(evaluacion!D5="","",evaluacion!D5)</f>
        <v>Oficina gerente</v>
      </c>
      <c r="E5" s="86" t="str">
        <f>IF(correction!E5="","",correction!E5)</f>
        <v>Asalto</v>
      </c>
      <c r="F5" s="86" t="str">
        <f>IF(Inicio!C17="","",Inicio!C17)</f>
        <v>Riesgo Puro</v>
      </c>
      <c r="G5" s="64" t="str">
        <f>IF(evaluacion!L5="","",evaluacion!L5)</f>
        <v>Medio</v>
      </c>
      <c r="H5" s="79" t="str">
        <f>IF(correction!I5="","",correction!I5)</f>
        <v>Quitar, Retira el Objetivo</v>
      </c>
      <c r="I5" s="79" t="s">
        <v>196</v>
      </c>
      <c r="J5" s="79" t="str">
        <f>IF(correction!K5="","",correction!K5)</f>
        <v>Rondas Mixtas</v>
      </c>
      <c r="K5" s="79" t="s">
        <v>309</v>
      </c>
      <c r="L5" s="79" t="str">
        <f>IF(correction!Q5="","",correction!Q5)</f>
        <v>El portón en horario inhábil debe permanecer cerrado, en los horarios hábiles se debe estar atento al ingreso de vehículos y el control de acceso.</v>
      </c>
      <c r="M5" s="79" t="s">
        <v>196</v>
      </c>
      <c r="N5" s="79" t="str">
        <f>IF(correction!M5="","",correction!M5)</f>
        <v>Control de acceso automatizado</v>
      </c>
      <c r="O5" s="79" t="s">
        <v>196</v>
      </c>
      <c r="P5" s="79" t="str">
        <f>IF(correction!O5="","",correction!O5)</f>
        <v>Reforzar Portón</v>
      </c>
      <c r="Q5" s="79" t="s">
        <v>303</v>
      </c>
      <c r="R5" s="77" t="str">
        <f>IF(correction!R5="","",correction!R5)</f>
        <v>Se debe reforzar el portón con sistemas robustos de protección, con el fin de retardar el ingreso ante eventos delictivos como alunizaje, los rayos perimetrales deben ser conectados a tiempo además de instalar cobertura en el portón.</v>
      </c>
      <c r="S5" s="79" t="s">
        <v>196</v>
      </c>
      <c r="T5" s="83">
        <f t="shared" ref="T5:T6" si="0">COUNTIF(H5:S5,"Si")</f>
        <v>4</v>
      </c>
      <c r="U5" s="84">
        <f t="shared" ref="U5:U6" si="1">COUNTIF(H5:S5,"No")</f>
        <v>1</v>
      </c>
      <c r="V5" s="85">
        <f>IFERROR(T5/(T5+U5),"")</f>
        <v>0.8</v>
      </c>
      <c r="W5" s="80"/>
    </row>
    <row r="6" spans="2:23" s="81" customFormat="1" ht="36">
      <c r="B6" s="78">
        <v>2</v>
      </c>
      <c r="C6" s="86" t="str">
        <f>IF(correction!C6="","",correction!C6)</f>
        <v>Mal control de datos</v>
      </c>
      <c r="D6" s="86" t="str">
        <f>IF(evaluacion!D6="","",evaluacion!D6)</f>
        <v>Instalación en General</v>
      </c>
      <c r="E6" s="86" t="str">
        <f>IF(correction!E6="","",correction!E6)</f>
        <v>Descuido</v>
      </c>
      <c r="F6" s="86" t="str">
        <f>IF(Inicio!C18="","",Inicio!C18)</f>
        <v>Riesgo Operacional</v>
      </c>
      <c r="G6" s="64" t="str">
        <f>IF(evaluacion!L6="","",evaluacion!L6)</f>
        <v>Bajo</v>
      </c>
      <c r="H6" s="79" t="str">
        <f>IF(correction!I6="","",correction!I6)</f>
        <v>Control y Registro de Ingreso</v>
      </c>
      <c r="I6" s="79" t="s">
        <v>303</v>
      </c>
      <c r="J6" s="79" t="str">
        <f>IF(correction!K6="","",correction!K6)</f>
        <v>Generar Procedimiento</v>
      </c>
      <c r="K6" s="79" t="s">
        <v>196</v>
      </c>
      <c r="L6" s="79" t="str">
        <f>IF(correction!Q6="","",correction!Q6)</f>
        <v/>
      </c>
      <c r="M6" s="79" t="s">
        <v>196</v>
      </c>
      <c r="N6" s="79" t="str">
        <f>IF(correction!M6="","",correction!M6)</f>
        <v>Incrementar Dotación de Guardias</v>
      </c>
      <c r="O6" s="79" t="s">
        <v>196</v>
      </c>
      <c r="P6" s="79" t="str">
        <f>IF(correction!O6="","",correction!O6)</f>
        <v>Limitar Acceso</v>
      </c>
      <c r="Q6" s="79" t="s">
        <v>196</v>
      </c>
      <c r="R6" s="77" t="str">
        <f>IF(correction!R6="","",correction!R6)</f>
        <v/>
      </c>
      <c r="S6" s="79" t="s">
        <v>196</v>
      </c>
      <c r="T6" s="83">
        <f t="shared" si="0"/>
        <v>5</v>
      </c>
      <c r="U6" s="84">
        <f t="shared" si="1"/>
        <v>1</v>
      </c>
      <c r="V6" s="85">
        <f t="shared" ref="V6" si="2">IFERROR(T6/(T6+U6),"")</f>
        <v>0.83333333333333337</v>
      </c>
      <c r="W6" s="82"/>
    </row>
    <row r="7" spans="2:23" s="81" customFormat="1" ht="12.75" customHeight="1">
      <c r="B7" s="78">
        <v>3</v>
      </c>
      <c r="C7" s="86" t="str">
        <f>IF(correction!C7="","",correction!C7)</f>
        <v>Falta documentacion administrativa</v>
      </c>
      <c r="D7" s="86" t="str">
        <f>IF(evaluacion!D7="","",evaluacion!D7)</f>
        <v>En porteria</v>
      </c>
      <c r="E7" s="86" t="str">
        <f>IF(correction!E7="","",correction!E7)</f>
        <v>Descuido</v>
      </c>
      <c r="F7" s="86" t="str">
        <f>IF(Inicio!C19="","",Inicio!C19)</f>
        <v>Riesgo Administrativo</v>
      </c>
      <c r="G7" s="64" t="str">
        <f>IF(evaluacion!L7="","",evaluacion!L7)</f>
        <v>Medio</v>
      </c>
      <c r="H7" s="79" t="str">
        <f>IF(correction!I7="","",correction!I7)</f>
        <v>Cerrar dependencia/Recinto</v>
      </c>
      <c r="I7" s="79" t="s">
        <v>196</v>
      </c>
      <c r="J7" s="79" t="str">
        <f>IF(correction!K7="","",correction!K7)</f>
        <v>Rondas Perimetrales</v>
      </c>
      <c r="K7" s="79" t="s">
        <v>196</v>
      </c>
      <c r="L7" s="79" t="str">
        <f>IF(correction!Q7="","",correction!Q7)</f>
        <v/>
      </c>
      <c r="M7" s="79" t="s">
        <v>196</v>
      </c>
      <c r="N7" s="79" t="str">
        <f>IF(correction!M7="","",correction!M7)</f>
        <v>Quitar, Retira el Objetivo</v>
      </c>
      <c r="O7" s="79" t="s">
        <v>196</v>
      </c>
      <c r="P7" s="79" t="str">
        <f>IF(correction!O7="","",correction!O7)</f>
        <v>Probar Planes de Emergencia (Simulacros)</v>
      </c>
      <c r="Q7" s="79" t="s">
        <v>196</v>
      </c>
      <c r="R7" s="77" t="str">
        <f>IF(correction!R7="","",correction!R7)</f>
        <v/>
      </c>
      <c r="S7" s="79" t="s">
        <v>196</v>
      </c>
      <c r="T7" s="83">
        <f t="shared" ref="T7:T24" si="3">COUNTIF(H7:S7,"Si")</f>
        <v>6</v>
      </c>
      <c r="U7" s="84">
        <f t="shared" ref="U7:U24" si="4">COUNTIF(H7:S7,"No")</f>
        <v>0</v>
      </c>
      <c r="V7" s="85">
        <f t="shared" ref="V7:V24" si="5">IFERROR(T7/(T7+U7),"")</f>
        <v>1</v>
      </c>
      <c r="W7" s="82"/>
    </row>
    <row r="8" spans="2:23" s="81" customFormat="1" ht="36">
      <c r="B8" s="78">
        <v>4</v>
      </c>
      <c r="C8" s="86" t="str">
        <f>IF(correction!C8="","",correction!C8)</f>
        <v>cajero automatico</v>
      </c>
      <c r="D8" s="86" t="str">
        <f>IF(evaluacion!D8="","",evaluacion!D8)</f>
        <v>En frente de casino</v>
      </c>
      <c r="E8" s="86" t="str">
        <f>IF(correction!E8="","",correction!E8)</f>
        <v>Asalto</v>
      </c>
      <c r="F8" s="86" t="str">
        <f>IF(Inicio!C20="","",Inicio!C20)</f>
        <v>Riesgo Puro</v>
      </c>
      <c r="G8" s="64" t="str">
        <f>IF(evaluacion!L8="","",evaluacion!L8)</f>
        <v>Muy Alto</v>
      </c>
      <c r="H8" s="79" t="str">
        <f>IF(correction!I8="","",correction!I8)</f>
        <v>Limitar Acceso</v>
      </c>
      <c r="I8" s="79" t="s">
        <v>303</v>
      </c>
      <c r="J8" s="79" t="str">
        <f>IF(correction!K8="","",correction!K8)</f>
        <v>Quitar, Retira el Objetivo</v>
      </c>
      <c r="K8" s="79" t="s">
        <v>196</v>
      </c>
      <c r="L8" s="79" t="str">
        <f>IF(correction!Q8="","",correction!Q8)</f>
        <v/>
      </c>
      <c r="M8" s="79" t="s">
        <v>196</v>
      </c>
      <c r="N8" s="79" t="str">
        <f>IF(correction!M8="","",correction!M8)</f>
        <v>Incrementar Dotación de Guardias</v>
      </c>
      <c r="O8" s="79" t="s">
        <v>196</v>
      </c>
      <c r="P8" s="79" t="str">
        <f>IF(correction!O8="","",correction!O8)</f>
        <v>Programa de Autocuidado / Difusión</v>
      </c>
      <c r="Q8" s="79" t="s">
        <v>196</v>
      </c>
      <c r="R8" s="77" t="str">
        <f>IF(correction!R8="","",correction!R8)</f>
        <v/>
      </c>
      <c r="S8" s="79" t="s">
        <v>196</v>
      </c>
      <c r="T8" s="83">
        <f t="shared" si="3"/>
        <v>5</v>
      </c>
      <c r="U8" s="84">
        <f t="shared" si="4"/>
        <v>1</v>
      </c>
      <c r="V8" s="85">
        <f t="shared" si="5"/>
        <v>0.83333333333333337</v>
      </c>
      <c r="W8" s="82"/>
    </row>
    <row r="9" spans="2:23" s="81" customFormat="1" ht="24">
      <c r="B9" s="78">
        <v>5</v>
      </c>
      <c r="C9" s="86" t="str">
        <f>IF(correction!C9="","",correction!C9)</f>
        <v>Bodega de quimicos</v>
      </c>
      <c r="D9" s="86" t="str">
        <f>IF(evaluacion!D9="","",evaluacion!D9)</f>
        <v>Bodega quimicos</v>
      </c>
      <c r="E9" s="86" t="str">
        <f>IF(correction!E9="","",correction!E9)</f>
        <v>Alunizaje</v>
      </c>
      <c r="F9" s="86" t="str">
        <f>IF(Inicio!C21="","",Inicio!C21)</f>
        <v>Riesgo Puro</v>
      </c>
      <c r="G9" s="64" t="str">
        <f>IF(evaluacion!L9="","",evaluacion!L9)</f>
        <v>Bajo</v>
      </c>
      <c r="H9" s="79" t="str">
        <f>IF(correction!I9="","",correction!I9)</f>
        <v>Limitar Acceso</v>
      </c>
      <c r="I9" s="79" t="s">
        <v>196</v>
      </c>
      <c r="J9" s="79" t="str">
        <f>IF(correction!K9="","",correction!K9)</f>
        <v>Contratación de Seguros</v>
      </c>
      <c r="K9" s="79" t="s">
        <v>303</v>
      </c>
      <c r="L9" s="79" t="str">
        <f>IF(correction!Q9="","",correction!Q9)</f>
        <v/>
      </c>
      <c r="M9" s="79" t="s">
        <v>196</v>
      </c>
      <c r="N9" s="79" t="str">
        <f>IF(correction!M9="","",correction!M9)</f>
        <v>Control de acceso automatizado</v>
      </c>
      <c r="O9" s="79" t="s">
        <v>303</v>
      </c>
      <c r="P9" s="79" t="str">
        <f>IF(correction!O9="","",correction!O9)</f>
        <v>Reforzar Portón</v>
      </c>
      <c r="Q9" s="79" t="s">
        <v>196</v>
      </c>
      <c r="R9" s="77" t="str">
        <f>IF(correction!R9="","",correction!R9)</f>
        <v/>
      </c>
      <c r="S9" s="79" t="s">
        <v>196</v>
      </c>
      <c r="T9" s="83">
        <f t="shared" si="3"/>
        <v>4</v>
      </c>
      <c r="U9" s="84">
        <f t="shared" si="4"/>
        <v>2</v>
      </c>
      <c r="V9" s="85">
        <f t="shared" si="5"/>
        <v>0.66666666666666663</v>
      </c>
      <c r="W9" s="82"/>
    </row>
    <row r="10" spans="2:23" s="81" customFormat="1" ht="24">
      <c r="B10" s="78">
        <v>6</v>
      </c>
      <c r="C10" s="86" t="str">
        <f>IF(correction!C10="","",correction!C10)</f>
        <v>No hay registros</v>
      </c>
      <c r="D10" s="86" t="str">
        <f>IF(evaluacion!D10="","",evaluacion!D10)</f>
        <v>Ingreso a bodega</v>
      </c>
      <c r="E10" s="86" t="str">
        <f>IF(correction!E10="","",correction!E10)</f>
        <v>Falta Iluminación</v>
      </c>
      <c r="F10" s="86" t="str">
        <f>IF(Inicio!C22="","",Inicio!C22)</f>
        <v>Riesgo Administrativo</v>
      </c>
      <c r="G10" s="64" t="str">
        <f>IF(evaluacion!L10="","",evaluacion!L10)</f>
        <v>Alto</v>
      </c>
      <c r="H10" s="79" t="str">
        <f>IF(correction!I10="","",correction!I10)</f>
        <v>Actualización de Procedimiento</v>
      </c>
      <c r="I10" s="79" t="s">
        <v>196</v>
      </c>
      <c r="J10" s="79" t="str">
        <f>IF(correction!K10="","",correction!K10)</f>
        <v>Control y Registro de Ingreso</v>
      </c>
      <c r="K10" s="79" t="s">
        <v>196</v>
      </c>
      <c r="L10" s="79" t="str">
        <f>IF(correction!Q10="","",correction!Q10)</f>
        <v/>
      </c>
      <c r="M10" s="79" t="s">
        <v>196</v>
      </c>
      <c r="N10" s="79" t="str">
        <f>IF(correction!M10="","",correction!M10)</f>
        <v>Iluminar Sector</v>
      </c>
      <c r="O10" s="79" t="s">
        <v>196</v>
      </c>
      <c r="P10" s="79" t="str">
        <f>IF(correction!O10="","",correction!O10)</f>
        <v>Instalación de Botón de Pánico</v>
      </c>
      <c r="Q10" s="79" t="s">
        <v>196</v>
      </c>
      <c r="R10" s="77" t="str">
        <f>IF(correction!R10="","",correction!R10)</f>
        <v/>
      </c>
      <c r="S10" s="79" t="s">
        <v>196</v>
      </c>
      <c r="T10" s="83">
        <f t="shared" si="3"/>
        <v>6</v>
      </c>
      <c r="U10" s="84">
        <f t="shared" si="4"/>
        <v>0</v>
      </c>
      <c r="V10" s="85">
        <f t="shared" si="5"/>
        <v>1</v>
      </c>
      <c r="W10" s="82"/>
    </row>
    <row r="11" spans="2:23" s="81" customFormat="1" ht="36">
      <c r="B11" s="78">
        <v>7</v>
      </c>
      <c r="C11" s="86" t="str">
        <f>IF(correction!C11="","",correction!C11)</f>
        <v>Bodega de quimicos</v>
      </c>
      <c r="D11" s="86" t="str">
        <f>IF(evaluacion!D11="","",evaluacion!D11)</f>
        <v>Costado perimetro norte</v>
      </c>
      <c r="E11" s="86" t="str">
        <f>IF(correction!E11="","",correction!E11)</f>
        <v>Falla Mecanica</v>
      </c>
      <c r="F11" s="86" t="str">
        <f>IF(Inicio!C23="","",Inicio!C23)</f>
        <v>Riesgo Operacional</v>
      </c>
      <c r="G11" s="64" t="str">
        <f>IF(evaluacion!L11="","",evaluacion!L11)</f>
        <v xml:space="preserve">Muy Bajo </v>
      </c>
      <c r="H11" s="79" t="str">
        <f>IF(correction!I11="","",correction!I11)</f>
        <v>Actualización de Procedimiento</v>
      </c>
      <c r="I11" s="79" t="s">
        <v>196</v>
      </c>
      <c r="J11" s="79" t="str">
        <f>IF(correction!K11="","",correction!K11)</f>
        <v>Generar Procedimiento</v>
      </c>
      <c r="K11" s="79" t="s">
        <v>303</v>
      </c>
      <c r="L11" s="79" t="str">
        <f>IF(correction!Q11="","",correction!Q11)</f>
        <v/>
      </c>
      <c r="M11" s="79" t="s">
        <v>196</v>
      </c>
      <c r="N11" s="79" t="str">
        <f>IF(correction!M11="","",correction!M11)</f>
        <v>Control de Cierre (Alarmas)</v>
      </c>
      <c r="O11" s="79" t="s">
        <v>196</v>
      </c>
      <c r="P11" s="79" t="str">
        <f>IF(correction!O11="","",correction!O11)</f>
        <v>Instalación de Botón de Pánico</v>
      </c>
      <c r="Q11" s="79" t="s">
        <v>303</v>
      </c>
      <c r="R11" s="77" t="str">
        <f>IF(correction!R11="","",correction!R11)</f>
        <v/>
      </c>
      <c r="S11" s="79" t="s">
        <v>303</v>
      </c>
      <c r="T11" s="83">
        <f t="shared" si="3"/>
        <v>3</v>
      </c>
      <c r="U11" s="84">
        <f t="shared" si="4"/>
        <v>3</v>
      </c>
      <c r="V11" s="85">
        <f t="shared" si="5"/>
        <v>0.5</v>
      </c>
      <c r="W11" s="82"/>
    </row>
    <row r="12" spans="2:23" s="81" customFormat="1" ht="24">
      <c r="B12" s="78">
        <v>8</v>
      </c>
      <c r="C12" s="86" t="str">
        <f>IF(correction!C12="","",correction!C12)</f>
        <v>Coputadores</v>
      </c>
      <c r="D12" s="86" t="str">
        <f>IF(evaluacion!D12="","",evaluacion!D12)</f>
        <v>Oficina gerente</v>
      </c>
      <c r="E12" s="86" t="str">
        <f>IF(correction!E12="","",correction!E12)</f>
        <v>Asalto</v>
      </c>
      <c r="F12" s="86" t="str">
        <f>IF(Inicio!C24="","",Inicio!C24)</f>
        <v>Riesgo Puro</v>
      </c>
      <c r="G12" s="64" t="str">
        <f>IF(evaluacion!L12="","",evaluacion!L12)</f>
        <v>Medio</v>
      </c>
      <c r="H12" s="79" t="str">
        <f>IF(correction!I12="","",correction!I12)</f>
        <v>Mantener Accesos Cerrados</v>
      </c>
      <c r="I12" s="79" t="s">
        <v>303</v>
      </c>
      <c r="J12" s="79" t="str">
        <f>IF(correction!K12="","",correction!K12)</f>
        <v>Revisar estructura/circuitos</v>
      </c>
      <c r="K12" s="79" t="s">
        <v>196</v>
      </c>
      <c r="L12" s="79" t="str">
        <f>IF(correction!Q12="","",correction!Q12)</f>
        <v/>
      </c>
      <c r="M12" s="79" t="s">
        <v>196</v>
      </c>
      <c r="N12" s="79" t="str">
        <f>IF(correction!M12="","",correction!M12)</f>
        <v>Instalación de Cámaras Interiores</v>
      </c>
      <c r="O12" s="79" t="s">
        <v>196</v>
      </c>
      <c r="P12" s="79" t="str">
        <f>IF(correction!O12="","",correction!O12)</f>
        <v>Instalación de Cámaras Interiores</v>
      </c>
      <c r="Q12" s="79" t="s">
        <v>196</v>
      </c>
      <c r="R12" s="77" t="str">
        <f>IF(correction!R12="","",correction!R12)</f>
        <v/>
      </c>
      <c r="S12" s="79" t="s">
        <v>196</v>
      </c>
      <c r="T12" s="83">
        <f t="shared" si="3"/>
        <v>5</v>
      </c>
      <c r="U12" s="84">
        <f t="shared" si="4"/>
        <v>1</v>
      </c>
      <c r="V12" s="85">
        <f t="shared" si="5"/>
        <v>0.83333333333333337</v>
      </c>
      <c r="W12" s="82">
        <f>[1]Vulnerabilidad!H17</f>
        <v>0</v>
      </c>
    </row>
    <row r="13" spans="2:23" s="81" customFormat="1">
      <c r="B13" s="78">
        <v>9</v>
      </c>
      <c r="C13" s="86" t="str">
        <f>IF(correction!C13="","",correction!C13)</f>
        <v/>
      </c>
      <c r="D13" s="86" t="str">
        <f>IF(evaluacion!D13="","",evaluacion!D13)</f>
        <v/>
      </c>
      <c r="E13" s="86" t="str">
        <f>IF(correction!E13="","",correction!E13)</f>
        <v/>
      </c>
      <c r="F13" s="86" t="str">
        <f>IF(Inicio!C25="","",Inicio!C25)</f>
        <v/>
      </c>
      <c r="G13" s="64" t="str">
        <f>IF(evaluacion!L13="","",evaluacion!L13)</f>
        <v/>
      </c>
      <c r="H13" s="79" t="str">
        <f>IF(correction!I13="","",correction!I13)</f>
        <v/>
      </c>
      <c r="I13" s="79"/>
      <c r="J13" s="79" t="str">
        <f>IF(correction!K13="","",correction!K13)</f>
        <v/>
      </c>
      <c r="K13" s="79"/>
      <c r="L13" s="79" t="str">
        <f>IF(correction!Q13="","",correction!Q13)</f>
        <v/>
      </c>
      <c r="M13" s="79"/>
      <c r="N13" s="79" t="str">
        <f>IF(correction!M13="","",correction!M13)</f>
        <v/>
      </c>
      <c r="O13" s="79"/>
      <c r="P13" s="79" t="str">
        <f>IF(correction!O13="","",correction!O13)</f>
        <v/>
      </c>
      <c r="Q13" s="79"/>
      <c r="R13" s="77" t="str">
        <f>IF(correction!R13="","",correction!R13)</f>
        <v/>
      </c>
      <c r="S13" s="79"/>
      <c r="T13" s="83">
        <f t="shared" si="3"/>
        <v>0</v>
      </c>
      <c r="U13" s="84">
        <f t="shared" si="4"/>
        <v>0</v>
      </c>
      <c r="V13" s="85" t="str">
        <f t="shared" si="5"/>
        <v/>
      </c>
      <c r="W13" s="82">
        <f>[1]Vulnerabilidad!H18</f>
        <v>0</v>
      </c>
    </row>
    <row r="14" spans="2:23" s="81" customFormat="1">
      <c r="B14" s="78">
        <v>10</v>
      </c>
      <c r="C14" s="86" t="str">
        <f>IF(correction!C14="","",correction!C14)</f>
        <v/>
      </c>
      <c r="D14" s="86" t="str">
        <f>IF(evaluacion!D14="","",evaluacion!D14)</f>
        <v/>
      </c>
      <c r="E14" s="86" t="str">
        <f>IF(correction!E14="","",correction!E14)</f>
        <v/>
      </c>
      <c r="F14" s="86" t="str">
        <f>IF(Inicio!C26="","",Inicio!C26)</f>
        <v/>
      </c>
      <c r="G14" s="64" t="str">
        <f>IF(evaluacion!L14="","",evaluacion!L14)</f>
        <v/>
      </c>
      <c r="H14" s="79" t="str">
        <f>IF(correction!I14="","",correction!I14)</f>
        <v/>
      </c>
      <c r="I14" s="79"/>
      <c r="J14" s="79" t="str">
        <f>IF(correction!K14="","",correction!K14)</f>
        <v/>
      </c>
      <c r="K14" s="79"/>
      <c r="L14" s="79" t="str">
        <f>IF(correction!Q14="","",correction!Q14)</f>
        <v/>
      </c>
      <c r="M14" s="79"/>
      <c r="N14" s="79" t="str">
        <f>IF(correction!M14="","",correction!M14)</f>
        <v/>
      </c>
      <c r="O14" s="79"/>
      <c r="P14" s="79" t="str">
        <f>IF(correction!O14="","",correction!O14)</f>
        <v/>
      </c>
      <c r="Q14" s="79"/>
      <c r="R14" s="77" t="str">
        <f>IF(correction!R14="","",correction!R14)</f>
        <v/>
      </c>
      <c r="S14" s="79"/>
      <c r="T14" s="83">
        <f t="shared" si="3"/>
        <v>0</v>
      </c>
      <c r="U14" s="84">
        <f t="shared" si="4"/>
        <v>0</v>
      </c>
      <c r="V14" s="85" t="str">
        <f t="shared" si="5"/>
        <v/>
      </c>
      <c r="W14" s="82">
        <f>[1]Vulnerabilidad!H19</f>
        <v>0</v>
      </c>
    </row>
    <row r="15" spans="2:23" s="81" customFormat="1">
      <c r="B15" s="78">
        <v>11</v>
      </c>
      <c r="C15" s="86" t="str">
        <f>IF(correction!C15="","",correction!C15)</f>
        <v/>
      </c>
      <c r="D15" s="86" t="str">
        <f>IF(evaluacion!D15="","",evaluacion!D15)</f>
        <v/>
      </c>
      <c r="E15" s="86" t="str">
        <f>IF(correction!E15="","",correction!E15)</f>
        <v/>
      </c>
      <c r="F15" s="86" t="str">
        <f>IF(Inicio!C27="","",Inicio!C27)</f>
        <v/>
      </c>
      <c r="G15" s="64" t="str">
        <f>IF(evaluacion!L15="","",evaluacion!L15)</f>
        <v/>
      </c>
      <c r="H15" s="79" t="str">
        <f>IF(correction!I15="","",correction!I15)</f>
        <v/>
      </c>
      <c r="I15" s="79"/>
      <c r="J15" s="79" t="str">
        <f>IF(correction!K15="","",correction!K15)</f>
        <v/>
      </c>
      <c r="K15" s="79"/>
      <c r="L15" s="79" t="str">
        <f>IF(correction!Q15="","",correction!Q15)</f>
        <v/>
      </c>
      <c r="M15" s="79"/>
      <c r="N15" s="79" t="str">
        <f>IF(correction!M15="","",correction!M15)</f>
        <v/>
      </c>
      <c r="O15" s="79"/>
      <c r="P15" s="79" t="str">
        <f>IF(correction!O15="","",correction!O15)</f>
        <v/>
      </c>
      <c r="Q15" s="79"/>
      <c r="R15" s="77" t="str">
        <f>IF(correction!R15="","",correction!R15)</f>
        <v/>
      </c>
      <c r="S15" s="79"/>
      <c r="T15" s="83">
        <f t="shared" si="3"/>
        <v>0</v>
      </c>
      <c r="U15" s="84">
        <f t="shared" si="4"/>
        <v>0</v>
      </c>
      <c r="V15" s="85" t="str">
        <f t="shared" si="5"/>
        <v/>
      </c>
      <c r="W15" s="82">
        <f>[1]Vulnerabilidad!H20</f>
        <v>0</v>
      </c>
    </row>
    <row r="16" spans="2:23" s="81" customFormat="1">
      <c r="B16" s="78">
        <v>12</v>
      </c>
      <c r="C16" s="86" t="str">
        <f>IF(correction!C16="","",correction!C16)</f>
        <v/>
      </c>
      <c r="D16" s="86" t="str">
        <f>IF(evaluacion!D16="","",evaluacion!D16)</f>
        <v/>
      </c>
      <c r="E16" s="86" t="str">
        <f>IF(correction!E16="","",correction!E16)</f>
        <v/>
      </c>
      <c r="F16" s="86" t="str">
        <f>IF(Inicio!C28="","",Inicio!C28)</f>
        <v/>
      </c>
      <c r="G16" s="64" t="str">
        <f>IF(evaluacion!L16="","",evaluacion!L16)</f>
        <v/>
      </c>
      <c r="H16" s="79" t="str">
        <f>IF(correction!I16="","",correction!I16)</f>
        <v/>
      </c>
      <c r="I16" s="79"/>
      <c r="J16" s="79" t="str">
        <f>IF(correction!K16="","",correction!K16)</f>
        <v/>
      </c>
      <c r="K16" s="79"/>
      <c r="L16" s="79" t="str">
        <f>IF(correction!Q16="","",correction!Q16)</f>
        <v/>
      </c>
      <c r="M16" s="79"/>
      <c r="N16" s="79" t="str">
        <f>IF(correction!M16="","",correction!M16)</f>
        <v/>
      </c>
      <c r="O16" s="79"/>
      <c r="P16" s="79" t="str">
        <f>IF(correction!O16="","",correction!O16)</f>
        <v/>
      </c>
      <c r="Q16" s="79"/>
      <c r="R16" s="77" t="str">
        <f>IF(correction!R16="","",correction!R16)</f>
        <v/>
      </c>
      <c r="S16" s="79"/>
      <c r="T16" s="83">
        <f t="shared" si="3"/>
        <v>0</v>
      </c>
      <c r="U16" s="84">
        <f t="shared" si="4"/>
        <v>0</v>
      </c>
      <c r="V16" s="85" t="str">
        <f t="shared" si="5"/>
        <v/>
      </c>
      <c r="W16" s="82">
        <f>[1]Vulnerabilidad!H21</f>
        <v>0</v>
      </c>
    </row>
    <row r="17" spans="2:23" s="81" customFormat="1">
      <c r="B17" s="78">
        <v>13</v>
      </c>
      <c r="C17" s="86" t="str">
        <f>IF(correction!C17="","",correction!C17)</f>
        <v/>
      </c>
      <c r="D17" s="86" t="str">
        <f>IF(evaluacion!D17="","",evaluacion!D17)</f>
        <v/>
      </c>
      <c r="E17" s="86" t="str">
        <f>IF(correction!E17="","",correction!E17)</f>
        <v/>
      </c>
      <c r="F17" s="86" t="str">
        <f>IF(Inicio!C29="","",Inicio!C29)</f>
        <v/>
      </c>
      <c r="G17" s="64" t="str">
        <f>IF(evaluacion!L17="","",evaluacion!L17)</f>
        <v/>
      </c>
      <c r="H17" s="79" t="str">
        <f>IF(correction!I17="","",correction!I17)</f>
        <v/>
      </c>
      <c r="I17" s="79"/>
      <c r="J17" s="79" t="str">
        <f>IF(correction!K17="","",correction!K17)</f>
        <v/>
      </c>
      <c r="K17" s="79"/>
      <c r="L17" s="79" t="str">
        <f>IF(correction!Q17="","",correction!Q17)</f>
        <v/>
      </c>
      <c r="M17" s="79"/>
      <c r="N17" s="79" t="str">
        <f>IF(correction!M17="","",correction!M17)</f>
        <v/>
      </c>
      <c r="O17" s="79"/>
      <c r="P17" s="79" t="str">
        <f>IF(correction!O17="","",correction!O17)</f>
        <v/>
      </c>
      <c r="Q17" s="79"/>
      <c r="R17" s="77" t="str">
        <f>IF(correction!R17="","",correction!R17)</f>
        <v/>
      </c>
      <c r="S17" s="79"/>
      <c r="T17" s="83">
        <f t="shared" si="3"/>
        <v>0</v>
      </c>
      <c r="U17" s="84">
        <f t="shared" si="4"/>
        <v>0</v>
      </c>
      <c r="V17" s="85" t="str">
        <f t="shared" si="5"/>
        <v/>
      </c>
      <c r="W17" s="82">
        <f>[1]Vulnerabilidad!H22</f>
        <v>0</v>
      </c>
    </row>
    <row r="18" spans="2:23" s="81" customFormat="1">
      <c r="B18" s="78">
        <v>14</v>
      </c>
      <c r="C18" s="86" t="str">
        <f>IF(correction!C18="","",correction!C18)</f>
        <v/>
      </c>
      <c r="D18" s="86" t="str">
        <f>IF(evaluacion!D18="","",evaluacion!D18)</f>
        <v/>
      </c>
      <c r="E18" s="86" t="str">
        <f>IF(correction!E18="","",correction!E18)</f>
        <v/>
      </c>
      <c r="F18" s="86" t="str">
        <f>IF(Inicio!C30="","",Inicio!C30)</f>
        <v/>
      </c>
      <c r="G18" s="64" t="str">
        <f>IF(evaluacion!L18="","",evaluacion!L18)</f>
        <v/>
      </c>
      <c r="H18" s="79" t="str">
        <f>IF(correction!I18="","",correction!I18)</f>
        <v/>
      </c>
      <c r="I18" s="79"/>
      <c r="J18" s="79" t="str">
        <f>IF(correction!K18="","",correction!K18)</f>
        <v/>
      </c>
      <c r="K18" s="79"/>
      <c r="L18" s="79" t="str">
        <f>IF(correction!Q18="","",correction!Q18)</f>
        <v/>
      </c>
      <c r="M18" s="79"/>
      <c r="N18" s="79" t="str">
        <f>IF(correction!M18="","",correction!M18)</f>
        <v/>
      </c>
      <c r="O18" s="79"/>
      <c r="P18" s="79" t="str">
        <f>IF(correction!O18="","",correction!O18)</f>
        <v/>
      </c>
      <c r="Q18" s="79"/>
      <c r="R18" s="77" t="str">
        <f>IF(correction!R18="","",correction!R18)</f>
        <v/>
      </c>
      <c r="S18" s="79"/>
      <c r="T18" s="83">
        <f t="shared" si="3"/>
        <v>0</v>
      </c>
      <c r="U18" s="84">
        <f t="shared" si="4"/>
        <v>0</v>
      </c>
      <c r="V18" s="85" t="str">
        <f t="shared" si="5"/>
        <v/>
      </c>
      <c r="W18" s="82">
        <f>[1]Vulnerabilidad!H23</f>
        <v>0</v>
      </c>
    </row>
    <row r="19" spans="2:23" s="81" customFormat="1">
      <c r="B19" s="78">
        <v>15</v>
      </c>
      <c r="C19" s="86" t="str">
        <f>IF(correction!C19="","",correction!C19)</f>
        <v/>
      </c>
      <c r="D19" s="86" t="str">
        <f>IF(evaluacion!D19="","",evaluacion!D19)</f>
        <v/>
      </c>
      <c r="E19" s="86" t="str">
        <f>IF(correction!E19="","",correction!E19)</f>
        <v/>
      </c>
      <c r="F19" s="86" t="str">
        <f>IF(Inicio!C31="","",Inicio!C31)</f>
        <v/>
      </c>
      <c r="G19" s="64" t="str">
        <f>IF(evaluacion!L19="","",evaluacion!L19)</f>
        <v/>
      </c>
      <c r="H19" s="79" t="str">
        <f>IF(correction!I19="","",correction!I19)</f>
        <v/>
      </c>
      <c r="I19" s="79"/>
      <c r="J19" s="79" t="str">
        <f>IF(correction!K19="","",correction!K19)</f>
        <v/>
      </c>
      <c r="K19" s="79"/>
      <c r="L19" s="79" t="str">
        <f>IF(correction!Q19="","",correction!Q19)</f>
        <v/>
      </c>
      <c r="M19" s="79"/>
      <c r="N19" s="79" t="str">
        <f>IF(correction!M19="","",correction!M19)</f>
        <v/>
      </c>
      <c r="O19" s="79"/>
      <c r="P19" s="79" t="str">
        <f>IF(correction!O19="","",correction!O19)</f>
        <v/>
      </c>
      <c r="Q19" s="79"/>
      <c r="R19" s="77" t="str">
        <f>IF(correction!R19="","",correction!R19)</f>
        <v/>
      </c>
      <c r="S19" s="79"/>
      <c r="T19" s="83">
        <f t="shared" si="3"/>
        <v>0</v>
      </c>
      <c r="U19" s="84">
        <f t="shared" si="4"/>
        <v>0</v>
      </c>
      <c r="V19" s="85" t="str">
        <f t="shared" si="5"/>
        <v/>
      </c>
      <c r="W19" s="82">
        <f>[1]Vulnerabilidad!H24</f>
        <v>0</v>
      </c>
    </row>
    <row r="20" spans="2:23" s="81" customFormat="1">
      <c r="B20" s="78">
        <v>16</v>
      </c>
      <c r="C20" s="86" t="str">
        <f>IF(correction!C20="","",correction!C20)</f>
        <v/>
      </c>
      <c r="D20" s="86" t="str">
        <f>IF(evaluacion!D20="","",evaluacion!D20)</f>
        <v/>
      </c>
      <c r="E20" s="86" t="str">
        <f>IF(correction!E20="","",correction!E20)</f>
        <v/>
      </c>
      <c r="F20" s="86" t="str">
        <f>IF(Inicio!C32="","",Inicio!C32)</f>
        <v/>
      </c>
      <c r="G20" s="64" t="str">
        <f>IF(evaluacion!L20="","",evaluacion!L20)</f>
        <v/>
      </c>
      <c r="H20" s="79" t="str">
        <f>IF(correction!I20="","",correction!I20)</f>
        <v/>
      </c>
      <c r="I20" s="79"/>
      <c r="J20" s="79" t="str">
        <f>IF(correction!K20="","",correction!K20)</f>
        <v/>
      </c>
      <c r="K20" s="79"/>
      <c r="L20" s="79" t="str">
        <f>IF(correction!Q20="","",correction!Q20)</f>
        <v/>
      </c>
      <c r="M20" s="79"/>
      <c r="N20" s="79" t="str">
        <f>IF(correction!M20="","",correction!M20)</f>
        <v/>
      </c>
      <c r="O20" s="79"/>
      <c r="P20" s="79" t="str">
        <f>IF(correction!O20="","",correction!O20)</f>
        <v/>
      </c>
      <c r="Q20" s="79"/>
      <c r="R20" s="77" t="str">
        <f>IF(correction!R20="","",correction!R20)</f>
        <v/>
      </c>
      <c r="S20" s="79"/>
      <c r="T20" s="83">
        <f t="shared" si="3"/>
        <v>0</v>
      </c>
      <c r="U20" s="84">
        <f t="shared" si="4"/>
        <v>0</v>
      </c>
      <c r="V20" s="85" t="str">
        <f t="shared" si="5"/>
        <v/>
      </c>
      <c r="W20" s="82">
        <f>[1]Vulnerabilidad!H25</f>
        <v>0</v>
      </c>
    </row>
    <row r="21" spans="2:23" s="81" customFormat="1">
      <c r="B21" s="78">
        <v>17</v>
      </c>
      <c r="C21" s="86" t="str">
        <f>IF(correction!C21="","",correction!C21)</f>
        <v/>
      </c>
      <c r="D21" s="86" t="str">
        <f>IF(evaluacion!D21="","",evaluacion!D21)</f>
        <v/>
      </c>
      <c r="E21" s="86" t="str">
        <f>IF(correction!E21="","",correction!E21)</f>
        <v/>
      </c>
      <c r="F21" s="86" t="str">
        <f>IF(Inicio!C33="","",Inicio!C33)</f>
        <v/>
      </c>
      <c r="G21" s="64" t="str">
        <f>IF(evaluacion!L21="","",evaluacion!L21)</f>
        <v/>
      </c>
      <c r="H21" s="79" t="str">
        <f>IF(correction!I21="","",correction!I21)</f>
        <v/>
      </c>
      <c r="I21" s="79"/>
      <c r="J21" s="79" t="str">
        <f>IF(correction!K21="","",correction!K21)</f>
        <v/>
      </c>
      <c r="K21" s="79"/>
      <c r="L21" s="79" t="str">
        <f>IF(correction!Q21="","",correction!Q21)</f>
        <v/>
      </c>
      <c r="M21" s="79"/>
      <c r="N21" s="79" t="str">
        <f>IF(correction!M21="","",correction!M21)</f>
        <v/>
      </c>
      <c r="O21" s="79"/>
      <c r="P21" s="79" t="str">
        <f>IF(correction!O21="","",correction!O21)</f>
        <v/>
      </c>
      <c r="Q21" s="79"/>
      <c r="R21" s="77" t="str">
        <f>IF(correction!R21="","",correction!R21)</f>
        <v/>
      </c>
      <c r="S21" s="79"/>
      <c r="T21" s="83">
        <f t="shared" si="3"/>
        <v>0</v>
      </c>
      <c r="U21" s="84">
        <f t="shared" si="4"/>
        <v>0</v>
      </c>
      <c r="V21" s="85" t="str">
        <f t="shared" si="5"/>
        <v/>
      </c>
      <c r="W21" s="82">
        <f>[1]Vulnerabilidad!H26</f>
        <v>0</v>
      </c>
    </row>
    <row r="22" spans="2:23" s="81" customFormat="1">
      <c r="B22" s="78">
        <v>18</v>
      </c>
      <c r="C22" s="86" t="str">
        <f>IF(correction!C22="","",correction!C22)</f>
        <v/>
      </c>
      <c r="D22" s="86" t="str">
        <f>IF(evaluacion!D22="","",evaluacion!D22)</f>
        <v/>
      </c>
      <c r="E22" s="86" t="str">
        <f>IF(correction!E22="","",correction!E22)</f>
        <v/>
      </c>
      <c r="F22" s="86" t="str">
        <f>IF(Inicio!C34="","",Inicio!C34)</f>
        <v/>
      </c>
      <c r="G22" s="64" t="str">
        <f>IF(evaluacion!L22="","",evaluacion!L22)</f>
        <v/>
      </c>
      <c r="H22" s="79" t="str">
        <f>IF(correction!I22="","",correction!I22)</f>
        <v/>
      </c>
      <c r="I22" s="79"/>
      <c r="J22" s="79" t="str">
        <f>IF(correction!K22="","",correction!K22)</f>
        <v/>
      </c>
      <c r="K22" s="79"/>
      <c r="L22" s="79" t="str">
        <f>IF(correction!Q22="","",correction!Q22)</f>
        <v/>
      </c>
      <c r="M22" s="79"/>
      <c r="N22" s="79" t="str">
        <f>IF(correction!M22="","",correction!M22)</f>
        <v/>
      </c>
      <c r="O22" s="79"/>
      <c r="P22" s="79" t="str">
        <f>IF(correction!O22="","",correction!O22)</f>
        <v/>
      </c>
      <c r="Q22" s="79"/>
      <c r="R22" s="77" t="str">
        <f>IF(correction!R22="","",correction!R22)</f>
        <v/>
      </c>
      <c r="S22" s="79"/>
      <c r="T22" s="83">
        <f t="shared" si="3"/>
        <v>0</v>
      </c>
      <c r="U22" s="84">
        <f t="shared" si="4"/>
        <v>0</v>
      </c>
      <c r="V22" s="85" t="str">
        <f t="shared" si="5"/>
        <v/>
      </c>
      <c r="W22" s="82">
        <f>[1]Vulnerabilidad!H27</f>
        <v>0</v>
      </c>
    </row>
    <row r="23" spans="2:23" s="81" customFormat="1">
      <c r="B23" s="78">
        <v>19</v>
      </c>
      <c r="C23" s="86" t="str">
        <f>IF(correction!C23="","",correction!C23)</f>
        <v/>
      </c>
      <c r="D23" s="86" t="str">
        <f>IF(evaluacion!D23="","",evaluacion!D23)</f>
        <v/>
      </c>
      <c r="E23" s="86" t="str">
        <f>IF(correction!E23="","",correction!E23)</f>
        <v/>
      </c>
      <c r="F23" s="86" t="str">
        <f>IF(Inicio!C35="","",Inicio!C35)</f>
        <v/>
      </c>
      <c r="G23" s="64" t="str">
        <f>IF(evaluacion!L23="","",evaluacion!L23)</f>
        <v/>
      </c>
      <c r="H23" s="79" t="str">
        <f>IF(correction!I23="","",correction!I23)</f>
        <v/>
      </c>
      <c r="I23" s="79"/>
      <c r="J23" s="79" t="str">
        <f>IF(correction!K23="","",correction!K23)</f>
        <v/>
      </c>
      <c r="K23" s="79"/>
      <c r="L23" s="79" t="str">
        <f>IF(correction!Q23="","",correction!Q23)</f>
        <v/>
      </c>
      <c r="M23" s="79"/>
      <c r="N23" s="79" t="str">
        <f>IF(correction!M23="","",correction!M23)</f>
        <v/>
      </c>
      <c r="O23" s="79"/>
      <c r="P23" s="79" t="str">
        <f>IF(correction!O23="","",correction!O23)</f>
        <v/>
      </c>
      <c r="Q23" s="79"/>
      <c r="R23" s="77" t="str">
        <f>IF(correction!R23="","",correction!R23)</f>
        <v/>
      </c>
      <c r="S23" s="79"/>
      <c r="T23" s="83">
        <f t="shared" si="3"/>
        <v>0</v>
      </c>
      <c r="U23" s="84">
        <f t="shared" si="4"/>
        <v>0</v>
      </c>
      <c r="V23" s="85" t="str">
        <f t="shared" si="5"/>
        <v/>
      </c>
      <c r="W23" s="82">
        <f>[1]Vulnerabilidad!H28</f>
        <v>0</v>
      </c>
    </row>
    <row r="24" spans="2:23" s="81" customFormat="1">
      <c r="B24" s="78">
        <v>20</v>
      </c>
      <c r="C24" s="86" t="str">
        <f>IF(correction!C24="","",correction!C24)</f>
        <v/>
      </c>
      <c r="D24" s="86" t="str">
        <f>IF(evaluacion!D24="","",evaluacion!D24)</f>
        <v/>
      </c>
      <c r="E24" s="86" t="str">
        <f>IF(correction!E24="","",correction!E24)</f>
        <v/>
      </c>
      <c r="F24" s="86" t="str">
        <f>IF(Inicio!C36="","",Inicio!C36)</f>
        <v/>
      </c>
      <c r="G24" s="64" t="str">
        <f>IF(evaluacion!L24="","",evaluacion!L24)</f>
        <v/>
      </c>
      <c r="H24" s="79" t="str">
        <f>IF(correction!I24="","",correction!I24)</f>
        <v/>
      </c>
      <c r="I24" s="79"/>
      <c r="J24" s="79" t="str">
        <f>IF(correction!K24="","",correction!K24)</f>
        <v/>
      </c>
      <c r="K24" s="79"/>
      <c r="L24" s="79" t="str">
        <f>IF(correction!Q24="","",correction!Q24)</f>
        <v/>
      </c>
      <c r="M24" s="79"/>
      <c r="N24" s="79" t="str">
        <f>IF(correction!M24="","",correction!M24)</f>
        <v/>
      </c>
      <c r="O24" s="79"/>
      <c r="P24" s="79" t="str">
        <f>IF(correction!O24="","",correction!O24)</f>
        <v/>
      </c>
      <c r="Q24" s="79"/>
      <c r="R24" s="77" t="str">
        <f>IF(correction!R24="","",correction!R24)</f>
        <v/>
      </c>
      <c r="S24" s="79"/>
      <c r="T24" s="83">
        <f t="shared" si="3"/>
        <v>0</v>
      </c>
      <c r="U24" s="84">
        <f t="shared" si="4"/>
        <v>0</v>
      </c>
      <c r="V24" s="85" t="str">
        <f t="shared" si="5"/>
        <v/>
      </c>
      <c r="W24" s="82">
        <f>[1]Vulnerabilidad!H29</f>
        <v>0</v>
      </c>
    </row>
    <row r="25" spans="2:23" ht="18.75" thickBot="1">
      <c r="S25" s="46" t="s">
        <v>197</v>
      </c>
      <c r="T25" s="47"/>
      <c r="U25" s="48"/>
      <c r="V25" s="49">
        <f>AVERAGE(V5:V24)</f>
        <v>0.80833333333333335</v>
      </c>
    </row>
  </sheetData>
  <mergeCells count="25">
    <mergeCell ref="V2:V4"/>
    <mergeCell ref="W2:W4"/>
    <mergeCell ref="T2:T4"/>
    <mergeCell ref="U2:U4"/>
    <mergeCell ref="B3:B4"/>
    <mergeCell ref="C3:C4"/>
    <mergeCell ref="D3:D4"/>
    <mergeCell ref="E3:E4"/>
    <mergeCell ref="F3:F4"/>
    <mergeCell ref="C2:D2"/>
    <mergeCell ref="K3:K4"/>
    <mergeCell ref="L3:L4"/>
    <mergeCell ref="M3:M4"/>
    <mergeCell ref="N3:N4"/>
    <mergeCell ref="G3:G4"/>
    <mergeCell ref="H3:H4"/>
    <mergeCell ref="I3:I4"/>
    <mergeCell ref="J3:J4"/>
    <mergeCell ref="H2:M2"/>
    <mergeCell ref="N2:S2"/>
    <mergeCell ref="O3:O4"/>
    <mergeCell ref="P3:P4"/>
    <mergeCell ref="Q3:Q4"/>
    <mergeCell ref="R3:R4"/>
    <mergeCell ref="S3:S4"/>
  </mergeCells>
  <conditionalFormatting sqref="I5:I24 S5:S24 O5:O24 Q5:Q24">
    <cfRule type="containsText" dxfId="120" priority="18" operator="containsText" text="Si con Observaciones">
      <formula>NOT(ISERROR(SEARCH("Si con Observaciones",I5)))</formula>
    </cfRule>
    <cfRule type="containsText" dxfId="119" priority="19" operator="containsText" text="No">
      <formula>NOT(ISERROR(SEARCH("No",I5)))</formula>
    </cfRule>
    <cfRule type="containsText" dxfId="118" priority="20" operator="containsText" text="Si">
      <formula>NOT(ISERROR(SEARCH("Si",I5)))</formula>
    </cfRule>
  </conditionalFormatting>
  <conditionalFormatting sqref="K5:K24">
    <cfRule type="containsText" dxfId="117" priority="15" operator="containsText" text="Si con Observaciones">
      <formula>NOT(ISERROR(SEARCH("Si con Observaciones",K5)))</formula>
    </cfRule>
    <cfRule type="containsText" dxfId="116" priority="16" operator="containsText" text="No">
      <formula>NOT(ISERROR(SEARCH("No",K5)))</formula>
    </cfRule>
    <cfRule type="containsText" dxfId="115" priority="17" operator="containsText" text="Si">
      <formula>NOT(ISERROR(SEARCH("Si",K5)))</formula>
    </cfRule>
  </conditionalFormatting>
  <conditionalFormatting sqref="M5:M24">
    <cfRule type="containsText" dxfId="114" priority="12" operator="containsText" text="Si con Observaciones">
      <formula>NOT(ISERROR(SEARCH("Si con Observaciones",M5)))</formula>
    </cfRule>
    <cfRule type="containsText" dxfId="113" priority="13" operator="containsText" text="No">
      <formula>NOT(ISERROR(SEARCH("No",M5)))</formula>
    </cfRule>
    <cfRule type="containsText" dxfId="112" priority="14" operator="containsText" text="Si">
      <formula>NOT(ISERROR(SEARCH("Si",M5)))</formula>
    </cfRule>
  </conditionalFormatting>
  <conditionalFormatting sqref="G5:G24">
    <cfRule type="expression" dxfId="111" priority="6">
      <formula>G5="100%"</formula>
    </cfRule>
    <cfRule type="expression" dxfId="110" priority="7">
      <formula>G5="86%"</formula>
    </cfRule>
    <cfRule type="expression" dxfId="109" priority="8">
      <formula>G5="71%"</formula>
    </cfRule>
    <cfRule type="expression" dxfId="108" priority="9">
      <formula>G5="57%"</formula>
    </cfRule>
    <cfRule type="expression" dxfId="107" priority="10">
      <formula>G5="43%"</formula>
    </cfRule>
    <cfRule type="expression" dxfId="106" priority="11">
      <formula>G5="29%"</formula>
    </cfRule>
  </conditionalFormatting>
  <conditionalFormatting sqref="G5:G24">
    <cfRule type="containsText" dxfId="105" priority="1" operator="containsText" text="Muy Alto">
      <formula>NOT(ISERROR(SEARCH("Muy Alto",G5)))</formula>
    </cfRule>
    <cfRule type="containsText" dxfId="104" priority="2" operator="containsText" text="Alto">
      <formula>NOT(ISERROR(SEARCH("Alto",G5)))</formula>
    </cfRule>
    <cfRule type="containsText" dxfId="103" priority="3" operator="containsText" text="Medio">
      <formula>NOT(ISERROR(SEARCH("Medio",G5)))</formula>
    </cfRule>
    <cfRule type="containsText" dxfId="102" priority="4" operator="containsText" text="Bajo">
      <formula>NOT(ISERROR(SEARCH("Bajo",G5)))</formula>
    </cfRule>
    <cfRule type="containsText" dxfId="101" priority="5" operator="containsText" text="Muy Bajo">
      <formula>NOT(ISERROR(SEARCH("Muy Bajo",G5)))</formula>
    </cfRule>
  </conditionalFormatting>
  <dataValidations count="1">
    <dataValidation type="list" allowBlank="1" showInputMessage="1" showErrorMessage="1" sqref="K5:K24 M5:M24 S5:S24 Q5:Q24 O5:O24 I5:I24" xr:uid="{00000000-0002-0000-0800-000000000000}">
      <formula1>"Si,Si con Observaciones,No,N/A"</formula1>
    </dataValidation>
  </dataValidations>
  <pageMargins left="0.25" right="0.25" top="0.75" bottom="0.75" header="0.3" footer="0.3"/>
  <pageSetup paperSize="9" scale="6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24</vt:i4>
      </vt:variant>
    </vt:vector>
  </HeadingPairs>
  <TitlesOfParts>
    <vt:vector size="24" baseType="lpstr">
      <vt:lpstr>Inicio</vt:lpstr>
      <vt:lpstr>evaluacion</vt:lpstr>
      <vt:lpstr>correction</vt:lpstr>
      <vt:lpstr>Auditoria 1</vt:lpstr>
      <vt:lpstr>Hoja3</vt:lpstr>
      <vt:lpstr>Auditoria 2</vt:lpstr>
      <vt:lpstr>Auditoria 3</vt:lpstr>
      <vt:lpstr>Auditoria 4</vt:lpstr>
      <vt:lpstr>Auditoria 5</vt:lpstr>
      <vt:lpstr>Auditoria 6</vt:lpstr>
      <vt:lpstr>Auditoria 7</vt:lpstr>
      <vt:lpstr>Auditoria 8</vt:lpstr>
      <vt:lpstr>Auditoria 9</vt:lpstr>
      <vt:lpstr>Hoja1</vt:lpstr>
      <vt:lpstr>Historico Auditorias</vt:lpstr>
      <vt:lpstr>Glosario</vt:lpstr>
      <vt:lpstr>Fotos</vt:lpstr>
      <vt:lpstr>Fotos 2</vt:lpstr>
      <vt:lpstr>Fotos 3</vt:lpstr>
      <vt:lpstr>Datos</vt:lpstr>
      <vt:lpstr>TABLAS</vt:lpstr>
      <vt:lpstr>Dashboard</vt:lpstr>
      <vt:lpstr>METODO VALKER</vt:lpstr>
      <vt:lpstr>Riesgos Por Segmento</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Nuñez Martinez</dc:creator>
  <cp:lastModifiedBy>sdx</cp:lastModifiedBy>
  <cp:lastPrinted>2016-11-15T21:31:55Z</cp:lastPrinted>
  <dcterms:created xsi:type="dcterms:W3CDTF">2016-05-04T16:55:53Z</dcterms:created>
  <dcterms:modified xsi:type="dcterms:W3CDTF">2018-09-27T05:00:54Z</dcterms:modified>
</cp:coreProperties>
</file>