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CFC63EFD-9999-4D11-90B2-91DCE667510E}" xr6:coauthVersionLast="47" xr6:coauthVersionMax="47" xr10:uidLastSave="{00000000-0000-0000-0000-000000000000}"/>
  <bookViews>
    <workbookView xWindow="-120" yWindow="-120" windowWidth="29040" windowHeight="15720" xr2:uid="{00000000-000D-0000-FFFF-FFFF00000000}"/>
  </bookViews>
  <sheets>
    <sheet name="Calendario Proyecto" sheetId="11" r:id="rId1"/>
    <sheet name="Acerca de" sheetId="12" state="hidden" r:id="rId2"/>
  </sheets>
  <definedNames>
    <definedName name="_xlnm._FilterDatabase" localSheetId="0" hidden="1">'Calendario Proyecto'!$B$6:$F$70</definedName>
    <definedName name="hoy" localSheetId="0">TODAY()</definedName>
    <definedName name="Inicio_del_proyecto">'Calendario Proyecto'!$E$3</definedName>
    <definedName name="Semana_para_mostrar">'Calendario Proyecto'!$E$4</definedName>
    <definedName name="task_end" localSheetId="0">'Calendario Proyecto'!$F1</definedName>
    <definedName name="task_progress" localSheetId="0">'Calendario Proyecto'!$D1</definedName>
    <definedName name="task_start" localSheetId="0">'Calendario Proyecto'!$E1</definedName>
    <definedName name="_xlnm.Print_Titles" localSheetId="0">'Calendario 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1" l="1"/>
  <c r="D65" i="11"/>
  <c r="D61" i="11"/>
  <c r="D48" i="11"/>
  <c r="D38" i="11"/>
  <c r="D36" i="11"/>
  <c r="D32" i="11"/>
  <c r="D29" i="11"/>
  <c r="D25" i="11"/>
  <c r="D21" i="11"/>
  <c r="D19" i="11"/>
  <c r="D17" i="11"/>
  <c r="D15" i="11"/>
  <c r="D13" i="11"/>
  <c r="C8" i="11"/>
  <c r="C68" i="11"/>
  <c r="C67" i="11"/>
  <c r="C66" i="11"/>
  <c r="C64" i="11"/>
  <c r="C63" i="11"/>
  <c r="C62" i="11"/>
  <c r="C47" i="11"/>
  <c r="C46" i="11"/>
  <c r="C45" i="11"/>
  <c r="C44" i="11"/>
  <c r="C43" i="11"/>
  <c r="C42" i="11"/>
  <c r="C41" i="11"/>
  <c r="C40" i="11"/>
  <c r="C39" i="11"/>
  <c r="C37" i="11"/>
  <c r="C35" i="11"/>
  <c r="C34" i="11"/>
  <c r="C33" i="11"/>
  <c r="C31" i="11"/>
  <c r="C30" i="11"/>
  <c r="C28" i="11"/>
  <c r="C27" i="11"/>
  <c r="C26" i="11"/>
  <c r="C24" i="11"/>
  <c r="C23" i="11"/>
  <c r="C22" i="11"/>
  <c r="C20" i="11"/>
  <c r="C18" i="11"/>
  <c r="C16" i="11"/>
  <c r="C14" i="11"/>
  <c r="C11" i="11"/>
  <c r="C12" i="11"/>
  <c r="C10" i="11"/>
  <c r="C50" i="11"/>
  <c r="C51" i="11"/>
  <c r="C52" i="11"/>
  <c r="C53" i="11"/>
  <c r="C54" i="11"/>
  <c r="C55" i="11"/>
  <c r="C56" i="11"/>
  <c r="C57" i="11"/>
  <c r="C58" i="11"/>
  <c r="C59" i="11"/>
  <c r="C60" i="11"/>
  <c r="C49" i="11"/>
  <c r="D9" i="11"/>
  <c r="E9" i="11"/>
  <c r="E10" i="11" s="1"/>
  <c r="H8" i="11"/>
  <c r="H7" i="11"/>
  <c r="F10" i="11" l="1"/>
  <c r="E11" i="11" s="1"/>
  <c r="F11" i="11" s="1"/>
  <c r="E12" i="11" s="1"/>
  <c r="F12" i="11" s="1"/>
  <c r="I5" i="11"/>
  <c r="H70" i="11"/>
  <c r="H69" i="11"/>
  <c r="H10" i="11" l="1"/>
  <c r="H12" i="11"/>
  <c r="H11" i="11"/>
  <c r="I6" i="11"/>
  <c r="F9" i="11" l="1"/>
  <c r="E13" i="11" s="1"/>
  <c r="J5" i="11"/>
  <c r="K5" i="11" s="1"/>
  <c r="L5" i="11" s="1"/>
  <c r="M5" i="11" s="1"/>
  <c r="N5" i="11" s="1"/>
  <c r="O5" i="11" s="1"/>
  <c r="P5" i="11" s="1"/>
  <c r="I4" i="11"/>
  <c r="F13" i="11" l="1"/>
  <c r="E15" i="11" s="1"/>
  <c r="E14" i="11"/>
  <c r="H9" i="11"/>
  <c r="P4" i="11"/>
  <c r="Q5" i="11"/>
  <c r="R5" i="11" s="1"/>
  <c r="S5" i="11" s="1"/>
  <c r="T5" i="11" s="1"/>
  <c r="U5" i="11" s="1"/>
  <c r="V5" i="11" s="1"/>
  <c r="W5" i="11" s="1"/>
  <c r="J6" i="11"/>
  <c r="H13" i="11" l="1"/>
  <c r="F15" i="11"/>
  <c r="E17" i="11" s="1"/>
  <c r="E16" i="11"/>
  <c r="F16" i="11" s="1"/>
  <c r="F14" i="11"/>
  <c r="H14" i="11"/>
  <c r="W4" i="11"/>
  <c r="X5" i="11"/>
  <c r="Y5" i="11" s="1"/>
  <c r="Z5" i="11" s="1"/>
  <c r="AA5" i="11" s="1"/>
  <c r="AB5" i="11" s="1"/>
  <c r="AC5" i="11" s="1"/>
  <c r="AD5" i="11" s="1"/>
  <c r="K6" i="11"/>
  <c r="H15" i="11" l="1"/>
  <c r="E18" i="11"/>
  <c r="F18" i="11" s="1"/>
  <c r="F17" i="11"/>
  <c r="E19" i="11" s="1"/>
  <c r="H16" i="11"/>
  <c r="AE5" i="11"/>
  <c r="AF5" i="11" s="1"/>
  <c r="AG5" i="11" s="1"/>
  <c r="AH5" i="11" s="1"/>
  <c r="AI5" i="11" s="1"/>
  <c r="AJ5" i="11" s="1"/>
  <c r="AD4" i="11"/>
  <c r="L6" i="11"/>
  <c r="H17" i="11" l="1"/>
  <c r="E20" i="11"/>
  <c r="F20" i="11" s="1"/>
  <c r="F19" i="11"/>
  <c r="H18" i="11"/>
  <c r="AK5" i="11"/>
  <c r="AL5" i="11" s="1"/>
  <c r="AM5" i="11" s="1"/>
  <c r="AN5" i="11" s="1"/>
  <c r="AO5" i="11" s="1"/>
  <c r="AP5" i="11" s="1"/>
  <c r="AQ5" i="11" s="1"/>
  <c r="M6" i="11"/>
  <c r="E21" i="11" l="1"/>
  <c r="E22" i="11" s="1"/>
  <c r="H19" i="11"/>
  <c r="H20" i="11"/>
  <c r="AR5" i="11"/>
  <c r="AS5" i="11" s="1"/>
  <c r="AK4" i="11"/>
  <c r="N6" i="11"/>
  <c r="F21" i="11" l="1"/>
  <c r="E25" i="11" s="1"/>
  <c r="F25" i="11" s="1"/>
  <c r="E29" i="11" s="1"/>
  <c r="F22" i="11"/>
  <c r="E23" i="11" s="1"/>
  <c r="AT5" i="11"/>
  <c r="AS6" i="11"/>
  <c r="AR4" i="11"/>
  <c r="O6" i="11"/>
  <c r="E26" i="11" l="1"/>
  <c r="F26" i="11" s="1"/>
  <c r="E27" i="11" s="1"/>
  <c r="H21" i="11"/>
  <c r="H22" i="11"/>
  <c r="F23" i="11"/>
  <c r="E24" i="11" s="1"/>
  <c r="E30" i="11"/>
  <c r="F30" i="11" s="1"/>
  <c r="E31" i="11" s="1"/>
  <c r="F31" i="11" s="1"/>
  <c r="F29" i="11"/>
  <c r="H25" i="11"/>
  <c r="AT6" i="11"/>
  <c r="H23" i="11" l="1"/>
  <c r="E32" i="11"/>
  <c r="E33" i="11" s="1"/>
  <c r="F24" i="11"/>
  <c r="H24" i="11" s="1"/>
  <c r="H29" i="11"/>
  <c r="H31" i="11"/>
  <c r="H30" i="11"/>
  <c r="F27" i="11"/>
  <c r="E28" i="11" s="1"/>
  <c r="H26" i="11"/>
  <c r="P6" i="11"/>
  <c r="F32" i="11" l="1"/>
  <c r="F33" i="11"/>
  <c r="E34" i="11" s="1"/>
  <c r="H33" i="11"/>
  <c r="E36" i="11"/>
  <c r="E37" i="11" s="1"/>
  <c r="F37" i="11" s="1"/>
  <c r="H32" i="11"/>
  <c r="H27" i="11"/>
  <c r="F28" i="11"/>
  <c r="H28" i="11" s="1"/>
  <c r="F36" i="11"/>
  <c r="E38" i="11" s="1"/>
  <c r="R6" i="11"/>
  <c r="F34" i="11" l="1"/>
  <c r="E35" i="11" s="1"/>
  <c r="F38" i="11"/>
  <c r="E48" i="11" s="1"/>
  <c r="E39" i="11"/>
  <c r="F39" i="11" s="1"/>
  <c r="E40" i="11" s="1"/>
  <c r="F40" i="11" s="1"/>
  <c r="E41" i="11" s="1"/>
  <c r="F41" i="11" s="1"/>
  <c r="E42" i="11" s="1"/>
  <c r="F42" i="11" s="1"/>
  <c r="E43" i="11" s="1"/>
  <c r="F43" i="11" s="1"/>
  <c r="E44" i="11" s="1"/>
  <c r="F44" i="11" s="1"/>
  <c r="E45" i="11" s="1"/>
  <c r="F45" i="11" s="1"/>
  <c r="E46" i="11" s="1"/>
  <c r="F46" i="11" s="1"/>
  <c r="E47" i="11" s="1"/>
  <c r="F47" i="11" s="1"/>
  <c r="H36" i="1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4" i="11" l="1"/>
  <c r="F35" i="11"/>
  <c r="H35" i="11" s="1"/>
  <c r="H38" i="11"/>
  <c r="H37" i="11"/>
  <c r="H39" i="11"/>
  <c r="AW5" i="11"/>
  <c r="AX5" i="11" s="1"/>
  <c r="AV6" i="11"/>
  <c r="AU6" i="11"/>
  <c r="F48" i="11" l="1"/>
  <c r="E61" i="11" s="1"/>
  <c r="E49" i="11"/>
  <c r="H40" i="11"/>
  <c r="AW6" i="11"/>
  <c r="AY5" i="11"/>
  <c r="H48" i="11" l="1"/>
  <c r="E62" i="11"/>
  <c r="F62" i="11" s="1"/>
  <c r="E63" i="11" s="1"/>
  <c r="F61" i="11"/>
  <c r="E65" i="11" s="1"/>
  <c r="H41" i="11"/>
  <c r="AZ5" i="11"/>
  <c r="AY6" i="11"/>
  <c r="AY4" i="11"/>
  <c r="AX6" i="11" s="1"/>
  <c r="H61" i="11" l="1"/>
  <c r="E66" i="11"/>
  <c r="F66" i="11" s="1"/>
  <c r="E67" i="11" s="1"/>
  <c r="F65" i="11"/>
  <c r="H65" i="11" s="1"/>
  <c r="H43" i="11"/>
  <c r="H42" i="11"/>
  <c r="BA5" i="11"/>
  <c r="AZ6" i="11"/>
  <c r="H44" i="11" l="1"/>
  <c r="BB5" i="11"/>
  <c r="BA6" i="11"/>
  <c r="BB6" i="11" l="1"/>
  <c r="BC5" i="11"/>
  <c r="H45" i="11" l="1"/>
  <c r="BD5" i="11"/>
  <c r="BC6" i="11"/>
  <c r="H46" i="11" l="1"/>
  <c r="BE5" i="11"/>
  <c r="BD6" i="11"/>
  <c r="H47" i="11" l="1"/>
  <c r="BF5" i="11"/>
  <c r="BF4" i="11" l="1"/>
  <c r="BE6" i="11" s="1"/>
  <c r="BF6" i="11"/>
  <c r="BG5" i="11"/>
  <c r="BG6" i="11" l="1"/>
  <c r="BH5" i="11"/>
  <c r="BI5" i="11" l="1"/>
  <c r="BH6" i="11"/>
  <c r="BJ5" i="11" l="1"/>
  <c r="BI6" i="11"/>
  <c r="BK5" i="11" l="1"/>
  <c r="BJ6" i="11"/>
  <c r="BL5" i="11" l="1"/>
  <c r="BK6" i="11"/>
  <c r="BL6" i="11" l="1"/>
  <c r="BM5" i="11"/>
  <c r="BN5" i="11" l="1"/>
  <c r="BM4" i="11"/>
  <c r="BM6" i="11"/>
  <c r="BN6" i="11" l="1"/>
  <c r="BO5" i="11"/>
  <c r="F63" i="11"/>
  <c r="BP5" i="11" l="1"/>
  <c r="BO6" i="11"/>
  <c r="E64" i="11"/>
  <c r="F64" i="11" s="1"/>
  <c r="H62" i="11"/>
  <c r="H63" i="11"/>
  <c r="BQ5" i="11" l="1"/>
  <c r="BP6" i="11"/>
  <c r="H64" i="11"/>
  <c r="F67" i="11"/>
  <c r="E68" i="11" s="1"/>
  <c r="BR5" i="11" l="1"/>
  <c r="BQ6" i="11"/>
  <c r="H66" i="11"/>
  <c r="F68" i="11"/>
  <c r="BS5" i="11" l="1"/>
  <c r="BR6" i="11"/>
  <c r="H67" i="11"/>
  <c r="H68" i="11"/>
  <c r="F49" i="11"/>
  <c r="E50" i="11" s="1"/>
  <c r="BS6" i="11" l="1"/>
  <c r="BT5" i="11"/>
  <c r="H49" i="11"/>
  <c r="F50" i="11"/>
  <c r="H50" i="11" s="1"/>
  <c r="BT4" i="11" l="1"/>
  <c r="BT6" i="11"/>
  <c r="BU5" i="11"/>
  <c r="E51" i="11"/>
  <c r="F51" i="11" s="1"/>
  <c r="E52" i="11" s="1"/>
  <c r="F52" i="11" s="1"/>
  <c r="E53" i="11" s="1"/>
  <c r="BU6" i="11" l="1"/>
  <c r="BV5" i="11"/>
  <c r="H51" i="11"/>
  <c r="F53" i="11"/>
  <c r="E54" i="11" s="1"/>
  <c r="H52" i="11"/>
  <c r="BW5" i="11" l="1"/>
  <c r="BV6" i="11"/>
  <c r="F54" i="11"/>
  <c r="E55" i="11" s="1"/>
  <c r="H53" i="11"/>
  <c r="BX5" i="11" l="1"/>
  <c r="BW6" i="11"/>
  <c r="H54" i="11"/>
  <c r="F55" i="11"/>
  <c r="E56" i="11" s="1"/>
  <c r="BY5" i="11" l="1"/>
  <c r="BX6" i="11"/>
  <c r="H55" i="11"/>
  <c r="F56" i="11"/>
  <c r="E57" i="11" s="1"/>
  <c r="BZ5" i="11" l="1"/>
  <c r="BY6" i="11"/>
  <c r="F57" i="11"/>
  <c r="E58" i="11" s="1"/>
  <c r="H56" i="11"/>
  <c r="CA5" i="11" l="1"/>
  <c r="BZ6" i="11"/>
  <c r="H57" i="11"/>
  <c r="F58" i="11"/>
  <c r="E59" i="11" s="1"/>
  <c r="CA4" i="11" l="1"/>
  <c r="CB5" i="11"/>
  <c r="CA6" i="11"/>
  <c r="F59" i="11"/>
  <c r="E60" i="11" s="1"/>
  <c r="H58" i="11"/>
  <c r="CB6" i="11" l="1"/>
  <c r="CC5" i="11"/>
  <c r="H59" i="11"/>
  <c r="F60" i="11"/>
  <c r="H60" i="11" s="1"/>
  <c r="CD5" i="11" l="1"/>
  <c r="CC6" i="11"/>
  <c r="CD6" i="11" l="1"/>
  <c r="CE5" i="11"/>
  <c r="CE6" i="11" l="1"/>
  <c r="CF5" i="11"/>
  <c r="CF6" i="11" l="1"/>
  <c r="CG5" i="11"/>
  <c r="CG6" i="11" s="1"/>
</calcChain>
</file>

<file path=xl/sharedStrings.xml><?xml version="1.0" encoding="utf-8"?>
<sst xmlns="http://schemas.openxmlformats.org/spreadsheetml/2006/main" count="101" uniqueCount="82">
  <si>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</si>
  <si>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</si>
  <si>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</si>
  <si>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https://www.vertex42.com/ExcelTemplates/simple-gantt-chart.html</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</si>
  <si>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</si>
  <si>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</si>
  <si>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</si>
  <si>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</si>
  <si>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</si>
  <si>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</si>
  <si>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</si>
  <si>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</si>
  <si>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</si>
  <si>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</si>
  <si>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</si>
  <si>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</si>
  <si>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</si>
  <si>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</si>
  <si>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</si>
  <si>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</si>
  <si>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</si>
  <si>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</si>
  <si>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</si>
  <si>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</si>
  <si>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</si>
  <si>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</si>
  <si>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</si>
  <si>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</si>
  <si>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</si>
  <si>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</si>
  <si>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</si>
  <si>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</si>
  <si>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</si>
  <si>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</si>
  <si>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Jorge Luis León Aceituno</t>
  </si>
  <si>
    <t>Proyecto de Graduación II</t>
  </si>
  <si>
    <t>NOMBRE DE TAREA</t>
  </si>
  <si>
    <t>Duración en Días</t>
  </si>
  <si>
    <t>Modelos</t>
  </si>
  <si>
    <t>Apartamentos</t>
  </si>
  <si>
    <t>Usuarios</t>
  </si>
  <si>
    <t>Pago Mantenimiento</t>
  </si>
  <si>
    <t>Autorización de Ingreso</t>
  </si>
  <si>
    <t>Alquiler de Apartamentos</t>
  </si>
  <si>
    <t>Contador Principal de Agua</t>
  </si>
  <si>
    <t>Contador Propietario de Agua</t>
  </si>
  <si>
    <t>Incidencias</t>
  </si>
  <si>
    <t>Proveedores</t>
  </si>
  <si>
    <t>Vistas</t>
  </si>
  <si>
    <t>Ventana de Inicio</t>
  </si>
  <si>
    <t>Ventana de Acceso</t>
  </si>
  <si>
    <t>Mant. Apartamentos</t>
  </si>
  <si>
    <t>Mant. Usuarios</t>
  </si>
  <si>
    <t>Mant. Pago Mantenimiento</t>
  </si>
  <si>
    <t>Mant. Autorización de Ingreso</t>
  </si>
  <si>
    <t>Mant. Alquiler de Apartamentos</t>
  </si>
  <si>
    <t>Mant. Contador Principal de Agua</t>
  </si>
  <si>
    <t>Mant. Contador Propietario de Agua</t>
  </si>
  <si>
    <t>Mant. Incidencias</t>
  </si>
  <si>
    <t>Mant. Proveedores</t>
  </si>
  <si>
    <t>Login</t>
  </si>
  <si>
    <t>Cambio de Contraseña</t>
  </si>
  <si>
    <t>CRUD</t>
  </si>
  <si>
    <t>Mant. Rol</t>
  </si>
  <si>
    <t>Rol</t>
  </si>
  <si>
    <t>Agregar Categoría</t>
  </si>
  <si>
    <t>Agregar Servicio</t>
  </si>
  <si>
    <t>Listar Gastos Servicios</t>
  </si>
  <si>
    <t>Agregar Inventario</t>
  </si>
  <si>
    <t>Descontar Inventario</t>
  </si>
  <si>
    <t>Listar Detalle Compra</t>
  </si>
  <si>
    <t>Listar Detalle Consumo</t>
  </si>
  <si>
    <t>Controlador</t>
  </si>
  <si>
    <t>Pruebas</t>
  </si>
  <si>
    <t>Cambios o Correcciones</t>
  </si>
  <si>
    <t>Prueba 1</t>
  </si>
  <si>
    <t>Prueba 2</t>
  </si>
  <si>
    <t>Prueba 3</t>
  </si>
  <si>
    <t>Cambio o Corrección 1</t>
  </si>
  <si>
    <t>Cambio o Corrección 2</t>
  </si>
  <si>
    <t>Cambio o Corrección 3</t>
  </si>
  <si>
    <t>DESARROLLO WEB PARA LA ADMINISTRACIÓN
DE CONDOMINIO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</si>
</sst>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d\-mm\-yy;@"/>
    <numFmt numFmtId="173" formatCode="#,##0.0\ &quot;días&quot;"/>
  </numFmts>
  <fonts count="4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Calibri"/>
      <family val="2"/>
      <scheme val="minor"/>
    </font>
    <font>
      <sz val="10"/>
      <color theme="1"/>
      <name val="Calibri"/>
      <family val="2"/>
      <scheme val="minor"/>
    </font>
    <font>
      <sz val="9"/>
      <color theme="0"/>
      <name val="Calibri"/>
      <family val="2"/>
      <scheme val="minor"/>
    </font>
    <font>
      <sz val="9"/>
      <color theme="1"/>
      <name val="Calibri"/>
      <family val="2"/>
      <scheme val="minor"/>
    </font>
    <font>
      <sz val="9"/>
      <color theme="1" tint="0.34998626667073579"/>
      <name val="Calibri"/>
      <family val="2"/>
      <scheme val="minor"/>
    </font>
    <font>
      <sz val="10"/>
      <color theme="6" tint="-0.249977111117893"/>
      <name val="Calibri"/>
      <family val="2"/>
      <scheme val="minor"/>
    </font>
    <font>
      <b/>
      <sz val="11"/>
      <color theme="6" tint="-0.499984740745262"/>
      <name val="Calibri"/>
      <family val="2"/>
      <scheme val="minor"/>
    </font>
    <font>
      <b/>
      <sz val="11"/>
      <color theme="5" tint="-0.499984740745262"/>
      <name val="Calibri"/>
      <family val="2"/>
      <scheme val="minor"/>
    </font>
    <font>
      <b/>
      <sz val="11"/>
      <color theme="7" tint="-0.499984740745262"/>
      <name val="Calibri"/>
      <family val="2"/>
      <scheme val="minor"/>
    </font>
    <font>
      <b/>
      <sz val="20"/>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8458815271462"/>
      </left>
      <right style="thin">
        <color theme="0" tint="-0.1498458815271462"/>
      </right>
      <top/>
      <bottom style="medium">
        <color theme="0" tint="-0.1498764000366222"/>
      </bottom>
      <diagonal/>
    </border>
    <border>
      <left style="thin">
        <color theme="0" tint="-0.34998626667073579"/>
      </left>
      <right/>
      <top/>
      <bottom style="medium">
        <color theme="0" tint="-0.14996795556505021"/>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style="medium">
        <color theme="0" tint="-0.1498764000366222"/>
      </top>
      <bottom style="medium">
        <color theme="0" tint="-0.149876400036622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theme="0" tint="-0.1498458815271462"/>
      </left>
      <right style="thin">
        <color theme="0" tint="-0.1498458815271462"/>
      </right>
      <top style="medium">
        <color theme="0" tint="-0.1498764000366222"/>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9"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5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9" fillId="0" borderId="0" xfId="6"/>
    <xf numFmtId="0" fontId="8" fillId="0" borderId="2" xfId="12">
      <alignment horizontal="left" vertical="center" indent="2"/>
    </xf>
    <xf numFmtId="0" fontId="0" fillId="0" borderId="10" xfId="0" applyBorder="1"/>
    <xf numFmtId="0" fontId="4" fillId="0" borderId="0" xfId="0" applyFont="1" applyAlignment="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20" fillId="0" borderId="0" xfId="0" applyFont="1" applyAlignment="1">
      <alignment horizontal="center"/>
    </xf>
    <xf numFmtId="0" fontId="21" fillId="0" borderId="0" xfId="1" applyFont="1" applyAlignment="1" applyProtection="1">
      <alignment horizontal="center" vertical="top"/>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0" xfId="0" applyBorder="1" applyAlignment="1">
      <alignment horizontal="center"/>
    </xf>
    <xf numFmtId="0" fontId="0" fillId="0" borderId="0" xfId="0" applyAlignment="1">
      <alignment horizontal="center" wrapText="1"/>
    </xf>
    <xf numFmtId="0" fontId="8" fillId="0" borderId="2" xfId="11">
      <alignment horizontal="center" vertical="center"/>
    </xf>
    <xf numFmtId="0" fontId="0" fillId="0" borderId="0" xfId="0" applyAlignment="1">
      <alignment horizontal="center" vertical="center"/>
    </xf>
    <xf numFmtId="0" fontId="5" fillId="3" borderId="2" xfId="12" applyFont="1" applyFill="1">
      <alignment horizontal="left" vertical="center" indent="2"/>
    </xf>
    <xf numFmtId="9" fontId="20" fillId="3" borderId="2" xfId="2" applyFont="1" applyFill="1" applyBorder="1" applyAlignment="1">
      <alignment horizontal="center" vertical="center"/>
    </xf>
    <xf numFmtId="0" fontId="34" fillId="0" borderId="0" xfId="3" applyFont="1"/>
    <xf numFmtId="0" fontId="1" fillId="0" borderId="2" xfId="0" applyFont="1" applyBorder="1" applyAlignment="1">
      <alignment horizontal="center" vertical="center"/>
    </xf>
    <xf numFmtId="0" fontId="35" fillId="0" borderId="9" xfId="0" applyFont="1" applyBorder="1" applyAlignment="1">
      <alignment horizontal="center" vertical="center"/>
    </xf>
    <xf numFmtId="0" fontId="35" fillId="0" borderId="0" xfId="0" applyFont="1" applyAlignment="1">
      <alignment vertical="center"/>
    </xf>
    <xf numFmtId="172" fontId="5" fillId="3" borderId="2" xfId="10" applyNumberFormat="1" applyFont="1" applyFill="1">
      <alignment horizontal="center" vertical="center"/>
    </xf>
    <xf numFmtId="172" fontId="0" fillId="7" borderId="2" xfId="0" applyNumberFormat="1" applyFill="1" applyBorder="1" applyAlignment="1">
      <alignment horizontal="center" vertical="center"/>
    </xf>
    <xf numFmtId="0" fontId="36" fillId="0" borderId="0" xfId="3" applyFont="1"/>
    <xf numFmtId="0" fontId="10" fillId="0" borderId="2"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vertical="center"/>
    </xf>
    <xf numFmtId="173" fontId="8" fillId="7" borderId="2" xfId="11" applyNumberFormat="1" applyFill="1">
      <alignment horizontal="center" vertical="center"/>
    </xf>
    <xf numFmtId="173" fontId="5" fillId="3" borderId="2" xfId="11" applyNumberFormat="1" applyFont="1" applyFill="1">
      <alignment horizontal="center" vertical="center"/>
    </xf>
    <xf numFmtId="0" fontId="38" fillId="3" borderId="2" xfId="12" applyFont="1" applyFill="1" applyAlignment="1">
      <alignment horizontal="left" vertical="center" indent="3"/>
    </xf>
    <xf numFmtId="173" fontId="38" fillId="3" borderId="2" xfId="11" applyNumberFormat="1" applyFont="1" applyFill="1">
      <alignment horizontal="center" vertical="center"/>
    </xf>
    <xf numFmtId="9" fontId="38" fillId="3" borderId="2" xfId="2" applyFont="1" applyFill="1" applyBorder="1" applyAlignment="1">
      <alignment horizontal="center" vertical="center"/>
    </xf>
    <xf numFmtId="172" fontId="38" fillId="3" borderId="2" xfId="10" applyNumberFormat="1" applyFont="1" applyFill="1">
      <alignment horizontal="center" vertical="center"/>
    </xf>
    <xf numFmtId="0" fontId="31" fillId="0" borderId="0" xfId="3" applyFont="1" applyAlignment="1">
      <alignment wrapText="1"/>
    </xf>
    <xf numFmtId="0" fontId="19" fillId="0" borderId="0" xfId="3" applyAlignment="1">
      <alignment wrapText="1"/>
    </xf>
    <xf numFmtId="0" fontId="31" fillId="0" borderId="0" xfId="3" applyFont="1"/>
    <xf numFmtId="0" fontId="34" fillId="0" borderId="0" xfId="3" applyFont="1" applyAlignment="1">
      <alignment wrapText="1"/>
    </xf>
    <xf numFmtId="0" fontId="39" fillId="9" borderId="2" xfId="12" applyFont="1" applyFill="1">
      <alignment horizontal="left" vertical="center" indent="2"/>
    </xf>
    <xf numFmtId="173" fontId="39" fillId="9" borderId="2" xfId="11" applyNumberFormat="1" applyFont="1" applyFill="1">
      <alignment horizontal="center" vertical="center"/>
    </xf>
    <xf numFmtId="9" fontId="39" fillId="9" borderId="2" xfId="2" applyFont="1" applyFill="1" applyBorder="1" applyAlignment="1">
      <alignment horizontal="center" vertical="center"/>
    </xf>
    <xf numFmtId="172" fontId="39" fillId="9" borderId="2" xfId="10" applyNumberFormat="1" applyFont="1" applyFill="1">
      <alignment horizontal="center" vertical="center"/>
    </xf>
    <xf numFmtId="0" fontId="39" fillId="0" borderId="2" xfId="0" applyFont="1" applyBorder="1" applyAlignment="1">
      <alignment horizontal="center" vertical="center"/>
    </xf>
    <xf numFmtId="0" fontId="39" fillId="0" borderId="9" xfId="0" applyFont="1" applyBorder="1" applyAlignment="1">
      <alignment horizontal="center" vertical="center"/>
    </xf>
    <xf numFmtId="0" fontId="39" fillId="0" borderId="0" xfId="0" applyFont="1" applyAlignment="1">
      <alignment vertical="center"/>
    </xf>
    <xf numFmtId="173" fontId="40" fillId="43" borderId="2" xfId="11" applyNumberFormat="1" applyFont="1" applyFill="1">
      <alignment horizontal="center" vertical="center"/>
    </xf>
    <xf numFmtId="9" fontId="40" fillId="43" borderId="2" xfId="2" applyFont="1" applyFill="1" applyBorder="1" applyAlignment="1">
      <alignment horizontal="center" vertical="center"/>
    </xf>
    <xf numFmtId="172" fontId="40" fillId="43" borderId="2" xfId="0" applyNumberFormat="1" applyFont="1" applyFill="1" applyBorder="1" applyAlignment="1">
      <alignment horizontal="center" vertical="center"/>
    </xf>
    <xf numFmtId="0" fontId="40" fillId="0" borderId="2" xfId="0" applyFont="1" applyBorder="1" applyAlignment="1">
      <alignment horizontal="center" vertical="center"/>
    </xf>
    <xf numFmtId="0" fontId="40" fillId="0" borderId="9" xfId="0" applyFont="1" applyBorder="1" applyAlignment="1">
      <alignment horizontal="center" vertical="center"/>
    </xf>
    <xf numFmtId="0" fontId="40" fillId="0" borderId="0" xfId="0" applyFont="1" applyAlignment="1">
      <alignment vertical="center"/>
    </xf>
    <xf numFmtId="173" fontId="41" fillId="44" borderId="2" xfId="11" applyNumberFormat="1" applyFont="1" applyFill="1">
      <alignment horizontal="center" vertical="center"/>
    </xf>
    <xf numFmtId="9" fontId="41" fillId="44" borderId="2" xfId="2" applyFont="1" applyFill="1" applyBorder="1" applyAlignment="1">
      <alignment horizontal="center" vertical="center"/>
    </xf>
    <xf numFmtId="172" fontId="41" fillId="44" borderId="2"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Alignment="1">
      <alignment vertical="center"/>
    </xf>
    <xf numFmtId="173" fontId="42" fillId="5" borderId="2" xfId="11" applyNumberFormat="1" applyFont="1" applyFill="1">
      <alignment horizontal="center" vertical="center"/>
    </xf>
    <xf numFmtId="9" fontId="42" fillId="5" borderId="2" xfId="2" applyFont="1" applyFill="1" applyBorder="1" applyAlignment="1">
      <alignment horizontal="center" vertical="center"/>
    </xf>
    <xf numFmtId="172" fontId="42" fillId="5" borderId="2" xfId="0" applyNumberFormat="1" applyFont="1" applyFill="1" applyBorder="1" applyAlignment="1">
      <alignment horizontal="center" vertical="center"/>
    </xf>
    <xf numFmtId="0" fontId="42" fillId="0" borderId="2" xfId="0" applyFont="1" applyBorder="1" applyAlignment="1">
      <alignment horizontal="center" vertical="center"/>
    </xf>
    <xf numFmtId="0" fontId="42" fillId="0" borderId="9" xfId="0" applyFont="1" applyBorder="1" applyAlignment="1">
      <alignment horizontal="center" vertical="center"/>
    </xf>
    <xf numFmtId="0" fontId="42" fillId="0" borderId="0" xfId="0" applyFont="1" applyAlignment="1">
      <alignment vertical="center"/>
    </xf>
    <xf numFmtId="0" fontId="19" fillId="0" borderId="0" xfId="3"/>
    <xf numFmtId="0" fontId="19" fillId="0" borderId="0" xfId="3" applyAlignment="1">
      <alignment horizontal="center" vertical="center"/>
    </xf>
    <xf numFmtId="0" fontId="0" fillId="0" borderId="17" xfId="0" applyBorder="1" applyAlignment="1">
      <alignment horizontal="center" vertical="center"/>
    </xf>
    <xf numFmtId="0" fontId="37" fillId="0" borderId="17" xfId="0" applyFont="1" applyBorder="1" applyAlignment="1">
      <alignment horizontal="center" vertical="center"/>
    </xf>
    <xf numFmtId="0" fontId="35" fillId="0" borderId="17" xfId="0" applyFont="1" applyBorder="1" applyAlignment="1">
      <alignment horizontal="center" vertical="center"/>
    </xf>
    <xf numFmtId="0" fontId="40" fillId="0" borderId="17" xfId="0" applyFont="1" applyBorder="1" applyAlignment="1">
      <alignment horizontal="center" vertical="center"/>
    </xf>
    <xf numFmtId="0" fontId="39" fillId="0" borderId="17" xfId="0" applyFont="1" applyBorder="1" applyAlignment="1">
      <alignment horizontal="center" vertical="center"/>
    </xf>
    <xf numFmtId="0" fontId="41" fillId="0" borderId="17" xfId="0" applyFont="1" applyBorder="1" applyAlignment="1">
      <alignment horizontal="center" vertical="center"/>
    </xf>
    <xf numFmtId="0" fontId="42" fillId="0" borderId="17" xfId="0" applyFont="1" applyBorder="1" applyAlignment="1">
      <alignment horizontal="center" vertical="center"/>
    </xf>
    <xf numFmtId="0" fontId="0" fillId="2" borderId="17" xfId="0" applyFill="1" applyBorder="1" applyAlignment="1">
      <alignment horizontal="center" vertical="center"/>
    </xf>
    <xf numFmtId="0" fontId="11" fillId="10" borderId="19" xfId="0" applyFont="1" applyFill="1" applyBorder="1" applyAlignment="1">
      <alignment horizontal="center" vertical="center" shrinkToFit="1"/>
    </xf>
    <xf numFmtId="0" fontId="11" fillId="10" borderId="20" xfId="0" applyFont="1" applyFill="1" applyBorder="1" applyAlignment="1">
      <alignment horizontal="center" vertical="center" shrinkToFit="1"/>
    </xf>
    <xf numFmtId="0" fontId="11" fillId="10" borderId="20" xfId="0" applyFont="1" applyFill="1" applyBorder="1" applyAlignment="1">
      <alignment horizontal="center" vertical="center"/>
    </xf>
    <xf numFmtId="0" fontId="0" fillId="0" borderId="21" xfId="0" applyBorder="1" applyAlignment="1">
      <alignment horizontal="center" vertical="center"/>
    </xf>
    <xf numFmtId="0" fontId="37" fillId="0" borderId="21" xfId="0" applyFont="1" applyBorder="1" applyAlignment="1">
      <alignment horizontal="center" vertical="center"/>
    </xf>
    <xf numFmtId="0" fontId="35" fillId="0" borderId="21" xfId="0" applyFont="1" applyBorder="1" applyAlignment="1">
      <alignment horizontal="center" vertical="center"/>
    </xf>
    <xf numFmtId="0" fontId="40" fillId="0" borderId="21" xfId="0" applyFont="1" applyBorder="1" applyAlignment="1">
      <alignment horizontal="center" vertical="center"/>
    </xf>
    <xf numFmtId="0" fontId="39" fillId="0" borderId="21" xfId="0" applyFont="1" applyBorder="1" applyAlignment="1">
      <alignment horizontal="center" vertical="center"/>
    </xf>
    <xf numFmtId="0" fontId="41" fillId="0" borderId="21" xfId="0" applyFont="1" applyBorder="1" applyAlignment="1">
      <alignment horizontal="center" vertical="center"/>
    </xf>
    <xf numFmtId="0" fontId="42" fillId="0" borderId="21" xfId="0" applyFont="1" applyBorder="1" applyAlignment="1">
      <alignment horizontal="center" vertical="center"/>
    </xf>
    <xf numFmtId="0" fontId="0" fillId="2" borderId="21" xfId="0" applyFill="1" applyBorder="1" applyAlignment="1">
      <alignment horizontal="center" vertical="center"/>
    </xf>
    <xf numFmtId="169" fontId="37" fillId="6" borderId="22" xfId="0" applyNumberFormat="1" applyFont="1" applyFill="1" applyBorder="1" applyAlignment="1">
      <alignment horizontal="center" vertical="center"/>
    </xf>
    <xf numFmtId="169" fontId="37" fillId="6" borderId="10" xfId="0" applyNumberFormat="1" applyFont="1" applyFill="1" applyBorder="1" applyAlignment="1">
      <alignment horizontal="center" vertical="center"/>
    </xf>
    <xf numFmtId="169" fontId="37" fillId="6" borderId="23" xfId="0" applyNumberFormat="1"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172" fontId="5" fillId="3" borderId="27" xfId="10" applyNumberFormat="1" applyFont="1" applyFill="1" applyBorder="1">
      <alignment horizontal="center" vertical="center"/>
    </xf>
    <xf numFmtId="0" fontId="4" fillId="0" borderId="27" xfId="0"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172"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0" fillId="7" borderId="0" xfId="0" applyFill="1" applyAlignment="1">
      <alignment horizontal="center" vertical="center"/>
    </xf>
    <xf numFmtId="0" fontId="9" fillId="0" borderId="0" xfId="7" applyAlignment="1">
      <alignment horizontal="left" vertical="top"/>
    </xf>
    <xf numFmtId="0" fontId="35" fillId="4" borderId="2" xfId="12" applyFont="1" applyFill="1">
      <alignment horizontal="left" vertical="center" indent="2"/>
    </xf>
    <xf numFmtId="173" fontId="35" fillId="4" borderId="2" xfId="11" applyNumberFormat="1" applyFont="1" applyFill="1">
      <alignment horizontal="center" vertical="center"/>
    </xf>
    <xf numFmtId="9" fontId="1" fillId="4" borderId="2" xfId="2" applyFont="1" applyFill="1" applyBorder="1" applyAlignment="1">
      <alignment horizontal="center" vertical="center"/>
    </xf>
    <xf numFmtId="172" fontId="35" fillId="4" borderId="2" xfId="10" applyNumberFormat="1" applyFont="1" applyFill="1">
      <alignment horizontal="center" vertical="center"/>
    </xf>
    <xf numFmtId="0" fontId="35" fillId="8" borderId="2" xfId="12" applyFont="1" applyFill="1">
      <alignment horizontal="left" vertical="center" indent="2"/>
    </xf>
    <xf numFmtId="173" fontId="35" fillId="8" borderId="2" xfId="11" applyNumberFormat="1" applyFont="1" applyFill="1">
      <alignment horizontal="center" vertical="center"/>
    </xf>
    <xf numFmtId="9" fontId="1" fillId="8" borderId="2" xfId="2" applyFont="1" applyFill="1" applyBorder="1" applyAlignment="1">
      <alignment horizontal="center" vertical="center"/>
    </xf>
    <xf numFmtId="172" fontId="35" fillId="8" borderId="2" xfId="10" applyNumberFormat="1" applyFont="1" applyFill="1">
      <alignment horizontal="center" vertical="center"/>
    </xf>
    <xf numFmtId="171" fontId="0" fillId="6" borderId="4" xfId="0" applyNumberFormat="1" applyFill="1" applyBorder="1" applyAlignment="1">
      <alignment horizontal="center" vertical="center"/>
    </xf>
    <xf numFmtId="171" fontId="0" fillId="6" borderId="1" xfId="0" applyNumberFormat="1" applyFill="1" applyBorder="1" applyAlignment="1">
      <alignment horizontal="center" vertical="center"/>
    </xf>
    <xf numFmtId="171" fontId="0" fillId="6" borderId="5" xfId="0" applyNumberFormat="1" applyFill="1" applyBorder="1" applyAlignment="1">
      <alignment horizontal="center" vertical="center"/>
    </xf>
    <xf numFmtId="0" fontId="43" fillId="0" borderId="0" xfId="5" applyFont="1" applyAlignment="1">
      <alignment horizontal="left" vertical="center" wrapText="1"/>
    </xf>
    <xf numFmtId="0" fontId="8" fillId="0" borderId="0" xfId="8" applyAlignment="1">
      <alignment horizontal="center" vertical="center"/>
    </xf>
    <xf numFmtId="0" fontId="8" fillId="0" borderId="7" xfId="8" applyBorder="1" applyAlignment="1">
      <alignment horizontal="center" vertical="center"/>
    </xf>
    <xf numFmtId="0" fontId="8" fillId="0" borderId="0" xfId="8">
      <alignment horizontal="right" indent="1"/>
    </xf>
    <xf numFmtId="0" fontId="8" fillId="0" borderId="7" xfId="8" applyBorder="1">
      <alignment horizontal="right" indent="1"/>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170" fontId="8" fillId="0" borderId="3" xfId="9">
      <alignment horizontal="center" vertical="center"/>
    </xf>
    <xf numFmtId="0" fontId="5" fillId="7" borderId="2" xfId="0" applyFont="1" applyFill="1" applyBorder="1" applyAlignment="1">
      <alignment horizontal="left" vertical="center"/>
    </xf>
    <xf numFmtId="0" fontId="5" fillId="3" borderId="2" xfId="12" applyFont="1" applyFill="1" applyAlignment="1">
      <alignment horizontal="left" vertical="center"/>
    </xf>
    <xf numFmtId="0" fontId="40" fillId="43" borderId="2" xfId="0" applyFont="1" applyFill="1" applyBorder="1" applyAlignment="1">
      <alignment horizontal="left" vertical="center"/>
    </xf>
    <xf numFmtId="0" fontId="41" fillId="44" borderId="2" xfId="0" applyFont="1" applyFill="1" applyBorder="1" applyAlignment="1">
      <alignment horizontal="left" vertical="center"/>
    </xf>
    <xf numFmtId="0" fontId="42" fillId="5" borderId="2" xfId="0" applyFont="1" applyFill="1" applyBorder="1" applyAlignment="1">
      <alignment horizontal="lef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0" tint="-0.24994659260841701"/>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B5323061-9420-4BA9-9A57-A1ECA3DD3639}"/>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0"/>
  <sheetViews>
    <sheetView showGridLines="0" showRowColHeaders="0" tabSelected="1" showRuler="0" zoomScale="90" zoomScaleNormal="90" zoomScalePageLayoutView="70" workbookViewId="0">
      <pane xSplit="8" ySplit="8" topLeftCell="I25" activePane="bottomRight" state="frozen"/>
      <selection pane="topRight" activeCell="I1" sqref="I1"/>
      <selection pane="bottomLeft" activeCell="A9" sqref="A9"/>
      <selection pane="bottomRight" activeCell="D8" sqref="D8"/>
    </sheetView>
  </sheetViews>
  <sheetFormatPr baseColWidth="10" defaultColWidth="3.28515625" defaultRowHeight="15" customHeight="1" x14ac:dyDescent="0.25"/>
  <cols>
    <col min="1" max="1" width="2.7109375" style="90" customWidth="1"/>
    <col min="2" max="2" width="35.7109375" customWidth="1"/>
    <col min="3" max="3" width="10.7109375" style="3" customWidth="1"/>
    <col min="4" max="4" width="10.7109375" customWidth="1"/>
    <col min="5" max="5" width="10.42578125" style="3" customWidth="1"/>
    <col min="6" max="6" width="10.42578125" customWidth="1"/>
    <col min="7" max="7" width="3.140625" customWidth="1"/>
    <col min="8" max="8" width="6.140625" hidden="1" customWidth="1"/>
    <col min="9" max="64" width="3.28515625" style="3" customWidth="1"/>
    <col min="65" max="85" width="3.28515625" style="42"/>
  </cols>
  <sheetData>
    <row r="1" spans="1:85" ht="60" customHeight="1" x14ac:dyDescent="0.25">
      <c r="A1" s="62" t="s">
        <v>0</v>
      </c>
      <c r="B1" s="137" t="s">
        <v>81</v>
      </c>
      <c r="C1" s="137"/>
      <c r="D1" s="137"/>
      <c r="E1" s="137"/>
      <c r="F1" s="137"/>
      <c r="H1" s="1"/>
      <c r="I1" s="35"/>
    </row>
    <row r="2" spans="1:85" ht="24.95" customHeight="1" x14ac:dyDescent="0.3">
      <c r="A2" s="90" t="s">
        <v>2</v>
      </c>
      <c r="B2" s="25" t="s">
        <v>35</v>
      </c>
      <c r="I2" s="36"/>
    </row>
    <row r="3" spans="1:85" s="42" customFormat="1" ht="24.95" customHeight="1" x14ac:dyDescent="0.25">
      <c r="A3" s="91" t="s">
        <v>4</v>
      </c>
      <c r="B3" s="125" t="s">
        <v>34</v>
      </c>
      <c r="C3" s="138" t="s">
        <v>5</v>
      </c>
      <c r="D3" s="139"/>
      <c r="E3" s="145">
        <v>45850</v>
      </c>
      <c r="F3" s="145"/>
    </row>
    <row r="4" spans="1:85" ht="24.95" customHeight="1" x14ac:dyDescent="0.25">
      <c r="A4" s="62" t="s">
        <v>6</v>
      </c>
      <c r="C4" s="140" t="s">
        <v>7</v>
      </c>
      <c r="D4" s="141"/>
      <c r="E4" s="4">
        <v>1</v>
      </c>
      <c r="I4" s="142">
        <f>I5</f>
        <v>45845</v>
      </c>
      <c r="J4" s="143"/>
      <c r="K4" s="143"/>
      <c r="L4" s="143"/>
      <c r="M4" s="143"/>
      <c r="N4" s="143"/>
      <c r="O4" s="144"/>
      <c r="P4" s="142">
        <f>P5</f>
        <v>45852</v>
      </c>
      <c r="Q4" s="143"/>
      <c r="R4" s="143"/>
      <c r="S4" s="143"/>
      <c r="T4" s="143"/>
      <c r="U4" s="143"/>
      <c r="V4" s="144"/>
      <c r="W4" s="142">
        <f>W5</f>
        <v>45859</v>
      </c>
      <c r="X4" s="143"/>
      <c r="Y4" s="143"/>
      <c r="Z4" s="143"/>
      <c r="AA4" s="143"/>
      <c r="AB4" s="143"/>
      <c r="AC4" s="144"/>
      <c r="AD4" s="142">
        <f>AD5</f>
        <v>45866</v>
      </c>
      <c r="AE4" s="143"/>
      <c r="AF4" s="143"/>
      <c r="AG4" s="143"/>
      <c r="AH4" s="143"/>
      <c r="AI4" s="143"/>
      <c r="AJ4" s="144"/>
      <c r="AK4" s="142">
        <f>AK5</f>
        <v>45873</v>
      </c>
      <c r="AL4" s="143"/>
      <c r="AM4" s="143"/>
      <c r="AN4" s="143"/>
      <c r="AO4" s="143"/>
      <c r="AP4" s="143"/>
      <c r="AQ4" s="144"/>
      <c r="AR4" s="142">
        <f>AR5</f>
        <v>45880</v>
      </c>
      <c r="AS4" s="143"/>
      <c r="AT4" s="143"/>
      <c r="AU4" s="143"/>
      <c r="AV4" s="143"/>
      <c r="AW4" s="143"/>
      <c r="AX4" s="144"/>
      <c r="AY4" s="142">
        <f>AY5</f>
        <v>45887</v>
      </c>
      <c r="AZ4" s="143"/>
      <c r="BA4" s="143"/>
      <c r="BB4" s="143"/>
      <c r="BC4" s="143"/>
      <c r="BD4" s="143"/>
      <c r="BE4" s="144"/>
      <c r="BF4" s="142">
        <f>BF5</f>
        <v>45894</v>
      </c>
      <c r="BG4" s="143"/>
      <c r="BH4" s="143"/>
      <c r="BI4" s="143"/>
      <c r="BJ4" s="143"/>
      <c r="BK4" s="143"/>
      <c r="BL4" s="144"/>
      <c r="BM4" s="134">
        <f>BM5</f>
        <v>45901</v>
      </c>
      <c r="BN4" s="135"/>
      <c r="BO4" s="135"/>
      <c r="BP4" s="135"/>
      <c r="BQ4" s="135"/>
      <c r="BR4" s="135"/>
      <c r="BS4" s="136"/>
      <c r="BT4" s="134">
        <f>BT5</f>
        <v>45908</v>
      </c>
      <c r="BU4" s="135"/>
      <c r="BV4" s="135"/>
      <c r="BW4" s="135"/>
      <c r="BX4" s="135"/>
      <c r="BY4" s="135"/>
      <c r="BZ4" s="136"/>
      <c r="CA4" s="134">
        <f>CA5</f>
        <v>45915</v>
      </c>
      <c r="CB4" s="135"/>
      <c r="CC4" s="135"/>
      <c r="CD4" s="135"/>
      <c r="CE4" s="135"/>
      <c r="CF4" s="135"/>
      <c r="CG4" s="136"/>
    </row>
    <row r="5" spans="1:85" ht="15" customHeight="1" x14ac:dyDescent="0.25">
      <c r="A5" s="62" t="s">
        <v>8</v>
      </c>
      <c r="B5" s="27"/>
      <c r="C5" s="39"/>
      <c r="D5" s="27"/>
      <c r="E5" s="27"/>
      <c r="F5" s="27"/>
      <c r="G5" s="27"/>
      <c r="I5" s="32">
        <f>Inicio_del_proyecto-WEEKDAY(Inicio_del_proyecto,1)+2+7*(Semana_para_mostrar-1)</f>
        <v>45845</v>
      </c>
      <c r="J5" s="33">
        <f>I5+1</f>
        <v>45846</v>
      </c>
      <c r="K5" s="33">
        <f t="shared" ref="K5:AX5" si="0">J5+1</f>
        <v>45847</v>
      </c>
      <c r="L5" s="33">
        <f t="shared" si="0"/>
        <v>45848</v>
      </c>
      <c r="M5" s="33">
        <f t="shared" si="0"/>
        <v>45849</v>
      </c>
      <c r="N5" s="33">
        <f t="shared" si="0"/>
        <v>45850</v>
      </c>
      <c r="O5" s="34">
        <f t="shared" si="0"/>
        <v>45851</v>
      </c>
      <c r="P5" s="32">
        <f>O5+1</f>
        <v>45852</v>
      </c>
      <c r="Q5" s="33">
        <f>P5+1</f>
        <v>45853</v>
      </c>
      <c r="R5" s="33">
        <f t="shared" si="0"/>
        <v>45854</v>
      </c>
      <c r="S5" s="33">
        <f t="shared" si="0"/>
        <v>45855</v>
      </c>
      <c r="T5" s="33">
        <f t="shared" si="0"/>
        <v>45856</v>
      </c>
      <c r="U5" s="33">
        <f t="shared" si="0"/>
        <v>45857</v>
      </c>
      <c r="V5" s="34">
        <f t="shared" si="0"/>
        <v>45858</v>
      </c>
      <c r="W5" s="32">
        <f>V5+1</f>
        <v>45859</v>
      </c>
      <c r="X5" s="33">
        <f>W5+1</f>
        <v>45860</v>
      </c>
      <c r="Y5" s="33">
        <f t="shared" si="0"/>
        <v>45861</v>
      </c>
      <c r="Z5" s="33">
        <f t="shared" si="0"/>
        <v>45862</v>
      </c>
      <c r="AA5" s="33">
        <f t="shared" si="0"/>
        <v>45863</v>
      </c>
      <c r="AB5" s="33">
        <f t="shared" si="0"/>
        <v>45864</v>
      </c>
      <c r="AC5" s="34">
        <f t="shared" si="0"/>
        <v>45865</v>
      </c>
      <c r="AD5" s="32">
        <f>AC5+1</f>
        <v>45866</v>
      </c>
      <c r="AE5" s="33">
        <f>AD5+1</f>
        <v>45867</v>
      </c>
      <c r="AF5" s="33">
        <f t="shared" si="0"/>
        <v>45868</v>
      </c>
      <c r="AG5" s="33">
        <f t="shared" si="0"/>
        <v>45869</v>
      </c>
      <c r="AH5" s="33">
        <f t="shared" si="0"/>
        <v>45870</v>
      </c>
      <c r="AI5" s="33">
        <f t="shared" si="0"/>
        <v>45871</v>
      </c>
      <c r="AJ5" s="34">
        <f t="shared" si="0"/>
        <v>45872</v>
      </c>
      <c r="AK5" s="32">
        <f>AJ5+1</f>
        <v>45873</v>
      </c>
      <c r="AL5" s="33">
        <f>AK5+1</f>
        <v>45874</v>
      </c>
      <c r="AM5" s="33">
        <f t="shared" si="0"/>
        <v>45875</v>
      </c>
      <c r="AN5" s="33">
        <f t="shared" si="0"/>
        <v>45876</v>
      </c>
      <c r="AO5" s="33">
        <f t="shared" si="0"/>
        <v>45877</v>
      </c>
      <c r="AP5" s="33">
        <f t="shared" si="0"/>
        <v>45878</v>
      </c>
      <c r="AQ5" s="34">
        <f t="shared" si="0"/>
        <v>45879</v>
      </c>
      <c r="AR5" s="32">
        <f>AQ5+1</f>
        <v>45880</v>
      </c>
      <c r="AS5" s="33">
        <f>AR5+1</f>
        <v>45881</v>
      </c>
      <c r="AT5" s="33">
        <f t="shared" si="0"/>
        <v>45882</v>
      </c>
      <c r="AU5" s="33">
        <f t="shared" si="0"/>
        <v>45883</v>
      </c>
      <c r="AV5" s="33">
        <f t="shared" si="0"/>
        <v>45884</v>
      </c>
      <c r="AW5" s="33">
        <f t="shared" si="0"/>
        <v>45885</v>
      </c>
      <c r="AX5" s="34">
        <f t="shared" si="0"/>
        <v>45886</v>
      </c>
      <c r="AY5" s="32">
        <f>AX5+1</f>
        <v>45887</v>
      </c>
      <c r="AZ5" s="33">
        <f>AY5+1</f>
        <v>45888</v>
      </c>
      <c r="BA5" s="33">
        <f t="shared" ref="BA5:BE5" si="1">AZ5+1</f>
        <v>45889</v>
      </c>
      <c r="BB5" s="33">
        <f t="shared" si="1"/>
        <v>45890</v>
      </c>
      <c r="BC5" s="33">
        <f t="shared" si="1"/>
        <v>45891</v>
      </c>
      <c r="BD5" s="33">
        <f t="shared" si="1"/>
        <v>45892</v>
      </c>
      <c r="BE5" s="34">
        <f t="shared" si="1"/>
        <v>45893</v>
      </c>
      <c r="BF5" s="32">
        <f>BE5+1</f>
        <v>45894</v>
      </c>
      <c r="BG5" s="33">
        <f>BF5+1</f>
        <v>45895</v>
      </c>
      <c r="BH5" s="33">
        <f t="shared" ref="BH5:BL5" si="2">BG5+1</f>
        <v>45896</v>
      </c>
      <c r="BI5" s="33">
        <f t="shared" si="2"/>
        <v>45897</v>
      </c>
      <c r="BJ5" s="33">
        <f t="shared" si="2"/>
        <v>45898</v>
      </c>
      <c r="BK5" s="33">
        <f t="shared" si="2"/>
        <v>45899</v>
      </c>
      <c r="BL5" s="34">
        <f t="shared" si="2"/>
        <v>45900</v>
      </c>
      <c r="BM5" s="111">
        <f t="shared" ref="BM5" si="3">BL5+1</f>
        <v>45901</v>
      </c>
      <c r="BN5" s="112">
        <f t="shared" ref="BN5" si="4">BM5+1</f>
        <v>45902</v>
      </c>
      <c r="BO5" s="112">
        <f t="shared" ref="BO5" si="5">BN5+1</f>
        <v>45903</v>
      </c>
      <c r="BP5" s="112">
        <f t="shared" ref="BP5" si="6">BO5+1</f>
        <v>45904</v>
      </c>
      <c r="BQ5" s="112">
        <f t="shared" ref="BQ5" si="7">BP5+1</f>
        <v>45905</v>
      </c>
      <c r="BR5" s="112">
        <f t="shared" ref="BR5" si="8">BQ5+1</f>
        <v>45906</v>
      </c>
      <c r="BS5" s="113">
        <f t="shared" ref="BS5" si="9">BR5+1</f>
        <v>45907</v>
      </c>
      <c r="BT5" s="111">
        <f t="shared" ref="BT5" si="10">BS5+1</f>
        <v>45908</v>
      </c>
      <c r="BU5" s="112">
        <f t="shared" ref="BU5" si="11">BT5+1</f>
        <v>45909</v>
      </c>
      <c r="BV5" s="112">
        <f t="shared" ref="BV5" si="12">BU5+1</f>
        <v>45910</v>
      </c>
      <c r="BW5" s="112">
        <f t="shared" ref="BW5" si="13">BV5+1</f>
        <v>45911</v>
      </c>
      <c r="BX5" s="112">
        <f t="shared" ref="BX5" si="14">BW5+1</f>
        <v>45912</v>
      </c>
      <c r="BY5" s="112">
        <f t="shared" ref="BY5" si="15">BX5+1</f>
        <v>45913</v>
      </c>
      <c r="BZ5" s="113">
        <f t="shared" ref="BZ5" si="16">BY5+1</f>
        <v>45914</v>
      </c>
      <c r="CA5" s="111">
        <f t="shared" ref="CA5" si="17">BZ5+1</f>
        <v>45915</v>
      </c>
      <c r="CB5" s="112">
        <f t="shared" ref="CB5" si="18">CA5+1</f>
        <v>45916</v>
      </c>
      <c r="CC5" s="112">
        <f t="shared" ref="CC5" si="19">CB5+1</f>
        <v>45917</v>
      </c>
      <c r="CD5" s="112">
        <f t="shared" ref="CD5" si="20">CC5+1</f>
        <v>45918</v>
      </c>
      <c r="CE5" s="112">
        <f t="shared" ref="CE5" si="21">CD5+1</f>
        <v>45919</v>
      </c>
      <c r="CF5" s="112">
        <f t="shared" ref="CF5" si="22">CE5+1</f>
        <v>45920</v>
      </c>
      <c r="CG5" s="113">
        <f t="shared" ref="CG5" si="23">CF5+1</f>
        <v>45921</v>
      </c>
    </row>
    <row r="6" spans="1:85" ht="30" customHeight="1" thickBot="1" x14ac:dyDescent="0.3">
      <c r="A6" s="62" t="s">
        <v>9</v>
      </c>
      <c r="B6" s="5" t="s">
        <v>36</v>
      </c>
      <c r="C6" s="6" t="s">
        <v>37</v>
      </c>
      <c r="D6" s="6" t="s">
        <v>10</v>
      </c>
      <c r="E6" s="6" t="s">
        <v>11</v>
      </c>
      <c r="F6" s="6" t="s">
        <v>12</v>
      </c>
      <c r="G6" s="6"/>
      <c r="H6" s="6" t="s">
        <v>13</v>
      </c>
      <c r="I6" s="7" t="str">
        <f t="shared" ref="I6" si="24">LEFT(TEXT(I5,"ddd"),1)</f>
        <v>l</v>
      </c>
      <c r="J6" s="7" t="str">
        <f t="shared" ref="J6:AR6" si="25">LEFT(TEXT(J5,"ddd"),1)</f>
        <v>m</v>
      </c>
      <c r="K6" s="7" t="str">
        <f t="shared" si="25"/>
        <v>m</v>
      </c>
      <c r="L6" s="7" t="str">
        <f t="shared" si="25"/>
        <v>j</v>
      </c>
      <c r="M6" s="7" t="str">
        <f t="shared" si="25"/>
        <v>v</v>
      </c>
      <c r="N6" s="7" t="str">
        <f t="shared" si="25"/>
        <v>s</v>
      </c>
      <c r="O6" s="7" t="str">
        <f t="shared" si="25"/>
        <v>d</v>
      </c>
      <c r="P6" s="7" t="str">
        <f t="shared" si="25"/>
        <v>l</v>
      </c>
      <c r="Q6" s="7" t="str">
        <f t="shared" si="25"/>
        <v>m</v>
      </c>
      <c r="R6" s="7" t="str">
        <f t="shared" si="25"/>
        <v>m</v>
      </c>
      <c r="S6" s="7" t="str">
        <f t="shared" si="25"/>
        <v>j</v>
      </c>
      <c r="T6" s="7" t="str">
        <f t="shared" si="25"/>
        <v>v</v>
      </c>
      <c r="U6" s="7" t="str">
        <f t="shared" si="25"/>
        <v>s</v>
      </c>
      <c r="V6" s="7" t="str">
        <f t="shared" si="25"/>
        <v>d</v>
      </c>
      <c r="W6" s="7" t="str">
        <f t="shared" si="25"/>
        <v>l</v>
      </c>
      <c r="X6" s="7" t="str">
        <f t="shared" si="25"/>
        <v>m</v>
      </c>
      <c r="Y6" s="7" t="str">
        <f t="shared" si="25"/>
        <v>m</v>
      </c>
      <c r="Z6" s="7" t="str">
        <f t="shared" si="25"/>
        <v>j</v>
      </c>
      <c r="AA6" s="7" t="str">
        <f t="shared" si="25"/>
        <v>v</v>
      </c>
      <c r="AB6" s="7" t="str">
        <f t="shared" si="25"/>
        <v>s</v>
      </c>
      <c r="AC6" s="7" t="str">
        <f t="shared" si="25"/>
        <v>d</v>
      </c>
      <c r="AD6" s="7" t="str">
        <f t="shared" si="25"/>
        <v>l</v>
      </c>
      <c r="AE6" s="7" t="str">
        <f t="shared" si="25"/>
        <v>m</v>
      </c>
      <c r="AF6" s="7" t="str">
        <f t="shared" si="25"/>
        <v>m</v>
      </c>
      <c r="AG6" s="7" t="str">
        <f t="shared" si="25"/>
        <v>j</v>
      </c>
      <c r="AH6" s="7" t="str">
        <f t="shared" si="25"/>
        <v>v</v>
      </c>
      <c r="AI6" s="7" t="str">
        <f t="shared" si="25"/>
        <v>s</v>
      </c>
      <c r="AJ6" s="7" t="str">
        <f t="shared" si="25"/>
        <v>d</v>
      </c>
      <c r="AK6" s="7" t="str">
        <f t="shared" si="25"/>
        <v>l</v>
      </c>
      <c r="AL6" s="7" t="str">
        <f t="shared" si="25"/>
        <v>m</v>
      </c>
      <c r="AM6" s="7" t="str">
        <f t="shared" si="25"/>
        <v>m</v>
      </c>
      <c r="AN6" s="7" t="str">
        <f t="shared" si="25"/>
        <v>j</v>
      </c>
      <c r="AO6" s="7" t="str">
        <f t="shared" si="25"/>
        <v>v</v>
      </c>
      <c r="AP6" s="7" t="str">
        <f t="shared" si="25"/>
        <v>s</v>
      </c>
      <c r="AQ6" s="7" t="str">
        <f t="shared" si="25"/>
        <v>d</v>
      </c>
      <c r="AR6" s="7" t="str">
        <f t="shared" si="25"/>
        <v>l</v>
      </c>
      <c r="AS6" s="7" t="str">
        <f t="shared" ref="AS6:BL6" si="26">LEFT(TEXT(AS5,"ddd"),1)</f>
        <v>m</v>
      </c>
      <c r="AT6" s="7" t="str">
        <f t="shared" si="26"/>
        <v>m</v>
      </c>
      <c r="AU6" s="7" t="str">
        <f t="shared" si="26"/>
        <v>j</v>
      </c>
      <c r="AV6" s="7" t="str">
        <f t="shared" si="26"/>
        <v>v</v>
      </c>
      <c r="AW6" s="7" t="str">
        <f t="shared" si="26"/>
        <v>s</v>
      </c>
      <c r="AX6" s="7" t="str">
        <f t="shared" si="26"/>
        <v>d</v>
      </c>
      <c r="AY6" s="7" t="str">
        <f t="shared" si="26"/>
        <v>l</v>
      </c>
      <c r="AZ6" s="7" t="str">
        <f t="shared" si="26"/>
        <v>m</v>
      </c>
      <c r="BA6" s="7" t="str">
        <f t="shared" si="26"/>
        <v>m</v>
      </c>
      <c r="BB6" s="7" t="str">
        <f t="shared" si="26"/>
        <v>j</v>
      </c>
      <c r="BC6" s="7" t="str">
        <f t="shared" si="26"/>
        <v>v</v>
      </c>
      <c r="BD6" s="7" t="str">
        <f t="shared" si="26"/>
        <v>s</v>
      </c>
      <c r="BE6" s="7" t="str">
        <f t="shared" si="26"/>
        <v>d</v>
      </c>
      <c r="BF6" s="7" t="str">
        <f t="shared" si="26"/>
        <v>l</v>
      </c>
      <c r="BG6" s="7" t="str">
        <f t="shared" si="26"/>
        <v>m</v>
      </c>
      <c r="BH6" s="7" t="str">
        <f t="shared" si="26"/>
        <v>m</v>
      </c>
      <c r="BI6" s="7" t="str">
        <f t="shared" si="26"/>
        <v>j</v>
      </c>
      <c r="BJ6" s="7" t="str">
        <f t="shared" si="26"/>
        <v>v</v>
      </c>
      <c r="BK6" s="100" t="str">
        <f t="shared" si="26"/>
        <v>s</v>
      </c>
      <c r="BL6" s="101" t="str">
        <f t="shared" si="26"/>
        <v>d</v>
      </c>
      <c r="BM6" s="102" t="str">
        <f t="shared" ref="BM6:CG6" si="27">LEFT(TEXT(BM5,"ddd"),1)</f>
        <v>l</v>
      </c>
      <c r="BN6" s="102" t="str">
        <f t="shared" si="27"/>
        <v>m</v>
      </c>
      <c r="BO6" s="102" t="str">
        <f t="shared" si="27"/>
        <v>m</v>
      </c>
      <c r="BP6" s="102" t="str">
        <f t="shared" si="27"/>
        <v>j</v>
      </c>
      <c r="BQ6" s="102" t="str">
        <f t="shared" si="27"/>
        <v>v</v>
      </c>
      <c r="BR6" s="102" t="str">
        <f t="shared" si="27"/>
        <v>s</v>
      </c>
      <c r="BS6" s="102" t="str">
        <f t="shared" si="27"/>
        <v>d</v>
      </c>
      <c r="BT6" s="102" t="str">
        <f t="shared" si="27"/>
        <v>l</v>
      </c>
      <c r="BU6" s="102" t="str">
        <f t="shared" si="27"/>
        <v>m</v>
      </c>
      <c r="BV6" s="102" t="str">
        <f t="shared" si="27"/>
        <v>m</v>
      </c>
      <c r="BW6" s="102" t="str">
        <f t="shared" si="27"/>
        <v>j</v>
      </c>
      <c r="BX6" s="102" t="str">
        <f t="shared" si="27"/>
        <v>v</v>
      </c>
      <c r="BY6" s="102" t="str">
        <f t="shared" si="27"/>
        <v>s</v>
      </c>
      <c r="BZ6" s="102" t="str">
        <f t="shared" si="27"/>
        <v>d</v>
      </c>
      <c r="CA6" s="102" t="str">
        <f t="shared" si="27"/>
        <v>l</v>
      </c>
      <c r="CB6" s="102" t="str">
        <f t="shared" si="27"/>
        <v>m</v>
      </c>
      <c r="CC6" s="102" t="str">
        <f t="shared" si="27"/>
        <v>m</v>
      </c>
      <c r="CD6" s="102" t="str">
        <f t="shared" si="27"/>
        <v>j</v>
      </c>
      <c r="CE6" s="102" t="str">
        <f t="shared" si="27"/>
        <v>v</v>
      </c>
      <c r="CF6" s="102" t="str">
        <f t="shared" si="27"/>
        <v>s</v>
      </c>
      <c r="CG6" s="102" t="str">
        <f t="shared" si="27"/>
        <v>d</v>
      </c>
    </row>
    <row r="7" spans="1:85" ht="30" hidden="1" customHeight="1" thickBot="1" x14ac:dyDescent="0.3">
      <c r="A7" s="90" t="s">
        <v>14</v>
      </c>
      <c r="C7" s="40"/>
      <c r="E7"/>
      <c r="H7" t="str">
        <f>IF(OR(ISBLANK(task_start),ISBLANK(task_end)),"",task_end-task_start+1)</f>
        <v/>
      </c>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5"/>
      <c r="BL7" s="116"/>
      <c r="BM7" s="116"/>
      <c r="BN7" s="116"/>
      <c r="BO7" s="116"/>
      <c r="BP7" s="116"/>
      <c r="BQ7" s="116"/>
      <c r="BR7" s="116"/>
      <c r="BS7" s="116"/>
      <c r="BT7" s="116"/>
      <c r="BU7" s="116"/>
      <c r="BV7" s="116"/>
      <c r="BW7" s="116"/>
      <c r="BX7" s="116"/>
      <c r="BY7" s="116"/>
      <c r="BZ7" s="116"/>
      <c r="CA7" s="116"/>
      <c r="CB7" s="116"/>
      <c r="CC7" s="116"/>
      <c r="CD7" s="116"/>
      <c r="CE7" s="116"/>
      <c r="CF7" s="116"/>
      <c r="CG7" s="116"/>
    </row>
    <row r="8" spans="1:85" s="2" customFormat="1" ht="20.100000000000001" customHeight="1" thickBot="1" x14ac:dyDescent="0.3">
      <c r="A8" s="62" t="s">
        <v>15</v>
      </c>
      <c r="B8" s="146" t="s">
        <v>38</v>
      </c>
      <c r="C8" s="55">
        <f>+C9+C13+C15+C17+C19+C21+C25+C29+C32+C36+C38+C48+C61+C65</f>
        <v>57</v>
      </c>
      <c r="D8" s="10">
        <f>+(C9*D9+(C13*D13)+(C15*D15)+(C17*D17)+(C19*D19)+(C21*D21)+(C25*D25)+(C29*D29)+(C32*D32)+(C36*D36)+(C38*D38)+(C48*D48)+(C61*D61)+(C65*D65))/C8</f>
        <v>0.34210526315789475</v>
      </c>
      <c r="E8" s="50"/>
      <c r="F8" s="122"/>
      <c r="G8" s="123"/>
      <c r="H8" s="123" t="str">
        <f t="shared" ref="H8:H70" si="28">IF(OR(ISBLANK(task_start),ISBLANK(task_end)),"",task_end-task_start+1)</f>
        <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row>
    <row r="9" spans="1:85" s="2" customFormat="1" ht="24.95" customHeight="1" thickBot="1" x14ac:dyDescent="0.3">
      <c r="A9" s="90"/>
      <c r="B9" s="43" t="s">
        <v>40</v>
      </c>
      <c r="C9" s="56">
        <v>6</v>
      </c>
      <c r="D9" s="44">
        <f>+IFERROR(AVERAGE(D10:D12)*1,0)</f>
        <v>0.5</v>
      </c>
      <c r="E9" s="49">
        <f>Inicio_del_proyecto</f>
        <v>45850</v>
      </c>
      <c r="F9" s="117">
        <f t="shared" ref="F9:F68" si="29">E9+C9</f>
        <v>45856</v>
      </c>
      <c r="G9" s="118"/>
      <c r="H9" s="118">
        <f t="shared" si="28"/>
        <v>7</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20"/>
      <c r="BL9" s="121"/>
      <c r="BM9" s="121"/>
      <c r="BN9" s="121"/>
      <c r="BO9" s="121"/>
      <c r="BP9" s="121"/>
      <c r="BQ9" s="121"/>
      <c r="BR9" s="121"/>
      <c r="BS9" s="121"/>
      <c r="BT9" s="121"/>
      <c r="BU9" s="121"/>
      <c r="BV9" s="121"/>
      <c r="BW9" s="121"/>
      <c r="BX9" s="121"/>
      <c r="BY9" s="121"/>
      <c r="BZ9" s="121"/>
      <c r="CA9" s="121"/>
      <c r="CB9" s="121"/>
      <c r="CC9" s="121"/>
      <c r="CD9" s="121"/>
      <c r="CE9" s="121"/>
      <c r="CF9" s="121"/>
      <c r="CG9" s="121"/>
    </row>
    <row r="10" spans="1:85" s="54" customFormat="1" ht="15" customHeight="1" thickBot="1" x14ac:dyDescent="0.25">
      <c r="A10" s="51"/>
      <c r="B10" s="57" t="s">
        <v>60</v>
      </c>
      <c r="C10" s="58">
        <f>1/COUNTA($B$10:$B$12)*$C$9</f>
        <v>2</v>
      </c>
      <c r="D10" s="59">
        <v>0.5</v>
      </c>
      <c r="E10" s="60">
        <f>E9</f>
        <v>45850</v>
      </c>
      <c r="F10" s="60">
        <f t="shared" si="29"/>
        <v>45852</v>
      </c>
      <c r="G10" s="52"/>
      <c r="H10" s="52">
        <f t="shared" si="28"/>
        <v>3</v>
      </c>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93"/>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row>
    <row r="11" spans="1:85" s="54" customFormat="1" ht="15" customHeight="1" thickBot="1" x14ac:dyDescent="0.25">
      <c r="A11" s="51"/>
      <c r="B11" s="57" t="s">
        <v>61</v>
      </c>
      <c r="C11" s="58">
        <f t="shared" ref="C11:C12" si="30">1/COUNTA($B$10:$B$12)*$C$9</f>
        <v>2</v>
      </c>
      <c r="D11" s="59">
        <v>0.5</v>
      </c>
      <c r="E11" s="60">
        <f>F10</f>
        <v>45852</v>
      </c>
      <c r="F11" s="60">
        <f t="shared" si="29"/>
        <v>45854</v>
      </c>
      <c r="G11" s="52"/>
      <c r="H11" s="52">
        <f t="shared" si="28"/>
        <v>3</v>
      </c>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93"/>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row>
    <row r="12" spans="1:85" s="54" customFormat="1" ht="15" customHeight="1" thickBot="1" x14ac:dyDescent="0.25">
      <c r="A12" s="51"/>
      <c r="B12" s="57" t="s">
        <v>62</v>
      </c>
      <c r="C12" s="58">
        <f t="shared" si="30"/>
        <v>2</v>
      </c>
      <c r="D12" s="59">
        <v>0.5</v>
      </c>
      <c r="E12" s="60">
        <f>F11</f>
        <v>45854</v>
      </c>
      <c r="F12" s="60">
        <f t="shared" si="29"/>
        <v>45856</v>
      </c>
      <c r="G12" s="52"/>
      <c r="H12" s="52">
        <f t="shared" si="28"/>
        <v>3</v>
      </c>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93"/>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row>
    <row r="13" spans="1:85" s="2" customFormat="1" ht="24.95" customHeight="1" thickBot="1" x14ac:dyDescent="0.3">
      <c r="A13" s="90"/>
      <c r="B13" s="43" t="s">
        <v>39</v>
      </c>
      <c r="C13" s="56">
        <v>3.5</v>
      </c>
      <c r="D13" s="44">
        <f>+IFERROR(AVERAGE(D14)*1,0)</f>
        <v>0.5</v>
      </c>
      <c r="E13" s="49">
        <f>F9+1</f>
        <v>45857</v>
      </c>
      <c r="F13" s="49">
        <f>E13+C13</f>
        <v>45860.5</v>
      </c>
      <c r="G13" s="9"/>
      <c r="H13" s="9">
        <f t="shared" si="28"/>
        <v>4.5</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92"/>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row>
    <row r="14" spans="1:85" s="54" customFormat="1" ht="15" customHeight="1" thickBot="1" x14ac:dyDescent="0.25">
      <c r="A14" s="51"/>
      <c r="B14" s="57" t="s">
        <v>62</v>
      </c>
      <c r="C14" s="58">
        <f>1/COUNTA($B$14)*$C$13</f>
        <v>3.5</v>
      </c>
      <c r="D14" s="59">
        <v>0.5</v>
      </c>
      <c r="E14" s="60">
        <f>+E13+(C14/24)</f>
        <v>45857.145833333336</v>
      </c>
      <c r="F14" s="60">
        <f t="shared" si="29"/>
        <v>45860.645833333336</v>
      </c>
      <c r="G14" s="52"/>
      <c r="H14" s="52">
        <f t="shared" si="28"/>
        <v>4.5</v>
      </c>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93"/>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row>
    <row r="15" spans="1:85" s="2" customFormat="1" ht="24.95" customHeight="1" thickBot="1" x14ac:dyDescent="0.3">
      <c r="A15" s="90"/>
      <c r="B15" s="43" t="s">
        <v>41</v>
      </c>
      <c r="C15" s="56">
        <v>3.5</v>
      </c>
      <c r="D15" s="44">
        <f>+IFERROR(AVERAGE(D16)*1,0)</f>
        <v>0.5</v>
      </c>
      <c r="E15" s="49">
        <f>F13+1</f>
        <v>45861.5</v>
      </c>
      <c r="F15" s="49">
        <f t="shared" si="29"/>
        <v>45865</v>
      </c>
      <c r="G15" s="9"/>
      <c r="H15" s="9">
        <f t="shared" si="28"/>
        <v>4.5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92"/>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row>
    <row r="16" spans="1:85" s="54" customFormat="1" ht="15" customHeight="1" thickBot="1" x14ac:dyDescent="0.25">
      <c r="A16" s="51"/>
      <c r="B16" s="57" t="s">
        <v>62</v>
      </c>
      <c r="C16" s="58">
        <f>1/COUNTA($B$16)*$C$15</f>
        <v>3.5</v>
      </c>
      <c r="D16" s="59">
        <v>0.5</v>
      </c>
      <c r="E16" s="60">
        <f>E15</f>
        <v>45861.5</v>
      </c>
      <c r="F16" s="60">
        <f t="shared" si="29"/>
        <v>45865</v>
      </c>
      <c r="G16" s="52"/>
      <c r="H16" s="52">
        <f t="shared" si="28"/>
        <v>4.5</v>
      </c>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93"/>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row>
    <row r="17" spans="1:85" s="2" customFormat="1" ht="24.95" customHeight="1" thickBot="1" x14ac:dyDescent="0.3">
      <c r="A17" s="90"/>
      <c r="B17" s="43" t="s">
        <v>42</v>
      </c>
      <c r="C17" s="56">
        <v>3.5</v>
      </c>
      <c r="D17" s="44">
        <f>+IFERROR(AVERAGE(D18)*1,0)</f>
        <v>0.5</v>
      </c>
      <c r="E17" s="49">
        <f>F15+1</f>
        <v>45866</v>
      </c>
      <c r="F17" s="49">
        <f t="shared" si="29"/>
        <v>45869.5</v>
      </c>
      <c r="G17" s="9"/>
      <c r="H17" s="9">
        <f t="shared" si="28"/>
        <v>4.5</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92"/>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row>
    <row r="18" spans="1:85" s="54" customFormat="1" ht="15" customHeight="1" thickBot="1" x14ac:dyDescent="0.25">
      <c r="A18" s="51"/>
      <c r="B18" s="57" t="s">
        <v>62</v>
      </c>
      <c r="C18" s="58">
        <f>1/COUNTA($B$18)*$C$17</f>
        <v>3.5</v>
      </c>
      <c r="D18" s="59">
        <v>0.5</v>
      </c>
      <c r="E18" s="60">
        <f>E17</f>
        <v>45866</v>
      </c>
      <c r="F18" s="60">
        <f t="shared" si="29"/>
        <v>45869.5</v>
      </c>
      <c r="G18" s="52"/>
      <c r="H18" s="52">
        <f t="shared" si="28"/>
        <v>4.5</v>
      </c>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93"/>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row>
    <row r="19" spans="1:85" s="2" customFormat="1" ht="24.95" customHeight="1" thickBot="1" x14ac:dyDescent="0.3">
      <c r="A19" s="90"/>
      <c r="B19" s="43" t="s">
        <v>43</v>
      </c>
      <c r="C19" s="56">
        <v>3.5</v>
      </c>
      <c r="D19" s="44">
        <f>+IFERROR(AVERAGE(D20)*1,0)</f>
        <v>0.5</v>
      </c>
      <c r="E19" s="49">
        <f>F17+1</f>
        <v>45870.5</v>
      </c>
      <c r="F19" s="49">
        <f t="shared" si="29"/>
        <v>45874</v>
      </c>
      <c r="G19" s="9"/>
      <c r="H19" s="9">
        <f t="shared" si="28"/>
        <v>4.5</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92"/>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row>
    <row r="20" spans="1:85" s="54" customFormat="1" ht="15" customHeight="1" thickBot="1" x14ac:dyDescent="0.25">
      <c r="A20" s="51"/>
      <c r="B20" s="57" t="s">
        <v>62</v>
      </c>
      <c r="C20" s="58">
        <f>1/COUNTA($B$20)*$C$19</f>
        <v>3.5</v>
      </c>
      <c r="D20" s="59">
        <v>0.5</v>
      </c>
      <c r="E20" s="60">
        <f>E19</f>
        <v>45870.5</v>
      </c>
      <c r="F20" s="60">
        <f t="shared" si="29"/>
        <v>45874</v>
      </c>
      <c r="G20" s="52"/>
      <c r="H20" s="52">
        <f t="shared" si="28"/>
        <v>4.5</v>
      </c>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93"/>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row>
    <row r="21" spans="1:85" s="2" customFormat="1" ht="24.95" customHeight="1" thickBot="1" x14ac:dyDescent="0.3">
      <c r="A21" s="90"/>
      <c r="B21" s="43" t="s">
        <v>44</v>
      </c>
      <c r="C21" s="56">
        <v>4.5</v>
      </c>
      <c r="D21" s="44">
        <f>+IFERROR(AVERAGE(D22:D24)*1,0)</f>
        <v>0.5</v>
      </c>
      <c r="E21" s="49">
        <f>F19+1</f>
        <v>45875</v>
      </c>
      <c r="F21" s="49">
        <f t="shared" si="29"/>
        <v>45879.5</v>
      </c>
      <c r="G21" s="9"/>
      <c r="H21" s="9">
        <f t="shared" si="28"/>
        <v>5.5</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92"/>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row>
    <row r="22" spans="1:85" s="54" customFormat="1" ht="15" customHeight="1" thickBot="1" x14ac:dyDescent="0.25">
      <c r="A22" s="51"/>
      <c r="B22" s="57" t="s">
        <v>62</v>
      </c>
      <c r="C22" s="58">
        <f>1/COUNTA($B$22:$B$24)*$C$21</f>
        <v>1.5</v>
      </c>
      <c r="D22" s="59">
        <v>0.5</v>
      </c>
      <c r="E22" s="60">
        <f>E21</f>
        <v>45875</v>
      </c>
      <c r="F22" s="60">
        <f t="shared" si="29"/>
        <v>45876.5</v>
      </c>
      <c r="G22" s="52"/>
      <c r="H22" s="52">
        <f t="shared" si="28"/>
        <v>2.5</v>
      </c>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93"/>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row>
    <row r="23" spans="1:85" s="54" customFormat="1" ht="15" customHeight="1" thickBot="1" x14ac:dyDescent="0.25">
      <c r="A23" s="51"/>
      <c r="B23" s="57" t="s">
        <v>68</v>
      </c>
      <c r="C23" s="58">
        <f t="shared" ref="C23:C24" si="31">1/COUNTA($B$22:$B$24)*$C$21</f>
        <v>1.5</v>
      </c>
      <c r="D23" s="59">
        <v>0.5</v>
      </c>
      <c r="E23" s="60">
        <f>F22</f>
        <v>45876.5</v>
      </c>
      <c r="F23" s="60">
        <f t="shared" si="29"/>
        <v>45878</v>
      </c>
      <c r="G23" s="52"/>
      <c r="H23" s="52">
        <f t="shared" si="28"/>
        <v>2.5</v>
      </c>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93"/>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row>
    <row r="24" spans="1:85" s="54" customFormat="1" ht="15" customHeight="1" thickBot="1" x14ac:dyDescent="0.25">
      <c r="A24" s="51"/>
      <c r="B24" s="57" t="s">
        <v>70</v>
      </c>
      <c r="C24" s="58">
        <f t="shared" si="31"/>
        <v>1.5</v>
      </c>
      <c r="D24" s="59">
        <v>0.5</v>
      </c>
      <c r="E24" s="60">
        <f>F23</f>
        <v>45878</v>
      </c>
      <c r="F24" s="60">
        <f t="shared" si="29"/>
        <v>45879.5</v>
      </c>
      <c r="G24" s="52"/>
      <c r="H24" s="52">
        <f t="shared" si="28"/>
        <v>2.5</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93"/>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row>
    <row r="25" spans="1:85" s="2" customFormat="1" ht="24.95" customHeight="1" thickBot="1" x14ac:dyDescent="0.3">
      <c r="A25" s="90"/>
      <c r="B25" s="43" t="s">
        <v>45</v>
      </c>
      <c r="C25" s="56">
        <v>4.5</v>
      </c>
      <c r="D25" s="44">
        <f>+IFERROR(AVERAGE(D26:D28)*1,0)</f>
        <v>0.5</v>
      </c>
      <c r="E25" s="49">
        <f>F21+1</f>
        <v>45880.5</v>
      </c>
      <c r="F25" s="49">
        <f t="shared" si="29"/>
        <v>45885</v>
      </c>
      <c r="G25" s="9"/>
      <c r="H25" s="9">
        <f t="shared" si="28"/>
        <v>5.5</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92"/>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row>
    <row r="26" spans="1:85" s="54" customFormat="1" ht="15" customHeight="1" thickBot="1" x14ac:dyDescent="0.25">
      <c r="A26" s="51"/>
      <c r="B26" s="57" t="s">
        <v>62</v>
      </c>
      <c r="C26" s="58">
        <f>1/COUNTA($B$26:$B$28)*$C$25</f>
        <v>1.5</v>
      </c>
      <c r="D26" s="59">
        <v>0.5</v>
      </c>
      <c r="E26" s="60">
        <f>E25</f>
        <v>45880.5</v>
      </c>
      <c r="F26" s="60">
        <f t="shared" ref="F26:F28" si="32">E26+C26</f>
        <v>45882</v>
      </c>
      <c r="G26" s="52"/>
      <c r="H26" s="52">
        <f t="shared" si="28"/>
        <v>2.5</v>
      </c>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93"/>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row>
    <row r="27" spans="1:85" s="54" customFormat="1" ht="15" customHeight="1" thickBot="1" x14ac:dyDescent="0.25">
      <c r="A27" s="51"/>
      <c r="B27" s="57" t="s">
        <v>69</v>
      </c>
      <c r="C27" s="58">
        <f t="shared" ref="C27:C28" si="33">1/COUNTA($B$26:$B$28)*$C$25</f>
        <v>1.5</v>
      </c>
      <c r="D27" s="59">
        <v>0.5</v>
      </c>
      <c r="E27" s="60">
        <f>F26</f>
        <v>45882</v>
      </c>
      <c r="F27" s="60">
        <f t="shared" si="32"/>
        <v>45883.5</v>
      </c>
      <c r="G27" s="52"/>
      <c r="H27" s="52">
        <f t="shared" si="28"/>
        <v>2.5</v>
      </c>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93"/>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row>
    <row r="28" spans="1:85" s="54" customFormat="1" ht="15" customHeight="1" thickBot="1" x14ac:dyDescent="0.25">
      <c r="A28" s="51"/>
      <c r="B28" s="57" t="s">
        <v>71</v>
      </c>
      <c r="C28" s="58">
        <f t="shared" si="33"/>
        <v>1.5</v>
      </c>
      <c r="D28" s="59">
        <v>0.5</v>
      </c>
      <c r="E28" s="60">
        <f>F27</f>
        <v>45883.5</v>
      </c>
      <c r="F28" s="60">
        <f t="shared" si="32"/>
        <v>45885</v>
      </c>
      <c r="G28" s="52"/>
      <c r="H28" s="52">
        <f t="shared" si="28"/>
        <v>2.5</v>
      </c>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93"/>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row>
    <row r="29" spans="1:85" s="2" customFormat="1" ht="24.95" customHeight="1" thickBot="1" x14ac:dyDescent="0.3">
      <c r="A29" s="90"/>
      <c r="B29" s="43" t="s">
        <v>46</v>
      </c>
      <c r="C29" s="56">
        <v>3</v>
      </c>
      <c r="D29" s="44">
        <f>+IFERROR(AVERAGE(D30:D31)*1,0)</f>
        <v>0.5</v>
      </c>
      <c r="E29" s="49">
        <f>F25+1</f>
        <v>45886</v>
      </c>
      <c r="F29" s="49">
        <f t="shared" si="29"/>
        <v>45889</v>
      </c>
      <c r="G29" s="9"/>
      <c r="H29" s="9">
        <f t="shared" si="28"/>
        <v>4</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92"/>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row>
    <row r="30" spans="1:85" s="54" customFormat="1" ht="15" customHeight="1" thickBot="1" x14ac:dyDescent="0.25">
      <c r="A30" s="51"/>
      <c r="B30" s="57" t="s">
        <v>62</v>
      </c>
      <c r="C30" s="58">
        <f>1/COUNTA($B$30:$B$31)*$C$29</f>
        <v>1.5</v>
      </c>
      <c r="D30" s="59">
        <v>0.5</v>
      </c>
      <c r="E30" s="60">
        <f t="shared" ref="E30" si="34">E29</f>
        <v>45886</v>
      </c>
      <c r="F30" s="60">
        <f t="shared" si="29"/>
        <v>45887.5</v>
      </c>
      <c r="G30" s="52"/>
      <c r="H30" s="52">
        <f t="shared" si="28"/>
        <v>2.5</v>
      </c>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93"/>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row>
    <row r="31" spans="1:85" s="54" customFormat="1" ht="15" customHeight="1" thickBot="1" x14ac:dyDescent="0.25">
      <c r="A31" s="51"/>
      <c r="B31" s="57" t="s">
        <v>65</v>
      </c>
      <c r="C31" s="58">
        <f t="shared" ref="C31" si="35">1/COUNTA($B$30:$B$31)*$C$29</f>
        <v>1.5</v>
      </c>
      <c r="D31" s="59">
        <v>0.5</v>
      </c>
      <c r="E31" s="60">
        <f>F30</f>
        <v>45887.5</v>
      </c>
      <c r="F31" s="60">
        <f t="shared" si="29"/>
        <v>45889</v>
      </c>
      <c r="G31" s="52"/>
      <c r="H31" s="52">
        <f t="shared" si="28"/>
        <v>2.5</v>
      </c>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93"/>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row>
    <row r="32" spans="1:85" s="2" customFormat="1" ht="24.95" customHeight="1" thickBot="1" x14ac:dyDescent="0.3">
      <c r="A32" s="90"/>
      <c r="B32" s="43" t="s">
        <v>47</v>
      </c>
      <c r="C32" s="56">
        <v>4.5</v>
      </c>
      <c r="D32" s="44">
        <f>+IFERROR(AVERAGE(D33:D35)*1,0)</f>
        <v>0.5</v>
      </c>
      <c r="E32" s="49">
        <f>F29+1</f>
        <v>45890</v>
      </c>
      <c r="F32" s="49">
        <f t="shared" si="29"/>
        <v>45894.5</v>
      </c>
      <c r="G32" s="9"/>
      <c r="H32" s="9">
        <f t="shared" si="28"/>
        <v>5.5</v>
      </c>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92"/>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row>
    <row r="33" spans="1:85" s="54" customFormat="1" ht="15" customHeight="1" thickBot="1" x14ac:dyDescent="0.25">
      <c r="A33" s="51"/>
      <c r="B33" s="57" t="s">
        <v>62</v>
      </c>
      <c r="C33" s="58">
        <f>1/COUNTA($B$33:$B$35)*$C$32</f>
        <v>1.5</v>
      </c>
      <c r="D33" s="59">
        <v>0.5</v>
      </c>
      <c r="E33" s="60">
        <f>E32</f>
        <v>45890</v>
      </c>
      <c r="F33" s="60">
        <f t="shared" si="29"/>
        <v>45891.5</v>
      </c>
      <c r="G33" s="52"/>
      <c r="H33" s="52">
        <f t="shared" si="28"/>
        <v>2.5</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93"/>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row>
    <row r="34" spans="1:85" s="54" customFormat="1" ht="15" customHeight="1" thickBot="1" x14ac:dyDescent="0.25">
      <c r="A34" s="51"/>
      <c r="B34" s="57" t="s">
        <v>66</v>
      </c>
      <c r="C34" s="58">
        <f t="shared" ref="C34:C35" si="36">1/COUNTA($B$33:$B$35)*$C$32</f>
        <v>1.5</v>
      </c>
      <c r="D34" s="59">
        <v>0.5</v>
      </c>
      <c r="E34" s="60">
        <f>F33</f>
        <v>45891.5</v>
      </c>
      <c r="F34" s="60">
        <f t="shared" si="29"/>
        <v>45893</v>
      </c>
      <c r="G34" s="52"/>
      <c r="H34" s="52">
        <f t="shared" si="28"/>
        <v>2.5</v>
      </c>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93"/>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row>
    <row r="35" spans="1:85" s="54" customFormat="1" ht="15" customHeight="1" thickBot="1" x14ac:dyDescent="0.25">
      <c r="A35" s="51"/>
      <c r="B35" s="57" t="s">
        <v>67</v>
      </c>
      <c r="C35" s="58">
        <f t="shared" si="36"/>
        <v>1.5</v>
      </c>
      <c r="D35" s="59">
        <v>0.5</v>
      </c>
      <c r="E35" s="60">
        <f>F34</f>
        <v>45893</v>
      </c>
      <c r="F35" s="60">
        <f t="shared" si="29"/>
        <v>45894.5</v>
      </c>
      <c r="G35" s="52"/>
      <c r="H35" s="52">
        <f t="shared" si="28"/>
        <v>2.5</v>
      </c>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93"/>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row>
    <row r="36" spans="1:85" s="2" customFormat="1" ht="24.95" customHeight="1" thickBot="1" x14ac:dyDescent="0.3">
      <c r="A36" s="90"/>
      <c r="B36" s="43" t="s">
        <v>64</v>
      </c>
      <c r="C36" s="56">
        <v>2.5</v>
      </c>
      <c r="D36" s="44">
        <f>+IFERROR(AVERAGE(D37)*1,0)</f>
        <v>0.5</v>
      </c>
      <c r="E36" s="49">
        <f>F32+1</f>
        <v>45895.5</v>
      </c>
      <c r="F36" s="49">
        <f t="shared" ref="F36" si="37">E36+C36</f>
        <v>45898</v>
      </c>
      <c r="G36" s="9"/>
      <c r="H36" s="9">
        <f t="shared" si="28"/>
        <v>3.5</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92"/>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row>
    <row r="37" spans="1:85" s="54" customFormat="1" ht="15" customHeight="1" thickBot="1" x14ac:dyDescent="0.25">
      <c r="A37" s="51"/>
      <c r="B37" s="57" t="s">
        <v>62</v>
      </c>
      <c r="C37" s="58">
        <f>1/COUNTA($B$37)*$C$36</f>
        <v>2.5</v>
      </c>
      <c r="D37" s="59">
        <v>0.5</v>
      </c>
      <c r="E37" s="60">
        <f>+E36+(C37/24)</f>
        <v>45895.604166666664</v>
      </c>
      <c r="F37" s="60">
        <f t="shared" si="29"/>
        <v>45898.104166666664</v>
      </c>
      <c r="G37" s="52"/>
      <c r="H37" s="52">
        <f t="shared" si="28"/>
        <v>3.5</v>
      </c>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93"/>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row>
    <row r="38" spans="1:85" s="2" customFormat="1" ht="24.95" customHeight="1" thickBot="1" x14ac:dyDescent="0.3">
      <c r="A38" s="90"/>
      <c r="B38" s="147" t="s">
        <v>72</v>
      </c>
      <c r="C38" s="56">
        <v>6</v>
      </c>
      <c r="D38" s="44">
        <f>+IFERROR(AVERAGE(D39:D47)*1,0)</f>
        <v>0</v>
      </c>
      <c r="E38" s="49">
        <f>F36+1</f>
        <v>45899</v>
      </c>
      <c r="F38" s="49">
        <f t="shared" ref="F38" si="38">E38+C38</f>
        <v>45905</v>
      </c>
      <c r="G38" s="9"/>
      <c r="H38" s="9">
        <f t="shared" si="28"/>
        <v>7</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92"/>
      <c r="BL38" s="103"/>
      <c r="BM38" s="103"/>
      <c r="BN38" s="103"/>
      <c r="BO38" s="103"/>
      <c r="BP38" s="103"/>
      <c r="BQ38" s="103"/>
      <c r="BR38" s="103"/>
      <c r="BS38" s="103"/>
      <c r="BT38" s="103"/>
      <c r="BU38" s="103"/>
      <c r="BV38" s="103"/>
      <c r="BW38" s="103"/>
      <c r="BX38" s="103"/>
      <c r="BY38" s="103"/>
      <c r="BZ38" s="103"/>
      <c r="CA38" s="103"/>
      <c r="CB38" s="103"/>
      <c r="CC38" s="103"/>
      <c r="CD38" s="103"/>
      <c r="CE38" s="103"/>
      <c r="CF38" s="103"/>
      <c r="CG38" s="103"/>
    </row>
    <row r="39" spans="1:85" s="54" customFormat="1" ht="15" customHeight="1" thickBot="1" x14ac:dyDescent="0.25">
      <c r="A39" s="51"/>
      <c r="B39" s="57" t="s">
        <v>40</v>
      </c>
      <c r="C39" s="58">
        <f>1/COUNTA($B$39:$B$47)*$C$38</f>
        <v>0.66666666666666663</v>
      </c>
      <c r="D39" s="59">
        <v>0</v>
      </c>
      <c r="E39" s="60">
        <f>E38</f>
        <v>45899</v>
      </c>
      <c r="F39" s="60">
        <f t="shared" si="29"/>
        <v>45899.666666666664</v>
      </c>
      <c r="G39" s="52"/>
      <c r="H39" s="52">
        <f t="shared" si="28"/>
        <v>1.6666666666642413</v>
      </c>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93"/>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row>
    <row r="40" spans="1:85" s="54" customFormat="1" ht="15" customHeight="1" thickBot="1" x14ac:dyDescent="0.25">
      <c r="A40" s="51"/>
      <c r="B40" s="57" t="s">
        <v>39</v>
      </c>
      <c r="C40" s="58">
        <f t="shared" ref="C40:C47" si="39">1/COUNTA($B$39:$B$47)*$C$38</f>
        <v>0.66666666666666663</v>
      </c>
      <c r="D40" s="59">
        <v>0</v>
      </c>
      <c r="E40" s="60">
        <f t="shared" ref="E40:E47" si="40">F39</f>
        <v>45899.666666666664</v>
      </c>
      <c r="F40" s="60">
        <f t="shared" si="29"/>
        <v>45900.333333333328</v>
      </c>
      <c r="G40" s="52"/>
      <c r="H40" s="52">
        <f t="shared" si="28"/>
        <v>1.6666666666642413</v>
      </c>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93"/>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row>
    <row r="41" spans="1:85" s="54" customFormat="1" ht="15" customHeight="1" thickBot="1" x14ac:dyDescent="0.25">
      <c r="A41" s="51"/>
      <c r="B41" s="57" t="s">
        <v>41</v>
      </c>
      <c r="C41" s="58">
        <f t="shared" si="39"/>
        <v>0.66666666666666663</v>
      </c>
      <c r="D41" s="59">
        <v>0</v>
      </c>
      <c r="E41" s="60">
        <f t="shared" si="40"/>
        <v>45900.333333333328</v>
      </c>
      <c r="F41" s="60">
        <f t="shared" si="29"/>
        <v>45900.999999999993</v>
      </c>
      <c r="G41" s="52"/>
      <c r="H41" s="52">
        <f t="shared" si="28"/>
        <v>1.6666666666642413</v>
      </c>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93"/>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row>
    <row r="42" spans="1:85" s="54" customFormat="1" ht="15" customHeight="1" thickBot="1" x14ac:dyDescent="0.25">
      <c r="A42" s="51"/>
      <c r="B42" s="57" t="s">
        <v>42</v>
      </c>
      <c r="C42" s="58">
        <f t="shared" si="39"/>
        <v>0.66666666666666663</v>
      </c>
      <c r="D42" s="59">
        <v>0</v>
      </c>
      <c r="E42" s="60">
        <f t="shared" si="40"/>
        <v>45900.999999999993</v>
      </c>
      <c r="F42" s="60">
        <f t="shared" si="29"/>
        <v>45901.666666666657</v>
      </c>
      <c r="G42" s="52"/>
      <c r="H42" s="52">
        <f t="shared" si="28"/>
        <v>1.6666666666642413</v>
      </c>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93"/>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row>
    <row r="43" spans="1:85" s="54" customFormat="1" ht="15" customHeight="1" thickBot="1" x14ac:dyDescent="0.25">
      <c r="A43" s="51"/>
      <c r="B43" s="57" t="s">
        <v>43</v>
      </c>
      <c r="C43" s="58">
        <f t="shared" si="39"/>
        <v>0.66666666666666663</v>
      </c>
      <c r="D43" s="59">
        <v>0</v>
      </c>
      <c r="E43" s="60">
        <f t="shared" si="40"/>
        <v>45901.666666666657</v>
      </c>
      <c r="F43" s="60">
        <f t="shared" si="29"/>
        <v>45902.333333333321</v>
      </c>
      <c r="G43" s="52"/>
      <c r="H43" s="52">
        <f t="shared" si="28"/>
        <v>1.6666666666642413</v>
      </c>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93"/>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row>
    <row r="44" spans="1:85" s="54" customFormat="1" ht="15" customHeight="1" thickBot="1" x14ac:dyDescent="0.25">
      <c r="A44" s="51"/>
      <c r="B44" s="57" t="s">
        <v>44</v>
      </c>
      <c r="C44" s="58">
        <f t="shared" si="39"/>
        <v>0.66666666666666663</v>
      </c>
      <c r="D44" s="59">
        <v>0</v>
      </c>
      <c r="E44" s="60">
        <f t="shared" si="40"/>
        <v>45902.333333333321</v>
      </c>
      <c r="F44" s="60">
        <f t="shared" si="29"/>
        <v>45902.999999999985</v>
      </c>
      <c r="G44" s="52"/>
      <c r="H44" s="52">
        <f t="shared" si="28"/>
        <v>1.6666666666642413</v>
      </c>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93"/>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row>
    <row r="45" spans="1:85" s="54" customFormat="1" ht="15" customHeight="1" thickBot="1" x14ac:dyDescent="0.25">
      <c r="A45" s="51"/>
      <c r="B45" s="57" t="s">
        <v>45</v>
      </c>
      <c r="C45" s="58">
        <f t="shared" si="39"/>
        <v>0.66666666666666663</v>
      </c>
      <c r="D45" s="59">
        <v>0</v>
      </c>
      <c r="E45" s="60">
        <f t="shared" si="40"/>
        <v>45902.999999999985</v>
      </c>
      <c r="F45" s="60">
        <f t="shared" si="29"/>
        <v>45903.66666666665</v>
      </c>
      <c r="G45" s="52"/>
      <c r="H45" s="52">
        <f t="shared" si="28"/>
        <v>1.6666666666642413</v>
      </c>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93"/>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row>
    <row r="46" spans="1:85" s="54" customFormat="1" ht="15" customHeight="1" thickBot="1" x14ac:dyDescent="0.25">
      <c r="A46" s="51"/>
      <c r="B46" s="57" t="s">
        <v>46</v>
      </c>
      <c r="C46" s="58">
        <f t="shared" si="39"/>
        <v>0.66666666666666663</v>
      </c>
      <c r="D46" s="59">
        <v>0</v>
      </c>
      <c r="E46" s="60">
        <f t="shared" si="40"/>
        <v>45903.66666666665</v>
      </c>
      <c r="F46" s="60">
        <f t="shared" si="29"/>
        <v>45904.333333333314</v>
      </c>
      <c r="G46" s="52"/>
      <c r="H46" s="52">
        <f t="shared" si="28"/>
        <v>1.6666666666642413</v>
      </c>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93"/>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row>
    <row r="47" spans="1:85" s="54" customFormat="1" ht="15" customHeight="1" thickBot="1" x14ac:dyDescent="0.25">
      <c r="A47" s="51"/>
      <c r="B47" s="57" t="s">
        <v>47</v>
      </c>
      <c r="C47" s="58">
        <f t="shared" si="39"/>
        <v>0.66666666666666663</v>
      </c>
      <c r="D47" s="59">
        <v>0</v>
      </c>
      <c r="E47" s="60">
        <f t="shared" si="40"/>
        <v>45904.333333333314</v>
      </c>
      <c r="F47" s="60">
        <f t="shared" si="29"/>
        <v>45904.999999999978</v>
      </c>
      <c r="G47" s="52"/>
      <c r="H47" s="52">
        <f t="shared" si="28"/>
        <v>1.6666666666642413</v>
      </c>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93"/>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row>
    <row r="48" spans="1:85" s="77" customFormat="1" ht="20.100000000000001" customHeight="1" thickBot="1" x14ac:dyDescent="0.3">
      <c r="A48" s="61" t="s">
        <v>16</v>
      </c>
      <c r="B48" s="148" t="s">
        <v>48</v>
      </c>
      <c r="C48" s="72">
        <v>6</v>
      </c>
      <c r="D48" s="73">
        <f>+IFERROR(AVERAGE(D49:D60)*1,0)</f>
        <v>0</v>
      </c>
      <c r="E48" s="74">
        <f>F38+1</f>
        <v>45906</v>
      </c>
      <c r="F48" s="74">
        <f t="shared" ref="F48" si="41">E48+C48</f>
        <v>45912</v>
      </c>
      <c r="G48" s="75"/>
      <c r="H48" s="75">
        <f t="shared" si="28"/>
        <v>7</v>
      </c>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95"/>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row>
    <row r="49" spans="1:85" s="71" customFormat="1" ht="20.100000000000001" customHeight="1" thickBot="1" x14ac:dyDescent="0.25">
      <c r="A49" s="64"/>
      <c r="B49" s="65" t="s">
        <v>50</v>
      </c>
      <c r="C49" s="66">
        <f>1/COUNTA($B$49:$B$60)*$C$48</f>
        <v>0.5</v>
      </c>
      <c r="D49" s="67">
        <v>0</v>
      </c>
      <c r="E49" s="68">
        <f>E48</f>
        <v>45906</v>
      </c>
      <c r="F49" s="68">
        <f t="shared" si="29"/>
        <v>45906.5</v>
      </c>
      <c r="G49" s="69"/>
      <c r="H49" s="69">
        <f t="shared" si="28"/>
        <v>1.5</v>
      </c>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96"/>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row>
    <row r="50" spans="1:85" s="71" customFormat="1" ht="20.100000000000001" customHeight="1" thickBot="1" x14ac:dyDescent="0.25">
      <c r="A50" s="45"/>
      <c r="B50" s="65" t="s">
        <v>49</v>
      </c>
      <c r="C50" s="66">
        <f t="shared" ref="C50:C60" si="42">1/COUNTA($B$49:$B$60)*$C$48</f>
        <v>0.5</v>
      </c>
      <c r="D50" s="67">
        <v>0</v>
      </c>
      <c r="E50" s="68">
        <f t="shared" ref="E50:E60" si="43">F49</f>
        <v>45906.5</v>
      </c>
      <c r="F50" s="68">
        <f t="shared" si="29"/>
        <v>45907</v>
      </c>
      <c r="G50" s="69"/>
      <c r="H50" s="69">
        <f t="shared" si="28"/>
        <v>1.5</v>
      </c>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96"/>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row>
    <row r="51" spans="1:85" s="71" customFormat="1" ht="20.100000000000001" customHeight="1" thickBot="1" x14ac:dyDescent="0.25">
      <c r="A51" s="45"/>
      <c r="B51" s="65" t="s">
        <v>51</v>
      </c>
      <c r="C51" s="66">
        <f t="shared" si="42"/>
        <v>0.5</v>
      </c>
      <c r="D51" s="67">
        <v>0</v>
      </c>
      <c r="E51" s="68">
        <f t="shared" si="43"/>
        <v>45907</v>
      </c>
      <c r="F51" s="68">
        <f t="shared" si="29"/>
        <v>45907.5</v>
      </c>
      <c r="G51" s="69"/>
      <c r="H51" s="69">
        <f t="shared" si="28"/>
        <v>1.5</v>
      </c>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96"/>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row>
    <row r="52" spans="1:85" s="71" customFormat="1" ht="20.100000000000001" customHeight="1" thickBot="1" x14ac:dyDescent="0.25">
      <c r="A52" s="45"/>
      <c r="B52" s="65" t="s">
        <v>52</v>
      </c>
      <c r="C52" s="66">
        <f t="shared" si="42"/>
        <v>0.5</v>
      </c>
      <c r="D52" s="67">
        <v>0</v>
      </c>
      <c r="E52" s="68">
        <f t="shared" si="43"/>
        <v>45907.5</v>
      </c>
      <c r="F52" s="68">
        <f t="shared" si="29"/>
        <v>45908</v>
      </c>
      <c r="G52" s="69"/>
      <c r="H52" s="69">
        <f t="shared" si="28"/>
        <v>1.5</v>
      </c>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96"/>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row>
    <row r="53" spans="1:85" s="71" customFormat="1" ht="20.100000000000001" customHeight="1" thickBot="1" x14ac:dyDescent="0.25">
      <c r="A53" s="45"/>
      <c r="B53" s="65" t="s">
        <v>53</v>
      </c>
      <c r="C53" s="66">
        <f t="shared" si="42"/>
        <v>0.5</v>
      </c>
      <c r="D53" s="67">
        <v>0</v>
      </c>
      <c r="E53" s="68">
        <f t="shared" si="43"/>
        <v>45908</v>
      </c>
      <c r="F53" s="68">
        <f t="shared" si="29"/>
        <v>45908.5</v>
      </c>
      <c r="G53" s="69"/>
      <c r="H53" s="69">
        <f t="shared" si="28"/>
        <v>1.5</v>
      </c>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96"/>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row>
    <row r="54" spans="1:85" s="71" customFormat="1" ht="20.100000000000001" customHeight="1" thickBot="1" x14ac:dyDescent="0.25">
      <c r="A54" s="45"/>
      <c r="B54" s="65" t="s">
        <v>54</v>
      </c>
      <c r="C54" s="66">
        <f t="shared" si="42"/>
        <v>0.5</v>
      </c>
      <c r="D54" s="67">
        <v>0</v>
      </c>
      <c r="E54" s="68">
        <f t="shared" si="43"/>
        <v>45908.5</v>
      </c>
      <c r="F54" s="68">
        <f t="shared" si="29"/>
        <v>45909</v>
      </c>
      <c r="G54" s="69"/>
      <c r="H54" s="69">
        <f t="shared" si="28"/>
        <v>1.5</v>
      </c>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96"/>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row>
    <row r="55" spans="1:85" s="71" customFormat="1" ht="20.100000000000001" customHeight="1" thickBot="1" x14ac:dyDescent="0.25">
      <c r="A55" s="45"/>
      <c r="B55" s="65" t="s">
        <v>55</v>
      </c>
      <c r="C55" s="66">
        <f t="shared" si="42"/>
        <v>0.5</v>
      </c>
      <c r="D55" s="67">
        <v>0</v>
      </c>
      <c r="E55" s="68">
        <f t="shared" si="43"/>
        <v>45909</v>
      </c>
      <c r="F55" s="68">
        <f t="shared" si="29"/>
        <v>45909.5</v>
      </c>
      <c r="G55" s="69"/>
      <c r="H55" s="69">
        <f t="shared" si="28"/>
        <v>1.5</v>
      </c>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96"/>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row>
    <row r="56" spans="1:85" s="71" customFormat="1" ht="20.100000000000001" customHeight="1" thickBot="1" x14ac:dyDescent="0.25">
      <c r="A56" s="45"/>
      <c r="B56" s="65" t="s">
        <v>56</v>
      </c>
      <c r="C56" s="66">
        <f t="shared" si="42"/>
        <v>0.5</v>
      </c>
      <c r="D56" s="67">
        <v>0</v>
      </c>
      <c r="E56" s="68">
        <f t="shared" si="43"/>
        <v>45909.5</v>
      </c>
      <c r="F56" s="68">
        <f t="shared" si="29"/>
        <v>45910</v>
      </c>
      <c r="G56" s="69"/>
      <c r="H56" s="69">
        <f t="shared" si="28"/>
        <v>1.5</v>
      </c>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96"/>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row>
    <row r="57" spans="1:85" s="71" customFormat="1" ht="20.100000000000001" customHeight="1" thickBot="1" x14ac:dyDescent="0.25">
      <c r="A57" s="45"/>
      <c r="B57" s="65" t="s">
        <v>57</v>
      </c>
      <c r="C57" s="66">
        <f t="shared" si="42"/>
        <v>0.5</v>
      </c>
      <c r="D57" s="67">
        <v>0</v>
      </c>
      <c r="E57" s="68">
        <f t="shared" si="43"/>
        <v>45910</v>
      </c>
      <c r="F57" s="68">
        <f t="shared" si="29"/>
        <v>45910.5</v>
      </c>
      <c r="G57" s="69"/>
      <c r="H57" s="69">
        <f t="shared" si="28"/>
        <v>1.5</v>
      </c>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96"/>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row>
    <row r="58" spans="1:85" s="71" customFormat="1" ht="20.100000000000001" customHeight="1" thickBot="1" x14ac:dyDescent="0.25">
      <c r="A58" s="45"/>
      <c r="B58" s="65" t="s">
        <v>58</v>
      </c>
      <c r="C58" s="66">
        <f t="shared" si="42"/>
        <v>0.5</v>
      </c>
      <c r="D58" s="67">
        <v>0</v>
      </c>
      <c r="E58" s="68">
        <f t="shared" si="43"/>
        <v>45910.5</v>
      </c>
      <c r="F58" s="68">
        <f t="shared" si="29"/>
        <v>45911</v>
      </c>
      <c r="G58" s="69"/>
      <c r="H58" s="69">
        <f t="shared" si="28"/>
        <v>1.5</v>
      </c>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96"/>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row>
    <row r="59" spans="1:85" s="71" customFormat="1" ht="20.100000000000001" customHeight="1" thickBot="1" x14ac:dyDescent="0.25">
      <c r="A59" s="45"/>
      <c r="B59" s="65" t="s">
        <v>59</v>
      </c>
      <c r="C59" s="66">
        <f t="shared" si="42"/>
        <v>0.5</v>
      </c>
      <c r="D59" s="67">
        <v>0</v>
      </c>
      <c r="E59" s="68">
        <f t="shared" si="43"/>
        <v>45911</v>
      </c>
      <c r="F59" s="68">
        <f t="shared" si="29"/>
        <v>45911.5</v>
      </c>
      <c r="G59" s="69"/>
      <c r="H59" s="69">
        <f t="shared" si="28"/>
        <v>1.5</v>
      </c>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96"/>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row>
    <row r="60" spans="1:85" s="71" customFormat="1" ht="20.100000000000001" customHeight="1" thickBot="1" x14ac:dyDescent="0.25">
      <c r="A60" s="45"/>
      <c r="B60" s="65" t="s">
        <v>63</v>
      </c>
      <c r="C60" s="66">
        <f t="shared" si="42"/>
        <v>0.5</v>
      </c>
      <c r="D60" s="67">
        <v>0</v>
      </c>
      <c r="E60" s="68">
        <f t="shared" si="43"/>
        <v>45911.5</v>
      </c>
      <c r="F60" s="68">
        <f t="shared" si="29"/>
        <v>45912</v>
      </c>
      <c r="G60" s="69"/>
      <c r="H60" s="69">
        <f t="shared" si="28"/>
        <v>1.5</v>
      </c>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96"/>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row>
    <row r="61" spans="1:85" s="83" customFormat="1" ht="20.100000000000001" customHeight="1" thickBot="1" x14ac:dyDescent="0.3">
      <c r="A61" s="63" t="s">
        <v>17</v>
      </c>
      <c r="B61" s="149" t="s">
        <v>73</v>
      </c>
      <c r="C61" s="78">
        <v>3</v>
      </c>
      <c r="D61" s="79">
        <f>+IFERROR(AVERAGE(D62:D64)*1,0)</f>
        <v>0</v>
      </c>
      <c r="E61" s="80">
        <f>F48+1</f>
        <v>45913</v>
      </c>
      <c r="F61" s="80">
        <f t="shared" si="29"/>
        <v>45916</v>
      </c>
      <c r="G61" s="81"/>
      <c r="H61" s="81">
        <f t="shared" si="28"/>
        <v>4</v>
      </c>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97"/>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row>
    <row r="62" spans="1:85" s="48" customFormat="1" ht="20.100000000000001" customHeight="1" thickBot="1" x14ac:dyDescent="0.25">
      <c r="A62" s="45"/>
      <c r="B62" s="126" t="s">
        <v>75</v>
      </c>
      <c r="C62" s="127">
        <f>1/COUNTA($B$62:$B$64)*$C$61</f>
        <v>1</v>
      </c>
      <c r="D62" s="128">
        <v>0</v>
      </c>
      <c r="E62" s="129">
        <f>E61</f>
        <v>45913</v>
      </c>
      <c r="F62" s="129">
        <f t="shared" si="29"/>
        <v>45914</v>
      </c>
      <c r="G62" s="46"/>
      <c r="H62" s="46">
        <f t="shared" si="28"/>
        <v>2</v>
      </c>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94"/>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row>
    <row r="63" spans="1:85" s="48" customFormat="1" ht="20.100000000000001" customHeight="1" thickBot="1" x14ac:dyDescent="0.25">
      <c r="A63" s="45"/>
      <c r="B63" s="126" t="s">
        <v>76</v>
      </c>
      <c r="C63" s="127">
        <f t="shared" ref="C63:C64" si="44">1/COUNTA($B$62:$B$64)*$C$61</f>
        <v>1</v>
      </c>
      <c r="D63" s="128">
        <v>0</v>
      </c>
      <c r="E63" s="129">
        <f>F62</f>
        <v>45914</v>
      </c>
      <c r="F63" s="129">
        <f t="shared" si="29"/>
        <v>45915</v>
      </c>
      <c r="G63" s="46"/>
      <c r="H63" s="46">
        <f t="shared" si="28"/>
        <v>2</v>
      </c>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94"/>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row>
    <row r="64" spans="1:85" s="48" customFormat="1" ht="20.100000000000001" customHeight="1" thickBot="1" x14ac:dyDescent="0.25">
      <c r="A64" s="45"/>
      <c r="B64" s="126" t="s">
        <v>77</v>
      </c>
      <c r="C64" s="127">
        <f t="shared" si="44"/>
        <v>1</v>
      </c>
      <c r="D64" s="128">
        <v>0</v>
      </c>
      <c r="E64" s="129">
        <f>F63</f>
        <v>45915</v>
      </c>
      <c r="F64" s="129">
        <f t="shared" si="29"/>
        <v>45916</v>
      </c>
      <c r="G64" s="46"/>
      <c r="H64" s="46">
        <f t="shared" si="28"/>
        <v>2</v>
      </c>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94"/>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row>
    <row r="65" spans="1:85" s="89" customFormat="1" ht="20.100000000000001" customHeight="1" thickBot="1" x14ac:dyDescent="0.3">
      <c r="A65" s="63" t="s">
        <v>17</v>
      </c>
      <c r="B65" s="150" t="s">
        <v>74</v>
      </c>
      <c r="C65" s="84">
        <v>3</v>
      </c>
      <c r="D65" s="85">
        <f>+IFERROR(AVERAGE(D66:D68)*1,0)</f>
        <v>0</v>
      </c>
      <c r="E65" s="86">
        <f>F61+1</f>
        <v>45917</v>
      </c>
      <c r="F65" s="86">
        <f t="shared" ref="F65" si="45">E65+C65</f>
        <v>45920</v>
      </c>
      <c r="G65" s="87"/>
      <c r="H65" s="87">
        <f t="shared" si="28"/>
        <v>4</v>
      </c>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98"/>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row>
    <row r="66" spans="1:85" s="48" customFormat="1" ht="20.100000000000001" customHeight="1" thickBot="1" x14ac:dyDescent="0.25">
      <c r="A66" s="45"/>
      <c r="B66" s="130" t="s">
        <v>78</v>
      </c>
      <c r="C66" s="131">
        <f>1/COUNTA($B$66:$B$68)*$C$65</f>
        <v>1</v>
      </c>
      <c r="D66" s="132">
        <v>0</v>
      </c>
      <c r="E66" s="133">
        <f>E65</f>
        <v>45917</v>
      </c>
      <c r="F66" s="133">
        <f t="shared" si="29"/>
        <v>45918</v>
      </c>
      <c r="G66" s="46"/>
      <c r="H66" s="46">
        <f t="shared" si="28"/>
        <v>2</v>
      </c>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94"/>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row>
    <row r="67" spans="1:85" s="48" customFormat="1" ht="20.100000000000001" customHeight="1" thickBot="1" x14ac:dyDescent="0.25">
      <c r="A67" s="45"/>
      <c r="B67" s="130" t="s">
        <v>79</v>
      </c>
      <c r="C67" s="131">
        <f t="shared" ref="C67:C68" si="46">1/COUNTA($B$66:$B$68)*$C$65</f>
        <v>1</v>
      </c>
      <c r="D67" s="132">
        <v>0</v>
      </c>
      <c r="E67" s="133">
        <f>F66</f>
        <v>45918</v>
      </c>
      <c r="F67" s="133">
        <f t="shared" si="29"/>
        <v>45919</v>
      </c>
      <c r="G67" s="46"/>
      <c r="H67" s="46">
        <f t="shared" si="28"/>
        <v>2</v>
      </c>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94"/>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row>
    <row r="68" spans="1:85" s="48" customFormat="1" ht="20.100000000000001" customHeight="1" thickBot="1" x14ac:dyDescent="0.25">
      <c r="A68" s="45"/>
      <c r="B68" s="130" t="s">
        <v>80</v>
      </c>
      <c r="C68" s="131">
        <f t="shared" si="46"/>
        <v>1</v>
      </c>
      <c r="D68" s="132">
        <v>0</v>
      </c>
      <c r="E68" s="133">
        <f>F67</f>
        <v>45919</v>
      </c>
      <c r="F68" s="133">
        <f t="shared" si="29"/>
        <v>45920</v>
      </c>
      <c r="G68" s="46"/>
      <c r="H68" s="46">
        <f t="shared" si="28"/>
        <v>2</v>
      </c>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94"/>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row>
    <row r="69" spans="1:85" s="2" customFormat="1" ht="30" customHeight="1" thickBot="1" x14ac:dyDescent="0.3">
      <c r="A69" s="90" t="s">
        <v>18</v>
      </c>
      <c r="B69" s="26"/>
      <c r="C69" s="41"/>
      <c r="D69" s="8"/>
      <c r="E69" s="29"/>
      <c r="F69" s="29"/>
      <c r="G69" s="9"/>
      <c r="H69" s="9" t="str">
        <f t="shared" si="28"/>
        <v/>
      </c>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92"/>
      <c r="BL69" s="103"/>
      <c r="BM69" s="103"/>
      <c r="BN69" s="103"/>
      <c r="BO69" s="103"/>
      <c r="BP69" s="103"/>
      <c r="BQ69" s="103"/>
      <c r="BR69" s="103"/>
      <c r="BS69" s="103"/>
      <c r="BT69" s="103"/>
      <c r="BU69" s="103"/>
      <c r="BV69" s="103"/>
      <c r="BW69" s="103"/>
      <c r="BX69" s="103"/>
      <c r="BY69" s="103"/>
      <c r="BZ69" s="103"/>
      <c r="CA69" s="103"/>
      <c r="CB69" s="103"/>
      <c r="CC69" s="103"/>
      <c r="CD69" s="103"/>
      <c r="CE69" s="103"/>
      <c r="CF69" s="103"/>
      <c r="CG69" s="103"/>
    </row>
    <row r="70" spans="1:85" s="2" customFormat="1" ht="24.95" customHeight="1" thickBot="1" x14ac:dyDescent="0.3">
      <c r="A70" s="62" t="s">
        <v>19</v>
      </c>
      <c r="B70" s="11" t="s">
        <v>20</v>
      </c>
      <c r="C70" s="12"/>
      <c r="D70" s="13"/>
      <c r="E70" s="30"/>
      <c r="F70" s="31"/>
      <c r="G70" s="14"/>
      <c r="H70" s="14" t="str">
        <f t="shared" si="2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99"/>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row>
  </sheetData>
  <autoFilter ref="B6:F70" xr:uid="{00000000-0001-0000-0000-000000000000}"/>
  <mergeCells count="15">
    <mergeCell ref="BM4:BS4"/>
    <mergeCell ref="BT4:BZ4"/>
    <mergeCell ref="CA4:CG4"/>
    <mergeCell ref="B1:F1"/>
    <mergeCell ref="C3:D3"/>
    <mergeCell ref="C4:D4"/>
    <mergeCell ref="AK4:AQ4"/>
    <mergeCell ref="AR4:AX4"/>
    <mergeCell ref="AY4:BE4"/>
    <mergeCell ref="BF4:BL4"/>
    <mergeCell ref="E3:F3"/>
    <mergeCell ref="I4:O4"/>
    <mergeCell ref="P4:V4"/>
    <mergeCell ref="W4:AC4"/>
    <mergeCell ref="AD4:AJ4"/>
  </mergeCells>
  <conditionalFormatting sqref="D7:D70">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CG70">
    <cfRule type="expression" dxfId="2" priority="27">
      <formula>AND(task_start&lt;=I$5,ROUNDDOWN((task_end-task_start+1)*task_progress,0)+task_start-1&gt;=I$5)</formula>
    </cfRule>
    <cfRule type="expression" dxfId="1" priority="28" stopIfTrue="1">
      <formula>AND(task_end&gt;=I$5,task_start&lt;J$5)</formula>
    </cfRule>
    <cfRule type="expression" dxfId="0" priority="33">
      <formula>AND(TODAY()&gt;=I$5,TODAY()&lt;J$5)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16:E7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theme="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0" sqref="A30:XFD30"/>
    </sheetView>
  </sheetViews>
  <sheetFormatPr baseColWidth="10" defaultColWidth="9.140625" defaultRowHeight="12.75" x14ac:dyDescent="0.2"/>
  <cols>
    <col min="1" max="1" width="87.140625" style="15" customWidth="1"/>
    <col min="2" max="16384" width="9.140625" style="1"/>
  </cols>
  <sheetData>
    <row r="1" spans="1:2" ht="46.5" customHeight="1" x14ac:dyDescent="0.2"/>
    <row r="2" spans="1:2" s="17" customFormat="1" ht="15.75" x14ac:dyDescent="0.25">
      <c r="A2" s="16" t="s">
        <v>1</v>
      </c>
      <c r="B2" s="16"/>
    </row>
    <row r="3" spans="1:2" s="21" customFormat="1" ht="27" customHeight="1" x14ac:dyDescent="0.25">
      <c r="A3" s="28" t="s">
        <v>3</v>
      </c>
      <c r="B3" s="22"/>
    </row>
    <row r="4" spans="1:2" s="18" customFormat="1" ht="26.25" x14ac:dyDescent="0.4">
      <c r="A4" s="19" t="s">
        <v>21</v>
      </c>
    </row>
    <row r="5" spans="1:2" ht="74.099999999999994" customHeight="1" x14ac:dyDescent="0.2">
      <c r="A5" s="20" t="s">
        <v>22</v>
      </c>
    </row>
    <row r="6" spans="1:2" ht="26.25" customHeight="1" x14ac:dyDescent="0.2">
      <c r="A6" s="19" t="s">
        <v>23</v>
      </c>
    </row>
    <row r="7" spans="1:2" s="15" customFormat="1" ht="228" customHeight="1" x14ac:dyDescent="0.25">
      <c r="A7" s="24" t="s">
        <v>24</v>
      </c>
    </row>
    <row r="8" spans="1:2" s="18" customFormat="1" ht="26.25" x14ac:dyDescent="0.4">
      <c r="A8" s="19" t="s">
        <v>25</v>
      </c>
    </row>
    <row r="9" spans="1:2" ht="75" x14ac:dyDescent="0.2">
      <c r="A9" s="20" t="s">
        <v>26</v>
      </c>
    </row>
    <row r="10" spans="1:2" s="15" customFormat="1" ht="27.95" customHeight="1" x14ac:dyDescent="0.25">
      <c r="A10" s="23" t="s">
        <v>27</v>
      </c>
    </row>
    <row r="11" spans="1:2" s="18" customFormat="1" ht="26.25" x14ac:dyDescent="0.4">
      <c r="A11" s="19" t="s">
        <v>28</v>
      </c>
    </row>
    <row r="12" spans="1:2" ht="30" x14ac:dyDescent="0.2">
      <c r="A12" s="20" t="s">
        <v>29</v>
      </c>
    </row>
    <row r="13" spans="1:2" s="15" customFormat="1" ht="27.95" customHeight="1" x14ac:dyDescent="0.25">
      <c r="A13" s="23" t="s">
        <v>30</v>
      </c>
    </row>
    <row r="14" spans="1:2" s="18" customFormat="1" ht="26.25" x14ac:dyDescent="0.4">
      <c r="A14" s="19" t="s">
        <v>31</v>
      </c>
    </row>
    <row r="15" spans="1:2" ht="93.75" customHeight="1" x14ac:dyDescent="0.2">
      <c r="A15" s="20" t="s">
        <v>32</v>
      </c>
    </row>
    <row r="16" spans="1:2" ht="90" x14ac:dyDescent="0.2">
      <c r="A16" s="20"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sharepoint/v3"/>
    <ds:schemaRef ds:uri="http://schemas.openxmlformats.org/package/2006/metadata/core-properties"/>
    <ds:schemaRef ds:uri="http://schemas.microsoft.com/office/infopath/2007/PartnerControls"/>
    <ds:schemaRef ds:uri="http://purl.org/dc/terms/"/>
    <ds:schemaRef ds:uri="230e9df3-be65-4c73-a93b-d1236ebd677e"/>
    <ds:schemaRef ds:uri="16c05727-aa75-4e4a-9b5f-8a80a1165891"/>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 Proyecto</vt:lpstr>
      <vt:lpstr>Acerca de</vt:lpstr>
      <vt:lpstr>Inicio_del_proyecto</vt:lpstr>
      <vt:lpstr>Semana_para_mostrar</vt:lpstr>
      <vt:lpstr>'Calendario Proyecto'!task_end</vt:lpstr>
      <vt:lpstr>'Calendario Proyecto'!task_progress</vt:lpstr>
      <vt:lpstr>'Calendario Proyecto'!task_start</vt:lpstr>
      <vt:lpstr>'Calendario Proyecto'!Títulos_a_imprimir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2025-06-30T18:48:15Z</dcterms:created>
  <dcterms:modified xsi:type="dcterms:W3CDTF">2025-07-18T05:45:19Z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