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umber 1" sheetId="1" r:id="rId4"/>
    <sheet state="visible" name="Number 2" sheetId="2" r:id="rId5"/>
    <sheet state="visible" name="Number 3" sheetId="3" r:id="rId6"/>
  </sheets>
  <definedNames/>
  <calcPr/>
  <extLst>
    <ext uri="GoogleSheetsCustomDataVersion1">
      <go:sheetsCustomData xmlns:go="http://customooxmlschemas.google.com/" r:id="rId7" roundtripDataSignature="AMtx7mi1wTTPnp4GG8UfSsz5EzmocsnrNA=="/>
    </ext>
  </extLst>
</workbook>
</file>

<file path=xl/sharedStrings.xml><?xml version="1.0" encoding="utf-8"?>
<sst xmlns="http://schemas.openxmlformats.org/spreadsheetml/2006/main" count="648" uniqueCount="223">
  <si>
    <t>Number 1</t>
  </si>
  <si>
    <t>Part a)</t>
  </si>
  <si>
    <t>Step 1)</t>
  </si>
  <si>
    <t>Training</t>
  </si>
  <si>
    <t>X1</t>
  </si>
  <si>
    <t>X2</t>
  </si>
  <si>
    <t>X3</t>
  </si>
  <si>
    <t>Y</t>
  </si>
  <si>
    <t>Split - Mid</t>
  </si>
  <si>
    <t>&lt;= Split</t>
  </si>
  <si>
    <t>&gt; Split</t>
  </si>
  <si>
    <t>Y=1</t>
  </si>
  <si>
    <t>Y=2</t>
  </si>
  <si>
    <t>Etropy 1</t>
  </si>
  <si>
    <t>Entropy 2</t>
  </si>
  <si>
    <t>Entropy</t>
  </si>
  <si>
    <t>Avg Entropy</t>
  </si>
  <si>
    <t>Min</t>
  </si>
  <si>
    <t>Split</t>
  </si>
  <si>
    <t>Groups</t>
  </si>
  <si>
    <t>1-Rest</t>
  </si>
  <si>
    <t>2-Rest</t>
  </si>
  <si>
    <t>3-Rest</t>
  </si>
  <si>
    <t>4-Rest</t>
  </si>
  <si>
    <t>Parent</t>
  </si>
  <si>
    <t>Step 2)</t>
  </si>
  <si>
    <t>First split will be X1 Based on Lowest Entropy</t>
  </si>
  <si>
    <t>Resulting entropy at left node</t>
  </si>
  <si>
    <t>Node no split</t>
  </si>
  <si>
    <t>X2 = 0</t>
  </si>
  <si>
    <t>X2 =1</t>
  </si>
  <si>
    <t>Resulting entropy at right node</t>
  </si>
  <si>
    <t>Validation</t>
  </si>
  <si>
    <t>X[1]: 63.5</t>
  </si>
  <si>
    <t>Y-hat</t>
  </si>
  <si>
    <t>% Error</t>
  </si>
  <si>
    <t>X[1]: 59.5</t>
  </si>
  <si>
    <t>X[1]: 68.5</t>
  </si>
  <si>
    <t>&lt;</t>
  </si>
  <si>
    <t>&gt;</t>
  </si>
  <si>
    <t>Sum Err</t>
  </si>
  <si>
    <t>Err Rate</t>
  </si>
  <si>
    <t>Balanced error rate is the average of the error rates</t>
  </si>
  <si>
    <t>eq is: Ber = (fpr + fnr) / 2</t>
  </si>
  <si>
    <t>Balanced error rate:</t>
  </si>
  <si>
    <t>Part B)</t>
  </si>
  <si>
    <t>For part b, we decided to use traning data, based on TA announcement.</t>
  </si>
  <si>
    <t>Pred</t>
  </si>
  <si>
    <t>FPR</t>
  </si>
  <si>
    <t>TPR</t>
  </si>
  <si>
    <t>"+"</t>
  </si>
  <si>
    <t>"-"</t>
  </si>
  <si>
    <t>Total</t>
  </si>
  <si>
    <t>Actual</t>
  </si>
  <si>
    <t>TP/(TP+FN)</t>
  </si>
  <si>
    <t>FP/(FP+TN)</t>
  </si>
  <si>
    <t>FNR</t>
  </si>
  <si>
    <t>FN/(FN+TP)</t>
  </si>
  <si>
    <t>Number 2</t>
  </si>
  <si>
    <t>Assume that y is a numerical measure (not true in general, but as a simple example here) and state to build a regression tree for the Training Data without a decision tree software package.</t>
  </si>
  <si>
    <t>a.) Calculate the first split only for a regression tree to model y</t>
  </si>
  <si>
    <t>Training Data</t>
  </si>
  <si>
    <t>Calculations</t>
  </si>
  <si>
    <t>x2</t>
  </si>
  <si>
    <t>lo (0)</t>
  </si>
  <si>
    <t>hi (1)</t>
  </si>
  <si>
    <t>x1 num</t>
  </si>
  <si>
    <t>x2 cat</t>
  </si>
  <si>
    <t>x3 cat</t>
  </si>
  <si>
    <t>y cat</t>
  </si>
  <si>
    <t>ybar</t>
  </si>
  <si>
    <t>(yi-y-bar)^2</t>
  </si>
  <si>
    <t>x1 midpoint</t>
  </si>
  <si>
    <t>yi</t>
  </si>
  <si>
    <t>y lo-bar</t>
  </si>
  <si>
    <t>y hi-bar</t>
  </si>
  <si>
    <t>SS lo -&gt;</t>
  </si>
  <si>
    <t>SS hi -&gt;</t>
  </si>
  <si>
    <t>SS x2 -&gt;</t>
  </si>
  <si>
    <t>x3</t>
  </si>
  <si>
    <t>2,3,4</t>
  </si>
  <si>
    <t>1,3,4</t>
  </si>
  <si>
    <t>1,2,4</t>
  </si>
  <si>
    <t>1,2,3</t>
  </si>
  <si>
    <t>y ab-bar</t>
  </si>
  <si>
    <t>y c-bar</t>
  </si>
  <si>
    <t>y a-bar</t>
  </si>
  <si>
    <t>y bc-bar</t>
  </si>
  <si>
    <t>Parent SS</t>
  </si>
  <si>
    <t>Node</t>
  </si>
  <si>
    <t>Sum of Squares</t>
  </si>
  <si>
    <t>Gain</t>
  </si>
  <si>
    <t>Best Split for each predictor</t>
  </si>
  <si>
    <t>parent</t>
  </si>
  <si>
    <t>x3{(1),(2,3,4)}</t>
  </si>
  <si>
    <t>x1-66</t>
  </si>
  <si>
    <t>x2 = 0</t>
  </si>
  <si>
    <t>x2 = 1</t>
  </si>
  <si>
    <t>b.) Use your simple tree and consider the instance below. What is the predicted value of y for this instance?</t>
  </si>
  <si>
    <t>x1</t>
  </si>
  <si>
    <t>y</t>
  </si>
  <si>
    <t>SS ab -&gt;</t>
  </si>
  <si>
    <t>SS c -&gt;</t>
  </si>
  <si>
    <t>SS a -&gt;</t>
  </si>
  <si>
    <t>SS b,c -&gt;</t>
  </si>
  <si>
    <t>SS x3 split1 -&gt;</t>
  </si>
  <si>
    <t>SS x3 split2 -&gt;</t>
  </si>
  <si>
    <t>&lt;=43.5</t>
  </si>
  <si>
    <t>&gt;43.5</t>
  </si>
  <si>
    <t>&lt;=45</t>
  </si>
  <si>
    <t>&gt;45</t>
  </si>
  <si>
    <t>&lt;=46</t>
  </si>
  <si>
    <t>&gt;46</t>
  </si>
  <si>
    <t>&lt;=46.5</t>
  </si>
  <si>
    <t>&gt;46.5</t>
  </si>
  <si>
    <t>y&lt;=-bar</t>
  </si>
  <si>
    <t>y &gt;-bar</t>
  </si>
  <si>
    <t>SS &lt;=43.5 -&gt;</t>
  </si>
  <si>
    <t>SS &gt;43.5 -&gt;</t>
  </si>
  <si>
    <t>SS &lt;=45 -&gt;</t>
  </si>
  <si>
    <t>SS &gt;45 -&gt;</t>
  </si>
  <si>
    <t>SS &lt;=46 -&gt;</t>
  </si>
  <si>
    <t>SS &gt;46 -&gt;</t>
  </si>
  <si>
    <t>SS &lt;=46.5 -&gt;</t>
  </si>
  <si>
    <t>SS &gt;46.5 -&gt;</t>
  </si>
  <si>
    <t>SS x1 split1 -&gt;</t>
  </si>
  <si>
    <t>&lt;=47.5</t>
  </si>
  <si>
    <t>&gt;47.5</t>
  </si>
  <si>
    <t>&lt;=48</t>
  </si>
  <si>
    <t>&gt;48</t>
  </si>
  <si>
    <t>&lt;=49.5</t>
  </si>
  <si>
    <t>&gt;49.5</t>
  </si>
  <si>
    <t>&lt;=52</t>
  </si>
  <si>
    <t>&gt;52</t>
  </si>
  <si>
    <t>SS &lt;=47.5 -&gt;</t>
  </si>
  <si>
    <t>SS &gt;47.5 -&gt;</t>
  </si>
  <si>
    <t>SS &lt;=48 -&gt;</t>
  </si>
  <si>
    <t>SS &gt;48 -&gt;</t>
  </si>
  <si>
    <t>SS &lt;=49.5 -&gt;</t>
  </si>
  <si>
    <t>SS &gt;49.5-&gt;</t>
  </si>
  <si>
    <t>SS &lt;=52 -&gt;</t>
  </si>
  <si>
    <t>SS &gt;52 -&gt;</t>
  </si>
  <si>
    <t>&lt;=53</t>
  </si>
  <si>
    <t>&gt;53</t>
  </si>
  <si>
    <t>&lt;=53.5</t>
  </si>
  <si>
    <t>&gt;53.5</t>
  </si>
  <si>
    <t>&lt;=55</t>
  </si>
  <si>
    <t>&gt;55</t>
  </si>
  <si>
    <t>&lt;=56.5</t>
  </si>
  <si>
    <t>&gt;56.5</t>
  </si>
  <si>
    <t>SS &lt;=53 -&gt;</t>
  </si>
  <si>
    <t>SS &gt;53 -&gt;</t>
  </si>
  <si>
    <t>SS &lt;=53.5 -&gt;</t>
  </si>
  <si>
    <t>SS &gt;53.5 -&gt;</t>
  </si>
  <si>
    <t>SS &lt;=55 -&gt;</t>
  </si>
  <si>
    <t>SS &gt;55 -&gt;</t>
  </si>
  <si>
    <t>SS &lt;=56.5 -&gt;</t>
  </si>
  <si>
    <t>SS &gt;56.5 -&gt;</t>
  </si>
  <si>
    <t>&lt;=57</t>
  </si>
  <si>
    <t>&gt;57</t>
  </si>
  <si>
    <t>&lt;=57.5</t>
  </si>
  <si>
    <t>&gt;57.5</t>
  </si>
  <si>
    <t>&lt;=58.5</t>
  </si>
  <si>
    <t>&gt;58.5</t>
  </si>
  <si>
    <t>&lt;=59</t>
  </si>
  <si>
    <t>&gt;59</t>
  </si>
  <si>
    <t>SS &lt;=57 -&gt;</t>
  </si>
  <si>
    <t>SS &gt;57 -&gt;</t>
  </si>
  <si>
    <t>SS &lt;=57.5 -&gt;</t>
  </si>
  <si>
    <t>SS &gt;57.5-&gt;</t>
  </si>
  <si>
    <t>SS &lt;=58.5 -&gt;</t>
  </si>
  <si>
    <t>SS &gt;58.5-&gt;</t>
  </si>
  <si>
    <t>SS &lt;=59 -&gt;</t>
  </si>
  <si>
    <t>SS &gt;59 -&gt;</t>
  </si>
  <si>
    <t>&lt;=59.5</t>
  </si>
  <si>
    <t>&gt;59.5</t>
  </si>
  <si>
    <t>&lt;=60.5</t>
  </si>
  <si>
    <t>&gt;60.5</t>
  </si>
  <si>
    <t>&lt;=62</t>
  </si>
  <si>
    <t>&gt;62</t>
  </si>
  <si>
    <t>&lt;=63.5</t>
  </si>
  <si>
    <t>&gt;63.5</t>
  </si>
  <si>
    <t>SS &lt;=59.5 -&gt;</t>
  </si>
  <si>
    <t>SS &gt;59.5 -&gt;</t>
  </si>
  <si>
    <t>SS &lt;=60.5 -&gt;</t>
  </si>
  <si>
    <t>SS &gt;60.5 -&gt;</t>
  </si>
  <si>
    <t>SS &lt;=62 -&gt;</t>
  </si>
  <si>
    <t>SS &gt;62 -&gt;</t>
  </si>
  <si>
    <t>SS &lt;=63.5 -&gt;</t>
  </si>
  <si>
    <t>SS &gt;63.5 -&gt;</t>
  </si>
  <si>
    <t>&lt;=64</t>
  </si>
  <si>
    <t>&gt;64</t>
  </si>
  <si>
    <t>&lt;=64.5</t>
  </si>
  <si>
    <t>&gt;64.5</t>
  </si>
  <si>
    <t>&lt;=66</t>
  </si>
  <si>
    <t>&gt;66</t>
  </si>
  <si>
    <t>&lt;=67</t>
  </si>
  <si>
    <t>&gt;67</t>
  </si>
  <si>
    <t>SS &lt;=64-&gt;</t>
  </si>
  <si>
    <t>SS &gt;64 -&gt;</t>
  </si>
  <si>
    <t>SS &lt;=64.5 -&gt;</t>
  </si>
  <si>
    <t>SS &gt;64.5 -&gt;</t>
  </si>
  <si>
    <t>SS &lt;=66 -&gt;</t>
  </si>
  <si>
    <t>SS &gt;66 -&gt;</t>
  </si>
  <si>
    <t>SS &lt;=67 -&gt;</t>
  </si>
  <si>
    <t>SS &gt;67 -&gt;</t>
  </si>
  <si>
    <t>&lt;=68.5</t>
  </si>
  <si>
    <t>&gt;68.5</t>
  </si>
  <si>
    <t>&lt;=70.5</t>
  </si>
  <si>
    <t>&gt;70.5</t>
  </si>
  <si>
    <t>&lt;=72.5</t>
  </si>
  <si>
    <t>&gt;72.5</t>
  </si>
  <si>
    <t>SS &lt;=68.5 -&gt;</t>
  </si>
  <si>
    <t>SS &gt;668.5-&gt;</t>
  </si>
  <si>
    <t>SS &lt;=70.5 -&gt;</t>
  </si>
  <si>
    <t>SS &gt;70.5 -&gt;</t>
  </si>
  <si>
    <t>Number 3</t>
  </si>
  <si>
    <t xml:space="preserve">Models Explored: </t>
  </si>
  <si>
    <t>We used the AdaBoostClassifer module from sklearn with a decision tree as the base learner. The final model was trained using GridSearchCV and the optimal hyperparameter (number of estimators) was extracted from the grid search strategy. All models were trained on a dataset that contained no missing values.</t>
  </si>
  <si>
    <t xml:space="preserve">How Generalization Error was estimated: </t>
  </si>
  <si>
    <t xml:space="preserve">Generalization error was estimated using cross validation with 5 folds.
</t>
  </si>
  <si>
    <t>Parameters changed from default</t>
  </si>
  <si>
    <t>n_estimators = 66, random_state = 3. The n_estimators was found after grid search.</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</si>
</sst>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0000"/>
  </numFmts>
  <fonts count="18">
    <font>
      <sz val="11.0"/>
      <color theme="1"/>
      <name val="Arial"/>
    </font>
    <font>
      <b/>
      <sz val="24.0"/>
      <color theme="1"/>
      <name val="Arial"/>
    </font>
    <font>
      <color theme="1"/>
      <name val="Calibri"/>
    </font>
    <font>
      <b/>
      <sz val="11.0"/>
      <color theme="1"/>
      <name val="Calibri"/>
    </font>
    <font>
      <sz val="11.0"/>
      <color theme="1"/>
      <name val="Calibri"/>
    </font>
    <font>
      <sz val="11.0"/>
      <color rgb="FF0070C0"/>
      <name val="Calibri"/>
    </font>
    <font>
      <b/>
      <color theme="1"/>
      <name val="Calibri"/>
    </font>
    <font>
      <sz val="11.0"/>
      <color theme="4"/>
      <name val="Calibri"/>
    </font>
    <font>
      <color theme="4"/>
      <name val="Calibri"/>
    </font>
    <font>
      <sz val="11.0"/>
      <color rgb="FF000000"/>
      <name val="Calibri"/>
    </font>
    <font>
      <color theme="1"/>
      <name val="Arial"/>
    </font>
    <font/>
    <font>
      <sz val="12.0"/>
      <color theme="1"/>
      <name val="Calibri"/>
    </font>
    <font>
      <color rgb="FFFFFFFF"/>
      <name val="Arial"/>
    </font>
    <font>
      <b/>
      <sz val="12.0"/>
      <color theme="1"/>
      <name val="Calibri"/>
    </font>
    <font>
      <b/>
      <sz val="12.0"/>
      <color theme="1"/>
      <name val="Arial"/>
    </font>
    <font>
      <sz val="12.0"/>
      <color rgb="FFFFFFFF"/>
      <name val="Calibri"/>
    </font>
    <font>
      <b/>
      <color theme="1"/>
      <name val="Arial"/>
    </font>
  </fonts>
  <fills count="9">
    <fill>
      <patternFill patternType="none"/>
    </fill>
    <fill>
      <patternFill patternType="lightGray"/>
    </fill>
    <fill>
      <patternFill patternType="solid">
        <fgColor rgb="FF000000"/>
        <bgColor rgb="FF000000"/>
      </patternFill>
    </fill>
    <fill>
      <patternFill patternType="solid">
        <fgColor rgb="FFB6DDE8"/>
        <bgColor rgb="FFB6DDE8"/>
      </patternFill>
    </fill>
    <fill>
      <patternFill patternType="solid">
        <fgColor rgb="FFFFFF00"/>
        <bgColor rgb="FFFFFF00"/>
      </patternFill>
    </fill>
    <fill>
      <patternFill patternType="solid">
        <fgColor rgb="FFF2DBDB"/>
        <bgColor rgb="FFF2DBDB"/>
      </patternFill>
    </fill>
    <fill>
      <patternFill patternType="solid">
        <fgColor rgb="FFD99594"/>
        <bgColor rgb="FFD99594"/>
      </patternFill>
    </fill>
    <fill>
      <patternFill patternType="solid">
        <fgColor rgb="FF974806"/>
        <bgColor rgb="FF974806"/>
      </patternFill>
    </fill>
    <fill>
      <patternFill patternType="solid">
        <fgColor rgb="FF6FA8DC"/>
        <bgColor rgb="FF6FA8DC"/>
      </patternFill>
    </fill>
  </fills>
  <borders count="11">
    <border/>
    <border>
      <bottom style="medium">
        <color rgb="FF000000"/>
      </bottom>
    </border>
    <border>
      <left style="thin">
        <color rgb="FF000000"/>
      </left>
      <bottom style="medium">
        <color rgb="FF000000"/>
      </bottom>
    </border>
    <border>
      <left style="thin">
        <color rgb="FF000000"/>
      </left>
    </border>
    <border>
      <left style="thin">
        <color rgb="FF000000"/>
      </left>
      <right style="thin">
        <color rgb="FF000000"/>
      </righ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71">
    <xf borderId="0" fillId="0" fontId="0" numFmtId="0" xfId="0" applyAlignment="1" applyFont="1">
      <alignment readingOrder="0" shrinkToFit="0" vertical="bottom" wrapText="0"/>
    </xf>
    <xf borderId="0" fillId="0" fontId="1" numFmtId="0" xfId="0" applyAlignment="1" applyFont="1">
      <alignment horizontal="center" readingOrder="0" vertical="bottom"/>
    </xf>
    <xf borderId="0" fillId="0" fontId="2" numFmtId="0" xfId="0" applyAlignment="1" applyFont="1">
      <alignment readingOrder="0"/>
    </xf>
    <xf borderId="0" fillId="0" fontId="2" numFmtId="0" xfId="0" applyFont="1"/>
    <xf borderId="0" fillId="0" fontId="3" numFmtId="0" xfId="0" applyFont="1"/>
    <xf borderId="1" fillId="0" fontId="4" numFmtId="0" xfId="0" applyBorder="1" applyFont="1"/>
    <xf borderId="0" fillId="0" fontId="4" numFmtId="164" xfId="0" applyFont="1" applyNumberFormat="1"/>
    <xf borderId="0" fillId="0" fontId="4" numFmtId="1" xfId="0" applyFont="1" applyNumberFormat="1"/>
    <xf borderId="0" fillId="0" fontId="4" numFmtId="165" xfId="0" applyFont="1" applyNumberFormat="1"/>
    <xf borderId="0" fillId="0" fontId="5" numFmtId="0" xfId="0" applyFont="1"/>
    <xf borderId="0" fillId="0" fontId="5" numFmtId="164" xfId="0" applyFont="1" applyNumberFormat="1"/>
    <xf borderId="0" fillId="0" fontId="5" numFmtId="1" xfId="0" applyFont="1" applyNumberFormat="1"/>
    <xf borderId="0" fillId="0" fontId="5" numFmtId="165" xfId="0" applyFont="1" applyNumberFormat="1"/>
    <xf borderId="1" fillId="0" fontId="3" numFmtId="0" xfId="0" applyBorder="1" applyFont="1"/>
    <xf borderId="0" fillId="0" fontId="4" numFmtId="0" xfId="0" applyFont="1"/>
    <xf borderId="0" fillId="0" fontId="2" numFmtId="165" xfId="0" applyFont="1" applyNumberFormat="1"/>
    <xf borderId="0" fillId="2" fontId="2" numFmtId="0" xfId="0" applyFill="1" applyFont="1"/>
    <xf borderId="0" fillId="0" fontId="6" numFmtId="0" xfId="0" applyAlignment="1" applyFont="1">
      <alignment readingOrder="0"/>
    </xf>
    <xf borderId="0" fillId="0" fontId="4" numFmtId="0" xfId="0" applyAlignment="1" applyFont="1">
      <alignment readingOrder="0"/>
    </xf>
    <xf borderId="0" fillId="0" fontId="7" numFmtId="164" xfId="0" applyFont="1" applyNumberFormat="1"/>
    <xf borderId="0" fillId="0" fontId="7" numFmtId="1" xfId="0" applyFont="1" applyNumberFormat="1"/>
    <xf borderId="0" fillId="0" fontId="7" numFmtId="165" xfId="0" applyFont="1" applyNumberFormat="1"/>
    <xf borderId="0" fillId="0" fontId="8" numFmtId="0" xfId="0" applyAlignment="1" applyFont="1">
      <alignment readingOrder="0"/>
    </xf>
    <xf borderId="0" fillId="0" fontId="8" numFmtId="165" xfId="0" applyFont="1" applyNumberFormat="1"/>
    <xf borderId="0" fillId="0" fontId="5" numFmtId="0" xfId="0" applyAlignment="1" applyFont="1">
      <alignment readingOrder="0"/>
    </xf>
    <xf borderId="0" fillId="0" fontId="9" numFmtId="0" xfId="0" applyFont="1"/>
    <xf borderId="0" fillId="0" fontId="9" numFmtId="0" xfId="0" applyAlignment="1" applyFont="1">
      <alignment readingOrder="0"/>
    </xf>
    <xf borderId="0" fillId="0" fontId="9" numFmtId="165" xfId="0" applyFont="1" applyNumberFormat="1"/>
    <xf borderId="2" fillId="0" fontId="4" numFmtId="0" xfId="0" applyBorder="1" applyFont="1"/>
    <xf borderId="1" fillId="0" fontId="4" numFmtId="0" xfId="0" applyAlignment="1" applyBorder="1" applyFont="1">
      <alignment readingOrder="0"/>
    </xf>
    <xf borderId="3" fillId="0" fontId="4" numFmtId="0" xfId="0" applyBorder="1" applyFont="1"/>
    <xf borderId="3" fillId="0" fontId="4" numFmtId="0" xfId="0" applyAlignment="1" applyBorder="1" applyFont="1">
      <alignment readingOrder="0"/>
    </xf>
    <xf borderId="0" fillId="0" fontId="6" numFmtId="0" xfId="0" applyFont="1"/>
    <xf borderId="0" fillId="0" fontId="2" numFmtId="4" xfId="0" applyAlignment="1" applyFont="1" applyNumberFormat="1">
      <alignment readingOrder="0"/>
    </xf>
    <xf borderId="0" fillId="0" fontId="1" numFmtId="0" xfId="0" applyAlignment="1" applyFont="1">
      <alignment horizontal="center" vertical="bottom"/>
    </xf>
    <xf borderId="0" fillId="0" fontId="10" numFmtId="0" xfId="0" applyAlignment="1" applyFont="1">
      <alignment vertical="bottom"/>
    </xf>
    <xf borderId="0" fillId="0" fontId="10" numFmtId="0" xfId="0" applyAlignment="1" applyFont="1">
      <alignment shrinkToFit="0" vertical="bottom" wrapText="0"/>
    </xf>
    <xf borderId="4" fillId="0" fontId="10" numFmtId="0" xfId="0" applyAlignment="1" applyBorder="1" applyFont="1">
      <alignment shrinkToFit="0" vertical="bottom" wrapText="0"/>
    </xf>
    <xf borderId="4" fillId="0" fontId="10" numFmtId="0" xfId="0" applyAlignment="1" applyBorder="1" applyFont="1">
      <alignment vertical="bottom"/>
    </xf>
    <xf borderId="5" fillId="0" fontId="10" numFmtId="0" xfId="0" applyAlignment="1" applyBorder="1" applyFont="1">
      <alignment horizontal="center" vertical="bottom"/>
    </xf>
    <xf borderId="6" fillId="0" fontId="11" numFmtId="0" xfId="0" applyBorder="1" applyFont="1"/>
    <xf borderId="7" fillId="0" fontId="11" numFmtId="0" xfId="0" applyBorder="1" applyFont="1"/>
    <xf borderId="5" fillId="0" fontId="10" numFmtId="0" xfId="0" applyAlignment="1" applyBorder="1" applyFont="1">
      <alignment vertical="bottom"/>
    </xf>
    <xf borderId="0" fillId="0" fontId="10" numFmtId="0" xfId="0" applyFont="1"/>
    <xf borderId="8" fillId="3" fontId="12" numFmtId="0" xfId="0" applyAlignment="1" applyBorder="1" applyFill="1" applyFont="1">
      <alignment horizontal="center"/>
    </xf>
    <xf borderId="5" fillId="3" fontId="12" numFmtId="0" xfId="0" applyAlignment="1" applyBorder="1" applyFont="1">
      <alignment horizontal="center" vertical="bottom"/>
    </xf>
    <xf borderId="9" fillId="0" fontId="10" numFmtId="0" xfId="0" applyAlignment="1" applyBorder="1" applyFont="1">
      <alignment horizontal="center" vertical="bottom"/>
    </xf>
    <xf borderId="9" fillId="0" fontId="12" numFmtId="0" xfId="0" applyAlignment="1" applyBorder="1" applyFont="1">
      <alignment vertical="bottom"/>
    </xf>
    <xf borderId="4" fillId="0" fontId="11" numFmtId="0" xfId="0" applyBorder="1" applyFont="1"/>
    <xf borderId="9" fillId="0" fontId="10" numFmtId="0" xfId="0" applyAlignment="1" applyBorder="1" applyFont="1">
      <alignment horizontal="right" vertical="bottom"/>
    </xf>
    <xf borderId="9" fillId="0" fontId="12" numFmtId="0" xfId="0" applyAlignment="1" applyBorder="1" applyFont="1">
      <alignment horizontal="right" vertical="bottom"/>
    </xf>
    <xf borderId="9" fillId="0" fontId="10" numFmtId="0" xfId="0" applyAlignment="1" applyBorder="1" applyFont="1">
      <alignment vertical="bottom"/>
    </xf>
    <xf borderId="9" fillId="4" fontId="10" numFmtId="0" xfId="0" applyAlignment="1" applyBorder="1" applyFill="1" applyFont="1">
      <alignment horizontal="right" vertical="bottom"/>
    </xf>
    <xf borderId="9" fillId="5" fontId="12" numFmtId="0" xfId="0" applyAlignment="1" applyBorder="1" applyFill="1" applyFont="1">
      <alignment horizontal="right" vertical="bottom"/>
    </xf>
    <xf borderId="10" fillId="0" fontId="11" numFmtId="0" xfId="0" applyBorder="1" applyFont="1"/>
    <xf borderId="9" fillId="6" fontId="12" numFmtId="0" xfId="0" applyAlignment="1" applyBorder="1" applyFill="1" applyFont="1">
      <alignment horizontal="right" vertical="bottom"/>
    </xf>
    <xf borderId="9" fillId="7" fontId="13" numFmtId="0" xfId="0" applyAlignment="1" applyBorder="1" applyFill="1" applyFont="1">
      <alignment horizontal="right" vertical="bottom"/>
    </xf>
    <xf borderId="9" fillId="0" fontId="14" numFmtId="0" xfId="0" applyAlignment="1" applyBorder="1" applyFont="1">
      <alignment vertical="bottom"/>
    </xf>
    <xf borderId="9" fillId="0" fontId="14" numFmtId="0" xfId="0" applyAlignment="1" applyBorder="1" applyFont="1">
      <alignment shrinkToFit="0" vertical="bottom" wrapText="1"/>
    </xf>
    <xf borderId="9" fillId="0" fontId="15" numFmtId="0" xfId="0" applyAlignment="1" applyBorder="1" applyFont="1">
      <alignment horizontal="center" shrinkToFit="0" vertical="bottom" wrapText="1"/>
    </xf>
    <xf borderId="9" fillId="0" fontId="2" numFmtId="0" xfId="0" applyAlignment="1" applyBorder="1" applyFont="1">
      <alignment horizontal="right" vertical="bottom"/>
    </xf>
    <xf borderId="9" fillId="7" fontId="16" numFmtId="0" xfId="0" applyAlignment="1" applyBorder="1" applyFont="1">
      <alignment vertical="bottom"/>
    </xf>
    <xf borderId="9" fillId="4" fontId="10" numFmtId="0" xfId="0" applyAlignment="1" applyBorder="1" applyFont="1">
      <alignment vertical="bottom"/>
    </xf>
    <xf borderId="9" fillId="0" fontId="0" numFmtId="0" xfId="0" applyAlignment="1" applyBorder="1" applyFont="1">
      <alignment vertical="bottom"/>
    </xf>
    <xf borderId="9" fillId="8" fontId="0" numFmtId="0" xfId="0" applyAlignment="1" applyBorder="1" applyFill="1" applyFont="1">
      <alignment horizontal="right" vertical="bottom"/>
    </xf>
    <xf borderId="9" fillId="0" fontId="4" numFmtId="0" xfId="0" applyAlignment="1" applyBorder="1" applyFont="1">
      <alignment horizontal="right" vertical="bottom"/>
    </xf>
    <xf borderId="9" fillId="0" fontId="0" numFmtId="0" xfId="0" applyAlignment="1" applyBorder="1" applyFont="1">
      <alignment horizontal="right" vertical="bottom"/>
    </xf>
    <xf borderId="9" fillId="4" fontId="12" numFmtId="0" xfId="0" applyAlignment="1" applyBorder="1" applyFont="1">
      <alignment horizontal="right" vertical="bottom"/>
    </xf>
    <xf borderId="9" fillId="0" fontId="17" numFmtId="0" xfId="0" applyAlignment="1" applyBorder="1" applyFont="1">
      <alignment shrinkToFit="0" vertical="bottom" wrapText="1"/>
    </xf>
    <xf borderId="5" fillId="0" fontId="10" numFmtId="0" xfId="0" applyAlignment="1" applyBorder="1" applyFont="1">
      <alignment shrinkToFit="0" vertical="bottom" wrapText="1"/>
    </xf>
    <xf borderId="5" fillId="0" fontId="10" numFmtId="0" xfId="0" applyAlignment="1" applyBorder="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FF"/>
                </a:solidFill>
                <a:latin typeface="Arial black"/>
              </a:defRPr>
            </a:pPr>
            <a:r>
              <a:rPr b="1">
                <a:solidFill>
                  <a:srgbClr val="0000FF"/>
                </a:solidFill>
                <a:latin typeface="Arial black"/>
              </a:rPr>
              <a:t>TPR vs. FPR</a:t>
            </a:r>
          </a:p>
        </c:rich>
      </c:tx>
      <c:overlay val="0"/>
    </c:title>
    <c:plotArea>
      <c:layout/>
      <c:lineChart>
        <c:varyColors val="0"/>
        <c:ser>
          <c:idx val="0"/>
          <c:order val="0"/>
          <c:tx>
            <c:strRef>
              <c:f>'Number 1'!$N$175</c:f>
            </c:strRef>
          </c:tx>
          <c:marker>
            <c:symbol val="none"/>
          </c:marker>
          <c:cat>
            <c:strRef>
              <c:f>'Number 1'!$M$176:$M$195</c:f>
            </c:strRef>
          </c:cat>
          <c:val>
            <c:numRef>
              <c:f>'Number 1'!$N$176:$N$195</c:f>
              <c:numCache/>
            </c:numRef>
          </c:val>
          <c:smooth val="0"/>
        </c:ser>
        <c:axId val="961279723"/>
        <c:axId val="2145725174"/>
      </c:lineChart>
      <c:catAx>
        <c:axId val="961279723"/>
        <c:scaling>
          <c:orientation val="minMax"/>
        </c:scaling>
        <c:delete val="0"/>
        <c:axPos val="b"/>
        <c:title>
          <c:tx>
            <c:rich>
              <a:bodyPr/>
              <a:lstStyle/>
              <a:p>
                <a:pPr lvl="0">
                  <a:defRPr b="0">
                    <a:solidFill>
                      <a:srgbClr val="000000"/>
                    </a:solidFill>
                    <a:latin typeface="Arial black"/>
                  </a:defRPr>
                </a:pPr>
                <a:r>
                  <a:rPr b="0">
                    <a:solidFill>
                      <a:srgbClr val="000000"/>
                    </a:solidFill>
                    <a:latin typeface="Arial black"/>
                  </a:rPr>
                  <a:t>FPR</a:t>
                </a:r>
              </a:p>
            </c:rich>
          </c:tx>
          <c:overlay val="0"/>
        </c:title>
        <c:numFmt formatCode="General" sourceLinked="1"/>
        <c:majorTickMark val="none"/>
        <c:minorTickMark val="none"/>
        <c:spPr/>
        <c:txPr>
          <a:bodyPr/>
          <a:lstStyle/>
          <a:p>
            <a:pPr lvl="0">
              <a:defRPr b="0">
                <a:solidFill>
                  <a:srgbClr val="000000"/>
                </a:solidFill>
                <a:latin typeface="Arial black"/>
              </a:defRPr>
            </a:pPr>
          </a:p>
        </c:txPr>
        <c:crossAx val="2145725174"/>
      </c:catAx>
      <c:valAx>
        <c:axId val="214572517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Arial black"/>
                  </a:defRPr>
                </a:pPr>
                <a:r>
                  <a:rPr b="0">
                    <a:solidFill>
                      <a:srgbClr val="000000"/>
                    </a:solidFill>
                    <a:latin typeface="Arial black"/>
                  </a:rPr>
                  <a:t>TPR</a:t>
                </a:r>
              </a:p>
            </c:rich>
          </c:tx>
          <c:overlay val="0"/>
        </c:title>
        <c:numFmt formatCode="General" sourceLinked="1"/>
        <c:majorTickMark val="none"/>
        <c:minorTickMark val="none"/>
        <c:tickLblPos val="nextTo"/>
        <c:spPr>
          <a:ln/>
        </c:spPr>
        <c:txPr>
          <a:bodyPr/>
          <a:lstStyle/>
          <a:p>
            <a:pPr lvl="0">
              <a:defRPr b="0">
                <a:solidFill>
                  <a:srgbClr val="000000"/>
                </a:solidFill>
                <a:latin typeface="Arial black"/>
              </a:defRPr>
            </a:pPr>
          </a:p>
        </c:txPr>
        <c:crossAx val="961279723"/>
      </c:valAx>
    </c:plotArea>
    <c:legend>
      <c:legendPos val="r"/>
      <c:overlay val="0"/>
      <c:txPr>
        <a:bodyPr/>
        <a:lstStyle/>
        <a:p>
          <a:pPr lvl="0">
            <a:defRPr b="1">
              <a:solidFill>
                <a:srgbClr val="1A1A1A"/>
              </a:solidFill>
              <a:latin typeface="Arial black"/>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image" Target="../media/image2.png"/><Relationship Id="rId3"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16</xdr:col>
      <xdr:colOff>285750</xdr:colOff>
      <xdr:row>162</xdr:row>
      <xdr:rowOff>38100</xdr:rowOff>
    </xdr:from>
    <xdr:ext cx="5715000" cy="3533775"/>
    <xdr:graphicFrame>
      <xdr:nvGraphicFramePr>
        <xdr:cNvPr id="640114316"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0</xdr:colOff>
      <xdr:row>115</xdr:row>
      <xdr:rowOff>0</xdr:rowOff>
    </xdr:from>
    <xdr:ext cx="962025" cy="371475"/>
    <xdr:sp>
      <xdr:nvSpPr>
        <xdr:cNvPr id="3" name="Shape 3"/>
        <xdr:cNvSpPr/>
      </xdr:nvSpPr>
      <xdr:spPr>
        <a:xfrm>
          <a:off x="4869750" y="3599025"/>
          <a:ext cx="952500" cy="361950"/>
        </a:xfrm>
        <a:prstGeom prst="wedgeRectCallout">
          <a:avLst>
            <a:gd fmla="val -32511" name="adj1"/>
            <a:gd fmla="val 98980" name="adj2"/>
          </a:avLst>
        </a:prstGeom>
        <a:solidFill>
          <a:schemeClr val="accent1"/>
        </a:solidFill>
        <a:ln cap="flat" cmpd="sng" w="12700">
          <a:solidFill>
            <a:srgbClr val="31538F"/>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Split:</a:t>
          </a:r>
          <a:r>
            <a:rPr lang="en-US" sz="1100">
              <a:solidFill>
                <a:schemeClr val="lt1"/>
              </a:solidFill>
              <a:latin typeface="Calibri"/>
              <a:ea typeface="Calibri"/>
              <a:cs typeface="Calibri"/>
              <a:sym typeface="Calibri"/>
            </a:rPr>
            <a:t> X[1] only</a:t>
          </a:r>
          <a:endParaRPr sz="1100"/>
        </a:p>
      </xdr:txBody>
    </xdr:sp>
    <xdr:clientData fLocksWithSheet="0"/>
  </xdr:oneCellAnchor>
  <xdr:oneCellAnchor>
    <xdr:from>
      <xdr:col>11</xdr:col>
      <xdr:colOff>0</xdr:colOff>
      <xdr:row>115</xdr:row>
      <xdr:rowOff>9525</xdr:rowOff>
    </xdr:from>
    <xdr:ext cx="1104900" cy="333375"/>
    <xdr:sp>
      <xdr:nvSpPr>
        <xdr:cNvPr id="4" name="Shape 4"/>
        <xdr:cNvSpPr/>
      </xdr:nvSpPr>
      <xdr:spPr>
        <a:xfrm>
          <a:off x="4798313" y="3618075"/>
          <a:ext cx="1095375" cy="323850"/>
        </a:xfrm>
        <a:prstGeom prst="wedgeRectCallout">
          <a:avLst>
            <a:gd fmla="val -34088" name="adj1"/>
            <a:gd fmla="val 110886" name="adj2"/>
          </a:avLst>
        </a:prstGeom>
        <a:solidFill>
          <a:schemeClr val="accent1"/>
        </a:solidFill>
        <a:ln cap="flat" cmpd="sng" w="12700">
          <a:solidFill>
            <a:srgbClr val="31538F"/>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Split:</a:t>
          </a:r>
          <a:r>
            <a:rPr lang="en-US" sz="1100">
              <a:solidFill>
                <a:schemeClr val="lt1"/>
              </a:solidFill>
              <a:latin typeface="Calibri"/>
              <a:ea typeface="Calibri"/>
              <a:cs typeface="Calibri"/>
              <a:sym typeface="Calibri"/>
            </a:rPr>
            <a:t> X[1] &amp; X[2]</a:t>
          </a:r>
          <a:endParaRPr sz="1100"/>
        </a:p>
      </xdr:txBody>
    </xdr:sp>
    <xdr:clientData fLocksWithSheet="0"/>
  </xdr:oneCellAnchor>
  <xdr:oneCellAnchor>
    <xdr:from>
      <xdr:col>14</xdr:col>
      <xdr:colOff>619125</xdr:colOff>
      <xdr:row>115</xdr:row>
      <xdr:rowOff>0</xdr:rowOff>
    </xdr:from>
    <xdr:ext cx="1419225" cy="352425"/>
    <xdr:sp>
      <xdr:nvSpPr>
        <xdr:cNvPr id="5" name="Shape 5"/>
        <xdr:cNvSpPr/>
      </xdr:nvSpPr>
      <xdr:spPr>
        <a:xfrm>
          <a:off x="4641150" y="3608550"/>
          <a:ext cx="1409700" cy="342900"/>
        </a:xfrm>
        <a:prstGeom prst="wedgeRectCallout">
          <a:avLst>
            <a:gd fmla="val -37074" name="adj1"/>
            <a:gd fmla="val 104877" name="adj2"/>
          </a:avLst>
        </a:prstGeom>
        <a:solidFill>
          <a:schemeClr val="accent1"/>
        </a:solidFill>
        <a:ln cap="flat" cmpd="sng" w="12700">
          <a:solidFill>
            <a:srgbClr val="31538F"/>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Split:</a:t>
          </a:r>
          <a:r>
            <a:rPr lang="en-US" sz="1100">
              <a:solidFill>
                <a:schemeClr val="lt1"/>
              </a:solidFill>
              <a:latin typeface="Calibri"/>
              <a:ea typeface="Calibri"/>
              <a:cs typeface="Calibri"/>
              <a:sym typeface="Calibri"/>
            </a:rPr>
            <a:t> X[1] &amp; X[2] Pruned</a:t>
          </a:r>
          <a:endParaRPr sz="1100"/>
        </a:p>
      </xdr:txBody>
    </xdr:sp>
    <xdr:clientData fLocksWithSheet="0"/>
  </xdr:oneCellAnchor>
  <xdr:oneCellAnchor>
    <xdr:from>
      <xdr:col>0</xdr:col>
      <xdr:colOff>114300</xdr:colOff>
      <xdr:row>133</xdr:row>
      <xdr:rowOff>66675</xdr:rowOff>
    </xdr:from>
    <xdr:ext cx="5429250" cy="3381375"/>
    <xdr:grpSp>
      <xdr:nvGrpSpPr>
        <xdr:cNvPr id="2" name="Shape 2" title="Drawing"/>
        <xdr:cNvGrpSpPr/>
      </xdr:nvGrpSpPr>
      <xdr:grpSpPr>
        <a:xfrm>
          <a:off x="2641047" y="1940225"/>
          <a:ext cx="5410426" cy="3359894"/>
          <a:chOff x="2641047" y="1940225"/>
          <a:chExt cx="5410426" cy="3359894"/>
        </a:xfrm>
      </xdr:grpSpPr>
      <xdr:grpSp>
        <xdr:nvGrpSpPr>
          <xdr:cNvPr id="6" name="Shape 6"/>
          <xdr:cNvGrpSpPr/>
        </xdr:nvGrpSpPr>
        <xdr:grpSpPr>
          <a:xfrm>
            <a:off x="2641047" y="2337113"/>
            <a:ext cx="5410426" cy="2963006"/>
            <a:chOff x="4132791" y="12821709"/>
            <a:chExt cx="5997590" cy="2941241"/>
          </a:xfrm>
        </xdr:grpSpPr>
        <xdr:sp>
          <xdr:nvSpPr>
            <xdr:cNvPr id="7" name="Shape 7"/>
            <xdr:cNvSpPr/>
          </xdr:nvSpPr>
          <xdr:spPr>
            <a:xfrm>
              <a:off x="4132791" y="12821709"/>
              <a:ext cx="5997575" cy="28649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8" name="Shape 8"/>
            <xdr:cNvSpPr/>
          </xdr:nvSpPr>
          <xdr:spPr>
            <a:xfrm>
              <a:off x="6461125" y="12821709"/>
              <a:ext cx="1275292" cy="534458"/>
            </a:xfrm>
            <a:prstGeom prst="rect">
              <a:avLst/>
            </a:prstGeom>
            <a:solidFill>
              <a:schemeClr val="accent1"/>
            </a:solidFill>
            <a:ln cap="flat" cmpd="sng" w="12700">
              <a:solidFill>
                <a:srgbClr val="31538F"/>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X[1]</a:t>
              </a:r>
              <a:r>
                <a:rPr lang="en-US" sz="1100">
                  <a:solidFill>
                    <a:schemeClr val="lt1"/>
                  </a:solidFill>
                  <a:latin typeface="Calibri"/>
                  <a:ea typeface="Calibri"/>
                  <a:cs typeface="Calibri"/>
                  <a:sym typeface="Calibri"/>
                </a:rPr>
                <a:t> </a:t>
              </a:r>
              <a:endParaRPr sz="1400"/>
            </a:p>
            <a:p>
              <a:pPr indent="0" lvl="0" marL="0" rtl="0" algn="l">
                <a:spcBef>
                  <a:spcPts val="0"/>
                </a:spcBef>
                <a:spcAft>
                  <a:spcPts val="0"/>
                </a:spcAft>
                <a:buNone/>
              </a:pPr>
              <a:r>
                <a:rPr lang="en-US" sz="1100">
                  <a:solidFill>
                    <a:schemeClr val="lt1"/>
                  </a:solidFill>
                  <a:latin typeface="Calibri"/>
                  <a:ea typeface="Calibri"/>
                  <a:cs typeface="Calibri"/>
                  <a:sym typeface="Calibri"/>
                </a:rPr>
                <a:t>Samples: </a:t>
              </a:r>
              <a:r>
                <a:rPr lang="en-US" sz="1100">
                  <a:solidFill>
                    <a:schemeClr val="lt1"/>
                  </a:solidFill>
                  <a:latin typeface="Calibri"/>
                  <a:ea typeface="Calibri"/>
                  <a:cs typeface="Calibri"/>
                  <a:sym typeface="Calibri"/>
                </a:rPr>
                <a:t>19</a:t>
              </a:r>
              <a:endParaRPr sz="1100"/>
            </a:p>
          </xdr:txBody>
        </xdr:sp>
        <xdr:sp>
          <xdr:nvSpPr>
            <xdr:cNvPr id="9" name="Shape 9"/>
            <xdr:cNvSpPr/>
          </xdr:nvSpPr>
          <xdr:spPr>
            <a:xfrm>
              <a:off x="4831291" y="13948828"/>
              <a:ext cx="1275292" cy="635006"/>
            </a:xfrm>
            <a:prstGeom prst="rect">
              <a:avLst/>
            </a:prstGeom>
            <a:solidFill>
              <a:schemeClr val="accent1"/>
            </a:solidFill>
            <a:ln cap="flat" cmpd="sng" w="12700">
              <a:solidFill>
                <a:srgbClr val="31538F"/>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X[1] Samples: 12</a:t>
              </a:r>
              <a:endParaRPr sz="1100">
                <a:solidFill>
                  <a:schemeClr val="lt1"/>
                </a:solidFill>
                <a:latin typeface="Calibri"/>
                <a:ea typeface="Calibri"/>
                <a:cs typeface="Calibri"/>
                <a:sym typeface="Calibri"/>
              </a:endParaRPr>
            </a:p>
            <a:p>
              <a:pPr indent="0" lvl="0" marL="0" rtl="0" algn="l">
                <a:spcBef>
                  <a:spcPts val="0"/>
                </a:spcBef>
                <a:spcAft>
                  <a:spcPts val="0"/>
                </a:spcAft>
                <a:buNone/>
              </a:pPr>
              <a:r>
                <a:rPr lang="en-US" sz="1100">
                  <a:solidFill>
                    <a:schemeClr val="lt1"/>
                  </a:solidFill>
                  <a:latin typeface="Calibri"/>
                  <a:ea typeface="Calibri"/>
                  <a:cs typeface="Calibri"/>
                  <a:sym typeface="Calibri"/>
                </a:rPr>
                <a:t>Y=1: </a:t>
              </a:r>
              <a:r>
                <a:rPr lang="en-US" sz="1100">
                  <a:solidFill>
                    <a:schemeClr val="lt1"/>
                  </a:solidFill>
                  <a:latin typeface="Calibri"/>
                  <a:ea typeface="Calibri"/>
                  <a:cs typeface="Calibri"/>
                  <a:sym typeface="Calibri"/>
                </a:rPr>
                <a:t>4</a:t>
              </a:r>
              <a:r>
                <a:rPr lang="en-US" sz="1100">
                  <a:solidFill>
                    <a:schemeClr val="lt1"/>
                  </a:solidFill>
                  <a:latin typeface="Calibri"/>
                  <a:ea typeface="Calibri"/>
                  <a:cs typeface="Calibri"/>
                  <a:sym typeface="Calibri"/>
                </a:rPr>
                <a:t>/</a:t>
              </a:r>
              <a:r>
                <a:rPr lang="en-US" sz="1100">
                  <a:solidFill>
                    <a:schemeClr val="lt1"/>
                  </a:solidFill>
                  <a:latin typeface="Calibri"/>
                  <a:ea typeface="Calibri"/>
                  <a:cs typeface="Calibri"/>
                  <a:sym typeface="Calibri"/>
                </a:rPr>
                <a:t>12</a:t>
              </a:r>
              <a:endParaRPr sz="1100"/>
            </a:p>
            <a:p>
              <a:pPr indent="0" lvl="0" marL="0" rtl="0" algn="l">
                <a:spcBef>
                  <a:spcPts val="0"/>
                </a:spcBef>
                <a:spcAft>
                  <a:spcPts val="0"/>
                </a:spcAft>
                <a:buNone/>
              </a:pPr>
              <a:r>
                <a:rPr lang="en-US" sz="1100">
                  <a:solidFill>
                    <a:schemeClr val="lt1"/>
                  </a:solidFill>
                  <a:latin typeface="Calibri"/>
                  <a:ea typeface="Calibri"/>
                  <a:cs typeface="Calibri"/>
                  <a:sym typeface="Calibri"/>
                </a:rPr>
                <a:t>Y=2: </a:t>
              </a:r>
              <a:r>
                <a:rPr lang="en-US" sz="1100">
                  <a:solidFill>
                    <a:schemeClr val="lt1"/>
                  </a:solidFill>
                  <a:latin typeface="Calibri"/>
                  <a:ea typeface="Calibri"/>
                  <a:cs typeface="Calibri"/>
                  <a:sym typeface="Calibri"/>
                </a:rPr>
                <a:t>8</a:t>
              </a:r>
              <a:r>
                <a:rPr lang="en-US" sz="1100">
                  <a:solidFill>
                    <a:schemeClr val="lt1"/>
                  </a:solidFill>
                  <a:latin typeface="Calibri"/>
                  <a:ea typeface="Calibri"/>
                  <a:cs typeface="Calibri"/>
                  <a:sym typeface="Calibri"/>
                </a:rPr>
                <a:t>/</a:t>
              </a:r>
              <a:r>
                <a:rPr lang="en-US" sz="1100">
                  <a:solidFill>
                    <a:schemeClr val="lt1"/>
                  </a:solidFill>
                  <a:latin typeface="Calibri"/>
                  <a:ea typeface="Calibri"/>
                  <a:cs typeface="Calibri"/>
                  <a:sym typeface="Calibri"/>
                </a:rPr>
                <a:t>12</a:t>
              </a:r>
              <a:endParaRPr sz="1100">
                <a:solidFill>
                  <a:schemeClr val="lt1"/>
                </a:solidFill>
                <a:latin typeface="Calibri"/>
                <a:ea typeface="Calibri"/>
                <a:cs typeface="Calibri"/>
                <a:sym typeface="Calibri"/>
              </a:endParaRPr>
            </a:p>
          </xdr:txBody>
        </xdr:sp>
        <xdr:sp>
          <xdr:nvSpPr>
            <xdr:cNvPr id="10" name="Shape 10"/>
            <xdr:cNvSpPr/>
          </xdr:nvSpPr>
          <xdr:spPr>
            <a:xfrm>
              <a:off x="4132794" y="15139470"/>
              <a:ext cx="1275300" cy="610800"/>
            </a:xfrm>
            <a:prstGeom prst="rect">
              <a:avLst/>
            </a:prstGeom>
            <a:solidFill>
              <a:schemeClr val="accent1"/>
            </a:solidFill>
            <a:ln cap="flat" cmpd="sng" w="12700">
              <a:solidFill>
                <a:srgbClr val="31538F"/>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X[1] Samples: 9</a:t>
              </a:r>
              <a:endParaRPr sz="1100">
                <a:solidFill>
                  <a:schemeClr val="lt1"/>
                </a:solidFill>
                <a:latin typeface="Calibri"/>
                <a:ea typeface="Calibri"/>
                <a:cs typeface="Calibri"/>
                <a:sym typeface="Calibri"/>
              </a:endParaRPr>
            </a:p>
            <a:p>
              <a:pPr indent="0" lvl="0" marL="0" rtl="0" algn="l">
                <a:spcBef>
                  <a:spcPts val="0"/>
                </a:spcBef>
                <a:spcAft>
                  <a:spcPts val="0"/>
                </a:spcAft>
                <a:buNone/>
              </a:pPr>
              <a:r>
                <a:rPr lang="en-US" sz="1100">
                  <a:solidFill>
                    <a:schemeClr val="lt1"/>
                  </a:solidFill>
                  <a:latin typeface="Calibri"/>
                  <a:ea typeface="Calibri"/>
                  <a:cs typeface="Calibri"/>
                  <a:sym typeface="Calibri"/>
                </a:rPr>
                <a:t>Y=1: 4/9</a:t>
              </a:r>
              <a:endParaRPr sz="1400"/>
            </a:p>
            <a:p>
              <a:pPr indent="0" lvl="0" marL="0" rtl="0" algn="l">
                <a:spcBef>
                  <a:spcPts val="0"/>
                </a:spcBef>
                <a:spcAft>
                  <a:spcPts val="0"/>
                </a:spcAft>
                <a:buNone/>
              </a:pPr>
              <a:r>
                <a:rPr lang="en-US" sz="1100">
                  <a:solidFill>
                    <a:schemeClr val="lt1"/>
                  </a:solidFill>
                  <a:latin typeface="Calibri"/>
                  <a:ea typeface="Calibri"/>
                  <a:cs typeface="Calibri"/>
                  <a:sym typeface="Calibri"/>
                </a:rPr>
                <a:t>Y=2: 5/9</a:t>
              </a:r>
              <a:endParaRPr sz="1100"/>
            </a:p>
          </xdr:txBody>
        </xdr:sp>
        <xdr:sp>
          <xdr:nvSpPr>
            <xdr:cNvPr id="11" name="Shape 11"/>
            <xdr:cNvSpPr/>
          </xdr:nvSpPr>
          <xdr:spPr>
            <a:xfrm>
              <a:off x="8048625" y="13938244"/>
              <a:ext cx="1275292" cy="603255"/>
            </a:xfrm>
            <a:prstGeom prst="rect">
              <a:avLst/>
            </a:prstGeom>
            <a:solidFill>
              <a:schemeClr val="accent1"/>
            </a:solidFill>
            <a:ln cap="flat" cmpd="sng" w="12700">
              <a:solidFill>
                <a:srgbClr val="31538F"/>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X[1] Samples: 7</a:t>
              </a:r>
              <a:endParaRPr sz="1100">
                <a:solidFill>
                  <a:schemeClr val="lt1"/>
                </a:solidFill>
                <a:latin typeface="Calibri"/>
                <a:ea typeface="Calibri"/>
                <a:cs typeface="Calibri"/>
                <a:sym typeface="Calibri"/>
              </a:endParaRPr>
            </a:p>
            <a:p>
              <a:pPr indent="0" lvl="0" marL="0" rtl="0" algn="l">
                <a:spcBef>
                  <a:spcPts val="0"/>
                </a:spcBef>
                <a:spcAft>
                  <a:spcPts val="0"/>
                </a:spcAft>
                <a:buNone/>
              </a:pPr>
              <a:r>
                <a:rPr lang="en-US" sz="1100">
                  <a:solidFill>
                    <a:schemeClr val="lt1"/>
                  </a:solidFill>
                  <a:latin typeface="Calibri"/>
                  <a:ea typeface="Calibri"/>
                  <a:cs typeface="Calibri"/>
                  <a:sym typeface="Calibri"/>
                </a:rPr>
                <a:t>Y=1: </a:t>
              </a:r>
              <a:r>
                <a:rPr lang="en-US" sz="1100">
                  <a:solidFill>
                    <a:schemeClr val="lt1"/>
                  </a:solidFill>
                  <a:latin typeface="Calibri"/>
                  <a:ea typeface="Calibri"/>
                  <a:cs typeface="Calibri"/>
                  <a:sym typeface="Calibri"/>
                </a:rPr>
                <a:t>6</a:t>
              </a:r>
              <a:r>
                <a:rPr lang="en-US" sz="1100">
                  <a:solidFill>
                    <a:schemeClr val="lt1"/>
                  </a:solidFill>
                  <a:latin typeface="Calibri"/>
                  <a:ea typeface="Calibri"/>
                  <a:cs typeface="Calibri"/>
                  <a:sym typeface="Calibri"/>
                </a:rPr>
                <a:t>/</a:t>
              </a:r>
              <a:r>
                <a:rPr lang="en-US" sz="1100">
                  <a:solidFill>
                    <a:schemeClr val="lt1"/>
                  </a:solidFill>
                  <a:latin typeface="Calibri"/>
                  <a:ea typeface="Calibri"/>
                  <a:cs typeface="Calibri"/>
                  <a:sym typeface="Calibri"/>
                </a:rPr>
                <a:t>7</a:t>
              </a:r>
              <a:endParaRPr sz="1100"/>
            </a:p>
            <a:p>
              <a:pPr indent="0" lvl="0" marL="0" rtl="0" algn="l">
                <a:spcBef>
                  <a:spcPts val="0"/>
                </a:spcBef>
                <a:spcAft>
                  <a:spcPts val="0"/>
                </a:spcAft>
                <a:buNone/>
              </a:pPr>
              <a:r>
                <a:rPr lang="en-US" sz="1100">
                  <a:solidFill>
                    <a:schemeClr val="lt1"/>
                  </a:solidFill>
                  <a:latin typeface="Calibri"/>
                  <a:ea typeface="Calibri"/>
                  <a:cs typeface="Calibri"/>
                  <a:sym typeface="Calibri"/>
                </a:rPr>
                <a:t>Y=2: </a:t>
              </a:r>
              <a:r>
                <a:rPr lang="en-US" sz="1100">
                  <a:solidFill>
                    <a:schemeClr val="lt1"/>
                  </a:solidFill>
                  <a:latin typeface="Calibri"/>
                  <a:ea typeface="Calibri"/>
                  <a:cs typeface="Calibri"/>
                  <a:sym typeface="Calibri"/>
                </a:rPr>
                <a:t>1</a:t>
              </a:r>
              <a:r>
                <a:rPr lang="en-US" sz="1100">
                  <a:solidFill>
                    <a:schemeClr val="lt1"/>
                  </a:solidFill>
                  <a:latin typeface="Calibri"/>
                  <a:ea typeface="Calibri"/>
                  <a:cs typeface="Calibri"/>
                  <a:sym typeface="Calibri"/>
                </a:rPr>
                <a:t>/</a:t>
              </a:r>
              <a:r>
                <a:rPr lang="en-US" sz="1100">
                  <a:solidFill>
                    <a:schemeClr val="lt1"/>
                  </a:solidFill>
                  <a:latin typeface="Calibri"/>
                  <a:ea typeface="Calibri"/>
                  <a:cs typeface="Calibri"/>
                  <a:sym typeface="Calibri"/>
                </a:rPr>
                <a:t>7</a:t>
              </a:r>
              <a:endParaRPr sz="14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xdr:txBody>
        </xdr:sp>
        <xdr:sp>
          <xdr:nvSpPr>
            <xdr:cNvPr id="12" name="Shape 12"/>
            <xdr:cNvSpPr/>
          </xdr:nvSpPr>
          <xdr:spPr>
            <a:xfrm>
              <a:off x="5682179" y="15148974"/>
              <a:ext cx="1275300" cy="601200"/>
            </a:xfrm>
            <a:prstGeom prst="rect">
              <a:avLst/>
            </a:prstGeom>
            <a:solidFill>
              <a:schemeClr val="accent1"/>
            </a:solidFill>
            <a:ln cap="flat" cmpd="sng" w="12700">
              <a:solidFill>
                <a:srgbClr val="31538F"/>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X[1] Samples: 3</a:t>
              </a:r>
              <a:endParaRPr sz="1100">
                <a:solidFill>
                  <a:schemeClr val="lt1"/>
                </a:solidFill>
                <a:latin typeface="Calibri"/>
                <a:ea typeface="Calibri"/>
                <a:cs typeface="Calibri"/>
                <a:sym typeface="Calibri"/>
              </a:endParaRPr>
            </a:p>
            <a:p>
              <a:pPr indent="0" lvl="0" marL="0" rtl="0" algn="l">
                <a:spcBef>
                  <a:spcPts val="0"/>
                </a:spcBef>
                <a:spcAft>
                  <a:spcPts val="0"/>
                </a:spcAft>
                <a:buNone/>
              </a:pPr>
              <a:r>
                <a:rPr lang="en-US" sz="1100">
                  <a:solidFill>
                    <a:schemeClr val="lt1"/>
                  </a:solidFill>
                  <a:latin typeface="Calibri"/>
                  <a:ea typeface="Calibri"/>
                  <a:cs typeface="Calibri"/>
                  <a:sym typeface="Calibri"/>
                </a:rPr>
                <a:t>Y=1: 0/3</a:t>
              </a:r>
              <a:endParaRPr sz="1100"/>
            </a:p>
            <a:p>
              <a:pPr indent="0" lvl="0" marL="0" rtl="0" algn="l">
                <a:spcBef>
                  <a:spcPts val="0"/>
                </a:spcBef>
                <a:spcAft>
                  <a:spcPts val="0"/>
                </a:spcAft>
                <a:buNone/>
              </a:pPr>
              <a:r>
                <a:rPr lang="en-US" sz="1100">
                  <a:solidFill>
                    <a:schemeClr val="lt1"/>
                  </a:solidFill>
                  <a:latin typeface="Calibri"/>
                  <a:ea typeface="Calibri"/>
                  <a:cs typeface="Calibri"/>
                  <a:sym typeface="Calibri"/>
                </a:rPr>
                <a:t>Y=2: 3/3</a:t>
              </a:r>
              <a:endParaRPr sz="1100"/>
            </a:p>
          </xdr:txBody>
        </xdr:sp>
        <xdr:sp>
          <xdr:nvSpPr>
            <xdr:cNvPr id="13" name="Shape 13"/>
            <xdr:cNvSpPr/>
          </xdr:nvSpPr>
          <xdr:spPr>
            <a:xfrm>
              <a:off x="7258058" y="15142647"/>
              <a:ext cx="1275300" cy="610800"/>
            </a:xfrm>
            <a:prstGeom prst="rect">
              <a:avLst/>
            </a:prstGeom>
            <a:solidFill>
              <a:schemeClr val="accent1"/>
            </a:solidFill>
            <a:ln cap="flat" cmpd="sng" w="12700">
              <a:solidFill>
                <a:srgbClr val="31538F"/>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X[1] Samples: 4</a:t>
              </a:r>
              <a:endParaRPr sz="1100">
                <a:solidFill>
                  <a:schemeClr val="lt1"/>
                </a:solidFill>
                <a:latin typeface="Calibri"/>
                <a:ea typeface="Calibri"/>
                <a:cs typeface="Calibri"/>
                <a:sym typeface="Calibri"/>
              </a:endParaRPr>
            </a:p>
            <a:p>
              <a:pPr indent="0" lvl="0" marL="0" rtl="0" algn="l">
                <a:spcBef>
                  <a:spcPts val="0"/>
                </a:spcBef>
                <a:spcAft>
                  <a:spcPts val="0"/>
                </a:spcAft>
                <a:buNone/>
              </a:pPr>
              <a:r>
                <a:rPr lang="en-US" sz="1100">
                  <a:solidFill>
                    <a:schemeClr val="lt1"/>
                  </a:solidFill>
                  <a:latin typeface="Calibri"/>
                  <a:ea typeface="Calibri"/>
                  <a:cs typeface="Calibri"/>
                  <a:sym typeface="Calibri"/>
                </a:rPr>
                <a:t>Y=1: </a:t>
              </a:r>
              <a:r>
                <a:rPr lang="en-US" sz="1100">
                  <a:solidFill>
                    <a:schemeClr val="lt1"/>
                  </a:solidFill>
                  <a:latin typeface="Calibri"/>
                  <a:ea typeface="Calibri"/>
                  <a:cs typeface="Calibri"/>
                  <a:sym typeface="Calibri"/>
                </a:rPr>
                <a:t>4/4</a:t>
              </a:r>
              <a:endParaRPr sz="1100"/>
            </a:p>
            <a:p>
              <a:pPr indent="0" lvl="0" marL="0" rtl="0" algn="l">
                <a:spcBef>
                  <a:spcPts val="0"/>
                </a:spcBef>
                <a:spcAft>
                  <a:spcPts val="0"/>
                </a:spcAft>
                <a:buNone/>
              </a:pPr>
              <a:r>
                <a:rPr lang="en-US" sz="1100">
                  <a:solidFill>
                    <a:schemeClr val="lt1"/>
                  </a:solidFill>
                  <a:latin typeface="Calibri"/>
                  <a:ea typeface="Calibri"/>
                  <a:cs typeface="Calibri"/>
                  <a:sym typeface="Calibri"/>
                </a:rPr>
                <a:t>Y=2: </a:t>
              </a:r>
              <a:r>
                <a:rPr lang="en-US" sz="1100">
                  <a:solidFill>
                    <a:schemeClr val="lt1"/>
                  </a:solidFill>
                  <a:latin typeface="Calibri"/>
                  <a:ea typeface="Calibri"/>
                  <a:cs typeface="Calibri"/>
                  <a:sym typeface="Calibri"/>
                </a:rPr>
                <a:t>0</a:t>
              </a:r>
              <a:r>
                <a:rPr lang="en-US" sz="1100">
                  <a:solidFill>
                    <a:schemeClr val="lt1"/>
                  </a:solidFill>
                  <a:latin typeface="Calibri"/>
                  <a:ea typeface="Calibri"/>
                  <a:cs typeface="Calibri"/>
                  <a:sym typeface="Calibri"/>
                </a:rPr>
                <a:t>/4</a:t>
              </a:r>
              <a:endParaRPr sz="1100"/>
            </a:p>
          </xdr:txBody>
        </xdr:sp>
        <xdr:sp>
          <xdr:nvSpPr>
            <xdr:cNvPr id="14" name="Shape 14"/>
            <xdr:cNvSpPr/>
          </xdr:nvSpPr>
          <xdr:spPr>
            <a:xfrm>
              <a:off x="8855081" y="15152150"/>
              <a:ext cx="1275300" cy="610800"/>
            </a:xfrm>
            <a:prstGeom prst="rect">
              <a:avLst/>
            </a:prstGeom>
            <a:solidFill>
              <a:schemeClr val="accent1"/>
            </a:solidFill>
            <a:ln cap="flat" cmpd="sng" w="12700">
              <a:solidFill>
                <a:srgbClr val="31538F"/>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X[1] Samples: 3</a:t>
              </a:r>
              <a:endParaRPr sz="1100">
                <a:solidFill>
                  <a:schemeClr val="lt1"/>
                </a:solidFill>
                <a:latin typeface="Calibri"/>
                <a:ea typeface="Calibri"/>
                <a:cs typeface="Calibri"/>
                <a:sym typeface="Calibri"/>
              </a:endParaRPr>
            </a:p>
            <a:p>
              <a:pPr indent="0" lvl="0" marL="0" rtl="0" algn="l">
                <a:spcBef>
                  <a:spcPts val="0"/>
                </a:spcBef>
                <a:spcAft>
                  <a:spcPts val="0"/>
                </a:spcAft>
                <a:buNone/>
              </a:pPr>
              <a:r>
                <a:rPr lang="en-US" sz="1100">
                  <a:solidFill>
                    <a:schemeClr val="lt1"/>
                  </a:solidFill>
                  <a:latin typeface="Calibri"/>
                  <a:ea typeface="Calibri"/>
                  <a:cs typeface="Calibri"/>
                  <a:sym typeface="Calibri"/>
                </a:rPr>
                <a:t>Y=1: 2/3</a:t>
              </a:r>
              <a:endParaRPr sz="1100"/>
            </a:p>
            <a:p>
              <a:pPr indent="0" lvl="0" marL="0" rtl="0" algn="l">
                <a:spcBef>
                  <a:spcPts val="0"/>
                </a:spcBef>
                <a:spcAft>
                  <a:spcPts val="0"/>
                </a:spcAft>
                <a:buNone/>
              </a:pPr>
              <a:r>
                <a:rPr lang="en-US" sz="1100">
                  <a:solidFill>
                    <a:schemeClr val="lt1"/>
                  </a:solidFill>
                  <a:latin typeface="Calibri"/>
                  <a:ea typeface="Calibri"/>
                  <a:cs typeface="Calibri"/>
                  <a:sym typeface="Calibri"/>
                </a:rPr>
                <a:t>Y=2: 1/3</a:t>
              </a:r>
              <a:endParaRPr sz="1100"/>
            </a:p>
          </xdr:txBody>
        </xdr:sp>
        <xdr:cxnSp>
          <xdr:nvCxnSpPr>
            <xdr:cNvPr id="15" name="Shape 15"/>
            <xdr:cNvCxnSpPr>
              <a:stCxn id="8" idx="2"/>
              <a:endCxn id="9" idx="0"/>
            </xdr:cNvCxnSpPr>
          </xdr:nvCxnSpPr>
          <xdr:spPr>
            <a:xfrm flipH="1">
              <a:off x="5468871" y="13356167"/>
              <a:ext cx="1629900" cy="592800"/>
            </a:xfrm>
            <a:prstGeom prst="straightConnector1">
              <a:avLst/>
            </a:prstGeom>
            <a:noFill/>
            <a:ln cap="flat" cmpd="sng" w="9525">
              <a:solidFill>
                <a:schemeClr val="accent1"/>
              </a:solidFill>
              <a:prstDash val="solid"/>
              <a:miter lim="800000"/>
              <a:headEnd len="sm" w="sm" type="none"/>
              <a:tailEnd len="med" w="med" type="triangle"/>
            </a:ln>
          </xdr:spPr>
        </xdr:cxnSp>
        <xdr:cxnSp>
          <xdr:nvCxnSpPr>
            <xdr:cNvPr id="16" name="Shape 16"/>
            <xdr:cNvCxnSpPr>
              <a:stCxn id="8" idx="2"/>
              <a:endCxn id="11" idx="0"/>
            </xdr:cNvCxnSpPr>
          </xdr:nvCxnSpPr>
          <xdr:spPr>
            <a:xfrm>
              <a:off x="7098771" y="13356167"/>
              <a:ext cx="1587600" cy="582000"/>
            </a:xfrm>
            <a:prstGeom prst="straightConnector1">
              <a:avLst/>
            </a:prstGeom>
            <a:noFill/>
            <a:ln cap="flat" cmpd="sng" w="9525">
              <a:solidFill>
                <a:schemeClr val="accent1"/>
              </a:solidFill>
              <a:prstDash val="solid"/>
              <a:miter lim="800000"/>
              <a:headEnd len="sm" w="sm" type="none"/>
              <a:tailEnd len="med" w="med" type="triangle"/>
            </a:ln>
          </xdr:spPr>
        </xdr:cxnSp>
        <xdr:cxnSp>
          <xdr:nvCxnSpPr>
            <xdr:cNvPr id="17" name="Shape 17"/>
            <xdr:cNvCxnSpPr>
              <a:stCxn id="11" idx="2"/>
              <a:endCxn id="14" idx="0"/>
            </xdr:cNvCxnSpPr>
          </xdr:nvCxnSpPr>
          <xdr:spPr>
            <a:xfrm>
              <a:off x="8686271" y="14541499"/>
              <a:ext cx="806400" cy="610800"/>
            </a:xfrm>
            <a:prstGeom prst="straightConnector1">
              <a:avLst/>
            </a:prstGeom>
            <a:noFill/>
            <a:ln cap="flat" cmpd="sng" w="9525">
              <a:solidFill>
                <a:schemeClr val="accent1"/>
              </a:solidFill>
              <a:prstDash val="solid"/>
              <a:miter lim="800000"/>
              <a:headEnd len="sm" w="sm" type="none"/>
              <a:tailEnd len="med" w="med" type="triangle"/>
            </a:ln>
          </xdr:spPr>
        </xdr:cxnSp>
        <xdr:cxnSp>
          <xdr:nvCxnSpPr>
            <xdr:cNvPr id="18" name="Shape 18"/>
            <xdr:cNvCxnSpPr>
              <a:stCxn id="11" idx="2"/>
              <a:endCxn id="13" idx="0"/>
            </xdr:cNvCxnSpPr>
          </xdr:nvCxnSpPr>
          <xdr:spPr>
            <a:xfrm flipH="1">
              <a:off x="7895771" y="14541499"/>
              <a:ext cx="790500" cy="601200"/>
            </a:xfrm>
            <a:prstGeom prst="straightConnector1">
              <a:avLst/>
            </a:prstGeom>
            <a:noFill/>
            <a:ln cap="flat" cmpd="sng" w="9525">
              <a:solidFill>
                <a:schemeClr val="accent1"/>
              </a:solidFill>
              <a:prstDash val="solid"/>
              <a:miter lim="800000"/>
              <a:headEnd len="sm" w="sm" type="none"/>
              <a:tailEnd len="med" w="med" type="triangle"/>
            </a:ln>
          </xdr:spPr>
        </xdr:cxnSp>
        <xdr:cxnSp>
          <xdr:nvCxnSpPr>
            <xdr:cNvPr id="19" name="Shape 19"/>
            <xdr:cNvCxnSpPr>
              <a:stCxn id="9" idx="2"/>
              <a:endCxn id="10" idx="0"/>
            </xdr:cNvCxnSpPr>
          </xdr:nvCxnSpPr>
          <xdr:spPr>
            <a:xfrm flipH="1">
              <a:off x="4770537" y="14583834"/>
              <a:ext cx="698400" cy="555600"/>
            </a:xfrm>
            <a:prstGeom prst="straightConnector1">
              <a:avLst/>
            </a:prstGeom>
            <a:noFill/>
            <a:ln cap="flat" cmpd="sng" w="9525">
              <a:solidFill>
                <a:schemeClr val="accent1"/>
              </a:solidFill>
              <a:prstDash val="solid"/>
              <a:miter lim="800000"/>
              <a:headEnd len="sm" w="sm" type="none"/>
              <a:tailEnd len="med" w="med" type="triangle"/>
            </a:ln>
          </xdr:spPr>
        </xdr:cxnSp>
        <xdr:cxnSp>
          <xdr:nvCxnSpPr>
            <xdr:cNvPr id="20" name="Shape 20"/>
            <xdr:cNvCxnSpPr>
              <a:stCxn id="9" idx="2"/>
              <a:endCxn id="12" idx="0"/>
            </xdr:cNvCxnSpPr>
          </xdr:nvCxnSpPr>
          <xdr:spPr>
            <a:xfrm>
              <a:off x="5468937" y="14583834"/>
              <a:ext cx="850800" cy="565200"/>
            </a:xfrm>
            <a:prstGeom prst="straightConnector1">
              <a:avLst/>
            </a:prstGeom>
            <a:noFill/>
            <a:ln cap="flat" cmpd="sng" w="9525">
              <a:solidFill>
                <a:schemeClr val="accent1"/>
              </a:solidFill>
              <a:prstDash val="solid"/>
              <a:miter lim="800000"/>
              <a:headEnd len="sm" w="sm" type="none"/>
              <a:tailEnd len="med" w="med" type="triangle"/>
            </a:ln>
          </xdr:spPr>
        </xdr:cxnSp>
        <xdr:sp>
          <xdr:nvSpPr>
            <xdr:cNvPr id="21" name="Shape 21"/>
            <xdr:cNvSpPr txBox="1"/>
          </xdr:nvSpPr>
          <xdr:spPr>
            <a:xfrm>
              <a:off x="6016620" y="13472580"/>
              <a:ext cx="698400" cy="264600"/>
            </a:xfrm>
            <a:prstGeom prst="rect">
              <a:avLst/>
            </a:prstGeom>
            <a:solidFill>
              <a:schemeClr val="lt1"/>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dk1"/>
                  </a:solidFill>
                  <a:latin typeface="Calibri"/>
                  <a:ea typeface="Calibri"/>
                  <a:cs typeface="Calibri"/>
                  <a:sym typeface="Calibri"/>
                </a:rPr>
                <a:t>&lt;=63.5</a:t>
              </a:r>
              <a:endParaRPr sz="1400"/>
            </a:p>
          </xdr:txBody>
        </xdr:sp>
        <xdr:sp>
          <xdr:nvSpPr>
            <xdr:cNvPr id="22" name="Shape 22"/>
            <xdr:cNvSpPr txBox="1"/>
          </xdr:nvSpPr>
          <xdr:spPr>
            <a:xfrm>
              <a:off x="7608350" y="13466227"/>
              <a:ext cx="618300" cy="264600"/>
            </a:xfrm>
            <a:prstGeom prst="rect">
              <a:avLst/>
            </a:prstGeom>
            <a:solidFill>
              <a:schemeClr val="lt1"/>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dk1"/>
                  </a:solidFill>
                  <a:latin typeface="Calibri"/>
                  <a:ea typeface="Calibri"/>
                  <a:cs typeface="Calibri"/>
                  <a:sym typeface="Calibri"/>
                </a:rPr>
                <a:t>&gt;63.5</a:t>
              </a:r>
              <a:endParaRPr sz="1400"/>
            </a:p>
          </xdr:txBody>
        </xdr:sp>
        <xdr:sp>
          <xdr:nvSpPr>
            <xdr:cNvPr id="23" name="Shape 23"/>
            <xdr:cNvSpPr txBox="1"/>
          </xdr:nvSpPr>
          <xdr:spPr>
            <a:xfrm>
              <a:off x="4709836" y="14699178"/>
              <a:ext cx="698400" cy="264600"/>
            </a:xfrm>
            <a:prstGeom prst="rect">
              <a:avLst/>
            </a:prstGeom>
            <a:solidFill>
              <a:schemeClr val="lt1"/>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dk1"/>
                  </a:solidFill>
                  <a:latin typeface="Calibri"/>
                  <a:ea typeface="Calibri"/>
                  <a:cs typeface="Calibri"/>
                  <a:sym typeface="Calibri"/>
                </a:rPr>
                <a:t>&lt;=59.5</a:t>
              </a:r>
              <a:endParaRPr sz="1100">
                <a:solidFill>
                  <a:schemeClr val="dk1"/>
                </a:solidFill>
                <a:latin typeface="Calibri"/>
                <a:ea typeface="Calibri"/>
                <a:cs typeface="Calibri"/>
                <a:sym typeface="Calibri"/>
              </a:endParaRPr>
            </a:p>
          </xdr:txBody>
        </xdr:sp>
        <xdr:sp>
          <xdr:nvSpPr>
            <xdr:cNvPr id="24" name="Shape 24"/>
            <xdr:cNvSpPr txBox="1"/>
          </xdr:nvSpPr>
          <xdr:spPr>
            <a:xfrm>
              <a:off x="5808139" y="14703422"/>
              <a:ext cx="564900" cy="264600"/>
            </a:xfrm>
            <a:prstGeom prst="rect">
              <a:avLst/>
            </a:prstGeom>
            <a:solidFill>
              <a:schemeClr val="lt1"/>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dk1"/>
                  </a:solidFill>
                  <a:latin typeface="Calibri"/>
                  <a:ea typeface="Calibri"/>
                  <a:cs typeface="Calibri"/>
                  <a:sym typeface="Calibri"/>
                </a:rPr>
                <a:t>&gt;59.5</a:t>
              </a:r>
              <a:endParaRPr sz="1400"/>
            </a:p>
          </xdr:txBody>
        </xdr:sp>
        <xdr:sp>
          <xdr:nvSpPr>
            <xdr:cNvPr id="25" name="Shape 25"/>
            <xdr:cNvSpPr txBox="1"/>
          </xdr:nvSpPr>
          <xdr:spPr>
            <a:xfrm>
              <a:off x="7834858" y="14698136"/>
              <a:ext cx="698400" cy="264600"/>
            </a:xfrm>
            <a:prstGeom prst="rect">
              <a:avLst/>
            </a:prstGeom>
            <a:solidFill>
              <a:schemeClr val="lt1"/>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dk1"/>
                  </a:solidFill>
                  <a:latin typeface="Calibri"/>
                  <a:ea typeface="Calibri"/>
                  <a:cs typeface="Calibri"/>
                  <a:sym typeface="Calibri"/>
                </a:rPr>
                <a:t>&lt;=68.5</a:t>
              </a:r>
              <a:endParaRPr sz="1400"/>
            </a:p>
          </xdr:txBody>
        </xdr:sp>
        <xdr:sp>
          <xdr:nvSpPr>
            <xdr:cNvPr id="26" name="Shape 26"/>
            <xdr:cNvSpPr txBox="1"/>
          </xdr:nvSpPr>
          <xdr:spPr>
            <a:xfrm>
              <a:off x="8997937" y="14702355"/>
              <a:ext cx="564900" cy="264600"/>
            </a:xfrm>
            <a:prstGeom prst="rect">
              <a:avLst/>
            </a:prstGeom>
            <a:solidFill>
              <a:schemeClr val="lt1"/>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dk1"/>
                  </a:solidFill>
                  <a:latin typeface="Calibri"/>
                  <a:ea typeface="Calibri"/>
                  <a:cs typeface="Calibri"/>
                  <a:sym typeface="Calibri"/>
                </a:rPr>
                <a:t>&gt;68.5</a:t>
              </a:r>
              <a:endParaRPr sz="1100">
                <a:solidFill>
                  <a:schemeClr val="dk1"/>
                </a:solidFill>
                <a:latin typeface="Calibri"/>
                <a:ea typeface="Calibri"/>
                <a:cs typeface="Calibri"/>
                <a:sym typeface="Calibri"/>
              </a:endParaRPr>
            </a:p>
            <a:p>
              <a:pPr indent="0" lvl="0" marL="0" rtl="0" algn="l">
                <a:spcBef>
                  <a:spcPts val="0"/>
                </a:spcBef>
                <a:spcAft>
                  <a:spcPts val="0"/>
                </a:spcAft>
                <a:buNone/>
              </a:pPr>
              <a:r>
                <a:t/>
              </a:r>
              <a:endParaRPr sz="1100">
                <a:solidFill>
                  <a:schemeClr val="dk1"/>
                </a:solidFill>
                <a:latin typeface="Calibri"/>
                <a:ea typeface="Calibri"/>
                <a:cs typeface="Calibri"/>
                <a:sym typeface="Calibri"/>
              </a:endParaRPr>
            </a:p>
          </xdr:txBody>
        </xdr:sp>
      </xdr:grpSp>
      <xdr:sp>
        <xdr:nvSpPr>
          <xdr:cNvPr id="27" name="Shape 27"/>
          <xdr:cNvSpPr txBox="1"/>
        </xdr:nvSpPr>
        <xdr:spPr>
          <a:xfrm>
            <a:off x="3980100" y="1940225"/>
            <a:ext cx="2731800" cy="3969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lang="en-US" sz="1400"/>
              <a:t>Unpruned Tree (Training Data)</a:t>
            </a:r>
            <a:endParaRPr sz="1400"/>
          </a:p>
        </xdr:txBody>
      </xdr:sp>
    </xdr:grpSp>
    <xdr:clientData fLocksWithSheet="0"/>
  </xdr:oneCellAnchor>
  <xdr:oneCellAnchor>
    <xdr:from>
      <xdr:col>20</xdr:col>
      <xdr:colOff>171450</xdr:colOff>
      <xdr:row>140</xdr:row>
      <xdr:rowOff>161925</xdr:rowOff>
    </xdr:from>
    <xdr:ext cx="1285875" cy="657225"/>
    <xdr:sp>
      <xdr:nvSpPr>
        <xdr:cNvPr id="28" name="Shape 28"/>
        <xdr:cNvSpPr/>
      </xdr:nvSpPr>
      <xdr:spPr>
        <a:xfrm>
          <a:off x="4712588" y="3456150"/>
          <a:ext cx="1266825" cy="647700"/>
        </a:xfrm>
        <a:prstGeom prst="rightArrow">
          <a:avLst>
            <a:gd fmla="val 50000" name="adj1"/>
            <a:gd fmla="val 50000" name="adj2"/>
          </a:avLst>
        </a:prstGeom>
        <a:solidFill>
          <a:srgbClr val="92D050"/>
        </a:solidFill>
        <a:ln cap="flat" cmpd="sng" w="12700">
          <a:solidFill>
            <a:srgbClr val="31538F"/>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lang="en-US" sz="1100">
              <a:solidFill>
                <a:schemeClr val="lt1"/>
              </a:solidFill>
              <a:latin typeface="Calibri"/>
              <a:ea typeface="Calibri"/>
              <a:cs typeface="Calibri"/>
              <a:sym typeface="Calibri"/>
            </a:rPr>
            <a:t>Prune</a:t>
          </a:r>
          <a:endParaRPr sz="1400"/>
        </a:p>
      </xdr:txBody>
    </xdr:sp>
    <xdr:clientData fLocksWithSheet="0"/>
  </xdr:oneCellAnchor>
  <xdr:oneCellAnchor>
    <xdr:from>
      <xdr:col>22</xdr:col>
      <xdr:colOff>28575</xdr:colOff>
      <xdr:row>133</xdr:row>
      <xdr:rowOff>76200</xdr:rowOff>
    </xdr:from>
    <xdr:ext cx="5429250" cy="3305175"/>
    <xdr:grpSp>
      <xdr:nvGrpSpPr>
        <xdr:cNvPr id="29" name="Shape 29" title="Drawing"/>
        <xdr:cNvGrpSpPr/>
      </xdr:nvGrpSpPr>
      <xdr:grpSpPr>
        <a:xfrm>
          <a:off x="2641047" y="1925825"/>
          <a:ext cx="5410412" cy="3283000"/>
          <a:chOff x="2641047" y="1925825"/>
          <a:chExt cx="5410412" cy="3283000"/>
        </a:xfrm>
      </xdr:grpSpPr>
      <xdr:sp>
        <xdr:nvSpPr>
          <xdr:cNvPr id="30" name="Shape 30"/>
          <xdr:cNvSpPr txBox="1"/>
        </xdr:nvSpPr>
        <xdr:spPr>
          <a:xfrm>
            <a:off x="3443050" y="1925825"/>
            <a:ext cx="3806400" cy="3969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lang="en-US" sz="1400"/>
              <a:t>Pruned </a:t>
            </a:r>
            <a:r>
              <a:rPr lang="en-US" sz="1400"/>
              <a:t>Tree (Based on Validation Data)</a:t>
            </a:r>
            <a:endParaRPr sz="1400"/>
          </a:p>
        </xdr:txBody>
      </xdr:sp>
      <xdr:grpSp>
        <xdr:nvGrpSpPr>
          <xdr:cNvPr id="31" name="Shape 31"/>
          <xdr:cNvGrpSpPr/>
        </xdr:nvGrpSpPr>
        <xdr:grpSpPr>
          <a:xfrm>
            <a:off x="2641047" y="2322725"/>
            <a:ext cx="5410412" cy="2886100"/>
            <a:chOff x="4132791" y="12807428"/>
            <a:chExt cx="5997575" cy="2864900"/>
          </a:xfrm>
        </xdr:grpSpPr>
        <xdr:sp>
          <xdr:nvSpPr>
            <xdr:cNvPr id="32" name="Shape 32"/>
            <xdr:cNvSpPr/>
          </xdr:nvSpPr>
          <xdr:spPr>
            <a:xfrm>
              <a:off x="4132791" y="12807428"/>
              <a:ext cx="5997575" cy="28649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33" name="Shape 33"/>
            <xdr:cNvSpPr/>
          </xdr:nvSpPr>
          <xdr:spPr>
            <a:xfrm>
              <a:off x="6461125" y="12821709"/>
              <a:ext cx="1275300" cy="534600"/>
            </a:xfrm>
            <a:prstGeom prst="rect">
              <a:avLst/>
            </a:prstGeom>
            <a:solidFill>
              <a:schemeClr val="accent1"/>
            </a:solidFill>
            <a:ln cap="flat" cmpd="sng" w="12700">
              <a:solidFill>
                <a:srgbClr val="31538F"/>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X[1]</a:t>
              </a:r>
              <a:r>
                <a:rPr lang="en-US" sz="1100">
                  <a:solidFill>
                    <a:schemeClr val="lt1"/>
                  </a:solidFill>
                  <a:latin typeface="Calibri"/>
                  <a:ea typeface="Calibri"/>
                  <a:cs typeface="Calibri"/>
                  <a:sym typeface="Calibri"/>
                </a:rPr>
                <a:t> </a:t>
              </a:r>
              <a:endParaRPr sz="1400"/>
            </a:p>
            <a:p>
              <a:pPr indent="0" lvl="0" marL="0" rtl="0" algn="l">
                <a:spcBef>
                  <a:spcPts val="0"/>
                </a:spcBef>
                <a:spcAft>
                  <a:spcPts val="0"/>
                </a:spcAft>
                <a:buNone/>
              </a:pPr>
              <a:r>
                <a:rPr lang="en-US" sz="1100">
                  <a:solidFill>
                    <a:schemeClr val="lt1"/>
                  </a:solidFill>
                  <a:latin typeface="Calibri"/>
                  <a:ea typeface="Calibri"/>
                  <a:cs typeface="Calibri"/>
                  <a:sym typeface="Calibri"/>
                </a:rPr>
                <a:t>Samples: </a:t>
              </a:r>
              <a:r>
                <a:rPr lang="en-US" sz="1100">
                  <a:solidFill>
                    <a:schemeClr val="lt1"/>
                  </a:solidFill>
                  <a:latin typeface="Calibri"/>
                  <a:ea typeface="Calibri"/>
                  <a:cs typeface="Calibri"/>
                  <a:sym typeface="Calibri"/>
                </a:rPr>
                <a:t>19</a:t>
              </a:r>
              <a:endParaRPr sz="1100"/>
            </a:p>
          </xdr:txBody>
        </xdr:sp>
        <xdr:sp>
          <xdr:nvSpPr>
            <xdr:cNvPr id="34" name="Shape 34"/>
            <xdr:cNvSpPr/>
          </xdr:nvSpPr>
          <xdr:spPr>
            <a:xfrm>
              <a:off x="4831291" y="13948828"/>
              <a:ext cx="1275300" cy="635100"/>
            </a:xfrm>
            <a:prstGeom prst="rect">
              <a:avLst/>
            </a:prstGeom>
            <a:solidFill>
              <a:schemeClr val="accent1"/>
            </a:solidFill>
            <a:ln cap="flat" cmpd="sng" w="12700">
              <a:solidFill>
                <a:srgbClr val="31538F"/>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X[1] Samples: 12</a:t>
              </a:r>
              <a:endParaRPr sz="1100">
                <a:solidFill>
                  <a:schemeClr val="lt1"/>
                </a:solidFill>
                <a:latin typeface="Calibri"/>
                <a:ea typeface="Calibri"/>
                <a:cs typeface="Calibri"/>
                <a:sym typeface="Calibri"/>
              </a:endParaRPr>
            </a:p>
            <a:p>
              <a:pPr indent="0" lvl="0" marL="0" rtl="0" algn="l">
                <a:spcBef>
                  <a:spcPts val="0"/>
                </a:spcBef>
                <a:spcAft>
                  <a:spcPts val="0"/>
                </a:spcAft>
                <a:buNone/>
              </a:pPr>
              <a:r>
                <a:rPr lang="en-US" sz="1100">
                  <a:solidFill>
                    <a:schemeClr val="lt1"/>
                  </a:solidFill>
                  <a:latin typeface="Calibri"/>
                  <a:ea typeface="Calibri"/>
                  <a:cs typeface="Calibri"/>
                  <a:sym typeface="Calibri"/>
                </a:rPr>
                <a:t>Y=1: </a:t>
              </a:r>
              <a:r>
                <a:rPr lang="en-US" sz="1100">
                  <a:solidFill>
                    <a:schemeClr val="lt1"/>
                  </a:solidFill>
                  <a:latin typeface="Calibri"/>
                  <a:ea typeface="Calibri"/>
                  <a:cs typeface="Calibri"/>
                  <a:sym typeface="Calibri"/>
                </a:rPr>
                <a:t>4</a:t>
              </a:r>
              <a:r>
                <a:rPr lang="en-US" sz="1100">
                  <a:solidFill>
                    <a:schemeClr val="lt1"/>
                  </a:solidFill>
                  <a:latin typeface="Calibri"/>
                  <a:ea typeface="Calibri"/>
                  <a:cs typeface="Calibri"/>
                  <a:sym typeface="Calibri"/>
                </a:rPr>
                <a:t>/</a:t>
              </a:r>
              <a:r>
                <a:rPr lang="en-US" sz="1100">
                  <a:solidFill>
                    <a:schemeClr val="lt1"/>
                  </a:solidFill>
                  <a:latin typeface="Calibri"/>
                  <a:ea typeface="Calibri"/>
                  <a:cs typeface="Calibri"/>
                  <a:sym typeface="Calibri"/>
                </a:rPr>
                <a:t>12</a:t>
              </a:r>
              <a:endParaRPr sz="1100"/>
            </a:p>
            <a:p>
              <a:pPr indent="0" lvl="0" marL="0" rtl="0" algn="l">
                <a:spcBef>
                  <a:spcPts val="0"/>
                </a:spcBef>
                <a:spcAft>
                  <a:spcPts val="0"/>
                </a:spcAft>
                <a:buNone/>
              </a:pPr>
              <a:r>
                <a:rPr lang="en-US" sz="1100">
                  <a:solidFill>
                    <a:schemeClr val="lt1"/>
                  </a:solidFill>
                  <a:latin typeface="Calibri"/>
                  <a:ea typeface="Calibri"/>
                  <a:cs typeface="Calibri"/>
                  <a:sym typeface="Calibri"/>
                </a:rPr>
                <a:t>Y=2: </a:t>
              </a:r>
              <a:r>
                <a:rPr lang="en-US" sz="1100">
                  <a:solidFill>
                    <a:schemeClr val="lt1"/>
                  </a:solidFill>
                  <a:latin typeface="Calibri"/>
                  <a:ea typeface="Calibri"/>
                  <a:cs typeface="Calibri"/>
                  <a:sym typeface="Calibri"/>
                </a:rPr>
                <a:t>8</a:t>
              </a:r>
              <a:r>
                <a:rPr lang="en-US" sz="1100">
                  <a:solidFill>
                    <a:schemeClr val="lt1"/>
                  </a:solidFill>
                  <a:latin typeface="Calibri"/>
                  <a:ea typeface="Calibri"/>
                  <a:cs typeface="Calibri"/>
                  <a:sym typeface="Calibri"/>
                </a:rPr>
                <a:t>/</a:t>
              </a:r>
              <a:r>
                <a:rPr lang="en-US" sz="1100">
                  <a:solidFill>
                    <a:schemeClr val="lt1"/>
                  </a:solidFill>
                  <a:latin typeface="Calibri"/>
                  <a:ea typeface="Calibri"/>
                  <a:cs typeface="Calibri"/>
                  <a:sym typeface="Calibri"/>
                </a:rPr>
                <a:t>12</a:t>
              </a:r>
              <a:endParaRPr sz="1100">
                <a:solidFill>
                  <a:schemeClr val="lt1"/>
                </a:solidFill>
                <a:latin typeface="Calibri"/>
                <a:ea typeface="Calibri"/>
                <a:cs typeface="Calibri"/>
                <a:sym typeface="Calibri"/>
              </a:endParaRPr>
            </a:p>
          </xdr:txBody>
        </xdr:sp>
        <xdr:sp>
          <xdr:nvSpPr>
            <xdr:cNvPr id="35" name="Shape 35"/>
            <xdr:cNvSpPr/>
          </xdr:nvSpPr>
          <xdr:spPr>
            <a:xfrm>
              <a:off x="8048625" y="13938244"/>
              <a:ext cx="1275300" cy="603300"/>
            </a:xfrm>
            <a:prstGeom prst="rect">
              <a:avLst/>
            </a:prstGeom>
            <a:solidFill>
              <a:schemeClr val="accent1"/>
            </a:solidFill>
            <a:ln cap="flat" cmpd="sng" w="12700">
              <a:solidFill>
                <a:srgbClr val="31538F"/>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X[1] Samples: 7</a:t>
              </a:r>
              <a:endParaRPr sz="1100">
                <a:solidFill>
                  <a:schemeClr val="lt1"/>
                </a:solidFill>
                <a:latin typeface="Calibri"/>
                <a:ea typeface="Calibri"/>
                <a:cs typeface="Calibri"/>
                <a:sym typeface="Calibri"/>
              </a:endParaRPr>
            </a:p>
            <a:p>
              <a:pPr indent="0" lvl="0" marL="0" rtl="0" algn="l">
                <a:spcBef>
                  <a:spcPts val="0"/>
                </a:spcBef>
                <a:spcAft>
                  <a:spcPts val="0"/>
                </a:spcAft>
                <a:buNone/>
              </a:pPr>
              <a:r>
                <a:rPr lang="en-US" sz="1100">
                  <a:solidFill>
                    <a:schemeClr val="lt1"/>
                  </a:solidFill>
                  <a:latin typeface="Calibri"/>
                  <a:ea typeface="Calibri"/>
                  <a:cs typeface="Calibri"/>
                  <a:sym typeface="Calibri"/>
                </a:rPr>
                <a:t>Y=1: </a:t>
              </a:r>
              <a:r>
                <a:rPr lang="en-US" sz="1100">
                  <a:solidFill>
                    <a:schemeClr val="lt1"/>
                  </a:solidFill>
                  <a:latin typeface="Calibri"/>
                  <a:ea typeface="Calibri"/>
                  <a:cs typeface="Calibri"/>
                  <a:sym typeface="Calibri"/>
                </a:rPr>
                <a:t>6</a:t>
              </a:r>
              <a:r>
                <a:rPr lang="en-US" sz="1100">
                  <a:solidFill>
                    <a:schemeClr val="lt1"/>
                  </a:solidFill>
                  <a:latin typeface="Calibri"/>
                  <a:ea typeface="Calibri"/>
                  <a:cs typeface="Calibri"/>
                  <a:sym typeface="Calibri"/>
                </a:rPr>
                <a:t>/</a:t>
              </a:r>
              <a:r>
                <a:rPr lang="en-US" sz="1100">
                  <a:solidFill>
                    <a:schemeClr val="lt1"/>
                  </a:solidFill>
                  <a:latin typeface="Calibri"/>
                  <a:ea typeface="Calibri"/>
                  <a:cs typeface="Calibri"/>
                  <a:sym typeface="Calibri"/>
                </a:rPr>
                <a:t>7</a:t>
              </a:r>
              <a:endParaRPr sz="1100"/>
            </a:p>
            <a:p>
              <a:pPr indent="0" lvl="0" marL="0" rtl="0" algn="l">
                <a:spcBef>
                  <a:spcPts val="0"/>
                </a:spcBef>
                <a:spcAft>
                  <a:spcPts val="0"/>
                </a:spcAft>
                <a:buNone/>
              </a:pPr>
              <a:r>
                <a:rPr lang="en-US" sz="1100">
                  <a:solidFill>
                    <a:schemeClr val="lt1"/>
                  </a:solidFill>
                  <a:latin typeface="Calibri"/>
                  <a:ea typeface="Calibri"/>
                  <a:cs typeface="Calibri"/>
                  <a:sym typeface="Calibri"/>
                </a:rPr>
                <a:t>Y=2: </a:t>
              </a:r>
              <a:r>
                <a:rPr lang="en-US" sz="1100">
                  <a:solidFill>
                    <a:schemeClr val="lt1"/>
                  </a:solidFill>
                  <a:latin typeface="Calibri"/>
                  <a:ea typeface="Calibri"/>
                  <a:cs typeface="Calibri"/>
                  <a:sym typeface="Calibri"/>
                </a:rPr>
                <a:t>1</a:t>
              </a:r>
              <a:r>
                <a:rPr lang="en-US" sz="1100">
                  <a:solidFill>
                    <a:schemeClr val="lt1"/>
                  </a:solidFill>
                  <a:latin typeface="Calibri"/>
                  <a:ea typeface="Calibri"/>
                  <a:cs typeface="Calibri"/>
                  <a:sym typeface="Calibri"/>
                </a:rPr>
                <a:t>/</a:t>
              </a:r>
              <a:r>
                <a:rPr lang="en-US" sz="1100">
                  <a:solidFill>
                    <a:schemeClr val="lt1"/>
                  </a:solidFill>
                  <a:latin typeface="Calibri"/>
                  <a:ea typeface="Calibri"/>
                  <a:cs typeface="Calibri"/>
                  <a:sym typeface="Calibri"/>
                </a:rPr>
                <a:t>7</a:t>
              </a:r>
              <a:endParaRPr sz="14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xdr:txBody>
        </xdr:sp>
        <xdr:cxnSp>
          <xdr:nvCxnSpPr>
            <xdr:cNvPr id="36" name="Shape 36"/>
            <xdr:cNvCxnSpPr>
              <a:stCxn id="33" idx="2"/>
              <a:endCxn id="34" idx="0"/>
            </xdr:cNvCxnSpPr>
          </xdr:nvCxnSpPr>
          <xdr:spPr>
            <a:xfrm flipH="1">
              <a:off x="5468875" y="13356309"/>
              <a:ext cx="1629900" cy="592500"/>
            </a:xfrm>
            <a:prstGeom prst="straightConnector1">
              <a:avLst/>
            </a:prstGeom>
            <a:noFill/>
            <a:ln cap="flat" cmpd="sng" w="9525">
              <a:solidFill>
                <a:schemeClr val="accent1"/>
              </a:solidFill>
              <a:prstDash val="solid"/>
              <a:miter lim="800000"/>
              <a:headEnd len="sm" w="sm" type="none"/>
              <a:tailEnd len="med" w="med" type="triangle"/>
            </a:ln>
          </xdr:spPr>
        </xdr:cxnSp>
        <xdr:cxnSp>
          <xdr:nvCxnSpPr>
            <xdr:cNvPr id="37" name="Shape 37"/>
            <xdr:cNvCxnSpPr>
              <a:stCxn id="33" idx="2"/>
              <a:endCxn id="35" idx="0"/>
            </xdr:cNvCxnSpPr>
          </xdr:nvCxnSpPr>
          <xdr:spPr>
            <a:xfrm>
              <a:off x="7098775" y="13356309"/>
              <a:ext cx="1587600" cy="582000"/>
            </a:xfrm>
            <a:prstGeom prst="straightConnector1">
              <a:avLst/>
            </a:prstGeom>
            <a:noFill/>
            <a:ln cap="flat" cmpd="sng" w="9525">
              <a:solidFill>
                <a:schemeClr val="accent1"/>
              </a:solidFill>
              <a:prstDash val="solid"/>
              <a:miter lim="800000"/>
              <a:headEnd len="sm" w="sm" type="none"/>
              <a:tailEnd len="med" w="med" type="triangle"/>
            </a:ln>
          </xdr:spPr>
        </xdr:cxnSp>
        <xdr:sp>
          <xdr:nvSpPr>
            <xdr:cNvPr id="38" name="Shape 38"/>
            <xdr:cNvSpPr txBox="1"/>
          </xdr:nvSpPr>
          <xdr:spPr>
            <a:xfrm>
              <a:off x="6016620" y="13472580"/>
              <a:ext cx="698400" cy="264600"/>
            </a:xfrm>
            <a:prstGeom prst="rect">
              <a:avLst/>
            </a:prstGeom>
            <a:solidFill>
              <a:schemeClr val="lt1"/>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dk1"/>
                  </a:solidFill>
                  <a:latin typeface="Calibri"/>
                  <a:ea typeface="Calibri"/>
                  <a:cs typeface="Calibri"/>
                  <a:sym typeface="Calibri"/>
                </a:rPr>
                <a:t>&lt;=63.5</a:t>
              </a:r>
              <a:endParaRPr sz="1400"/>
            </a:p>
          </xdr:txBody>
        </xdr:sp>
        <xdr:sp>
          <xdr:nvSpPr>
            <xdr:cNvPr id="39" name="Shape 39"/>
            <xdr:cNvSpPr txBox="1"/>
          </xdr:nvSpPr>
          <xdr:spPr>
            <a:xfrm>
              <a:off x="7608350" y="13466227"/>
              <a:ext cx="618300" cy="264600"/>
            </a:xfrm>
            <a:prstGeom prst="rect">
              <a:avLst/>
            </a:prstGeom>
            <a:solidFill>
              <a:schemeClr val="lt1"/>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dk1"/>
                  </a:solidFill>
                  <a:latin typeface="Calibri"/>
                  <a:ea typeface="Calibri"/>
                  <a:cs typeface="Calibri"/>
                  <a:sym typeface="Calibri"/>
                </a:rPr>
                <a:t>&gt;63.5</a:t>
              </a:r>
              <a:endParaRPr sz="1400"/>
            </a:p>
          </xdr:txBody>
        </xdr:sp>
      </xdr:grpSp>
    </xdr:grpSp>
    <xdr:clientData fLocksWithSheet="0"/>
  </xdr:oneCellAnchor>
  <xdr:oneCellAnchor>
    <xdr:from>
      <xdr:col>10</xdr:col>
      <xdr:colOff>219075</xdr:colOff>
      <xdr:row>133</xdr:row>
      <xdr:rowOff>66675</xdr:rowOff>
    </xdr:from>
    <xdr:ext cx="5429250" cy="3381375"/>
    <xdr:grpSp>
      <xdr:nvGrpSpPr>
        <xdr:cNvPr id="29" name="Shape 29" title="Drawing"/>
        <xdr:cNvGrpSpPr/>
      </xdr:nvGrpSpPr>
      <xdr:grpSpPr>
        <a:xfrm>
          <a:off x="2641047" y="1940225"/>
          <a:ext cx="5410426" cy="3359894"/>
          <a:chOff x="2641047" y="1940225"/>
          <a:chExt cx="5410426" cy="3359894"/>
        </a:xfrm>
      </xdr:grpSpPr>
      <xdr:grpSp>
        <xdr:nvGrpSpPr>
          <xdr:cNvPr id="40" name="Shape 40"/>
          <xdr:cNvGrpSpPr/>
        </xdr:nvGrpSpPr>
        <xdr:grpSpPr>
          <a:xfrm>
            <a:off x="2641047" y="2337113"/>
            <a:ext cx="5410426" cy="2963006"/>
            <a:chOff x="4132791" y="12821709"/>
            <a:chExt cx="5997590" cy="2941241"/>
          </a:xfrm>
        </xdr:grpSpPr>
        <xdr:sp>
          <xdr:nvSpPr>
            <xdr:cNvPr id="41" name="Shape 41"/>
            <xdr:cNvSpPr/>
          </xdr:nvSpPr>
          <xdr:spPr>
            <a:xfrm>
              <a:off x="4132791" y="12821709"/>
              <a:ext cx="5997575" cy="28649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42" name="Shape 42"/>
            <xdr:cNvSpPr/>
          </xdr:nvSpPr>
          <xdr:spPr>
            <a:xfrm>
              <a:off x="6461125" y="12821709"/>
              <a:ext cx="1275300" cy="534600"/>
            </a:xfrm>
            <a:prstGeom prst="rect">
              <a:avLst/>
            </a:prstGeom>
            <a:solidFill>
              <a:schemeClr val="accent1"/>
            </a:solidFill>
            <a:ln cap="flat" cmpd="sng" w="12700">
              <a:solidFill>
                <a:srgbClr val="31538F"/>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X[1]</a:t>
              </a:r>
              <a:r>
                <a:rPr lang="en-US" sz="1100">
                  <a:solidFill>
                    <a:schemeClr val="lt1"/>
                  </a:solidFill>
                  <a:latin typeface="Calibri"/>
                  <a:ea typeface="Calibri"/>
                  <a:cs typeface="Calibri"/>
                  <a:sym typeface="Calibri"/>
                </a:rPr>
                <a:t> </a:t>
              </a:r>
              <a:endParaRPr sz="1400"/>
            </a:p>
            <a:p>
              <a:pPr indent="0" lvl="0" marL="0" rtl="0" algn="l">
                <a:spcBef>
                  <a:spcPts val="0"/>
                </a:spcBef>
                <a:spcAft>
                  <a:spcPts val="0"/>
                </a:spcAft>
                <a:buNone/>
              </a:pPr>
              <a:r>
                <a:rPr lang="en-US" sz="1100">
                  <a:solidFill>
                    <a:schemeClr val="lt1"/>
                  </a:solidFill>
                  <a:latin typeface="Calibri"/>
                  <a:ea typeface="Calibri"/>
                  <a:cs typeface="Calibri"/>
                  <a:sym typeface="Calibri"/>
                </a:rPr>
                <a:t>Samples: </a:t>
              </a:r>
              <a:r>
                <a:rPr lang="en-US" sz="1100">
                  <a:solidFill>
                    <a:schemeClr val="lt1"/>
                  </a:solidFill>
                  <a:latin typeface="Calibri"/>
                  <a:ea typeface="Calibri"/>
                  <a:cs typeface="Calibri"/>
                  <a:sym typeface="Calibri"/>
                </a:rPr>
                <a:t>10</a:t>
              </a:r>
              <a:endParaRPr sz="1100"/>
            </a:p>
          </xdr:txBody>
        </xdr:sp>
        <xdr:sp>
          <xdr:nvSpPr>
            <xdr:cNvPr id="43" name="Shape 43"/>
            <xdr:cNvSpPr/>
          </xdr:nvSpPr>
          <xdr:spPr>
            <a:xfrm>
              <a:off x="4831291" y="13948828"/>
              <a:ext cx="1275300" cy="635100"/>
            </a:xfrm>
            <a:prstGeom prst="rect">
              <a:avLst/>
            </a:prstGeom>
            <a:solidFill>
              <a:schemeClr val="accent1"/>
            </a:solidFill>
            <a:ln cap="flat" cmpd="sng" w="12700">
              <a:solidFill>
                <a:srgbClr val="31538F"/>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X[1] Samples: 9</a:t>
              </a:r>
              <a:endParaRPr sz="1100">
                <a:solidFill>
                  <a:schemeClr val="lt1"/>
                </a:solidFill>
                <a:latin typeface="Calibri"/>
                <a:ea typeface="Calibri"/>
                <a:cs typeface="Calibri"/>
                <a:sym typeface="Calibri"/>
              </a:endParaRPr>
            </a:p>
            <a:p>
              <a:pPr indent="0" lvl="0" marL="0" rtl="0" algn="l">
                <a:spcBef>
                  <a:spcPts val="0"/>
                </a:spcBef>
                <a:spcAft>
                  <a:spcPts val="0"/>
                </a:spcAft>
                <a:buNone/>
              </a:pPr>
              <a:r>
                <a:rPr lang="en-US" sz="1100">
                  <a:solidFill>
                    <a:schemeClr val="lt1"/>
                  </a:solidFill>
                  <a:latin typeface="Calibri"/>
                  <a:ea typeface="Calibri"/>
                  <a:cs typeface="Calibri"/>
                  <a:sym typeface="Calibri"/>
                </a:rPr>
                <a:t>Y=1: </a:t>
              </a:r>
              <a:r>
                <a:rPr lang="en-US" sz="1100">
                  <a:solidFill>
                    <a:schemeClr val="lt1"/>
                  </a:solidFill>
                  <a:latin typeface="Calibri"/>
                  <a:ea typeface="Calibri"/>
                  <a:cs typeface="Calibri"/>
                  <a:sym typeface="Calibri"/>
                </a:rPr>
                <a:t>8/9</a:t>
              </a:r>
              <a:endParaRPr sz="1100"/>
            </a:p>
            <a:p>
              <a:pPr indent="0" lvl="0" marL="0" rtl="0" algn="l">
                <a:spcBef>
                  <a:spcPts val="0"/>
                </a:spcBef>
                <a:spcAft>
                  <a:spcPts val="0"/>
                </a:spcAft>
                <a:buNone/>
              </a:pPr>
              <a:r>
                <a:rPr lang="en-US" sz="1100">
                  <a:solidFill>
                    <a:schemeClr val="lt1"/>
                  </a:solidFill>
                  <a:latin typeface="Calibri"/>
                  <a:ea typeface="Calibri"/>
                  <a:cs typeface="Calibri"/>
                  <a:sym typeface="Calibri"/>
                </a:rPr>
                <a:t>Y=2: </a:t>
              </a:r>
              <a:r>
                <a:rPr lang="en-US" sz="1100">
                  <a:solidFill>
                    <a:schemeClr val="lt1"/>
                  </a:solidFill>
                  <a:latin typeface="Calibri"/>
                  <a:ea typeface="Calibri"/>
                  <a:cs typeface="Calibri"/>
                  <a:sym typeface="Calibri"/>
                </a:rPr>
                <a:t>1/9</a:t>
              </a:r>
              <a:endParaRPr sz="1100">
                <a:solidFill>
                  <a:schemeClr val="lt1"/>
                </a:solidFill>
                <a:latin typeface="Calibri"/>
                <a:ea typeface="Calibri"/>
                <a:cs typeface="Calibri"/>
                <a:sym typeface="Calibri"/>
              </a:endParaRPr>
            </a:p>
          </xdr:txBody>
        </xdr:sp>
        <xdr:sp>
          <xdr:nvSpPr>
            <xdr:cNvPr id="44" name="Shape 44"/>
            <xdr:cNvSpPr/>
          </xdr:nvSpPr>
          <xdr:spPr>
            <a:xfrm>
              <a:off x="4132794" y="15139470"/>
              <a:ext cx="1275300" cy="610800"/>
            </a:xfrm>
            <a:prstGeom prst="rect">
              <a:avLst/>
            </a:prstGeom>
            <a:solidFill>
              <a:schemeClr val="accent1"/>
            </a:solidFill>
            <a:ln cap="flat" cmpd="sng" w="12700">
              <a:solidFill>
                <a:srgbClr val="31538F"/>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X[1] Samples: 9</a:t>
              </a:r>
              <a:endParaRPr sz="1100">
                <a:solidFill>
                  <a:schemeClr val="lt1"/>
                </a:solidFill>
                <a:latin typeface="Calibri"/>
                <a:ea typeface="Calibri"/>
                <a:cs typeface="Calibri"/>
                <a:sym typeface="Calibri"/>
              </a:endParaRPr>
            </a:p>
            <a:p>
              <a:pPr indent="0" lvl="0" marL="0" rtl="0" algn="l">
                <a:spcBef>
                  <a:spcPts val="0"/>
                </a:spcBef>
                <a:spcAft>
                  <a:spcPts val="0"/>
                </a:spcAft>
                <a:buNone/>
              </a:pPr>
              <a:r>
                <a:rPr lang="en-US" sz="1100">
                  <a:solidFill>
                    <a:schemeClr val="lt1"/>
                  </a:solidFill>
                  <a:latin typeface="Calibri"/>
                  <a:ea typeface="Calibri"/>
                  <a:cs typeface="Calibri"/>
                  <a:sym typeface="Calibri"/>
                </a:rPr>
                <a:t>Y=1: </a:t>
              </a:r>
              <a:r>
                <a:rPr lang="en-US" sz="1100">
                  <a:solidFill>
                    <a:schemeClr val="lt1"/>
                  </a:solidFill>
                  <a:latin typeface="Calibri"/>
                  <a:ea typeface="Calibri"/>
                  <a:cs typeface="Calibri"/>
                  <a:sym typeface="Calibri"/>
                </a:rPr>
                <a:t>8</a:t>
              </a:r>
              <a:r>
                <a:rPr lang="en-US" sz="1100">
                  <a:solidFill>
                    <a:schemeClr val="lt1"/>
                  </a:solidFill>
                  <a:latin typeface="Calibri"/>
                  <a:ea typeface="Calibri"/>
                  <a:cs typeface="Calibri"/>
                  <a:sym typeface="Calibri"/>
                </a:rPr>
                <a:t>/9</a:t>
              </a:r>
              <a:endParaRPr sz="1400"/>
            </a:p>
            <a:p>
              <a:pPr indent="0" lvl="0" marL="0" rtl="0" algn="l">
                <a:spcBef>
                  <a:spcPts val="0"/>
                </a:spcBef>
                <a:spcAft>
                  <a:spcPts val="0"/>
                </a:spcAft>
                <a:buNone/>
              </a:pPr>
              <a:r>
                <a:rPr lang="en-US" sz="1100">
                  <a:solidFill>
                    <a:schemeClr val="lt1"/>
                  </a:solidFill>
                  <a:latin typeface="Calibri"/>
                  <a:ea typeface="Calibri"/>
                  <a:cs typeface="Calibri"/>
                  <a:sym typeface="Calibri"/>
                </a:rPr>
                <a:t>Y=2: </a:t>
              </a:r>
              <a:r>
                <a:rPr lang="en-US" sz="1100">
                  <a:solidFill>
                    <a:schemeClr val="lt1"/>
                  </a:solidFill>
                  <a:latin typeface="Calibri"/>
                  <a:ea typeface="Calibri"/>
                  <a:cs typeface="Calibri"/>
                  <a:sym typeface="Calibri"/>
                </a:rPr>
                <a:t>1</a:t>
              </a:r>
              <a:r>
                <a:rPr lang="en-US" sz="1100">
                  <a:solidFill>
                    <a:schemeClr val="lt1"/>
                  </a:solidFill>
                  <a:latin typeface="Calibri"/>
                  <a:ea typeface="Calibri"/>
                  <a:cs typeface="Calibri"/>
                  <a:sym typeface="Calibri"/>
                </a:rPr>
                <a:t>/9</a:t>
              </a:r>
              <a:endParaRPr sz="1100"/>
            </a:p>
          </xdr:txBody>
        </xdr:sp>
        <xdr:sp>
          <xdr:nvSpPr>
            <xdr:cNvPr id="45" name="Shape 45"/>
            <xdr:cNvSpPr/>
          </xdr:nvSpPr>
          <xdr:spPr>
            <a:xfrm>
              <a:off x="8048625" y="13938244"/>
              <a:ext cx="1275300" cy="603300"/>
            </a:xfrm>
            <a:prstGeom prst="rect">
              <a:avLst/>
            </a:prstGeom>
            <a:solidFill>
              <a:schemeClr val="accent1"/>
            </a:solidFill>
            <a:ln cap="flat" cmpd="sng" w="12700">
              <a:solidFill>
                <a:srgbClr val="31538F"/>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X[1] Samples: 1</a:t>
              </a:r>
              <a:endParaRPr sz="1100">
                <a:solidFill>
                  <a:schemeClr val="lt1"/>
                </a:solidFill>
                <a:latin typeface="Calibri"/>
                <a:ea typeface="Calibri"/>
                <a:cs typeface="Calibri"/>
                <a:sym typeface="Calibri"/>
              </a:endParaRPr>
            </a:p>
            <a:p>
              <a:pPr indent="0" lvl="0" marL="0" rtl="0" algn="l">
                <a:spcBef>
                  <a:spcPts val="0"/>
                </a:spcBef>
                <a:spcAft>
                  <a:spcPts val="0"/>
                </a:spcAft>
                <a:buNone/>
              </a:pPr>
              <a:r>
                <a:rPr lang="en-US" sz="1100">
                  <a:solidFill>
                    <a:schemeClr val="lt1"/>
                  </a:solidFill>
                  <a:latin typeface="Calibri"/>
                  <a:ea typeface="Calibri"/>
                  <a:cs typeface="Calibri"/>
                  <a:sym typeface="Calibri"/>
                </a:rPr>
                <a:t>Y=1: </a:t>
              </a:r>
              <a:r>
                <a:rPr lang="en-US" sz="1100">
                  <a:solidFill>
                    <a:schemeClr val="lt1"/>
                  </a:solidFill>
                  <a:latin typeface="Calibri"/>
                  <a:ea typeface="Calibri"/>
                  <a:cs typeface="Calibri"/>
                  <a:sym typeface="Calibri"/>
                </a:rPr>
                <a:t>0/1</a:t>
              </a:r>
              <a:endParaRPr sz="1100"/>
            </a:p>
            <a:p>
              <a:pPr indent="0" lvl="0" marL="0" rtl="0" algn="l">
                <a:spcBef>
                  <a:spcPts val="0"/>
                </a:spcBef>
                <a:spcAft>
                  <a:spcPts val="0"/>
                </a:spcAft>
                <a:buNone/>
              </a:pPr>
              <a:r>
                <a:rPr lang="en-US" sz="1100">
                  <a:solidFill>
                    <a:schemeClr val="lt1"/>
                  </a:solidFill>
                  <a:latin typeface="Calibri"/>
                  <a:ea typeface="Calibri"/>
                  <a:cs typeface="Calibri"/>
                  <a:sym typeface="Calibri"/>
                </a:rPr>
                <a:t>Y=2: </a:t>
              </a:r>
              <a:r>
                <a:rPr lang="en-US" sz="1100">
                  <a:solidFill>
                    <a:schemeClr val="lt1"/>
                  </a:solidFill>
                  <a:latin typeface="Calibri"/>
                  <a:ea typeface="Calibri"/>
                  <a:cs typeface="Calibri"/>
                  <a:sym typeface="Calibri"/>
                </a:rPr>
                <a:t>1/1</a:t>
              </a:r>
              <a:endParaRPr sz="14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xdr:txBody>
        </xdr:sp>
        <xdr:sp>
          <xdr:nvSpPr>
            <xdr:cNvPr id="46" name="Shape 46"/>
            <xdr:cNvSpPr/>
          </xdr:nvSpPr>
          <xdr:spPr>
            <a:xfrm>
              <a:off x="5682179" y="15148974"/>
              <a:ext cx="1275300" cy="601200"/>
            </a:xfrm>
            <a:prstGeom prst="rect">
              <a:avLst/>
            </a:prstGeom>
            <a:solidFill>
              <a:schemeClr val="accent1"/>
            </a:solidFill>
            <a:ln cap="flat" cmpd="sng" w="12700">
              <a:solidFill>
                <a:srgbClr val="31538F"/>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X[1] Samples: 0</a:t>
              </a:r>
              <a:endParaRPr sz="1100">
                <a:solidFill>
                  <a:schemeClr val="lt1"/>
                </a:solidFill>
                <a:latin typeface="Calibri"/>
                <a:ea typeface="Calibri"/>
                <a:cs typeface="Calibri"/>
                <a:sym typeface="Calibri"/>
              </a:endParaRPr>
            </a:p>
            <a:p>
              <a:pPr indent="0" lvl="0" marL="0" rtl="0" algn="l">
                <a:spcBef>
                  <a:spcPts val="0"/>
                </a:spcBef>
                <a:spcAft>
                  <a:spcPts val="0"/>
                </a:spcAft>
                <a:buNone/>
              </a:pPr>
              <a:r>
                <a:rPr lang="en-US" sz="1100">
                  <a:solidFill>
                    <a:schemeClr val="lt1"/>
                  </a:solidFill>
                  <a:latin typeface="Calibri"/>
                  <a:ea typeface="Calibri"/>
                  <a:cs typeface="Calibri"/>
                  <a:sym typeface="Calibri"/>
                </a:rPr>
                <a:t>Y=1: 0/</a:t>
              </a:r>
              <a:r>
                <a:rPr lang="en-US" sz="1100">
                  <a:solidFill>
                    <a:schemeClr val="lt1"/>
                  </a:solidFill>
                  <a:latin typeface="Calibri"/>
                  <a:ea typeface="Calibri"/>
                  <a:cs typeface="Calibri"/>
                  <a:sym typeface="Calibri"/>
                </a:rPr>
                <a:t>0</a:t>
              </a:r>
              <a:endParaRPr sz="1100"/>
            </a:p>
            <a:p>
              <a:pPr indent="0" lvl="0" marL="0" rtl="0" algn="l">
                <a:spcBef>
                  <a:spcPts val="0"/>
                </a:spcBef>
                <a:spcAft>
                  <a:spcPts val="0"/>
                </a:spcAft>
                <a:buNone/>
              </a:pPr>
              <a:r>
                <a:rPr lang="en-US" sz="1100">
                  <a:solidFill>
                    <a:schemeClr val="lt1"/>
                  </a:solidFill>
                  <a:latin typeface="Calibri"/>
                  <a:ea typeface="Calibri"/>
                  <a:cs typeface="Calibri"/>
                  <a:sym typeface="Calibri"/>
                </a:rPr>
                <a:t>Y=2: </a:t>
              </a:r>
              <a:r>
                <a:rPr lang="en-US" sz="1100">
                  <a:solidFill>
                    <a:schemeClr val="lt1"/>
                  </a:solidFill>
                  <a:latin typeface="Calibri"/>
                  <a:ea typeface="Calibri"/>
                  <a:cs typeface="Calibri"/>
                  <a:sym typeface="Calibri"/>
                </a:rPr>
                <a:t>0</a:t>
              </a:r>
              <a:r>
                <a:rPr lang="en-US" sz="1100">
                  <a:solidFill>
                    <a:schemeClr val="lt1"/>
                  </a:solidFill>
                  <a:latin typeface="Calibri"/>
                  <a:ea typeface="Calibri"/>
                  <a:cs typeface="Calibri"/>
                  <a:sym typeface="Calibri"/>
                </a:rPr>
                <a:t>/</a:t>
              </a:r>
              <a:r>
                <a:rPr lang="en-US" sz="1100">
                  <a:solidFill>
                    <a:schemeClr val="lt1"/>
                  </a:solidFill>
                  <a:latin typeface="Calibri"/>
                  <a:ea typeface="Calibri"/>
                  <a:cs typeface="Calibri"/>
                  <a:sym typeface="Calibri"/>
                </a:rPr>
                <a:t>0</a:t>
              </a:r>
              <a:endParaRPr sz="1100"/>
            </a:p>
          </xdr:txBody>
        </xdr:sp>
        <xdr:sp>
          <xdr:nvSpPr>
            <xdr:cNvPr id="47" name="Shape 47"/>
            <xdr:cNvSpPr/>
          </xdr:nvSpPr>
          <xdr:spPr>
            <a:xfrm>
              <a:off x="7258058" y="15142647"/>
              <a:ext cx="1275300" cy="610800"/>
            </a:xfrm>
            <a:prstGeom prst="rect">
              <a:avLst/>
            </a:prstGeom>
            <a:solidFill>
              <a:schemeClr val="accent1"/>
            </a:solidFill>
            <a:ln cap="flat" cmpd="sng" w="12700">
              <a:solidFill>
                <a:srgbClr val="31538F"/>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X[1] Samples: 1</a:t>
              </a:r>
              <a:endParaRPr sz="1100">
                <a:solidFill>
                  <a:schemeClr val="lt1"/>
                </a:solidFill>
                <a:latin typeface="Calibri"/>
                <a:ea typeface="Calibri"/>
                <a:cs typeface="Calibri"/>
                <a:sym typeface="Calibri"/>
              </a:endParaRPr>
            </a:p>
            <a:p>
              <a:pPr indent="0" lvl="0" marL="0" rtl="0" algn="l">
                <a:spcBef>
                  <a:spcPts val="0"/>
                </a:spcBef>
                <a:spcAft>
                  <a:spcPts val="0"/>
                </a:spcAft>
                <a:buNone/>
              </a:pPr>
              <a:r>
                <a:rPr lang="en-US" sz="1100">
                  <a:solidFill>
                    <a:schemeClr val="lt1"/>
                  </a:solidFill>
                  <a:latin typeface="Calibri"/>
                  <a:ea typeface="Calibri"/>
                  <a:cs typeface="Calibri"/>
                  <a:sym typeface="Calibri"/>
                </a:rPr>
                <a:t>Y=1: </a:t>
              </a:r>
              <a:r>
                <a:rPr lang="en-US" sz="1100">
                  <a:solidFill>
                    <a:schemeClr val="lt1"/>
                  </a:solidFill>
                  <a:latin typeface="Calibri"/>
                  <a:ea typeface="Calibri"/>
                  <a:cs typeface="Calibri"/>
                  <a:sym typeface="Calibri"/>
                </a:rPr>
                <a:t>0/1</a:t>
              </a:r>
              <a:endParaRPr sz="1100"/>
            </a:p>
            <a:p>
              <a:pPr indent="0" lvl="0" marL="0" rtl="0" algn="l">
                <a:spcBef>
                  <a:spcPts val="0"/>
                </a:spcBef>
                <a:spcAft>
                  <a:spcPts val="0"/>
                </a:spcAft>
                <a:buNone/>
              </a:pPr>
              <a:r>
                <a:rPr lang="en-US" sz="1100">
                  <a:solidFill>
                    <a:schemeClr val="lt1"/>
                  </a:solidFill>
                  <a:latin typeface="Calibri"/>
                  <a:ea typeface="Calibri"/>
                  <a:cs typeface="Calibri"/>
                  <a:sym typeface="Calibri"/>
                </a:rPr>
                <a:t>Y=2: </a:t>
              </a:r>
              <a:r>
                <a:rPr lang="en-US" sz="1100">
                  <a:solidFill>
                    <a:schemeClr val="lt1"/>
                  </a:solidFill>
                  <a:latin typeface="Calibri"/>
                  <a:ea typeface="Calibri"/>
                  <a:cs typeface="Calibri"/>
                  <a:sym typeface="Calibri"/>
                </a:rPr>
                <a:t>1/1</a:t>
              </a:r>
              <a:endParaRPr sz="1100"/>
            </a:p>
          </xdr:txBody>
        </xdr:sp>
        <xdr:sp>
          <xdr:nvSpPr>
            <xdr:cNvPr id="48" name="Shape 48"/>
            <xdr:cNvSpPr/>
          </xdr:nvSpPr>
          <xdr:spPr>
            <a:xfrm>
              <a:off x="8855081" y="15152150"/>
              <a:ext cx="1275300" cy="610800"/>
            </a:xfrm>
            <a:prstGeom prst="rect">
              <a:avLst/>
            </a:prstGeom>
            <a:solidFill>
              <a:schemeClr val="accent1"/>
            </a:solidFill>
            <a:ln cap="flat" cmpd="sng" w="12700">
              <a:solidFill>
                <a:srgbClr val="31538F"/>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X[1] Samples: 0</a:t>
              </a:r>
              <a:endParaRPr sz="1100">
                <a:solidFill>
                  <a:schemeClr val="lt1"/>
                </a:solidFill>
                <a:latin typeface="Calibri"/>
                <a:ea typeface="Calibri"/>
                <a:cs typeface="Calibri"/>
                <a:sym typeface="Calibri"/>
              </a:endParaRPr>
            </a:p>
            <a:p>
              <a:pPr indent="0" lvl="0" marL="0" rtl="0" algn="l">
                <a:spcBef>
                  <a:spcPts val="0"/>
                </a:spcBef>
                <a:spcAft>
                  <a:spcPts val="0"/>
                </a:spcAft>
                <a:buNone/>
              </a:pPr>
              <a:r>
                <a:rPr lang="en-US" sz="1100">
                  <a:solidFill>
                    <a:schemeClr val="lt1"/>
                  </a:solidFill>
                  <a:latin typeface="Calibri"/>
                  <a:ea typeface="Calibri"/>
                  <a:cs typeface="Calibri"/>
                  <a:sym typeface="Calibri"/>
                </a:rPr>
                <a:t>Y=1: </a:t>
              </a:r>
              <a:r>
                <a:rPr lang="en-US" sz="1100">
                  <a:solidFill>
                    <a:schemeClr val="lt1"/>
                  </a:solidFill>
                  <a:latin typeface="Calibri"/>
                  <a:ea typeface="Calibri"/>
                  <a:cs typeface="Calibri"/>
                  <a:sym typeface="Calibri"/>
                </a:rPr>
                <a:t>0/0</a:t>
              </a:r>
              <a:endParaRPr sz="1100"/>
            </a:p>
            <a:p>
              <a:pPr indent="0" lvl="0" marL="0" rtl="0" algn="l">
                <a:spcBef>
                  <a:spcPts val="0"/>
                </a:spcBef>
                <a:spcAft>
                  <a:spcPts val="0"/>
                </a:spcAft>
                <a:buNone/>
              </a:pPr>
              <a:r>
                <a:rPr lang="en-US" sz="1100">
                  <a:solidFill>
                    <a:schemeClr val="lt1"/>
                  </a:solidFill>
                  <a:latin typeface="Calibri"/>
                  <a:ea typeface="Calibri"/>
                  <a:cs typeface="Calibri"/>
                  <a:sym typeface="Calibri"/>
                </a:rPr>
                <a:t>Y=2:</a:t>
              </a:r>
              <a:r>
                <a:rPr lang="en-US" sz="1100">
                  <a:solidFill>
                    <a:schemeClr val="lt1"/>
                  </a:solidFill>
                  <a:latin typeface="Calibri"/>
                  <a:ea typeface="Calibri"/>
                  <a:cs typeface="Calibri"/>
                  <a:sym typeface="Calibri"/>
                </a:rPr>
                <a:t> 0/0</a:t>
              </a:r>
              <a:endParaRPr sz="1100"/>
            </a:p>
          </xdr:txBody>
        </xdr:sp>
        <xdr:cxnSp>
          <xdr:nvCxnSpPr>
            <xdr:cNvPr id="49" name="Shape 49"/>
            <xdr:cNvCxnSpPr>
              <a:stCxn id="42" idx="2"/>
              <a:endCxn id="43" idx="0"/>
            </xdr:cNvCxnSpPr>
          </xdr:nvCxnSpPr>
          <xdr:spPr>
            <a:xfrm flipH="1">
              <a:off x="5468875" y="13356309"/>
              <a:ext cx="1629900" cy="592500"/>
            </a:xfrm>
            <a:prstGeom prst="straightConnector1">
              <a:avLst/>
            </a:prstGeom>
            <a:noFill/>
            <a:ln cap="flat" cmpd="sng" w="9525">
              <a:solidFill>
                <a:schemeClr val="accent1"/>
              </a:solidFill>
              <a:prstDash val="solid"/>
              <a:miter lim="800000"/>
              <a:headEnd len="sm" w="sm" type="none"/>
              <a:tailEnd len="med" w="med" type="triangle"/>
            </a:ln>
          </xdr:spPr>
        </xdr:cxnSp>
        <xdr:cxnSp>
          <xdr:nvCxnSpPr>
            <xdr:cNvPr id="50" name="Shape 50"/>
            <xdr:cNvCxnSpPr>
              <a:stCxn id="42" idx="2"/>
              <a:endCxn id="45" idx="0"/>
            </xdr:cNvCxnSpPr>
          </xdr:nvCxnSpPr>
          <xdr:spPr>
            <a:xfrm>
              <a:off x="7098775" y="13356309"/>
              <a:ext cx="1587600" cy="582000"/>
            </a:xfrm>
            <a:prstGeom prst="straightConnector1">
              <a:avLst/>
            </a:prstGeom>
            <a:noFill/>
            <a:ln cap="flat" cmpd="sng" w="9525">
              <a:solidFill>
                <a:schemeClr val="accent1"/>
              </a:solidFill>
              <a:prstDash val="solid"/>
              <a:miter lim="800000"/>
              <a:headEnd len="sm" w="sm" type="none"/>
              <a:tailEnd len="med" w="med" type="triangle"/>
            </a:ln>
          </xdr:spPr>
        </xdr:cxnSp>
        <xdr:cxnSp>
          <xdr:nvCxnSpPr>
            <xdr:cNvPr id="51" name="Shape 51"/>
            <xdr:cNvCxnSpPr>
              <a:stCxn id="45" idx="2"/>
              <a:endCxn id="48" idx="0"/>
            </xdr:cNvCxnSpPr>
          </xdr:nvCxnSpPr>
          <xdr:spPr>
            <a:xfrm>
              <a:off x="8686275" y="14541544"/>
              <a:ext cx="806400" cy="610500"/>
            </a:xfrm>
            <a:prstGeom prst="straightConnector1">
              <a:avLst/>
            </a:prstGeom>
            <a:noFill/>
            <a:ln cap="flat" cmpd="sng" w="9525">
              <a:solidFill>
                <a:schemeClr val="accent1"/>
              </a:solidFill>
              <a:prstDash val="solid"/>
              <a:miter lim="800000"/>
              <a:headEnd len="sm" w="sm" type="none"/>
              <a:tailEnd len="med" w="med" type="triangle"/>
            </a:ln>
          </xdr:spPr>
        </xdr:cxnSp>
        <xdr:cxnSp>
          <xdr:nvCxnSpPr>
            <xdr:cNvPr id="52" name="Shape 52"/>
            <xdr:cNvCxnSpPr>
              <a:stCxn id="45" idx="2"/>
              <a:endCxn id="47" idx="0"/>
            </xdr:cNvCxnSpPr>
          </xdr:nvCxnSpPr>
          <xdr:spPr>
            <a:xfrm flipH="1">
              <a:off x="7895775" y="14541544"/>
              <a:ext cx="790500" cy="601200"/>
            </a:xfrm>
            <a:prstGeom prst="straightConnector1">
              <a:avLst/>
            </a:prstGeom>
            <a:noFill/>
            <a:ln cap="flat" cmpd="sng" w="9525">
              <a:solidFill>
                <a:schemeClr val="accent1"/>
              </a:solidFill>
              <a:prstDash val="solid"/>
              <a:miter lim="800000"/>
              <a:headEnd len="sm" w="sm" type="none"/>
              <a:tailEnd len="med" w="med" type="triangle"/>
            </a:ln>
          </xdr:spPr>
        </xdr:cxnSp>
        <xdr:cxnSp>
          <xdr:nvCxnSpPr>
            <xdr:cNvPr id="53" name="Shape 53"/>
            <xdr:cNvCxnSpPr>
              <a:stCxn id="43" idx="2"/>
              <a:endCxn id="44" idx="0"/>
            </xdr:cNvCxnSpPr>
          </xdr:nvCxnSpPr>
          <xdr:spPr>
            <a:xfrm flipH="1">
              <a:off x="4770541" y="14583928"/>
              <a:ext cx="698400" cy="555600"/>
            </a:xfrm>
            <a:prstGeom prst="straightConnector1">
              <a:avLst/>
            </a:prstGeom>
            <a:noFill/>
            <a:ln cap="flat" cmpd="sng" w="9525">
              <a:solidFill>
                <a:schemeClr val="accent1"/>
              </a:solidFill>
              <a:prstDash val="solid"/>
              <a:miter lim="800000"/>
              <a:headEnd len="sm" w="sm" type="none"/>
              <a:tailEnd len="med" w="med" type="triangle"/>
            </a:ln>
          </xdr:spPr>
        </xdr:cxnSp>
        <xdr:cxnSp>
          <xdr:nvCxnSpPr>
            <xdr:cNvPr id="54" name="Shape 54"/>
            <xdr:cNvCxnSpPr>
              <a:stCxn id="43" idx="2"/>
              <a:endCxn id="46" idx="0"/>
            </xdr:cNvCxnSpPr>
          </xdr:nvCxnSpPr>
          <xdr:spPr>
            <a:xfrm>
              <a:off x="5468941" y="14583928"/>
              <a:ext cx="850800" cy="564900"/>
            </a:xfrm>
            <a:prstGeom prst="straightConnector1">
              <a:avLst/>
            </a:prstGeom>
            <a:noFill/>
            <a:ln cap="flat" cmpd="sng" w="9525">
              <a:solidFill>
                <a:schemeClr val="accent1"/>
              </a:solidFill>
              <a:prstDash val="solid"/>
              <a:miter lim="800000"/>
              <a:headEnd len="sm" w="sm" type="none"/>
              <a:tailEnd len="med" w="med" type="triangle"/>
            </a:ln>
          </xdr:spPr>
        </xdr:cxnSp>
        <xdr:sp>
          <xdr:nvSpPr>
            <xdr:cNvPr id="55" name="Shape 55"/>
            <xdr:cNvSpPr txBox="1"/>
          </xdr:nvSpPr>
          <xdr:spPr>
            <a:xfrm>
              <a:off x="6016620" y="13472580"/>
              <a:ext cx="698400" cy="264600"/>
            </a:xfrm>
            <a:prstGeom prst="rect">
              <a:avLst/>
            </a:prstGeom>
            <a:solidFill>
              <a:schemeClr val="lt1"/>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dk1"/>
                  </a:solidFill>
                  <a:latin typeface="Calibri"/>
                  <a:ea typeface="Calibri"/>
                  <a:cs typeface="Calibri"/>
                  <a:sym typeface="Calibri"/>
                </a:rPr>
                <a:t>&lt;=63.5</a:t>
              </a:r>
              <a:endParaRPr sz="1400"/>
            </a:p>
          </xdr:txBody>
        </xdr:sp>
        <xdr:sp>
          <xdr:nvSpPr>
            <xdr:cNvPr id="56" name="Shape 56"/>
            <xdr:cNvSpPr txBox="1"/>
          </xdr:nvSpPr>
          <xdr:spPr>
            <a:xfrm>
              <a:off x="7608350" y="13466227"/>
              <a:ext cx="618300" cy="264600"/>
            </a:xfrm>
            <a:prstGeom prst="rect">
              <a:avLst/>
            </a:prstGeom>
            <a:solidFill>
              <a:schemeClr val="lt1"/>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dk1"/>
                  </a:solidFill>
                  <a:latin typeface="Calibri"/>
                  <a:ea typeface="Calibri"/>
                  <a:cs typeface="Calibri"/>
                  <a:sym typeface="Calibri"/>
                </a:rPr>
                <a:t>&gt;63.5</a:t>
              </a:r>
              <a:endParaRPr sz="1400"/>
            </a:p>
          </xdr:txBody>
        </xdr:sp>
        <xdr:sp>
          <xdr:nvSpPr>
            <xdr:cNvPr id="57" name="Shape 57"/>
            <xdr:cNvSpPr txBox="1"/>
          </xdr:nvSpPr>
          <xdr:spPr>
            <a:xfrm>
              <a:off x="4709836" y="14699178"/>
              <a:ext cx="698400" cy="264600"/>
            </a:xfrm>
            <a:prstGeom prst="rect">
              <a:avLst/>
            </a:prstGeom>
            <a:solidFill>
              <a:schemeClr val="lt1"/>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dk1"/>
                  </a:solidFill>
                  <a:latin typeface="Calibri"/>
                  <a:ea typeface="Calibri"/>
                  <a:cs typeface="Calibri"/>
                  <a:sym typeface="Calibri"/>
                </a:rPr>
                <a:t>&lt;=59.5</a:t>
              </a:r>
              <a:endParaRPr sz="1100">
                <a:solidFill>
                  <a:schemeClr val="dk1"/>
                </a:solidFill>
                <a:latin typeface="Calibri"/>
                <a:ea typeface="Calibri"/>
                <a:cs typeface="Calibri"/>
                <a:sym typeface="Calibri"/>
              </a:endParaRPr>
            </a:p>
          </xdr:txBody>
        </xdr:sp>
        <xdr:sp>
          <xdr:nvSpPr>
            <xdr:cNvPr id="58" name="Shape 58"/>
            <xdr:cNvSpPr txBox="1"/>
          </xdr:nvSpPr>
          <xdr:spPr>
            <a:xfrm>
              <a:off x="5808139" y="14703422"/>
              <a:ext cx="564900" cy="264600"/>
            </a:xfrm>
            <a:prstGeom prst="rect">
              <a:avLst/>
            </a:prstGeom>
            <a:solidFill>
              <a:schemeClr val="lt1"/>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dk1"/>
                  </a:solidFill>
                  <a:latin typeface="Calibri"/>
                  <a:ea typeface="Calibri"/>
                  <a:cs typeface="Calibri"/>
                  <a:sym typeface="Calibri"/>
                </a:rPr>
                <a:t>&gt;59.5</a:t>
              </a:r>
              <a:endParaRPr sz="1400"/>
            </a:p>
          </xdr:txBody>
        </xdr:sp>
        <xdr:sp>
          <xdr:nvSpPr>
            <xdr:cNvPr id="59" name="Shape 59"/>
            <xdr:cNvSpPr txBox="1"/>
          </xdr:nvSpPr>
          <xdr:spPr>
            <a:xfrm>
              <a:off x="7834858" y="14698136"/>
              <a:ext cx="698400" cy="264600"/>
            </a:xfrm>
            <a:prstGeom prst="rect">
              <a:avLst/>
            </a:prstGeom>
            <a:solidFill>
              <a:schemeClr val="lt1"/>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dk1"/>
                  </a:solidFill>
                  <a:latin typeface="Calibri"/>
                  <a:ea typeface="Calibri"/>
                  <a:cs typeface="Calibri"/>
                  <a:sym typeface="Calibri"/>
                </a:rPr>
                <a:t>&lt;=68.5</a:t>
              </a:r>
              <a:endParaRPr sz="1400"/>
            </a:p>
          </xdr:txBody>
        </xdr:sp>
        <xdr:sp>
          <xdr:nvSpPr>
            <xdr:cNvPr id="60" name="Shape 60"/>
            <xdr:cNvSpPr txBox="1"/>
          </xdr:nvSpPr>
          <xdr:spPr>
            <a:xfrm>
              <a:off x="8997937" y="14702355"/>
              <a:ext cx="564900" cy="264600"/>
            </a:xfrm>
            <a:prstGeom prst="rect">
              <a:avLst/>
            </a:prstGeom>
            <a:solidFill>
              <a:schemeClr val="lt1"/>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dk1"/>
                  </a:solidFill>
                  <a:latin typeface="Calibri"/>
                  <a:ea typeface="Calibri"/>
                  <a:cs typeface="Calibri"/>
                  <a:sym typeface="Calibri"/>
                </a:rPr>
                <a:t>&gt;68.5</a:t>
              </a:r>
              <a:endParaRPr sz="1100">
                <a:solidFill>
                  <a:schemeClr val="dk1"/>
                </a:solidFill>
                <a:latin typeface="Calibri"/>
                <a:ea typeface="Calibri"/>
                <a:cs typeface="Calibri"/>
                <a:sym typeface="Calibri"/>
              </a:endParaRPr>
            </a:p>
            <a:p>
              <a:pPr indent="0" lvl="0" marL="0" rtl="0" algn="l">
                <a:spcBef>
                  <a:spcPts val="0"/>
                </a:spcBef>
                <a:spcAft>
                  <a:spcPts val="0"/>
                </a:spcAft>
                <a:buNone/>
              </a:pPr>
              <a:r>
                <a:t/>
              </a:r>
              <a:endParaRPr sz="1100">
                <a:solidFill>
                  <a:schemeClr val="dk1"/>
                </a:solidFill>
                <a:latin typeface="Calibri"/>
                <a:ea typeface="Calibri"/>
                <a:cs typeface="Calibri"/>
                <a:sym typeface="Calibri"/>
              </a:endParaRPr>
            </a:p>
          </xdr:txBody>
        </xdr:sp>
      </xdr:grpSp>
      <xdr:sp>
        <xdr:nvSpPr>
          <xdr:cNvPr id="61" name="Shape 61"/>
          <xdr:cNvSpPr txBox="1"/>
        </xdr:nvSpPr>
        <xdr:spPr>
          <a:xfrm>
            <a:off x="3980100" y="1940225"/>
            <a:ext cx="2731800" cy="3969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lang="en-US" sz="1400"/>
              <a:t>Unpruned Tree (Validation Data)</a:t>
            </a:r>
            <a:endParaRPr sz="1400"/>
          </a:p>
        </xdr:txBody>
      </xdr:sp>
    </xdr:grpSp>
    <xdr:clientData fLocksWithSheet="0"/>
  </xdr:oneCellAnchor>
  <xdr:oneCellAnchor>
    <xdr:from>
      <xdr:col>8</xdr:col>
      <xdr:colOff>619125</xdr:colOff>
      <xdr:row>2</xdr:row>
      <xdr:rowOff>19050</xdr:rowOff>
    </xdr:from>
    <xdr:ext cx="4524375" cy="40957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9525</xdr:colOff>
      <xdr:row>165</xdr:row>
      <xdr:rowOff>19050</xdr:rowOff>
    </xdr:from>
    <xdr:ext cx="4791075" cy="35242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57150</xdr:colOff>
      <xdr:row>2</xdr:row>
      <xdr:rowOff>219075</xdr:rowOff>
    </xdr:from>
    <xdr:ext cx="5019675" cy="1876425"/>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8.38"/>
    <col customWidth="1" min="3" max="8" width="7.63"/>
    <col customWidth="1" min="9" max="9" width="8.0"/>
    <col customWidth="1" min="10" max="10" width="8.38"/>
    <col customWidth="1" min="11" max="13" width="7.63"/>
    <col customWidth="1" min="14" max="14" width="8.25"/>
    <col customWidth="1" min="15" max="32" width="7.63"/>
  </cols>
  <sheetData>
    <row r="1" ht="14.25" customHeight="1">
      <c r="A1" s="1" t="s">
        <v>0</v>
      </c>
    </row>
    <row r="2" ht="14.25" customHeight="1">
      <c r="A2" s="2" t="s">
        <v>1</v>
      </c>
    </row>
    <row r="3" ht="14.25" customHeight="1"/>
    <row r="4" ht="14.25" customHeight="1"/>
    <row r="5" ht="14.25" customHeight="1"/>
    <row r="6" ht="14.25" customHeight="1">
      <c r="A6" s="2" t="s">
        <v>2</v>
      </c>
      <c r="B6" s="3" t="s">
        <v>3</v>
      </c>
      <c r="G6" s="4" t="s">
        <v>4</v>
      </c>
    </row>
    <row r="7" ht="14.25" customHeight="1">
      <c r="B7" s="3" t="s">
        <v>4</v>
      </c>
      <c r="C7" s="3" t="s">
        <v>5</v>
      </c>
      <c r="D7" s="3" t="s">
        <v>6</v>
      </c>
      <c r="E7" s="3" t="s">
        <v>7</v>
      </c>
      <c r="G7" s="3" t="s">
        <v>8</v>
      </c>
      <c r="H7" s="2" t="s">
        <v>9</v>
      </c>
      <c r="M7" s="3" t="s">
        <v>10</v>
      </c>
    </row>
    <row r="8" ht="14.25" customHeight="1">
      <c r="B8" s="3">
        <v>44.0</v>
      </c>
      <c r="C8" s="3">
        <v>1.0</v>
      </c>
      <c r="D8" s="3">
        <v>3.0</v>
      </c>
      <c r="E8" s="3">
        <v>1.0</v>
      </c>
      <c r="G8" s="5"/>
      <c r="H8" s="5" t="s">
        <v>11</v>
      </c>
      <c r="I8" s="5" t="s">
        <v>12</v>
      </c>
      <c r="J8" s="5" t="s">
        <v>13</v>
      </c>
      <c r="K8" s="5" t="s">
        <v>14</v>
      </c>
      <c r="L8" s="5" t="s">
        <v>15</v>
      </c>
      <c r="M8" s="5" t="s">
        <v>11</v>
      </c>
      <c r="N8" s="5" t="s">
        <v>12</v>
      </c>
      <c r="O8" s="5" t="s">
        <v>13</v>
      </c>
      <c r="P8" s="5" t="s">
        <v>14</v>
      </c>
      <c r="Q8" s="5" t="s">
        <v>15</v>
      </c>
      <c r="R8" s="5" t="s">
        <v>16</v>
      </c>
    </row>
    <row r="9" ht="14.25" customHeight="1">
      <c r="B9" s="3">
        <v>46.0</v>
      </c>
      <c r="C9" s="3">
        <v>1.0</v>
      </c>
      <c r="D9" s="3">
        <v>4.0</v>
      </c>
      <c r="E9" s="3">
        <v>2.0</v>
      </c>
      <c r="G9" s="6">
        <f t="shared" ref="G9:G26" si="1">(B8+B9)/2</f>
        <v>45</v>
      </c>
      <c r="H9" s="7">
        <f t="shared" ref="H9:H26" si="2">COUNTIFS($E$8:$E$26,"&lt;2",$B$8:$B$26,"&lt;="&amp;$G9)</f>
        <v>1</v>
      </c>
      <c r="I9" s="7">
        <f t="shared" ref="I9:I26" si="3">COUNTIFS($E$8:$E$26,"=2",$B$8:$B$26,"&lt;="&amp;$G9)</f>
        <v>0</v>
      </c>
      <c r="J9" s="8">
        <f t="shared" ref="J9:J26" si="4">IF(H9=0,0,(H9/SUM(H9:I9))*LOG(H9/SUM(H9:I9),2))</f>
        <v>0</v>
      </c>
      <c r="K9" s="8">
        <f t="shared" ref="K9:K26" si="5">IF(I9=0,0,(I9/SUM(H9:I9))*LOG(I9/SUM(H9:I9),2))</f>
        <v>0</v>
      </c>
      <c r="L9" s="8">
        <f t="shared" ref="L9:L26" si="6">-(J9+K9)</f>
        <v>0</v>
      </c>
      <c r="M9" s="7">
        <f t="shared" ref="M9:M26" si="7">COUNTIFS($E$8:$E$26,"&lt;2",$B$8:$B$26,"&gt;"&amp;$G9)</f>
        <v>9</v>
      </c>
      <c r="N9" s="7">
        <f t="shared" ref="N9:N26" si="8">COUNTIFS($E$8:$E$26,"=2",$B$8:$B$26,"&gt;"&amp;$G9)</f>
        <v>9</v>
      </c>
      <c r="O9" s="8">
        <f t="shared" ref="O9:O26" si="9">IF(M9=0,0,(M9/SUM(M9:N9))*LOG(M9/SUM(M9:N9),2))</f>
        <v>-0.5</v>
      </c>
      <c r="P9" s="8">
        <f t="shared" ref="P9:P26" si="10">IF(N9=0,0,(N9/SUM(M9:N9))*LOG(N9/SUM(M9:N9),2))</f>
        <v>-0.5</v>
      </c>
      <c r="Q9" s="8">
        <f t="shared" ref="Q9:Q26" si="11">-(O9+P9)</f>
        <v>1</v>
      </c>
      <c r="R9" s="8">
        <f t="shared" ref="R9:R26" si="12">((SUM(H9:I9)/19)*L9)+((SUM(M9:N9)/19)*Q9)</f>
        <v>0.9473684211</v>
      </c>
    </row>
    <row r="10" ht="14.25" customHeight="1">
      <c r="B10" s="3">
        <v>53.0</v>
      </c>
      <c r="C10" s="3">
        <v>1.0</v>
      </c>
      <c r="D10" s="3">
        <v>4.0</v>
      </c>
      <c r="E10" s="3">
        <v>1.0</v>
      </c>
      <c r="G10" s="6">
        <f t="shared" si="1"/>
        <v>49.5</v>
      </c>
      <c r="H10" s="7">
        <f t="shared" si="2"/>
        <v>1</v>
      </c>
      <c r="I10" s="7">
        <f t="shared" si="3"/>
        <v>1</v>
      </c>
      <c r="J10" s="8">
        <f t="shared" si="4"/>
        <v>-0.5</v>
      </c>
      <c r="K10" s="8">
        <f t="shared" si="5"/>
        <v>-0.5</v>
      </c>
      <c r="L10" s="8">
        <f t="shared" si="6"/>
        <v>1</v>
      </c>
      <c r="M10" s="7">
        <f t="shared" si="7"/>
        <v>9</v>
      </c>
      <c r="N10" s="7">
        <f t="shared" si="8"/>
        <v>8</v>
      </c>
      <c r="O10" s="8">
        <f t="shared" si="9"/>
        <v>-0.485755327</v>
      </c>
      <c r="P10" s="8">
        <f t="shared" si="10"/>
        <v>-0.5117472194</v>
      </c>
      <c r="Q10" s="8">
        <f t="shared" si="11"/>
        <v>0.9975025464</v>
      </c>
      <c r="R10" s="8">
        <f t="shared" si="12"/>
        <v>0.9977654362</v>
      </c>
    </row>
    <row r="11" ht="14.25" customHeight="1">
      <c r="B11" s="3">
        <v>53.0</v>
      </c>
      <c r="C11" s="3">
        <v>1.0</v>
      </c>
      <c r="D11" s="3">
        <v>4.0</v>
      </c>
      <c r="E11" s="3">
        <v>2.0</v>
      </c>
      <c r="G11" s="6">
        <f t="shared" si="1"/>
        <v>53</v>
      </c>
      <c r="H11" s="7">
        <f t="shared" si="2"/>
        <v>2</v>
      </c>
      <c r="I11" s="7">
        <f t="shared" si="3"/>
        <v>2</v>
      </c>
      <c r="J11" s="8">
        <f t="shared" si="4"/>
        <v>-0.5</v>
      </c>
      <c r="K11" s="8">
        <f t="shared" si="5"/>
        <v>-0.5</v>
      </c>
      <c r="L11" s="8">
        <f t="shared" si="6"/>
        <v>1</v>
      </c>
      <c r="M11" s="7">
        <f t="shared" si="7"/>
        <v>8</v>
      </c>
      <c r="N11" s="7">
        <f t="shared" si="8"/>
        <v>7</v>
      </c>
      <c r="O11" s="8">
        <f t="shared" si="9"/>
        <v>-0.4836749843</v>
      </c>
      <c r="P11" s="8">
        <f t="shared" si="10"/>
        <v>-0.5131166477</v>
      </c>
      <c r="Q11" s="8">
        <f t="shared" si="11"/>
        <v>0.996791632</v>
      </c>
      <c r="R11" s="8">
        <f t="shared" si="12"/>
        <v>0.9974670779</v>
      </c>
    </row>
    <row r="12" ht="14.25" customHeight="1">
      <c r="B12" s="3">
        <v>56.0</v>
      </c>
      <c r="C12" s="3">
        <v>1.0</v>
      </c>
      <c r="D12" s="3">
        <v>3.0</v>
      </c>
      <c r="E12" s="3">
        <v>2.0</v>
      </c>
      <c r="G12" s="6">
        <f t="shared" si="1"/>
        <v>54.5</v>
      </c>
      <c r="H12" s="7">
        <f t="shared" si="2"/>
        <v>2</v>
      </c>
      <c r="I12" s="7">
        <f t="shared" si="3"/>
        <v>2</v>
      </c>
      <c r="J12" s="8">
        <f t="shared" si="4"/>
        <v>-0.5</v>
      </c>
      <c r="K12" s="8">
        <f t="shared" si="5"/>
        <v>-0.5</v>
      </c>
      <c r="L12" s="8">
        <f t="shared" si="6"/>
        <v>1</v>
      </c>
      <c r="M12" s="7">
        <f t="shared" si="7"/>
        <v>8</v>
      </c>
      <c r="N12" s="7">
        <f t="shared" si="8"/>
        <v>7</v>
      </c>
      <c r="O12" s="8">
        <f t="shared" si="9"/>
        <v>-0.4836749843</v>
      </c>
      <c r="P12" s="8">
        <f t="shared" si="10"/>
        <v>-0.5131166477</v>
      </c>
      <c r="Q12" s="8">
        <f t="shared" si="11"/>
        <v>0.996791632</v>
      </c>
      <c r="R12" s="8">
        <f t="shared" si="12"/>
        <v>0.9974670779</v>
      </c>
    </row>
    <row r="13" ht="14.25" customHeight="1">
      <c r="B13" s="3">
        <v>57.0</v>
      </c>
      <c r="C13" s="3">
        <v>1.0</v>
      </c>
      <c r="D13" s="3">
        <v>2.0</v>
      </c>
      <c r="E13" s="3">
        <v>2.0</v>
      </c>
      <c r="G13" s="6">
        <f t="shared" si="1"/>
        <v>56.5</v>
      </c>
      <c r="H13" s="7">
        <f t="shared" si="2"/>
        <v>2</v>
      </c>
      <c r="I13" s="7">
        <f t="shared" si="3"/>
        <v>3</v>
      </c>
      <c r="J13" s="8">
        <f t="shared" si="4"/>
        <v>-0.528771238</v>
      </c>
      <c r="K13" s="8">
        <f t="shared" si="5"/>
        <v>-0.4421793565</v>
      </c>
      <c r="L13" s="8">
        <f t="shared" si="6"/>
        <v>0.9709505945</v>
      </c>
      <c r="M13" s="7">
        <f t="shared" si="7"/>
        <v>8</v>
      </c>
      <c r="N13" s="7">
        <f t="shared" si="8"/>
        <v>6</v>
      </c>
      <c r="O13" s="8">
        <f t="shared" si="9"/>
        <v>-0.4613456697</v>
      </c>
      <c r="P13" s="8">
        <f t="shared" si="10"/>
        <v>-0.5238824663</v>
      </c>
      <c r="Q13" s="8">
        <f t="shared" si="11"/>
        <v>0.985228136</v>
      </c>
      <c r="R13" s="8">
        <f t="shared" si="12"/>
        <v>0.9814708883</v>
      </c>
    </row>
    <row r="14" ht="14.25" customHeight="1">
      <c r="B14" s="3">
        <v>57.0</v>
      </c>
      <c r="C14" s="3">
        <v>0.0</v>
      </c>
      <c r="D14" s="3">
        <v>4.0</v>
      </c>
      <c r="E14" s="3">
        <v>1.0</v>
      </c>
      <c r="G14" s="6">
        <f t="shared" si="1"/>
        <v>57</v>
      </c>
      <c r="H14" s="7">
        <f t="shared" si="2"/>
        <v>3</v>
      </c>
      <c r="I14" s="7">
        <f t="shared" si="3"/>
        <v>4</v>
      </c>
      <c r="J14" s="8">
        <f t="shared" si="4"/>
        <v>-0.5238824663</v>
      </c>
      <c r="K14" s="8">
        <f t="shared" si="5"/>
        <v>-0.4613456697</v>
      </c>
      <c r="L14" s="8">
        <f t="shared" si="6"/>
        <v>0.985228136</v>
      </c>
      <c r="M14" s="7">
        <f t="shared" si="7"/>
        <v>7</v>
      </c>
      <c r="N14" s="7">
        <f t="shared" si="8"/>
        <v>5</v>
      </c>
      <c r="O14" s="8">
        <f t="shared" si="9"/>
        <v>-0.4536044209</v>
      </c>
      <c r="P14" s="8">
        <f t="shared" si="10"/>
        <v>-0.5262643358</v>
      </c>
      <c r="Q14" s="8">
        <f t="shared" si="11"/>
        <v>0.9798687567</v>
      </c>
      <c r="R14" s="8">
        <f t="shared" si="12"/>
        <v>0.9818432648</v>
      </c>
    </row>
    <row r="15" ht="14.25" customHeight="1">
      <c r="B15" s="3">
        <v>59.0</v>
      </c>
      <c r="C15" s="3">
        <v>1.0</v>
      </c>
      <c r="D15" s="3">
        <v>4.0</v>
      </c>
      <c r="E15" s="3">
        <v>2.0</v>
      </c>
      <c r="G15" s="6">
        <f t="shared" si="1"/>
        <v>58</v>
      </c>
      <c r="H15" s="7">
        <f t="shared" si="2"/>
        <v>3</v>
      </c>
      <c r="I15" s="7">
        <f t="shared" si="3"/>
        <v>4</v>
      </c>
      <c r="J15" s="8">
        <f t="shared" si="4"/>
        <v>-0.5238824663</v>
      </c>
      <c r="K15" s="8">
        <f t="shared" si="5"/>
        <v>-0.4613456697</v>
      </c>
      <c r="L15" s="8">
        <f t="shared" si="6"/>
        <v>0.985228136</v>
      </c>
      <c r="M15" s="7">
        <f t="shared" si="7"/>
        <v>7</v>
      </c>
      <c r="N15" s="7">
        <f t="shared" si="8"/>
        <v>5</v>
      </c>
      <c r="O15" s="8">
        <f t="shared" si="9"/>
        <v>-0.4536044209</v>
      </c>
      <c r="P15" s="8">
        <f t="shared" si="10"/>
        <v>-0.5262643358</v>
      </c>
      <c r="Q15" s="8">
        <f t="shared" si="11"/>
        <v>0.9798687567</v>
      </c>
      <c r="R15" s="8">
        <f t="shared" si="12"/>
        <v>0.9818432648</v>
      </c>
    </row>
    <row r="16" ht="14.25" customHeight="1">
      <c r="B16" s="3">
        <v>59.0</v>
      </c>
      <c r="C16" s="3">
        <v>1.0</v>
      </c>
      <c r="D16" s="3">
        <v>4.0</v>
      </c>
      <c r="E16" s="3">
        <v>1.0</v>
      </c>
      <c r="G16" s="6">
        <f t="shared" si="1"/>
        <v>59</v>
      </c>
      <c r="H16" s="7">
        <f t="shared" si="2"/>
        <v>4</v>
      </c>
      <c r="I16" s="7">
        <f t="shared" si="3"/>
        <v>5</v>
      </c>
      <c r="J16" s="8">
        <f t="shared" si="4"/>
        <v>-0.5199666673</v>
      </c>
      <c r="K16" s="8">
        <f t="shared" si="5"/>
        <v>-0.4711093925</v>
      </c>
      <c r="L16" s="8">
        <f t="shared" si="6"/>
        <v>0.9910760598</v>
      </c>
      <c r="M16" s="7">
        <f t="shared" si="7"/>
        <v>6</v>
      </c>
      <c r="N16" s="7">
        <f t="shared" si="8"/>
        <v>4</v>
      </c>
      <c r="O16" s="8">
        <f t="shared" si="9"/>
        <v>-0.4421793565</v>
      </c>
      <c r="P16" s="8">
        <f t="shared" si="10"/>
        <v>-0.528771238</v>
      </c>
      <c r="Q16" s="8">
        <f t="shared" si="11"/>
        <v>0.9709505945</v>
      </c>
      <c r="R16" s="8">
        <f t="shared" si="12"/>
        <v>0.9804837096</v>
      </c>
    </row>
    <row r="17" ht="14.25" customHeight="1">
      <c r="B17" s="3">
        <v>60.0</v>
      </c>
      <c r="C17" s="3">
        <v>1.0</v>
      </c>
      <c r="D17" s="3">
        <v>4.0</v>
      </c>
      <c r="E17" s="3">
        <v>2.0</v>
      </c>
      <c r="G17" s="6">
        <f t="shared" si="1"/>
        <v>59.5</v>
      </c>
      <c r="H17" s="7">
        <f t="shared" si="2"/>
        <v>4</v>
      </c>
      <c r="I17" s="7">
        <f t="shared" si="3"/>
        <v>5</v>
      </c>
      <c r="J17" s="8">
        <f t="shared" si="4"/>
        <v>-0.5199666673</v>
      </c>
      <c r="K17" s="8">
        <f t="shared" si="5"/>
        <v>-0.4711093925</v>
      </c>
      <c r="L17" s="8">
        <f t="shared" si="6"/>
        <v>0.9910760598</v>
      </c>
      <c r="M17" s="7">
        <f t="shared" si="7"/>
        <v>6</v>
      </c>
      <c r="N17" s="7">
        <f t="shared" si="8"/>
        <v>4</v>
      </c>
      <c r="O17" s="8">
        <f t="shared" si="9"/>
        <v>-0.4421793565</v>
      </c>
      <c r="P17" s="8">
        <f t="shared" si="10"/>
        <v>-0.528771238</v>
      </c>
      <c r="Q17" s="8">
        <f t="shared" si="11"/>
        <v>0.9709505945</v>
      </c>
      <c r="R17" s="8">
        <f t="shared" si="12"/>
        <v>0.9804837096</v>
      </c>
    </row>
    <row r="18" ht="14.25" customHeight="1">
      <c r="B18" s="3">
        <v>61.0</v>
      </c>
      <c r="C18" s="3">
        <v>1.0</v>
      </c>
      <c r="D18" s="3">
        <v>1.0</v>
      </c>
      <c r="E18" s="3">
        <v>2.0</v>
      </c>
      <c r="G18" s="6">
        <f t="shared" si="1"/>
        <v>60.5</v>
      </c>
      <c r="H18" s="7">
        <f t="shared" si="2"/>
        <v>4</v>
      </c>
      <c r="I18" s="7">
        <f t="shared" si="3"/>
        <v>6</v>
      </c>
      <c r="J18" s="8">
        <f t="shared" si="4"/>
        <v>-0.528771238</v>
      </c>
      <c r="K18" s="8">
        <f t="shared" si="5"/>
        <v>-0.4421793565</v>
      </c>
      <c r="L18" s="8">
        <f t="shared" si="6"/>
        <v>0.9709505945</v>
      </c>
      <c r="M18" s="7">
        <f t="shared" si="7"/>
        <v>6</v>
      </c>
      <c r="N18" s="7">
        <f t="shared" si="8"/>
        <v>3</v>
      </c>
      <c r="O18" s="8">
        <f t="shared" si="9"/>
        <v>-0.3899750005</v>
      </c>
      <c r="P18" s="8">
        <f t="shared" si="10"/>
        <v>-0.5283208336</v>
      </c>
      <c r="Q18" s="8">
        <f t="shared" si="11"/>
        <v>0.9182958341</v>
      </c>
      <c r="R18" s="8">
        <f t="shared" si="12"/>
        <v>0.9460088658</v>
      </c>
    </row>
    <row r="19" ht="14.25" customHeight="1">
      <c r="B19" s="3">
        <v>63.0</v>
      </c>
      <c r="C19" s="3">
        <v>0.0</v>
      </c>
      <c r="D19" s="3">
        <v>4.0</v>
      </c>
      <c r="E19" s="3">
        <v>2.0</v>
      </c>
      <c r="G19" s="6">
        <f t="shared" si="1"/>
        <v>62</v>
      </c>
      <c r="H19" s="7">
        <f t="shared" si="2"/>
        <v>4</v>
      </c>
      <c r="I19" s="7">
        <f t="shared" si="3"/>
        <v>7</v>
      </c>
      <c r="J19" s="8">
        <f t="shared" si="4"/>
        <v>-0.5307024068</v>
      </c>
      <c r="K19" s="8">
        <f t="shared" si="5"/>
        <v>-0.4149578978</v>
      </c>
      <c r="L19" s="8">
        <f t="shared" si="6"/>
        <v>0.9456603046</v>
      </c>
      <c r="M19" s="7">
        <f t="shared" si="7"/>
        <v>6</v>
      </c>
      <c r="N19" s="7">
        <f t="shared" si="8"/>
        <v>2</v>
      </c>
      <c r="O19" s="8">
        <f t="shared" si="9"/>
        <v>-0.3112781245</v>
      </c>
      <c r="P19" s="8">
        <f t="shared" si="10"/>
        <v>-0.5</v>
      </c>
      <c r="Q19" s="8">
        <f t="shared" si="11"/>
        <v>0.8112781245</v>
      </c>
      <c r="R19" s="8">
        <f t="shared" si="12"/>
        <v>0.889078334</v>
      </c>
    </row>
    <row r="20" ht="14.25" customHeight="1">
      <c r="A20" s="9"/>
      <c r="B20" s="9">
        <v>64.0</v>
      </c>
      <c r="C20" s="9">
        <v>1.0</v>
      </c>
      <c r="D20" s="9">
        <v>4.0</v>
      </c>
      <c r="E20" s="9">
        <v>1.0</v>
      </c>
      <c r="F20" s="9"/>
      <c r="G20" s="10">
        <f t="shared" si="1"/>
        <v>63.5</v>
      </c>
      <c r="H20" s="11">
        <f t="shared" si="2"/>
        <v>4</v>
      </c>
      <c r="I20" s="11">
        <f t="shared" si="3"/>
        <v>8</v>
      </c>
      <c r="J20" s="12">
        <f t="shared" si="4"/>
        <v>-0.5283208336</v>
      </c>
      <c r="K20" s="12">
        <f t="shared" si="5"/>
        <v>-0.3899750005</v>
      </c>
      <c r="L20" s="12">
        <f t="shared" si="6"/>
        <v>0.9182958341</v>
      </c>
      <c r="M20" s="11">
        <f t="shared" si="7"/>
        <v>6</v>
      </c>
      <c r="N20" s="11">
        <f t="shared" si="8"/>
        <v>1</v>
      </c>
      <c r="O20" s="12">
        <f t="shared" si="9"/>
        <v>-0.1906220754</v>
      </c>
      <c r="P20" s="12">
        <f t="shared" si="10"/>
        <v>-0.4010507032</v>
      </c>
      <c r="Q20" s="12">
        <f t="shared" si="11"/>
        <v>0.5916727786</v>
      </c>
      <c r="R20" s="12">
        <f t="shared" si="12"/>
        <v>0.7979610241</v>
      </c>
      <c r="S20" s="9"/>
      <c r="T20" s="9"/>
      <c r="U20" s="9"/>
      <c r="V20" s="9"/>
      <c r="W20" s="9"/>
      <c r="X20" s="9"/>
      <c r="Y20" s="9"/>
      <c r="Z20" s="9"/>
      <c r="AA20" s="9"/>
      <c r="AB20" s="9"/>
      <c r="AC20" s="9"/>
      <c r="AD20" s="9"/>
      <c r="AE20" s="9"/>
      <c r="AF20" s="9"/>
    </row>
    <row r="21" ht="14.25" customHeight="1">
      <c r="B21" s="3">
        <v>64.0</v>
      </c>
      <c r="C21" s="3">
        <v>1.0</v>
      </c>
      <c r="D21" s="3">
        <v>1.0</v>
      </c>
      <c r="E21" s="3">
        <v>1.0</v>
      </c>
      <c r="G21" s="6">
        <f t="shared" si="1"/>
        <v>64</v>
      </c>
      <c r="H21" s="7">
        <f t="shared" si="2"/>
        <v>6</v>
      </c>
      <c r="I21" s="7">
        <f t="shared" si="3"/>
        <v>8</v>
      </c>
      <c r="J21" s="8">
        <f t="shared" si="4"/>
        <v>-0.5238824663</v>
      </c>
      <c r="K21" s="8">
        <f t="shared" si="5"/>
        <v>-0.4613456697</v>
      </c>
      <c r="L21" s="8">
        <f t="shared" si="6"/>
        <v>0.985228136</v>
      </c>
      <c r="M21" s="7">
        <f t="shared" si="7"/>
        <v>4</v>
      </c>
      <c r="N21" s="7">
        <f t="shared" si="8"/>
        <v>1</v>
      </c>
      <c r="O21" s="8">
        <f t="shared" si="9"/>
        <v>-0.2575424759</v>
      </c>
      <c r="P21" s="8">
        <f t="shared" si="10"/>
        <v>-0.464385619</v>
      </c>
      <c r="Q21" s="8">
        <f t="shared" si="11"/>
        <v>0.7219280949</v>
      </c>
      <c r="R21" s="8">
        <f t="shared" si="12"/>
        <v>0.9159386515</v>
      </c>
    </row>
    <row r="22" ht="14.25" customHeight="1">
      <c r="B22" s="3">
        <v>65.0</v>
      </c>
      <c r="C22" s="3">
        <v>1.0</v>
      </c>
      <c r="D22" s="3">
        <v>4.0</v>
      </c>
      <c r="E22" s="3">
        <v>1.0</v>
      </c>
      <c r="G22" s="6">
        <f t="shared" si="1"/>
        <v>64.5</v>
      </c>
      <c r="H22" s="7">
        <f t="shared" si="2"/>
        <v>6</v>
      </c>
      <c r="I22" s="7">
        <f t="shared" si="3"/>
        <v>8</v>
      </c>
      <c r="J22" s="8">
        <f t="shared" si="4"/>
        <v>-0.5238824663</v>
      </c>
      <c r="K22" s="8">
        <f t="shared" si="5"/>
        <v>-0.4613456697</v>
      </c>
      <c r="L22" s="8">
        <f t="shared" si="6"/>
        <v>0.985228136</v>
      </c>
      <c r="M22" s="7">
        <f t="shared" si="7"/>
        <v>4</v>
      </c>
      <c r="N22" s="7">
        <f t="shared" si="8"/>
        <v>1</v>
      </c>
      <c r="O22" s="8">
        <f t="shared" si="9"/>
        <v>-0.2575424759</v>
      </c>
      <c r="P22" s="8">
        <f t="shared" si="10"/>
        <v>-0.464385619</v>
      </c>
      <c r="Q22" s="8">
        <f t="shared" si="11"/>
        <v>0.7219280949</v>
      </c>
      <c r="R22" s="8">
        <f t="shared" si="12"/>
        <v>0.9159386515</v>
      </c>
    </row>
    <row r="23" ht="14.25" customHeight="1">
      <c r="B23" s="3">
        <v>67.0</v>
      </c>
      <c r="C23" s="3">
        <v>0.0</v>
      </c>
      <c r="D23" s="3">
        <v>3.0</v>
      </c>
      <c r="E23" s="3">
        <v>1.0</v>
      </c>
      <c r="G23" s="6">
        <f t="shared" si="1"/>
        <v>66</v>
      </c>
      <c r="H23" s="7">
        <f t="shared" si="2"/>
        <v>7</v>
      </c>
      <c r="I23" s="7">
        <f t="shared" si="3"/>
        <v>8</v>
      </c>
      <c r="J23" s="8">
        <f t="shared" si="4"/>
        <v>-0.5131166477</v>
      </c>
      <c r="K23" s="8">
        <f t="shared" si="5"/>
        <v>-0.4836749843</v>
      </c>
      <c r="L23" s="8">
        <f t="shared" si="6"/>
        <v>0.996791632</v>
      </c>
      <c r="M23" s="7">
        <f t="shared" si="7"/>
        <v>3</v>
      </c>
      <c r="N23" s="7">
        <f t="shared" si="8"/>
        <v>1</v>
      </c>
      <c r="O23" s="8">
        <f t="shared" si="9"/>
        <v>-0.3112781245</v>
      </c>
      <c r="P23" s="8">
        <f t="shared" si="10"/>
        <v>-0.5</v>
      </c>
      <c r="Q23" s="8">
        <f t="shared" si="11"/>
        <v>0.8112781245</v>
      </c>
      <c r="R23" s="8">
        <f t="shared" si="12"/>
        <v>0.9577361567</v>
      </c>
    </row>
    <row r="24" ht="14.25" customHeight="1">
      <c r="B24" s="3">
        <v>70.0</v>
      </c>
      <c r="C24" s="3">
        <v>1.0</v>
      </c>
      <c r="D24" s="3">
        <v>4.0</v>
      </c>
      <c r="E24" s="3">
        <v>2.0</v>
      </c>
      <c r="G24" s="6">
        <f t="shared" si="1"/>
        <v>68.5</v>
      </c>
      <c r="H24" s="7">
        <f t="shared" si="2"/>
        <v>8</v>
      </c>
      <c r="I24" s="7">
        <f t="shared" si="3"/>
        <v>8</v>
      </c>
      <c r="J24" s="8">
        <f t="shared" si="4"/>
        <v>-0.5</v>
      </c>
      <c r="K24" s="8">
        <f t="shared" si="5"/>
        <v>-0.5</v>
      </c>
      <c r="L24" s="8">
        <f t="shared" si="6"/>
        <v>1</v>
      </c>
      <c r="M24" s="7">
        <f t="shared" si="7"/>
        <v>2</v>
      </c>
      <c r="N24" s="7">
        <f t="shared" si="8"/>
        <v>1</v>
      </c>
      <c r="O24" s="8">
        <f t="shared" si="9"/>
        <v>-0.3899750005</v>
      </c>
      <c r="P24" s="8">
        <f t="shared" si="10"/>
        <v>-0.5283208336</v>
      </c>
      <c r="Q24" s="8">
        <f t="shared" si="11"/>
        <v>0.9182958341</v>
      </c>
      <c r="R24" s="8">
        <f t="shared" si="12"/>
        <v>0.9870993422</v>
      </c>
    </row>
    <row r="25" ht="14.25" customHeight="1">
      <c r="B25" s="3">
        <v>71.0</v>
      </c>
      <c r="C25" s="3">
        <v>0.0</v>
      </c>
      <c r="D25" s="3">
        <v>4.0</v>
      </c>
      <c r="E25" s="3">
        <v>1.0</v>
      </c>
      <c r="G25" s="6">
        <f t="shared" si="1"/>
        <v>70.5</v>
      </c>
      <c r="H25" s="7">
        <f t="shared" si="2"/>
        <v>8</v>
      </c>
      <c r="I25" s="7">
        <f t="shared" si="3"/>
        <v>9</v>
      </c>
      <c r="J25" s="8">
        <f t="shared" si="4"/>
        <v>-0.5117472194</v>
      </c>
      <c r="K25" s="8">
        <f t="shared" si="5"/>
        <v>-0.485755327</v>
      </c>
      <c r="L25" s="8">
        <f t="shared" si="6"/>
        <v>0.9975025464</v>
      </c>
      <c r="M25" s="7">
        <f t="shared" si="7"/>
        <v>2</v>
      </c>
      <c r="N25" s="7">
        <f t="shared" si="8"/>
        <v>0</v>
      </c>
      <c r="O25" s="8">
        <f t="shared" si="9"/>
        <v>0</v>
      </c>
      <c r="P25" s="8">
        <f t="shared" si="10"/>
        <v>0</v>
      </c>
      <c r="Q25" s="8">
        <f t="shared" si="11"/>
        <v>0</v>
      </c>
      <c r="R25" s="8">
        <f t="shared" si="12"/>
        <v>0.8925022783</v>
      </c>
    </row>
    <row r="26" ht="14.25" customHeight="1">
      <c r="B26" s="3">
        <v>74.0</v>
      </c>
      <c r="C26" s="3">
        <v>0.0</v>
      </c>
      <c r="D26" s="3">
        <v>2.0</v>
      </c>
      <c r="E26" s="3">
        <v>1.0</v>
      </c>
      <c r="G26" s="6">
        <f t="shared" si="1"/>
        <v>72.5</v>
      </c>
      <c r="H26" s="7">
        <f t="shared" si="2"/>
        <v>9</v>
      </c>
      <c r="I26" s="7">
        <f t="shared" si="3"/>
        <v>9</v>
      </c>
      <c r="J26" s="8">
        <f t="shared" si="4"/>
        <v>-0.5</v>
      </c>
      <c r="K26" s="8">
        <f t="shared" si="5"/>
        <v>-0.5</v>
      </c>
      <c r="L26" s="8">
        <f t="shared" si="6"/>
        <v>1</v>
      </c>
      <c r="M26" s="7">
        <f t="shared" si="7"/>
        <v>1</v>
      </c>
      <c r="N26" s="7">
        <f t="shared" si="8"/>
        <v>0</v>
      </c>
      <c r="O26" s="8">
        <f t="shared" si="9"/>
        <v>0</v>
      </c>
      <c r="P26" s="8">
        <f t="shared" si="10"/>
        <v>0</v>
      </c>
      <c r="Q26" s="8">
        <f t="shared" si="11"/>
        <v>0</v>
      </c>
      <c r="R26" s="8">
        <f t="shared" si="12"/>
        <v>0.9473684211</v>
      </c>
    </row>
    <row r="27" ht="14.25" customHeight="1">
      <c r="Q27" s="9" t="s">
        <v>17</v>
      </c>
      <c r="R27" s="12">
        <f>MIN(R9:R26)</f>
        <v>0.7979610241</v>
      </c>
    </row>
    <row r="28" ht="14.25" customHeight="1"/>
    <row r="29" ht="14.25" customHeight="1">
      <c r="G29" s="4" t="s">
        <v>5</v>
      </c>
    </row>
    <row r="30" ht="14.25" customHeight="1">
      <c r="G30" s="4"/>
      <c r="H30" s="3" t="s">
        <v>18</v>
      </c>
      <c r="M30" s="3" t="s">
        <v>18</v>
      </c>
    </row>
    <row r="31" ht="14.25" customHeight="1">
      <c r="G31" s="13"/>
      <c r="H31" s="5" t="s">
        <v>11</v>
      </c>
      <c r="I31" s="5" t="s">
        <v>12</v>
      </c>
      <c r="J31" s="5" t="s">
        <v>13</v>
      </c>
      <c r="K31" s="5" t="s">
        <v>14</v>
      </c>
      <c r="L31" s="5" t="s">
        <v>15</v>
      </c>
      <c r="M31" s="5" t="s">
        <v>11</v>
      </c>
      <c r="N31" s="5" t="s">
        <v>12</v>
      </c>
      <c r="O31" s="5" t="s">
        <v>13</v>
      </c>
      <c r="P31" s="5" t="s">
        <v>14</v>
      </c>
      <c r="Q31" s="5" t="s">
        <v>15</v>
      </c>
      <c r="R31" s="5" t="s">
        <v>16</v>
      </c>
    </row>
    <row r="32" ht="14.25" customHeight="1">
      <c r="H32" s="14">
        <v>4.0</v>
      </c>
      <c r="I32" s="14">
        <v>1.0</v>
      </c>
      <c r="J32" s="8">
        <f>IF(H32=0,0,(H32/SUM(H32:I32))*LOG(H32/SUM(H32:I32),2))</f>
        <v>-0.2575424759</v>
      </c>
      <c r="K32" s="8">
        <f>IF(I32=0,0,(I32/SUM(H32:I32))*LOG(I32/SUM(H32:I32),2))</f>
        <v>-0.464385619</v>
      </c>
      <c r="L32" s="8">
        <f>-(J32+K32)</f>
        <v>0.7219280949</v>
      </c>
      <c r="M32" s="14">
        <v>6.0</v>
      </c>
      <c r="N32" s="14">
        <v>8.0</v>
      </c>
      <c r="O32" s="8">
        <f>IF(M32=0,0,(M32/SUM(M32:N32))*LOG(M32/SUM(M32:N32),2))</f>
        <v>-0.5238824663</v>
      </c>
      <c r="P32" s="8">
        <f>IF(N32=0,0,(N32/SUM(M32:N32))*LOG(N32/SUM(M32:N32),2))</f>
        <v>-0.4613456697</v>
      </c>
      <c r="Q32" s="8">
        <f>-(O32+P32)</f>
        <v>0.985228136</v>
      </c>
      <c r="R32" s="12">
        <f>((SUM(H32:I32)/19)*L32)+((SUM(M32:N32)/19)*Q32)</f>
        <v>0.9159386515</v>
      </c>
    </row>
    <row r="33" ht="14.25" customHeight="1"/>
    <row r="34" ht="14.25" customHeight="1"/>
    <row r="35" ht="14.25" customHeight="1">
      <c r="G35" s="4" t="s">
        <v>6</v>
      </c>
    </row>
    <row r="36" ht="14.25" customHeight="1">
      <c r="G36" s="3" t="s">
        <v>19</v>
      </c>
      <c r="H36" s="3" t="s">
        <v>18</v>
      </c>
      <c r="M36" s="3" t="s">
        <v>18</v>
      </c>
    </row>
    <row r="37" ht="14.25" customHeight="1">
      <c r="G37" s="5"/>
      <c r="H37" s="5" t="s">
        <v>11</v>
      </c>
      <c r="I37" s="5" t="s">
        <v>12</v>
      </c>
      <c r="J37" s="5" t="s">
        <v>13</v>
      </c>
      <c r="K37" s="5" t="s">
        <v>14</v>
      </c>
      <c r="L37" s="5" t="s">
        <v>15</v>
      </c>
      <c r="M37" s="5" t="s">
        <v>11</v>
      </c>
      <c r="N37" s="5" t="s">
        <v>12</v>
      </c>
      <c r="O37" s="5" t="s">
        <v>13</v>
      </c>
      <c r="P37" s="5" t="s">
        <v>14</v>
      </c>
      <c r="Q37" s="5" t="s">
        <v>15</v>
      </c>
      <c r="R37" s="5" t="s">
        <v>16</v>
      </c>
    </row>
    <row r="38" ht="14.25" customHeight="1">
      <c r="G38" s="8" t="s">
        <v>20</v>
      </c>
      <c r="H38" s="7">
        <v>1.0</v>
      </c>
      <c r="I38" s="7">
        <v>1.0</v>
      </c>
      <c r="J38" s="8">
        <f t="shared" ref="J38:J41" si="13">IF(H38=0,0,(H38/SUM(H38:I38))*LOG(H38/SUM(H38:I38),2))</f>
        <v>-0.5</v>
      </c>
      <c r="K38" s="8">
        <f t="shared" ref="K38:K41" si="14">IF(I38=0,0,(I38/SUM(H38:I38))*LOG(I38/SUM(H38:I38),2))</f>
        <v>-0.5</v>
      </c>
      <c r="L38" s="8">
        <f t="shared" ref="L38:L41" si="15">-(J38+K38)</f>
        <v>1</v>
      </c>
      <c r="M38" s="7">
        <v>9.0</v>
      </c>
      <c r="N38" s="7">
        <v>8.0</v>
      </c>
      <c r="O38" s="8">
        <f t="shared" ref="O38:O41" si="16">IF(M38=0,0,(M38/SUM(M38:N38))*LOG(M38/SUM(M38:N38),2))</f>
        <v>-0.485755327</v>
      </c>
      <c r="P38" s="8">
        <f t="shared" ref="P38:P41" si="17">IF(N38=0,0,(N38/SUM(M38:N38))*LOG(N38/SUM(M38:N38),2))</f>
        <v>-0.5117472194</v>
      </c>
      <c r="Q38" s="8">
        <f t="shared" ref="Q38:Q41" si="18">-(O38+P38)</f>
        <v>0.9975025464</v>
      </c>
      <c r="R38" s="8">
        <f t="shared" ref="R38:R41" si="19">((SUM(H38:I38)/19)*L38)+((SUM(M38:N38)/19)*Q38)</f>
        <v>0.9977654362</v>
      </c>
    </row>
    <row r="39" ht="14.25" customHeight="1">
      <c r="G39" s="8" t="s">
        <v>21</v>
      </c>
      <c r="H39" s="7">
        <v>1.0</v>
      </c>
      <c r="I39" s="7">
        <v>1.0</v>
      </c>
      <c r="J39" s="8">
        <f t="shared" si="13"/>
        <v>-0.5</v>
      </c>
      <c r="K39" s="8">
        <f t="shared" si="14"/>
        <v>-0.5</v>
      </c>
      <c r="L39" s="8">
        <f t="shared" si="15"/>
        <v>1</v>
      </c>
      <c r="M39" s="7">
        <v>9.0</v>
      </c>
      <c r="N39" s="7">
        <v>8.0</v>
      </c>
      <c r="O39" s="8">
        <f t="shared" si="16"/>
        <v>-0.485755327</v>
      </c>
      <c r="P39" s="8">
        <f t="shared" si="17"/>
        <v>-0.5117472194</v>
      </c>
      <c r="Q39" s="8">
        <f t="shared" si="18"/>
        <v>0.9975025464</v>
      </c>
      <c r="R39" s="8">
        <f t="shared" si="19"/>
        <v>0.9977654362</v>
      </c>
    </row>
    <row r="40" ht="14.25" customHeight="1">
      <c r="G40" s="12" t="s">
        <v>22</v>
      </c>
      <c r="H40" s="11">
        <v>2.0</v>
      </c>
      <c r="I40" s="11">
        <v>1.0</v>
      </c>
      <c r="J40" s="12">
        <f t="shared" si="13"/>
        <v>-0.3899750005</v>
      </c>
      <c r="K40" s="12">
        <f t="shared" si="14"/>
        <v>-0.5283208336</v>
      </c>
      <c r="L40" s="12">
        <f t="shared" si="15"/>
        <v>0.9182958341</v>
      </c>
      <c r="M40" s="11">
        <v>8.0</v>
      </c>
      <c r="N40" s="11">
        <v>8.0</v>
      </c>
      <c r="O40" s="12">
        <f t="shared" si="16"/>
        <v>-0.5</v>
      </c>
      <c r="P40" s="12">
        <f t="shared" si="17"/>
        <v>-0.5</v>
      </c>
      <c r="Q40" s="12">
        <f t="shared" si="18"/>
        <v>1</v>
      </c>
      <c r="R40" s="12">
        <f t="shared" si="19"/>
        <v>0.9870993422</v>
      </c>
    </row>
    <row r="41" ht="14.25" customHeight="1">
      <c r="G41" s="8" t="s">
        <v>23</v>
      </c>
      <c r="H41" s="7">
        <v>6.0</v>
      </c>
      <c r="I41" s="7">
        <v>6.0</v>
      </c>
      <c r="J41" s="8">
        <f t="shared" si="13"/>
        <v>-0.5</v>
      </c>
      <c r="K41" s="8">
        <f t="shared" si="14"/>
        <v>-0.5</v>
      </c>
      <c r="L41" s="8">
        <f t="shared" si="15"/>
        <v>1</v>
      </c>
      <c r="M41" s="7">
        <v>4.0</v>
      </c>
      <c r="N41" s="7">
        <v>3.0</v>
      </c>
      <c r="O41" s="8">
        <f t="shared" si="16"/>
        <v>-0.4613456697</v>
      </c>
      <c r="P41" s="8">
        <f t="shared" si="17"/>
        <v>-0.5238824663</v>
      </c>
      <c r="Q41" s="8">
        <f t="shared" si="18"/>
        <v>0.985228136</v>
      </c>
      <c r="R41" s="8">
        <f t="shared" si="19"/>
        <v>0.9945577343</v>
      </c>
    </row>
    <row r="42" ht="14.25" customHeight="1">
      <c r="G42" s="15"/>
      <c r="H42" s="15"/>
      <c r="I42" s="15"/>
      <c r="J42" s="15"/>
      <c r="K42" s="15"/>
      <c r="L42" s="15"/>
      <c r="M42" s="15"/>
      <c r="N42" s="15"/>
      <c r="O42" s="15"/>
      <c r="P42" s="15"/>
      <c r="Q42" s="12" t="s">
        <v>17</v>
      </c>
      <c r="R42" s="12">
        <f>MIN(R38:R41)</f>
        <v>0.9870993422</v>
      </c>
    </row>
    <row r="43" ht="14.25" customHeight="1"/>
    <row r="44" ht="14.25" customHeight="1">
      <c r="G44" s="4" t="s">
        <v>24</v>
      </c>
    </row>
    <row r="45" ht="14.25" customHeight="1">
      <c r="G45" s="5"/>
      <c r="H45" s="5" t="s">
        <v>11</v>
      </c>
      <c r="I45" s="5" t="s">
        <v>12</v>
      </c>
      <c r="J45" s="5" t="s">
        <v>13</v>
      </c>
      <c r="K45" s="5" t="s">
        <v>14</v>
      </c>
      <c r="L45" s="5" t="s">
        <v>15</v>
      </c>
    </row>
    <row r="46" ht="14.25" customHeight="1">
      <c r="G46" s="14"/>
      <c r="H46" s="14">
        <f>COUNTIF(E8:E26,"=1")</f>
        <v>10</v>
      </c>
      <c r="I46" s="14">
        <f>COUNTIF(E8:E26,"=2")</f>
        <v>9</v>
      </c>
      <c r="J46" s="8">
        <f>IF(H46=0,0,(H46/SUM(H46:I46))*LOG(H46/SUM(H46:I46),2))</f>
        <v>-0.487368115</v>
      </c>
      <c r="K46" s="8">
        <f>IF(I46=0,0,(I46/SUM(H46:I46))*LOG(I46/SUM(H46:I46),2))</f>
        <v>-0.5106327688</v>
      </c>
      <c r="L46" s="12">
        <f>-(J46+K46)</f>
        <v>0.9980008839</v>
      </c>
    </row>
    <row r="47" ht="14.25" customHeight="1">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row>
    <row r="48" ht="14.25" customHeight="1">
      <c r="A48" s="2" t="s">
        <v>25</v>
      </c>
      <c r="B48" s="2" t="s">
        <v>26</v>
      </c>
    </row>
    <row r="49" ht="14.25" customHeight="1"/>
    <row r="50" ht="14.25" customHeight="1">
      <c r="B50" s="2" t="s">
        <v>27</v>
      </c>
    </row>
    <row r="51" ht="14.25" customHeight="1">
      <c r="B51" s="3" t="s">
        <v>4</v>
      </c>
      <c r="C51" s="3" t="s">
        <v>5</v>
      </c>
      <c r="D51" s="3" t="s">
        <v>6</v>
      </c>
      <c r="E51" s="3" t="s">
        <v>7</v>
      </c>
      <c r="G51" s="17" t="s">
        <v>28</v>
      </c>
      <c r="S51" s="9"/>
    </row>
    <row r="52" ht="14.25" customHeight="1">
      <c r="B52" s="3">
        <v>44.0</v>
      </c>
      <c r="C52" s="3">
        <v>1.0</v>
      </c>
      <c r="D52" s="3">
        <v>3.0</v>
      </c>
      <c r="E52" s="3">
        <v>1.0</v>
      </c>
      <c r="G52" s="5" t="s">
        <v>11</v>
      </c>
      <c r="H52" s="5" t="s">
        <v>12</v>
      </c>
      <c r="I52" s="5" t="s">
        <v>13</v>
      </c>
      <c r="J52" s="5" t="s">
        <v>14</v>
      </c>
      <c r="K52" s="5" t="s">
        <v>15</v>
      </c>
    </row>
    <row r="53" ht="14.25" customHeight="1">
      <c r="B53" s="3">
        <v>46.0</v>
      </c>
      <c r="C53" s="3">
        <v>1.0</v>
      </c>
      <c r="D53" s="3">
        <v>4.0</v>
      </c>
      <c r="E53" s="3">
        <v>2.0</v>
      </c>
      <c r="G53" s="18">
        <v>4.0</v>
      </c>
      <c r="H53" s="18">
        <v>8.0</v>
      </c>
      <c r="I53" s="8">
        <f>IF(G53=0,0,(G53/SUM(G53:H53))*LOG(G53/SUM(G53:H53),2))</f>
        <v>-0.5283208336</v>
      </c>
      <c r="J53" s="8">
        <f>IF(H53=0,0,(H53/SUM(G53:H53))*LOG(H53/SUM(G53:H53),2))</f>
        <v>-0.3899750005</v>
      </c>
      <c r="K53" s="8">
        <f>-(I53+J53)</f>
        <v>0.9182958341</v>
      </c>
    </row>
    <row r="54" ht="14.25" customHeight="1">
      <c r="B54" s="3">
        <v>53.0</v>
      </c>
      <c r="C54" s="3">
        <v>1.0</v>
      </c>
      <c r="D54" s="3">
        <v>4.0</v>
      </c>
      <c r="E54" s="3">
        <v>1.0</v>
      </c>
    </row>
    <row r="55" ht="14.25" customHeight="1">
      <c r="B55" s="3">
        <v>53.0</v>
      </c>
      <c r="C55" s="3">
        <v>1.0</v>
      </c>
      <c r="D55" s="3">
        <v>4.0</v>
      </c>
      <c r="E55" s="3">
        <v>2.0</v>
      </c>
      <c r="G55" s="17" t="s">
        <v>4</v>
      </c>
    </row>
    <row r="56" ht="14.25" customHeight="1">
      <c r="B56" s="3">
        <v>56.0</v>
      </c>
      <c r="C56" s="3">
        <v>1.0</v>
      </c>
      <c r="D56" s="3">
        <v>3.0</v>
      </c>
      <c r="E56" s="3">
        <v>2.0</v>
      </c>
      <c r="G56" s="3" t="s">
        <v>8</v>
      </c>
      <c r="H56" s="2" t="s">
        <v>9</v>
      </c>
      <c r="M56" s="3" t="s">
        <v>10</v>
      </c>
    </row>
    <row r="57" ht="14.25" customHeight="1">
      <c r="B57" s="3">
        <v>57.0</v>
      </c>
      <c r="C57" s="3">
        <v>1.0</v>
      </c>
      <c r="D57" s="3">
        <v>2.0</v>
      </c>
      <c r="E57" s="3">
        <v>2.0</v>
      </c>
      <c r="G57" s="5"/>
      <c r="H57" s="5" t="s">
        <v>11</v>
      </c>
      <c r="I57" s="5" t="s">
        <v>12</v>
      </c>
      <c r="J57" s="5" t="s">
        <v>13</v>
      </c>
      <c r="K57" s="5" t="s">
        <v>14</v>
      </c>
      <c r="L57" s="5" t="s">
        <v>15</v>
      </c>
      <c r="M57" s="5" t="s">
        <v>11</v>
      </c>
      <c r="N57" s="5" t="s">
        <v>12</v>
      </c>
      <c r="O57" s="5" t="s">
        <v>13</v>
      </c>
      <c r="P57" s="5" t="s">
        <v>14</v>
      </c>
      <c r="Q57" s="5" t="s">
        <v>15</v>
      </c>
      <c r="R57" s="5" t="s">
        <v>16</v>
      </c>
    </row>
    <row r="58" ht="14.25" customHeight="1">
      <c r="B58" s="3">
        <v>57.0</v>
      </c>
      <c r="C58" s="3">
        <v>0.0</v>
      </c>
      <c r="D58" s="3">
        <v>4.0</v>
      </c>
      <c r="E58" s="3">
        <v>1.0</v>
      </c>
      <c r="G58" s="6">
        <f t="shared" ref="G58:G68" si="20">(B52+B53)/2</f>
        <v>45</v>
      </c>
      <c r="H58" s="7">
        <f t="shared" ref="H58:H68" si="21">COUNTIFS($E$52:$E$63,"&lt;2",$B$52:$B$63,"&lt;="&amp;$G58)</f>
        <v>1</v>
      </c>
      <c r="I58" s="7">
        <f t="shared" ref="I58:I68" si="22">COUNTIFS($E$52:$E$63,"=2",$B$52:$B$63,"&lt;="&amp;$G58)</f>
        <v>0</v>
      </c>
      <c r="J58" s="8">
        <f t="shared" ref="J58:J68" si="23">IF(H58=0,0,(H58/SUM(H58:I58))*LOG(H58/SUM(H58:I58),2))</f>
        <v>0</v>
      </c>
      <c r="K58" s="8">
        <f t="shared" ref="K58:K68" si="24">IF(I58=0,0,(I58/SUM(H58:I58))*LOG(I58/SUM(H58:I58),2))</f>
        <v>0</v>
      </c>
      <c r="L58" s="8">
        <f t="shared" ref="L58:L68" si="25">-(J58+K58)</f>
        <v>0</v>
      </c>
      <c r="M58" s="7">
        <f t="shared" ref="M58:M68" si="26">COUNTIFS($E$52:$E$63,"&lt;2",$B$52:$B$63,"&gt;"&amp;$G58)</f>
        <v>3</v>
      </c>
      <c r="N58" s="7">
        <f t="shared" ref="N58:N68" si="27">COUNTIFS($E$52:$E$63,"=2",$B$52:$B$63,"&gt;"&amp;$G58)</f>
        <v>8</v>
      </c>
      <c r="O58" s="8">
        <f t="shared" ref="O58:O68" si="28">IF(M58=0,0,(M58/SUM(M58:N58))*LOG(M58/SUM(M58:N58),2))</f>
        <v>-0.5112188503</v>
      </c>
      <c r="P58" s="8">
        <f t="shared" ref="P58:P68" si="29">IF(N58=0,0,(N58/SUM(M58:N58))*LOG(N58/SUM(M58:N58),2))</f>
        <v>-0.3341320863</v>
      </c>
      <c r="Q58" s="8">
        <f t="shared" ref="Q58:Q68" si="30">-(O58+P58)</f>
        <v>0.8453509366</v>
      </c>
      <c r="R58" s="8">
        <f t="shared" ref="R58:R68" si="31">((SUM(H58:I58)/19)*L58)+((SUM(M58:N58)/19)*Q58)</f>
        <v>0.4894137001</v>
      </c>
    </row>
    <row r="59" ht="14.25" customHeight="1">
      <c r="B59" s="3">
        <v>59.0</v>
      </c>
      <c r="C59" s="3">
        <v>1.0</v>
      </c>
      <c r="D59" s="3">
        <v>4.0</v>
      </c>
      <c r="E59" s="3">
        <v>2.0</v>
      </c>
      <c r="G59" s="6">
        <f t="shared" si="20"/>
        <v>49.5</v>
      </c>
      <c r="H59" s="7">
        <f t="shared" si="21"/>
        <v>1</v>
      </c>
      <c r="I59" s="7">
        <f t="shared" si="22"/>
        <v>1</v>
      </c>
      <c r="J59" s="8">
        <f t="shared" si="23"/>
        <v>-0.5</v>
      </c>
      <c r="K59" s="8">
        <f t="shared" si="24"/>
        <v>-0.5</v>
      </c>
      <c r="L59" s="8">
        <f t="shared" si="25"/>
        <v>1</v>
      </c>
      <c r="M59" s="7">
        <f t="shared" si="26"/>
        <v>3</v>
      </c>
      <c r="N59" s="7">
        <f t="shared" si="27"/>
        <v>7</v>
      </c>
      <c r="O59" s="8">
        <f t="shared" si="28"/>
        <v>-0.5210896782</v>
      </c>
      <c r="P59" s="8">
        <f t="shared" si="29"/>
        <v>-0.360201221</v>
      </c>
      <c r="Q59" s="8">
        <f t="shared" si="30"/>
        <v>0.8812908992</v>
      </c>
      <c r="R59" s="8">
        <f t="shared" si="31"/>
        <v>0.5691004733</v>
      </c>
    </row>
    <row r="60" ht="14.25" customHeight="1">
      <c r="B60" s="3">
        <v>59.0</v>
      </c>
      <c r="C60" s="3">
        <v>1.0</v>
      </c>
      <c r="D60" s="3">
        <v>4.0</v>
      </c>
      <c r="E60" s="3">
        <v>1.0</v>
      </c>
      <c r="G60" s="6">
        <f t="shared" si="20"/>
        <v>53</v>
      </c>
      <c r="H60" s="7">
        <f t="shared" si="21"/>
        <v>2</v>
      </c>
      <c r="I60" s="7">
        <f t="shared" si="22"/>
        <v>2</v>
      </c>
      <c r="J60" s="8">
        <f t="shared" si="23"/>
        <v>-0.5</v>
      </c>
      <c r="K60" s="8">
        <f t="shared" si="24"/>
        <v>-0.5</v>
      </c>
      <c r="L60" s="8">
        <f t="shared" si="25"/>
        <v>1</v>
      </c>
      <c r="M60" s="7">
        <f t="shared" si="26"/>
        <v>2</v>
      </c>
      <c r="N60" s="7">
        <f t="shared" si="27"/>
        <v>6</v>
      </c>
      <c r="O60" s="8">
        <f t="shared" si="28"/>
        <v>-0.5</v>
      </c>
      <c r="P60" s="8">
        <f t="shared" si="29"/>
        <v>-0.3112781245</v>
      </c>
      <c r="Q60" s="8">
        <f t="shared" si="30"/>
        <v>0.8112781245</v>
      </c>
      <c r="R60" s="8">
        <f t="shared" si="31"/>
        <v>0.552117105</v>
      </c>
    </row>
    <row r="61" ht="14.25" customHeight="1">
      <c r="B61" s="3">
        <v>60.0</v>
      </c>
      <c r="C61" s="3">
        <v>1.0</v>
      </c>
      <c r="D61" s="3">
        <v>4.0</v>
      </c>
      <c r="E61" s="3">
        <v>2.0</v>
      </c>
      <c r="G61" s="6">
        <f t="shared" si="20"/>
        <v>54.5</v>
      </c>
      <c r="H61" s="7">
        <f t="shared" si="21"/>
        <v>2</v>
      </c>
      <c r="I61" s="7">
        <f t="shared" si="22"/>
        <v>2</v>
      </c>
      <c r="J61" s="8">
        <f t="shared" si="23"/>
        <v>-0.5</v>
      </c>
      <c r="K61" s="8">
        <f t="shared" si="24"/>
        <v>-0.5</v>
      </c>
      <c r="L61" s="8">
        <f t="shared" si="25"/>
        <v>1</v>
      </c>
      <c r="M61" s="7">
        <f t="shared" si="26"/>
        <v>2</v>
      </c>
      <c r="N61" s="7">
        <f t="shared" si="27"/>
        <v>6</v>
      </c>
      <c r="O61" s="8">
        <f t="shared" si="28"/>
        <v>-0.5</v>
      </c>
      <c r="P61" s="8">
        <f t="shared" si="29"/>
        <v>-0.3112781245</v>
      </c>
      <c r="Q61" s="8">
        <f t="shared" si="30"/>
        <v>0.8112781245</v>
      </c>
      <c r="R61" s="8">
        <f t="shared" si="31"/>
        <v>0.552117105</v>
      </c>
    </row>
    <row r="62" ht="14.25" customHeight="1">
      <c r="B62" s="3">
        <v>61.0</v>
      </c>
      <c r="C62" s="3">
        <v>1.0</v>
      </c>
      <c r="D62" s="3">
        <v>1.0</v>
      </c>
      <c r="E62" s="3">
        <v>2.0</v>
      </c>
      <c r="G62" s="6">
        <f t="shared" si="20"/>
        <v>56.5</v>
      </c>
      <c r="H62" s="7">
        <f t="shared" si="21"/>
        <v>2</v>
      </c>
      <c r="I62" s="7">
        <f t="shared" si="22"/>
        <v>3</v>
      </c>
      <c r="J62" s="8">
        <f t="shared" si="23"/>
        <v>-0.528771238</v>
      </c>
      <c r="K62" s="8">
        <f t="shared" si="24"/>
        <v>-0.4421793565</v>
      </c>
      <c r="L62" s="8">
        <f t="shared" si="25"/>
        <v>0.9709505945</v>
      </c>
      <c r="M62" s="7">
        <f t="shared" si="26"/>
        <v>2</v>
      </c>
      <c r="N62" s="7">
        <f t="shared" si="27"/>
        <v>5</v>
      </c>
      <c r="O62" s="8">
        <f t="shared" si="28"/>
        <v>-0.5163871206</v>
      </c>
      <c r="P62" s="8">
        <f t="shared" si="29"/>
        <v>-0.346733448</v>
      </c>
      <c r="Q62" s="8">
        <f t="shared" si="30"/>
        <v>0.8631205686</v>
      </c>
      <c r="R62" s="8">
        <f t="shared" si="31"/>
        <v>0.5735051027</v>
      </c>
    </row>
    <row r="63" ht="14.25" customHeight="1">
      <c r="B63" s="3">
        <v>63.0</v>
      </c>
      <c r="C63" s="3">
        <v>0.0</v>
      </c>
      <c r="D63" s="3">
        <v>4.0</v>
      </c>
      <c r="E63" s="3">
        <v>2.0</v>
      </c>
      <c r="G63" s="6">
        <f t="shared" si="20"/>
        <v>57</v>
      </c>
      <c r="H63" s="7">
        <f t="shared" si="21"/>
        <v>3</v>
      </c>
      <c r="I63" s="7">
        <f t="shared" si="22"/>
        <v>4</v>
      </c>
      <c r="J63" s="8">
        <f t="shared" si="23"/>
        <v>-0.5238824663</v>
      </c>
      <c r="K63" s="8">
        <f t="shared" si="24"/>
        <v>-0.4613456697</v>
      </c>
      <c r="L63" s="8">
        <f t="shared" si="25"/>
        <v>0.985228136</v>
      </c>
      <c r="M63" s="7">
        <f t="shared" si="26"/>
        <v>1</v>
      </c>
      <c r="N63" s="7">
        <f t="shared" si="27"/>
        <v>4</v>
      </c>
      <c r="O63" s="8">
        <f t="shared" si="28"/>
        <v>-0.464385619</v>
      </c>
      <c r="P63" s="8">
        <f t="shared" si="29"/>
        <v>-0.2575424759</v>
      </c>
      <c r="Q63" s="8">
        <f t="shared" si="30"/>
        <v>0.7219280949</v>
      </c>
      <c r="R63" s="8">
        <f t="shared" si="31"/>
        <v>0.5529598646</v>
      </c>
    </row>
    <row r="64" ht="14.25" customHeight="1">
      <c r="G64" s="6">
        <f t="shared" si="20"/>
        <v>58</v>
      </c>
      <c r="H64" s="7">
        <f t="shared" si="21"/>
        <v>3</v>
      </c>
      <c r="I64" s="7">
        <f t="shared" si="22"/>
        <v>4</v>
      </c>
      <c r="J64" s="8">
        <f t="shared" si="23"/>
        <v>-0.5238824663</v>
      </c>
      <c r="K64" s="8">
        <f t="shared" si="24"/>
        <v>-0.4613456697</v>
      </c>
      <c r="L64" s="8">
        <f t="shared" si="25"/>
        <v>0.985228136</v>
      </c>
      <c r="M64" s="7">
        <f t="shared" si="26"/>
        <v>1</v>
      </c>
      <c r="N64" s="7">
        <f t="shared" si="27"/>
        <v>4</v>
      </c>
      <c r="O64" s="8">
        <f t="shared" si="28"/>
        <v>-0.464385619</v>
      </c>
      <c r="P64" s="8">
        <f t="shared" si="29"/>
        <v>-0.2575424759</v>
      </c>
      <c r="Q64" s="8">
        <f t="shared" si="30"/>
        <v>0.7219280949</v>
      </c>
      <c r="R64" s="8">
        <f t="shared" si="31"/>
        <v>0.5529598646</v>
      </c>
    </row>
    <row r="65" ht="14.25" customHeight="1">
      <c r="G65" s="19">
        <f t="shared" si="20"/>
        <v>59</v>
      </c>
      <c r="H65" s="20">
        <f t="shared" si="21"/>
        <v>4</v>
      </c>
      <c r="I65" s="20">
        <f t="shared" si="22"/>
        <v>5</v>
      </c>
      <c r="J65" s="21">
        <f t="shared" si="23"/>
        <v>-0.5199666673</v>
      </c>
      <c r="K65" s="21">
        <f t="shared" si="24"/>
        <v>-0.4711093925</v>
      </c>
      <c r="L65" s="21">
        <f t="shared" si="25"/>
        <v>0.9910760598</v>
      </c>
      <c r="M65" s="20">
        <f t="shared" si="26"/>
        <v>0</v>
      </c>
      <c r="N65" s="20">
        <f t="shared" si="27"/>
        <v>3</v>
      </c>
      <c r="O65" s="21">
        <f t="shared" si="28"/>
        <v>0</v>
      </c>
      <c r="P65" s="21">
        <f t="shared" si="29"/>
        <v>0</v>
      </c>
      <c r="Q65" s="21">
        <f t="shared" si="30"/>
        <v>0</v>
      </c>
      <c r="R65" s="21">
        <f t="shared" si="31"/>
        <v>0.469457081</v>
      </c>
    </row>
    <row r="66" ht="14.25" customHeight="1">
      <c r="G66" s="19">
        <f t="shared" si="20"/>
        <v>59.5</v>
      </c>
      <c r="H66" s="20">
        <f t="shared" si="21"/>
        <v>4</v>
      </c>
      <c r="I66" s="20">
        <f t="shared" si="22"/>
        <v>5</v>
      </c>
      <c r="J66" s="21">
        <f t="shared" si="23"/>
        <v>-0.5199666673</v>
      </c>
      <c r="K66" s="21">
        <f t="shared" si="24"/>
        <v>-0.4711093925</v>
      </c>
      <c r="L66" s="21">
        <f t="shared" si="25"/>
        <v>0.9910760598</v>
      </c>
      <c r="M66" s="20">
        <f t="shared" si="26"/>
        <v>0</v>
      </c>
      <c r="N66" s="20">
        <f t="shared" si="27"/>
        <v>3</v>
      </c>
      <c r="O66" s="21">
        <f t="shared" si="28"/>
        <v>0</v>
      </c>
      <c r="P66" s="21">
        <f t="shared" si="29"/>
        <v>0</v>
      </c>
      <c r="Q66" s="21">
        <f t="shared" si="30"/>
        <v>0</v>
      </c>
      <c r="R66" s="21">
        <f t="shared" si="31"/>
        <v>0.469457081</v>
      </c>
    </row>
    <row r="67" ht="14.25" customHeight="1">
      <c r="G67" s="6">
        <f t="shared" si="20"/>
        <v>60.5</v>
      </c>
      <c r="H67" s="7">
        <f t="shared" si="21"/>
        <v>4</v>
      </c>
      <c r="I67" s="7">
        <f t="shared" si="22"/>
        <v>6</v>
      </c>
      <c r="J67" s="8">
        <f t="shared" si="23"/>
        <v>-0.528771238</v>
      </c>
      <c r="K67" s="8">
        <f t="shared" si="24"/>
        <v>-0.4421793565</v>
      </c>
      <c r="L67" s="8">
        <f t="shared" si="25"/>
        <v>0.9709505945</v>
      </c>
      <c r="M67" s="7">
        <f t="shared" si="26"/>
        <v>0</v>
      </c>
      <c r="N67" s="7">
        <f t="shared" si="27"/>
        <v>2</v>
      </c>
      <c r="O67" s="8">
        <f t="shared" si="28"/>
        <v>0</v>
      </c>
      <c r="P67" s="8">
        <f t="shared" si="29"/>
        <v>0</v>
      </c>
      <c r="Q67" s="8">
        <f t="shared" si="30"/>
        <v>0</v>
      </c>
      <c r="R67" s="8">
        <f t="shared" si="31"/>
        <v>0.5110266287</v>
      </c>
    </row>
    <row r="68" ht="14.25" customHeight="1">
      <c r="G68" s="6">
        <f t="shared" si="20"/>
        <v>62</v>
      </c>
      <c r="H68" s="7">
        <f t="shared" si="21"/>
        <v>4</v>
      </c>
      <c r="I68" s="7">
        <f t="shared" si="22"/>
        <v>7</v>
      </c>
      <c r="J68" s="8">
        <f t="shared" si="23"/>
        <v>-0.5307024068</v>
      </c>
      <c r="K68" s="8">
        <f t="shared" si="24"/>
        <v>-0.4149578978</v>
      </c>
      <c r="L68" s="8">
        <f t="shared" si="25"/>
        <v>0.9456603046</v>
      </c>
      <c r="M68" s="7">
        <f t="shared" si="26"/>
        <v>0</v>
      </c>
      <c r="N68" s="7">
        <f t="shared" si="27"/>
        <v>1</v>
      </c>
      <c r="O68" s="8">
        <f t="shared" si="28"/>
        <v>0</v>
      </c>
      <c r="P68" s="8">
        <f t="shared" si="29"/>
        <v>0</v>
      </c>
      <c r="Q68" s="8">
        <f t="shared" si="30"/>
        <v>0</v>
      </c>
      <c r="R68" s="8">
        <f t="shared" si="31"/>
        <v>0.5474875448</v>
      </c>
    </row>
    <row r="69" ht="14.25" customHeight="1">
      <c r="Q69" s="22" t="s">
        <v>17</v>
      </c>
      <c r="R69" s="23">
        <f>min(R58:R68)</f>
        <v>0.469457081</v>
      </c>
    </row>
    <row r="70" ht="14.25" customHeight="1"/>
    <row r="71" ht="14.25" customHeight="1">
      <c r="G71" s="17" t="s">
        <v>29</v>
      </c>
      <c r="L71" s="17" t="s">
        <v>30</v>
      </c>
    </row>
    <row r="72" ht="14.25" customHeight="1">
      <c r="G72" s="5" t="s">
        <v>11</v>
      </c>
      <c r="H72" s="5" t="s">
        <v>12</v>
      </c>
      <c r="I72" s="5" t="s">
        <v>13</v>
      </c>
      <c r="J72" s="5" t="s">
        <v>14</v>
      </c>
      <c r="K72" s="5" t="s">
        <v>15</v>
      </c>
      <c r="L72" s="5" t="s">
        <v>11</v>
      </c>
      <c r="M72" s="5" t="s">
        <v>12</v>
      </c>
      <c r="N72" s="5" t="s">
        <v>13</v>
      </c>
      <c r="O72" s="5" t="s">
        <v>14</v>
      </c>
      <c r="P72" s="5" t="s">
        <v>15</v>
      </c>
      <c r="Q72" s="5" t="s">
        <v>16</v>
      </c>
      <c r="R72" s="9"/>
    </row>
    <row r="73" ht="14.25" customHeight="1">
      <c r="G73" s="18">
        <v>1.0</v>
      </c>
      <c r="H73" s="14">
        <v>1.0</v>
      </c>
      <c r="I73" s="14">
        <f>IF(G73=0,0,(G73/SUM(G73:H73))*LOG(G73/SUM(G73:H73),2))</f>
        <v>-0.5</v>
      </c>
      <c r="J73" s="14">
        <f>IF(H73=0,0,(H73/SUM(G73:H73))*LOG(H73/SUM(G73:H73),2))</f>
        <v>-0.5</v>
      </c>
      <c r="K73" s="14">
        <f>-(I73+J73)</f>
        <v>1</v>
      </c>
      <c r="L73" s="18">
        <v>3.0</v>
      </c>
      <c r="M73" s="18">
        <v>7.0</v>
      </c>
      <c r="N73" s="8">
        <f>IF(L73=0,0,(L73/SUM(L73:M73))*LOG(L73/SUM(L73:M73),2))</f>
        <v>-0.5210896782</v>
      </c>
      <c r="O73" s="8">
        <f>IF(M73=0,0,(M73/SUM(L73:M73))*LOG(M73/SUM(L73:M73),2))</f>
        <v>-0.360201221</v>
      </c>
      <c r="P73" s="8">
        <f>-(N73+O73)</f>
        <v>0.8812908992</v>
      </c>
      <c r="Q73" s="12">
        <f>((SUM(G73:H73)/19)*K73)+((SUM(L73:M73)/19)*P73)</f>
        <v>0.5691004733</v>
      </c>
    </row>
    <row r="74" ht="14.25" customHeight="1"/>
    <row r="75" ht="14.25" customHeight="1">
      <c r="G75" s="4" t="s">
        <v>6</v>
      </c>
    </row>
    <row r="76" ht="14.25" customHeight="1">
      <c r="G76" s="3" t="s">
        <v>19</v>
      </c>
      <c r="H76" s="3" t="s">
        <v>18</v>
      </c>
      <c r="M76" s="3" t="s">
        <v>18</v>
      </c>
    </row>
    <row r="77" ht="14.25" customHeight="1">
      <c r="G77" s="5"/>
      <c r="H77" s="5" t="s">
        <v>11</v>
      </c>
      <c r="I77" s="5" t="s">
        <v>12</v>
      </c>
      <c r="J77" s="5" t="s">
        <v>13</v>
      </c>
      <c r="K77" s="5" t="s">
        <v>14</v>
      </c>
      <c r="L77" s="5" t="s">
        <v>15</v>
      </c>
      <c r="M77" s="5" t="s">
        <v>11</v>
      </c>
      <c r="N77" s="5" t="s">
        <v>12</v>
      </c>
      <c r="O77" s="5" t="s">
        <v>13</v>
      </c>
      <c r="P77" s="5" t="s">
        <v>14</v>
      </c>
      <c r="Q77" s="5" t="s">
        <v>15</v>
      </c>
      <c r="R77" s="5" t="s">
        <v>16</v>
      </c>
    </row>
    <row r="78" ht="14.25" customHeight="1">
      <c r="G78" s="14" t="s">
        <v>20</v>
      </c>
      <c r="H78" s="18">
        <v>0.0</v>
      </c>
      <c r="I78" s="14">
        <v>1.0</v>
      </c>
      <c r="J78" s="8">
        <f t="shared" ref="J78:J81" si="32">IF(H78=0,0,(H78/SUM(H78:I78))*LOG(H78/SUM(H78:I78),2))</f>
        <v>0</v>
      </c>
      <c r="K78" s="8">
        <f t="shared" ref="K78:K81" si="33">IF(I78=0,0,(I78/SUM(H78:I78))*LOG(I78/SUM(H78:I78),2))</f>
        <v>0</v>
      </c>
      <c r="L78" s="8">
        <f t="shared" ref="L78:L81" si="34">-(J78+K78)</f>
        <v>0</v>
      </c>
      <c r="M78" s="18">
        <v>4.0</v>
      </c>
      <c r="N78" s="18">
        <v>7.0</v>
      </c>
      <c r="O78" s="8">
        <f t="shared" ref="O78:O81" si="35">IF(M78=0,0,(M78/SUM(M78:N78))*LOG(M78/SUM(M78:N78),2))</f>
        <v>-0.5307024068</v>
      </c>
      <c r="P78" s="8">
        <f t="shared" ref="P78:P81" si="36">IF(N78=0,0,(N78/SUM(M78:N78))*LOG(N78/SUM(M78:N78),2))</f>
        <v>-0.4149578978</v>
      </c>
      <c r="Q78" s="8">
        <f t="shared" ref="Q78:Q81" si="37">-(O78+P78)</f>
        <v>0.9456603046</v>
      </c>
      <c r="R78" s="8">
        <f t="shared" ref="R78:R81" si="38">((SUM(H78:I78)/19)*L78)+((SUM(M78:N78)/19)*Q78)</f>
        <v>0.5474875448</v>
      </c>
    </row>
    <row r="79" ht="14.25" customHeight="1">
      <c r="G79" s="14" t="s">
        <v>21</v>
      </c>
      <c r="H79" s="18">
        <v>0.0</v>
      </c>
      <c r="I79" s="18">
        <v>1.0</v>
      </c>
      <c r="J79" s="8">
        <f t="shared" si="32"/>
        <v>0</v>
      </c>
      <c r="K79" s="8">
        <f t="shared" si="33"/>
        <v>0</v>
      </c>
      <c r="L79" s="8">
        <f t="shared" si="34"/>
        <v>0</v>
      </c>
      <c r="M79" s="18">
        <v>4.0</v>
      </c>
      <c r="N79" s="18">
        <v>7.0</v>
      </c>
      <c r="O79" s="8">
        <f t="shared" si="35"/>
        <v>-0.5307024068</v>
      </c>
      <c r="P79" s="8">
        <f t="shared" si="36"/>
        <v>-0.4149578978</v>
      </c>
      <c r="Q79" s="8">
        <f t="shared" si="37"/>
        <v>0.9456603046</v>
      </c>
      <c r="R79" s="8">
        <f t="shared" si="38"/>
        <v>0.5474875448</v>
      </c>
    </row>
    <row r="80" ht="14.25" customHeight="1">
      <c r="G80" s="9" t="s">
        <v>22</v>
      </c>
      <c r="H80" s="24">
        <v>1.0</v>
      </c>
      <c r="I80" s="24">
        <v>1.0</v>
      </c>
      <c r="J80" s="12">
        <f t="shared" si="32"/>
        <v>-0.5</v>
      </c>
      <c r="K80" s="12">
        <f t="shared" si="33"/>
        <v>-0.5</v>
      </c>
      <c r="L80" s="12">
        <f t="shared" si="34"/>
        <v>1</v>
      </c>
      <c r="M80" s="24">
        <v>3.0</v>
      </c>
      <c r="N80" s="24">
        <v>7.0</v>
      </c>
      <c r="O80" s="12">
        <f t="shared" si="35"/>
        <v>-0.5210896782</v>
      </c>
      <c r="P80" s="12">
        <f t="shared" si="36"/>
        <v>-0.360201221</v>
      </c>
      <c r="Q80" s="12">
        <f t="shared" si="37"/>
        <v>0.8812908992</v>
      </c>
      <c r="R80" s="12">
        <f t="shared" si="38"/>
        <v>0.5691004733</v>
      </c>
    </row>
    <row r="81" ht="14.25" customHeight="1">
      <c r="G81" s="14" t="s">
        <v>23</v>
      </c>
      <c r="H81" s="18">
        <v>3.0</v>
      </c>
      <c r="I81" s="18">
        <v>5.0</v>
      </c>
      <c r="J81" s="8">
        <f t="shared" si="32"/>
        <v>-0.5306390622</v>
      </c>
      <c r="K81" s="8">
        <f t="shared" si="33"/>
        <v>-0.4237949407</v>
      </c>
      <c r="L81" s="8">
        <f t="shared" si="34"/>
        <v>0.9544340029</v>
      </c>
      <c r="M81" s="18">
        <v>1.0</v>
      </c>
      <c r="N81" s="18">
        <v>3.0</v>
      </c>
      <c r="O81" s="8">
        <f t="shared" si="35"/>
        <v>-0.5</v>
      </c>
      <c r="P81" s="8">
        <f t="shared" si="36"/>
        <v>-0.3112781245</v>
      </c>
      <c r="Q81" s="8">
        <f t="shared" si="37"/>
        <v>0.8112781245</v>
      </c>
      <c r="R81" s="8">
        <f t="shared" si="38"/>
        <v>0.5726623432</v>
      </c>
    </row>
    <row r="82" ht="14.25" customHeight="1">
      <c r="O82" s="15"/>
      <c r="P82" s="15"/>
      <c r="Q82" s="12" t="s">
        <v>17</v>
      </c>
      <c r="R82" s="12">
        <f>MIN(R78:R81)</f>
        <v>0.5474875448</v>
      </c>
    </row>
    <row r="83" ht="14.25" customHeight="1"/>
    <row r="84" ht="14.25" customHeight="1"/>
    <row r="85" ht="14.25" customHeight="1">
      <c r="B85" s="2" t="s">
        <v>31</v>
      </c>
      <c r="G85" s="17" t="s">
        <v>28</v>
      </c>
    </row>
    <row r="86" ht="14.25" customHeight="1">
      <c r="B86" s="3" t="s">
        <v>4</v>
      </c>
      <c r="C86" s="3" t="s">
        <v>5</v>
      </c>
      <c r="D86" s="3" t="s">
        <v>6</v>
      </c>
      <c r="E86" s="3" t="s">
        <v>7</v>
      </c>
      <c r="G86" s="5" t="s">
        <v>11</v>
      </c>
      <c r="H86" s="5" t="s">
        <v>12</v>
      </c>
      <c r="I86" s="5" t="s">
        <v>13</v>
      </c>
      <c r="J86" s="5" t="s">
        <v>14</v>
      </c>
      <c r="K86" s="5" t="s">
        <v>15</v>
      </c>
    </row>
    <row r="87" ht="14.25" customHeight="1">
      <c r="B87" s="25">
        <v>64.0</v>
      </c>
      <c r="C87" s="25">
        <v>1.0</v>
      </c>
      <c r="D87" s="25">
        <v>4.0</v>
      </c>
      <c r="E87" s="25">
        <v>1.0</v>
      </c>
      <c r="G87" s="18">
        <v>1.0</v>
      </c>
      <c r="H87" s="18">
        <v>6.0</v>
      </c>
      <c r="I87" s="8">
        <f>IF(G87=0,0,(G87/SUM(G87:H87))*LOG(G87/SUM(G87:H87),2))</f>
        <v>-0.4010507032</v>
      </c>
      <c r="J87" s="8">
        <f>IF(H87=0,0,(H87/SUM(G87:H87))*LOG(H87/SUM(G87:H87),2))</f>
        <v>-0.1906220754</v>
      </c>
      <c r="K87" s="8">
        <f>-(I87+J87)</f>
        <v>0.5916727786</v>
      </c>
    </row>
    <row r="88" ht="14.25" customHeight="1">
      <c r="B88" s="3">
        <v>64.0</v>
      </c>
      <c r="C88" s="3">
        <v>1.0</v>
      </c>
      <c r="D88" s="3">
        <v>1.0</v>
      </c>
      <c r="E88" s="3">
        <v>1.0</v>
      </c>
    </row>
    <row r="89" ht="14.25" customHeight="1">
      <c r="B89" s="3">
        <v>65.0</v>
      </c>
      <c r="C89" s="3">
        <v>1.0</v>
      </c>
      <c r="D89" s="3">
        <v>4.0</v>
      </c>
      <c r="E89" s="3">
        <v>1.0</v>
      </c>
      <c r="G89" s="17" t="s">
        <v>4</v>
      </c>
    </row>
    <row r="90" ht="14.25" customHeight="1">
      <c r="B90" s="3">
        <v>67.0</v>
      </c>
      <c r="C90" s="3">
        <v>0.0</v>
      </c>
      <c r="D90" s="3">
        <v>3.0</v>
      </c>
      <c r="E90" s="3">
        <v>1.0</v>
      </c>
      <c r="G90" s="3" t="s">
        <v>8</v>
      </c>
      <c r="H90" s="2" t="s">
        <v>9</v>
      </c>
      <c r="M90" s="3" t="s">
        <v>10</v>
      </c>
    </row>
    <row r="91" ht="14.25" customHeight="1">
      <c r="B91" s="3">
        <v>70.0</v>
      </c>
      <c r="C91" s="3">
        <v>1.0</v>
      </c>
      <c r="D91" s="3">
        <v>4.0</v>
      </c>
      <c r="E91" s="3">
        <v>2.0</v>
      </c>
      <c r="G91" s="5"/>
      <c r="H91" s="5" t="s">
        <v>11</v>
      </c>
      <c r="I91" s="5" t="s">
        <v>12</v>
      </c>
      <c r="J91" s="5" t="s">
        <v>13</v>
      </c>
      <c r="K91" s="5" t="s">
        <v>14</v>
      </c>
      <c r="L91" s="5" t="s">
        <v>15</v>
      </c>
      <c r="M91" s="5" t="s">
        <v>11</v>
      </c>
      <c r="N91" s="5" t="s">
        <v>12</v>
      </c>
      <c r="O91" s="5" t="s">
        <v>13</v>
      </c>
      <c r="P91" s="5" t="s">
        <v>14</v>
      </c>
      <c r="Q91" s="5" t="s">
        <v>15</v>
      </c>
      <c r="R91" s="5" t="s">
        <v>16</v>
      </c>
    </row>
    <row r="92" ht="14.25" customHeight="1">
      <c r="B92" s="3">
        <v>71.0</v>
      </c>
      <c r="C92" s="3">
        <v>0.0</v>
      </c>
      <c r="D92" s="3">
        <v>4.0</v>
      </c>
      <c r="E92" s="3">
        <v>1.0</v>
      </c>
      <c r="G92" s="6">
        <f t="shared" ref="G92:G97" si="39">(B87+B88)/2</f>
        <v>64</v>
      </c>
      <c r="H92" s="7">
        <f t="shared" ref="H92:H97" si="40">COUNTIFS($E$87:$E$93,"&lt;2",$B$87:$B$93,"&lt;="&amp;$G92)</f>
        <v>2</v>
      </c>
      <c r="I92" s="7">
        <f t="shared" ref="I92:I97" si="41">COUNTIFS($E$87:$E$93,"=2",$B$87:$B$93,"&lt;="&amp;$G92)</f>
        <v>0</v>
      </c>
      <c r="J92" s="8">
        <f t="shared" ref="J92:J97" si="42">IF(H92=0,0,(H92/SUM(H92:I92))*LOG(H92/SUM(H92:I92),2))</f>
        <v>0</v>
      </c>
      <c r="K92" s="8">
        <f t="shared" ref="K92:K97" si="43">IF(I92=0,0,(I92/SUM(H92:I92))*LOG(I92/SUM(H92:I92),2))</f>
        <v>0</v>
      </c>
      <c r="L92" s="8">
        <f t="shared" ref="L92:L97" si="44">-(J92+K92)</f>
        <v>0</v>
      </c>
      <c r="M92" s="7">
        <f t="shared" ref="M92:M97" si="45">COUNTIFS($E$87:$E$93,"&lt;2",$B$87:$B$93,"&gt;"&amp;$G92)</f>
        <v>4</v>
      </c>
      <c r="N92" s="7">
        <f t="shared" ref="N92:N97" si="46">COUNTIFS($E$87:$E$93,"=2",$B$87:$B$93,"&gt;"&amp;$G92)</f>
        <v>1</v>
      </c>
      <c r="O92" s="8">
        <f t="shared" ref="O92:O97" si="47">IF(M92=0,0,(M92/SUM(M92:N92))*LOG(M92/SUM(M92:N92),2))</f>
        <v>-0.2575424759</v>
      </c>
      <c r="P92" s="8">
        <f t="shared" ref="P92:P97" si="48">IF(N92=0,0,(N92/SUM(M92:N92))*LOG(N92/SUM(M92:N92),2))</f>
        <v>-0.464385619</v>
      </c>
      <c r="Q92" s="8">
        <f t="shared" ref="Q92:Q97" si="49">-(O92+P92)</f>
        <v>0.7219280949</v>
      </c>
      <c r="R92" s="8">
        <f t="shared" ref="R92:R97" si="50">((SUM(H92:I92)/19)*L92)+((SUM(M92:N92)/19)*Q92)</f>
        <v>0.1899810776</v>
      </c>
    </row>
    <row r="93" ht="14.25" customHeight="1">
      <c r="B93" s="3">
        <v>74.0</v>
      </c>
      <c r="C93" s="3">
        <v>0.0</v>
      </c>
      <c r="D93" s="3">
        <v>2.0</v>
      </c>
      <c r="E93" s="3">
        <v>1.0</v>
      </c>
      <c r="G93" s="6">
        <f t="shared" si="39"/>
        <v>64.5</v>
      </c>
      <c r="H93" s="7">
        <f t="shared" si="40"/>
        <v>2</v>
      </c>
      <c r="I93" s="7">
        <f t="shared" si="41"/>
        <v>0</v>
      </c>
      <c r="J93" s="8">
        <f t="shared" si="42"/>
        <v>0</v>
      </c>
      <c r="K93" s="8">
        <f t="shared" si="43"/>
        <v>0</v>
      </c>
      <c r="L93" s="8">
        <f t="shared" si="44"/>
        <v>0</v>
      </c>
      <c r="M93" s="7">
        <f t="shared" si="45"/>
        <v>4</v>
      </c>
      <c r="N93" s="7">
        <f t="shared" si="46"/>
        <v>1</v>
      </c>
      <c r="O93" s="8">
        <f t="shared" si="47"/>
        <v>-0.2575424759</v>
      </c>
      <c r="P93" s="8">
        <f t="shared" si="48"/>
        <v>-0.464385619</v>
      </c>
      <c r="Q93" s="8">
        <f t="shared" si="49"/>
        <v>0.7219280949</v>
      </c>
      <c r="R93" s="8">
        <f t="shared" si="50"/>
        <v>0.1899810776</v>
      </c>
    </row>
    <row r="94" ht="14.25" customHeight="1">
      <c r="G94" s="6">
        <f t="shared" si="39"/>
        <v>66</v>
      </c>
      <c r="H94" s="7">
        <f t="shared" si="40"/>
        <v>3</v>
      </c>
      <c r="I94" s="7">
        <f t="shared" si="41"/>
        <v>0</v>
      </c>
      <c r="J94" s="8">
        <f t="shared" si="42"/>
        <v>0</v>
      </c>
      <c r="K94" s="8">
        <f t="shared" si="43"/>
        <v>0</v>
      </c>
      <c r="L94" s="8">
        <f t="shared" si="44"/>
        <v>0</v>
      </c>
      <c r="M94" s="7">
        <f t="shared" si="45"/>
        <v>3</v>
      </c>
      <c r="N94" s="7">
        <f t="shared" si="46"/>
        <v>1</v>
      </c>
      <c r="O94" s="8">
        <f t="shared" si="47"/>
        <v>-0.3112781245</v>
      </c>
      <c r="P94" s="8">
        <f t="shared" si="48"/>
        <v>-0.5</v>
      </c>
      <c r="Q94" s="8">
        <f t="shared" si="49"/>
        <v>0.8112781245</v>
      </c>
      <c r="R94" s="8">
        <f t="shared" si="50"/>
        <v>0.1707953946</v>
      </c>
    </row>
    <row r="95" ht="14.25" customHeight="1">
      <c r="G95" s="10">
        <f t="shared" si="39"/>
        <v>68.5</v>
      </c>
      <c r="H95" s="11">
        <f t="shared" si="40"/>
        <v>4</v>
      </c>
      <c r="I95" s="11">
        <f t="shared" si="41"/>
        <v>0</v>
      </c>
      <c r="J95" s="12">
        <f t="shared" si="42"/>
        <v>0</v>
      </c>
      <c r="K95" s="12">
        <f t="shared" si="43"/>
        <v>0</v>
      </c>
      <c r="L95" s="12">
        <f t="shared" si="44"/>
        <v>0</v>
      </c>
      <c r="M95" s="11">
        <f t="shared" si="45"/>
        <v>2</v>
      </c>
      <c r="N95" s="11">
        <f t="shared" si="46"/>
        <v>1</v>
      </c>
      <c r="O95" s="12">
        <f t="shared" si="47"/>
        <v>-0.3899750005</v>
      </c>
      <c r="P95" s="12">
        <f t="shared" si="48"/>
        <v>-0.5283208336</v>
      </c>
      <c r="Q95" s="12">
        <f t="shared" si="49"/>
        <v>0.9182958341</v>
      </c>
      <c r="R95" s="12">
        <f t="shared" si="50"/>
        <v>0.1449940791</v>
      </c>
    </row>
    <row r="96" ht="14.25" customHeight="1">
      <c r="G96" s="6">
        <f t="shared" si="39"/>
        <v>70.5</v>
      </c>
      <c r="H96" s="7">
        <f t="shared" si="40"/>
        <v>4</v>
      </c>
      <c r="I96" s="7">
        <f t="shared" si="41"/>
        <v>1</v>
      </c>
      <c r="J96" s="8">
        <f t="shared" si="42"/>
        <v>-0.2575424759</v>
      </c>
      <c r="K96" s="8">
        <f t="shared" si="43"/>
        <v>-0.464385619</v>
      </c>
      <c r="L96" s="8">
        <f t="shared" si="44"/>
        <v>0.7219280949</v>
      </c>
      <c r="M96" s="7">
        <f t="shared" si="45"/>
        <v>2</v>
      </c>
      <c r="N96" s="7">
        <f t="shared" si="46"/>
        <v>0</v>
      </c>
      <c r="O96" s="8">
        <f t="shared" si="47"/>
        <v>0</v>
      </c>
      <c r="P96" s="8">
        <f t="shared" si="48"/>
        <v>0</v>
      </c>
      <c r="Q96" s="8">
        <f t="shared" si="49"/>
        <v>0</v>
      </c>
      <c r="R96" s="8">
        <f t="shared" si="50"/>
        <v>0.1899810776</v>
      </c>
    </row>
    <row r="97" ht="14.25" customHeight="1">
      <c r="G97" s="6">
        <f t="shared" si="39"/>
        <v>72.5</v>
      </c>
      <c r="H97" s="7">
        <f t="shared" si="40"/>
        <v>5</v>
      </c>
      <c r="I97" s="7">
        <f t="shared" si="41"/>
        <v>1</v>
      </c>
      <c r="J97" s="8">
        <f t="shared" si="42"/>
        <v>-0.2191953382</v>
      </c>
      <c r="K97" s="8">
        <f t="shared" si="43"/>
        <v>-0.4308270835</v>
      </c>
      <c r="L97" s="8">
        <f t="shared" si="44"/>
        <v>0.6500224216</v>
      </c>
      <c r="M97" s="7">
        <f t="shared" si="45"/>
        <v>1</v>
      </c>
      <c r="N97" s="7">
        <f t="shared" si="46"/>
        <v>0</v>
      </c>
      <c r="O97" s="8">
        <f t="shared" si="47"/>
        <v>0</v>
      </c>
      <c r="P97" s="8">
        <f t="shared" si="48"/>
        <v>0</v>
      </c>
      <c r="Q97" s="8">
        <f t="shared" si="49"/>
        <v>0</v>
      </c>
      <c r="R97" s="8">
        <f t="shared" si="50"/>
        <v>0.2052702384</v>
      </c>
    </row>
    <row r="98" ht="14.25" customHeight="1">
      <c r="Q98" s="22" t="s">
        <v>17</v>
      </c>
      <c r="R98" s="23">
        <f>min(R92:R97)</f>
        <v>0.1449940791</v>
      </c>
    </row>
    <row r="99" ht="14.25" customHeight="1"/>
    <row r="100" ht="14.25" customHeight="1">
      <c r="G100" s="17" t="s">
        <v>29</v>
      </c>
      <c r="L100" s="17" t="s">
        <v>30</v>
      </c>
    </row>
    <row r="101" ht="14.25" customHeight="1">
      <c r="G101" s="5" t="s">
        <v>11</v>
      </c>
      <c r="H101" s="5" t="s">
        <v>12</v>
      </c>
      <c r="I101" s="5" t="s">
        <v>13</v>
      </c>
      <c r="J101" s="5" t="s">
        <v>14</v>
      </c>
      <c r="K101" s="5" t="s">
        <v>15</v>
      </c>
      <c r="L101" s="5" t="s">
        <v>11</v>
      </c>
      <c r="M101" s="5" t="s">
        <v>12</v>
      </c>
      <c r="N101" s="5" t="s">
        <v>13</v>
      </c>
      <c r="O101" s="5" t="s">
        <v>14</v>
      </c>
      <c r="P101" s="5" t="s">
        <v>15</v>
      </c>
      <c r="Q101" s="5" t="s">
        <v>16</v>
      </c>
      <c r="R101" s="9"/>
    </row>
    <row r="102" ht="14.25" customHeight="1">
      <c r="G102" s="18">
        <v>3.0</v>
      </c>
      <c r="H102" s="18">
        <v>0.0</v>
      </c>
      <c r="I102" s="14">
        <f>IF(G102=0,0,(G102/SUM(G102:H102))*LOG(G102/SUM(G102:H102),2))</f>
        <v>0</v>
      </c>
      <c r="J102" s="14">
        <f>IF(H102=0,0,(H102/SUM(G102:H102))*LOG(H102/SUM(G102:H102),2))</f>
        <v>0</v>
      </c>
      <c r="K102" s="14">
        <f>-(I102+J102)</f>
        <v>0</v>
      </c>
      <c r="L102" s="18">
        <v>3.0</v>
      </c>
      <c r="M102" s="18">
        <v>1.0</v>
      </c>
      <c r="N102" s="8">
        <f>IF(L102=0,0,(L102/SUM(L102:M102))*LOG(L102/SUM(L102:M102),2))</f>
        <v>-0.3112781245</v>
      </c>
      <c r="O102" s="8">
        <f>IF(M102=0,0,(M102/SUM(L102:M102))*LOG(M102/SUM(L102:M102),2))</f>
        <v>-0.5</v>
      </c>
      <c r="P102" s="8">
        <f>-(N102+O102)</f>
        <v>0.8112781245</v>
      </c>
      <c r="Q102" s="12">
        <f>((SUM(G102:H102)/19)*K102)+((SUM(L102:M102)/19)*P102)</f>
        <v>0.1707953946</v>
      </c>
    </row>
    <row r="103" ht="14.25" customHeight="1"/>
    <row r="104" ht="14.25" customHeight="1">
      <c r="G104" s="4" t="s">
        <v>6</v>
      </c>
    </row>
    <row r="105" ht="14.25" customHeight="1">
      <c r="G105" s="3" t="s">
        <v>19</v>
      </c>
      <c r="H105" s="3" t="s">
        <v>18</v>
      </c>
      <c r="M105" s="3" t="s">
        <v>18</v>
      </c>
    </row>
    <row r="106" ht="14.25" customHeight="1">
      <c r="G106" s="5"/>
      <c r="H106" s="5" t="s">
        <v>11</v>
      </c>
      <c r="I106" s="5" t="s">
        <v>12</v>
      </c>
      <c r="J106" s="5" t="s">
        <v>13</v>
      </c>
      <c r="K106" s="5" t="s">
        <v>14</v>
      </c>
      <c r="L106" s="5" t="s">
        <v>15</v>
      </c>
      <c r="M106" s="5" t="s">
        <v>11</v>
      </c>
      <c r="N106" s="5" t="s">
        <v>12</v>
      </c>
      <c r="O106" s="5" t="s">
        <v>13</v>
      </c>
      <c r="P106" s="5" t="s">
        <v>14</v>
      </c>
      <c r="Q106" s="5" t="s">
        <v>15</v>
      </c>
      <c r="R106" s="5" t="s">
        <v>16</v>
      </c>
    </row>
    <row r="107" ht="14.25" customHeight="1">
      <c r="G107" s="14" t="s">
        <v>20</v>
      </c>
      <c r="H107" s="18">
        <v>1.0</v>
      </c>
      <c r="I107" s="18">
        <v>0.0</v>
      </c>
      <c r="J107" s="8">
        <f t="shared" ref="J107:J110" si="51">IF(H107=0,0,(H107/SUM(H107:I107))*LOG(H107/SUM(H107:I107),2))</f>
        <v>0</v>
      </c>
      <c r="K107" s="8">
        <f t="shared" ref="K107:K110" si="52">IF(I107=0,0,(I107/SUM(H107:I107))*LOG(I107/SUM(H107:I107),2))</f>
        <v>0</v>
      </c>
      <c r="L107" s="8">
        <f t="shared" ref="L107:L110" si="53">-(J107+K107)</f>
        <v>0</v>
      </c>
      <c r="M107" s="18">
        <v>5.0</v>
      </c>
      <c r="N107" s="18">
        <v>1.0</v>
      </c>
      <c r="O107" s="8">
        <f t="shared" ref="O107:O110" si="54">IF(M107=0,0,(M107/SUM(M107:N107))*LOG(M107/SUM(M107:N107),2))</f>
        <v>-0.2191953382</v>
      </c>
      <c r="P107" s="8">
        <f t="shared" ref="P107:P110" si="55">IF(N107=0,0,(N107/SUM(M107:N107))*LOG(N107/SUM(M107:N107),2))</f>
        <v>-0.4308270835</v>
      </c>
      <c r="Q107" s="8">
        <f t="shared" ref="Q107:Q110" si="56">-(O107+P107)</f>
        <v>0.6500224216</v>
      </c>
      <c r="R107" s="8">
        <f t="shared" ref="R107:R110" si="57">((SUM(H107:I107)/19)*L107)+((SUM(M107:N107)/19)*Q107)</f>
        <v>0.2052702384</v>
      </c>
    </row>
    <row r="108" ht="14.25" customHeight="1">
      <c r="G108" s="14" t="s">
        <v>21</v>
      </c>
      <c r="H108" s="18">
        <v>1.0</v>
      </c>
      <c r="I108" s="18">
        <v>0.0</v>
      </c>
      <c r="J108" s="8">
        <f t="shared" si="51"/>
        <v>0</v>
      </c>
      <c r="K108" s="8">
        <f t="shared" si="52"/>
        <v>0</v>
      </c>
      <c r="L108" s="8">
        <f t="shared" si="53"/>
        <v>0</v>
      </c>
      <c r="M108" s="18">
        <v>5.0</v>
      </c>
      <c r="N108" s="18">
        <v>1.0</v>
      </c>
      <c r="O108" s="8">
        <f t="shared" si="54"/>
        <v>-0.2191953382</v>
      </c>
      <c r="P108" s="8">
        <f t="shared" si="55"/>
        <v>-0.4308270835</v>
      </c>
      <c r="Q108" s="8">
        <f t="shared" si="56"/>
        <v>0.6500224216</v>
      </c>
      <c r="R108" s="8">
        <f t="shared" si="57"/>
        <v>0.2052702384</v>
      </c>
    </row>
    <row r="109" ht="14.25" customHeight="1">
      <c r="G109" s="25" t="s">
        <v>22</v>
      </c>
      <c r="H109" s="26">
        <v>1.0</v>
      </c>
      <c r="I109" s="26">
        <v>0.0</v>
      </c>
      <c r="J109" s="27">
        <f t="shared" si="51"/>
        <v>0</v>
      </c>
      <c r="K109" s="27">
        <f t="shared" si="52"/>
        <v>0</v>
      </c>
      <c r="L109" s="27">
        <f t="shared" si="53"/>
        <v>0</v>
      </c>
      <c r="M109" s="26">
        <v>5.0</v>
      </c>
      <c r="N109" s="26">
        <v>1.0</v>
      </c>
      <c r="O109" s="27">
        <f t="shared" si="54"/>
        <v>-0.2191953382</v>
      </c>
      <c r="P109" s="27">
        <f t="shared" si="55"/>
        <v>-0.4308270835</v>
      </c>
      <c r="Q109" s="27">
        <f t="shared" si="56"/>
        <v>0.6500224216</v>
      </c>
      <c r="R109" s="27">
        <f t="shared" si="57"/>
        <v>0.2052702384</v>
      </c>
    </row>
    <row r="110" ht="14.25" customHeight="1">
      <c r="G110" s="9" t="s">
        <v>23</v>
      </c>
      <c r="H110" s="24">
        <v>3.0</v>
      </c>
      <c r="I110" s="24">
        <v>1.0</v>
      </c>
      <c r="J110" s="12">
        <f t="shared" si="51"/>
        <v>-0.3112781245</v>
      </c>
      <c r="K110" s="12">
        <f t="shared" si="52"/>
        <v>-0.5</v>
      </c>
      <c r="L110" s="12">
        <f t="shared" si="53"/>
        <v>0.8112781245</v>
      </c>
      <c r="M110" s="24">
        <v>3.0</v>
      </c>
      <c r="N110" s="24">
        <v>0.0</v>
      </c>
      <c r="O110" s="12">
        <f t="shared" si="54"/>
        <v>0</v>
      </c>
      <c r="P110" s="12">
        <f t="shared" si="55"/>
        <v>0</v>
      </c>
      <c r="Q110" s="12">
        <f t="shared" si="56"/>
        <v>0</v>
      </c>
      <c r="R110" s="12">
        <f t="shared" si="57"/>
        <v>0.1707953946</v>
      </c>
    </row>
    <row r="111" ht="14.25" customHeight="1">
      <c r="O111" s="15"/>
      <c r="P111" s="15"/>
      <c r="Q111" s="12" t="s">
        <v>17</v>
      </c>
      <c r="R111" s="12">
        <f>MIN(R107:R110)</f>
        <v>0.1707953946</v>
      </c>
    </row>
    <row r="112" ht="14.25" customHeight="1"/>
    <row r="113" ht="14.25" customHeight="1">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c r="AE113" s="16"/>
      <c r="AF113" s="16"/>
    </row>
    <row r="114" ht="14.25" customHeight="1"/>
    <row r="115" ht="14.25" customHeight="1"/>
    <row r="116" ht="14.25" customHeight="1"/>
    <row r="117" ht="14.25" customHeight="1"/>
    <row r="118" ht="14.25" customHeight="1">
      <c r="B118" s="3" t="s">
        <v>32</v>
      </c>
    </row>
    <row r="119" ht="14.25" customHeight="1">
      <c r="B119" s="5" t="s">
        <v>4</v>
      </c>
      <c r="C119" s="5" t="s">
        <v>5</v>
      </c>
      <c r="D119" s="5" t="s">
        <v>6</v>
      </c>
      <c r="E119" s="5" t="s">
        <v>7</v>
      </c>
      <c r="F119" s="28" t="s">
        <v>33</v>
      </c>
      <c r="G119" s="5" t="s">
        <v>34</v>
      </c>
      <c r="H119" s="5" t="s">
        <v>35</v>
      </c>
      <c r="I119" s="28" t="s">
        <v>33</v>
      </c>
      <c r="J119" s="29" t="s">
        <v>36</v>
      </c>
      <c r="K119" s="5" t="s">
        <v>34</v>
      </c>
      <c r="L119" s="5" t="s">
        <v>35</v>
      </c>
      <c r="M119" s="28" t="s">
        <v>33</v>
      </c>
      <c r="N119" s="29" t="s">
        <v>37</v>
      </c>
      <c r="O119" s="5" t="s">
        <v>34</v>
      </c>
      <c r="P119" s="5" t="s">
        <v>35</v>
      </c>
      <c r="Q119" s="28"/>
      <c r="R119" s="5"/>
      <c r="S119" s="5"/>
      <c r="T119" s="5"/>
    </row>
    <row r="120" ht="14.25" customHeight="1">
      <c r="B120" s="14">
        <v>40.0</v>
      </c>
      <c r="C120" s="14">
        <v>1.0</v>
      </c>
      <c r="D120" s="14">
        <v>1.0</v>
      </c>
      <c r="E120" s="14">
        <v>1.0</v>
      </c>
      <c r="F120" s="30" t="s">
        <v>38</v>
      </c>
      <c r="G120" s="14">
        <v>2.0</v>
      </c>
      <c r="H120" s="14">
        <v>1.0</v>
      </c>
      <c r="I120" s="30" t="s">
        <v>38</v>
      </c>
      <c r="J120" s="18" t="s">
        <v>38</v>
      </c>
      <c r="K120" s="14">
        <v>2.0</v>
      </c>
      <c r="L120" s="14">
        <v>1.0</v>
      </c>
      <c r="M120" s="30"/>
      <c r="N120" s="14"/>
      <c r="O120" s="14"/>
      <c r="P120" s="14"/>
      <c r="Q120" s="30"/>
      <c r="R120" s="14"/>
      <c r="S120" s="14"/>
      <c r="T120" s="14"/>
    </row>
    <row r="121" ht="14.25" customHeight="1">
      <c r="B121" s="14">
        <v>43.0</v>
      </c>
      <c r="C121" s="14">
        <v>1.0</v>
      </c>
      <c r="D121" s="14">
        <v>4.0</v>
      </c>
      <c r="E121" s="14">
        <v>1.0</v>
      </c>
      <c r="F121" s="30" t="s">
        <v>38</v>
      </c>
      <c r="G121" s="14">
        <v>2.0</v>
      </c>
      <c r="H121" s="14">
        <v>1.0</v>
      </c>
      <c r="I121" s="30" t="s">
        <v>38</v>
      </c>
      <c r="J121" s="18" t="s">
        <v>38</v>
      </c>
      <c r="K121" s="14">
        <v>2.0</v>
      </c>
      <c r="L121" s="14">
        <v>1.0</v>
      </c>
      <c r="M121" s="30"/>
      <c r="N121" s="14"/>
      <c r="O121" s="14"/>
      <c r="P121" s="14"/>
      <c r="Q121" s="30"/>
      <c r="R121" s="14"/>
      <c r="S121" s="14"/>
      <c r="T121" s="14"/>
    </row>
    <row r="122" ht="14.25" customHeight="1">
      <c r="B122" s="14">
        <v>46.0</v>
      </c>
      <c r="C122" s="14">
        <v>0.0</v>
      </c>
      <c r="D122" s="14">
        <v>4.0</v>
      </c>
      <c r="E122" s="14">
        <v>1.0</v>
      </c>
      <c r="F122" s="30" t="s">
        <v>38</v>
      </c>
      <c r="G122" s="14">
        <v>2.0</v>
      </c>
      <c r="H122" s="14">
        <v>1.0</v>
      </c>
      <c r="I122" s="30" t="s">
        <v>38</v>
      </c>
      <c r="J122" s="18" t="s">
        <v>38</v>
      </c>
      <c r="K122" s="18">
        <v>2.0</v>
      </c>
      <c r="L122" s="14">
        <v>1.0</v>
      </c>
      <c r="M122" s="30"/>
      <c r="N122" s="14"/>
      <c r="O122" s="14"/>
      <c r="P122" s="14"/>
      <c r="Q122" s="30"/>
      <c r="R122" s="14"/>
      <c r="S122" s="14"/>
      <c r="T122" s="14"/>
    </row>
    <row r="123" ht="14.25" customHeight="1">
      <c r="B123" s="14">
        <v>47.0</v>
      </c>
      <c r="C123" s="14">
        <v>1.0</v>
      </c>
      <c r="D123" s="14">
        <v>4.0</v>
      </c>
      <c r="E123" s="14">
        <v>1.0</v>
      </c>
      <c r="F123" s="30" t="s">
        <v>38</v>
      </c>
      <c r="G123" s="14">
        <v>2.0</v>
      </c>
      <c r="H123" s="14">
        <v>1.0</v>
      </c>
      <c r="I123" s="30" t="s">
        <v>38</v>
      </c>
      <c r="J123" s="18" t="s">
        <v>38</v>
      </c>
      <c r="K123" s="14">
        <v>2.0</v>
      </c>
      <c r="L123" s="14">
        <v>1.0</v>
      </c>
      <c r="M123" s="30"/>
      <c r="N123" s="14"/>
      <c r="O123" s="14"/>
      <c r="P123" s="14"/>
      <c r="Q123" s="30"/>
      <c r="R123" s="14"/>
      <c r="S123" s="14"/>
      <c r="T123" s="14"/>
    </row>
    <row r="124" ht="14.25" customHeight="1">
      <c r="B124" s="14">
        <v>48.0</v>
      </c>
      <c r="C124" s="14">
        <v>1.0</v>
      </c>
      <c r="D124" s="14">
        <v>2.0</v>
      </c>
      <c r="E124" s="14">
        <v>1.0</v>
      </c>
      <c r="F124" s="30" t="s">
        <v>38</v>
      </c>
      <c r="G124" s="14">
        <v>2.0</v>
      </c>
      <c r="H124" s="14">
        <v>1.0</v>
      </c>
      <c r="I124" s="30" t="s">
        <v>38</v>
      </c>
      <c r="J124" s="18" t="s">
        <v>38</v>
      </c>
      <c r="K124" s="14">
        <v>2.0</v>
      </c>
      <c r="L124" s="14">
        <v>1.0</v>
      </c>
      <c r="M124" s="30"/>
      <c r="N124" s="14"/>
      <c r="O124" s="14"/>
      <c r="P124" s="14"/>
      <c r="Q124" s="30"/>
      <c r="R124" s="14"/>
      <c r="S124" s="14"/>
      <c r="T124" s="14"/>
    </row>
    <row r="125" ht="14.25" customHeight="1">
      <c r="B125" s="14">
        <v>48.0</v>
      </c>
      <c r="C125" s="14">
        <v>0.0</v>
      </c>
      <c r="D125" s="14">
        <v>3.0</v>
      </c>
      <c r="E125" s="14">
        <v>1.0</v>
      </c>
      <c r="F125" s="30" t="s">
        <v>38</v>
      </c>
      <c r="G125" s="14">
        <v>2.0</v>
      </c>
      <c r="H125" s="14">
        <v>1.0</v>
      </c>
      <c r="I125" s="30" t="s">
        <v>38</v>
      </c>
      <c r="J125" s="18" t="s">
        <v>38</v>
      </c>
      <c r="K125" s="18">
        <v>2.0</v>
      </c>
      <c r="L125" s="14">
        <v>1.0</v>
      </c>
      <c r="M125" s="30"/>
      <c r="N125" s="14"/>
      <c r="O125" s="14"/>
      <c r="P125" s="14"/>
      <c r="Q125" s="30"/>
      <c r="R125" s="14"/>
      <c r="S125" s="14"/>
      <c r="T125" s="14"/>
    </row>
    <row r="126" ht="14.25" customHeight="1">
      <c r="B126" s="14">
        <v>51.0</v>
      </c>
      <c r="C126" s="14">
        <v>0.0</v>
      </c>
      <c r="D126" s="14">
        <v>3.0</v>
      </c>
      <c r="E126" s="14">
        <v>1.0</v>
      </c>
      <c r="F126" s="30" t="s">
        <v>38</v>
      </c>
      <c r="G126" s="14">
        <v>2.0</v>
      </c>
      <c r="H126" s="14">
        <v>1.0</v>
      </c>
      <c r="I126" s="30" t="s">
        <v>38</v>
      </c>
      <c r="J126" s="18" t="s">
        <v>38</v>
      </c>
      <c r="K126" s="18">
        <v>2.0</v>
      </c>
      <c r="L126" s="14">
        <v>1.0</v>
      </c>
      <c r="M126" s="30"/>
      <c r="N126" s="14"/>
      <c r="O126" s="14"/>
      <c r="P126" s="14"/>
      <c r="Q126" s="30"/>
      <c r="R126" s="14"/>
      <c r="S126" s="14"/>
      <c r="T126" s="14"/>
    </row>
    <row r="127" ht="14.25" customHeight="1">
      <c r="B127" s="14">
        <v>54.0</v>
      </c>
      <c r="C127" s="14">
        <v>0.0</v>
      </c>
      <c r="D127" s="14">
        <v>2.0</v>
      </c>
      <c r="E127" s="14">
        <v>1.0</v>
      </c>
      <c r="F127" s="30" t="s">
        <v>38</v>
      </c>
      <c r="G127" s="14">
        <v>2.0</v>
      </c>
      <c r="H127" s="14">
        <v>1.0</v>
      </c>
      <c r="I127" s="30" t="s">
        <v>38</v>
      </c>
      <c r="J127" s="18" t="s">
        <v>38</v>
      </c>
      <c r="K127" s="18">
        <v>2.0</v>
      </c>
      <c r="L127" s="14">
        <v>1.0</v>
      </c>
      <c r="M127" s="30"/>
      <c r="N127" s="14"/>
      <c r="O127" s="14"/>
      <c r="P127" s="14"/>
      <c r="Q127" s="30"/>
      <c r="R127" s="14"/>
      <c r="S127" s="14"/>
      <c r="T127" s="14"/>
    </row>
    <row r="128" ht="14.25" customHeight="1">
      <c r="B128" s="14">
        <v>58.0</v>
      </c>
      <c r="C128" s="14">
        <v>1.0</v>
      </c>
      <c r="D128" s="14">
        <v>3.0</v>
      </c>
      <c r="E128" s="14">
        <v>2.0</v>
      </c>
      <c r="F128" s="30" t="s">
        <v>38</v>
      </c>
      <c r="G128" s="14">
        <v>2.0</v>
      </c>
      <c r="H128" s="18">
        <v>0.0</v>
      </c>
      <c r="I128" s="30" t="s">
        <v>38</v>
      </c>
      <c r="J128" s="18" t="s">
        <v>38</v>
      </c>
      <c r="K128" s="14">
        <v>2.0</v>
      </c>
      <c r="L128" s="18">
        <v>0.0</v>
      </c>
      <c r="M128" s="30"/>
      <c r="N128" s="14"/>
      <c r="O128" s="14"/>
      <c r="P128" s="14"/>
      <c r="Q128" s="30"/>
      <c r="R128" s="14"/>
      <c r="S128" s="14"/>
      <c r="T128" s="14"/>
    </row>
    <row r="129" ht="14.25" customHeight="1">
      <c r="B129" s="14">
        <v>67.0</v>
      </c>
      <c r="C129" s="14">
        <v>1.0</v>
      </c>
      <c r="D129" s="14">
        <v>4.0</v>
      </c>
      <c r="E129" s="14">
        <v>2.0</v>
      </c>
      <c r="F129" s="30" t="s">
        <v>39</v>
      </c>
      <c r="G129" s="18">
        <v>1.0</v>
      </c>
      <c r="H129" s="18">
        <v>1.0</v>
      </c>
      <c r="M129" s="31" t="s">
        <v>38</v>
      </c>
      <c r="N129" s="14">
        <v>1.0</v>
      </c>
      <c r="O129" s="14">
        <v>1.0</v>
      </c>
      <c r="P129" s="14">
        <v>1.0</v>
      </c>
      <c r="Q129" s="30"/>
      <c r="R129" s="14"/>
      <c r="S129" s="14"/>
      <c r="T129" s="14"/>
    </row>
    <row r="130" ht="14.25" customHeight="1">
      <c r="G130" s="3" t="s">
        <v>40</v>
      </c>
      <c r="H130" s="3">
        <f>SUM(H120:H129)</f>
        <v>9</v>
      </c>
      <c r="K130" s="3" t="s">
        <v>40</v>
      </c>
      <c r="L130" s="3">
        <f>SUM(L120:L129)</f>
        <v>8</v>
      </c>
      <c r="O130" s="3" t="s">
        <v>40</v>
      </c>
      <c r="P130" s="3">
        <f>SUM(P120:P129)</f>
        <v>1</v>
      </c>
    </row>
    <row r="131" ht="14.25" customHeight="1">
      <c r="G131" s="3" t="s">
        <v>41</v>
      </c>
      <c r="H131" s="3">
        <f>H130/COUNT(H120:H129)</f>
        <v>0.9</v>
      </c>
      <c r="K131" s="3" t="s">
        <v>41</v>
      </c>
      <c r="L131" s="3">
        <f>L130/COUNT(L120:L129)</f>
        <v>0.8888888889</v>
      </c>
      <c r="O131" s="3" t="s">
        <v>41</v>
      </c>
      <c r="P131" s="3">
        <f>P130/COUNT(P120:P129)</f>
        <v>1</v>
      </c>
    </row>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c r="A155" s="2" t="s">
        <v>42</v>
      </c>
    </row>
    <row r="156" ht="14.25" customHeight="1">
      <c r="A156" s="2" t="s">
        <v>43</v>
      </c>
    </row>
    <row r="157" ht="14.25" customHeight="1">
      <c r="A157" s="2" t="s">
        <v>44</v>
      </c>
      <c r="C157" s="3">
        <f>(E184+E185)/2</f>
        <v>0.2555555556</v>
      </c>
    </row>
    <row r="158" ht="14.25" customHeight="1"/>
    <row r="159" ht="14.25" customHeight="1"/>
    <row r="160" ht="14.25" customHeight="1"/>
    <row r="161" ht="14.25" customHeight="1"/>
    <row r="162" ht="14.25" customHeight="1">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c r="AD162" s="16"/>
      <c r="AE162" s="16"/>
      <c r="AF162" s="16"/>
    </row>
    <row r="163" ht="14.25" customHeight="1"/>
    <row r="164" ht="14.25" customHeight="1"/>
    <row r="165" ht="14.25" customHeight="1"/>
    <row r="166" ht="14.25" customHeight="1">
      <c r="A166" s="2" t="s">
        <v>45</v>
      </c>
    </row>
    <row r="167" ht="14.25" customHeight="1"/>
    <row r="168" ht="14.25" customHeight="1"/>
    <row r="169" ht="14.25" customHeight="1">
      <c r="B169" s="2" t="s">
        <v>46</v>
      </c>
    </row>
    <row r="170" ht="14.25" customHeight="1"/>
    <row r="171" ht="14.25" customHeight="1"/>
    <row r="172" ht="14.25" customHeight="1"/>
    <row r="173" ht="14.25" customHeight="1"/>
    <row r="174" ht="14.25" customHeight="1"/>
    <row r="175" ht="14.25" customHeight="1">
      <c r="H175" s="32" t="s">
        <v>4</v>
      </c>
      <c r="I175" s="32" t="s">
        <v>5</v>
      </c>
      <c r="J175" s="32" t="s">
        <v>6</v>
      </c>
      <c r="K175" s="32" t="s">
        <v>7</v>
      </c>
      <c r="L175" s="17" t="s">
        <v>47</v>
      </c>
      <c r="M175" s="17" t="s">
        <v>48</v>
      </c>
      <c r="N175" s="17" t="s">
        <v>49</v>
      </c>
    </row>
    <row r="176" ht="14.25" customHeight="1">
      <c r="D176" s="17" t="s">
        <v>47</v>
      </c>
      <c r="E176" s="32"/>
      <c r="F176" s="32"/>
      <c r="M176" s="33">
        <v>0.0</v>
      </c>
      <c r="N176" s="33">
        <v>0.0</v>
      </c>
    </row>
    <row r="177" ht="14.25" customHeight="1">
      <c r="D177" s="17" t="s">
        <v>50</v>
      </c>
      <c r="E177" s="17" t="s">
        <v>51</v>
      </c>
      <c r="F177" s="17" t="s">
        <v>52</v>
      </c>
      <c r="H177" s="3">
        <v>44.0</v>
      </c>
      <c r="I177" s="3">
        <v>1.0</v>
      </c>
      <c r="J177" s="3">
        <v>3.0</v>
      </c>
      <c r="K177" s="3">
        <v>1.0</v>
      </c>
      <c r="L177" s="2">
        <v>2.0</v>
      </c>
      <c r="M177" s="33">
        <f t="shared" ref="M177:M178" si="58">1/10</f>
        <v>0.1</v>
      </c>
      <c r="N177" s="33">
        <f>0/9</f>
        <v>0</v>
      </c>
    </row>
    <row r="178" ht="14.25" customHeight="1">
      <c r="B178" s="17" t="s">
        <v>53</v>
      </c>
      <c r="C178" s="17" t="s">
        <v>50</v>
      </c>
      <c r="D178" s="2">
        <v>8.0</v>
      </c>
      <c r="E178" s="2">
        <v>1.0</v>
      </c>
      <c r="F178" s="2">
        <v>9.0</v>
      </c>
      <c r="H178" s="3">
        <v>46.0</v>
      </c>
      <c r="I178" s="3">
        <v>1.0</v>
      </c>
      <c r="J178" s="3">
        <v>4.0</v>
      </c>
      <c r="K178" s="3">
        <v>2.0</v>
      </c>
      <c r="L178" s="2">
        <v>2.0</v>
      </c>
      <c r="M178" s="33">
        <f t="shared" si="58"/>
        <v>0.1</v>
      </c>
      <c r="N178" s="33">
        <f t="shared" ref="N178:N179" si="59">1/9</f>
        <v>0.1111111111</v>
      </c>
    </row>
    <row r="179" ht="14.25" customHeight="1">
      <c r="B179" s="32"/>
      <c r="C179" s="17" t="s">
        <v>51</v>
      </c>
      <c r="D179" s="2">
        <v>4.0</v>
      </c>
      <c r="E179" s="2">
        <v>6.0</v>
      </c>
      <c r="F179" s="2">
        <v>10.0</v>
      </c>
      <c r="H179" s="3">
        <v>53.0</v>
      </c>
      <c r="I179" s="3">
        <v>1.0</v>
      </c>
      <c r="J179" s="3">
        <v>4.0</v>
      </c>
      <c r="K179" s="3">
        <v>1.0</v>
      </c>
      <c r="L179" s="2">
        <v>2.0</v>
      </c>
      <c r="M179" s="33">
        <f t="shared" ref="M179:M182" si="60">2/10</f>
        <v>0.2</v>
      </c>
      <c r="N179" s="33">
        <f t="shared" si="59"/>
        <v>0.1111111111</v>
      </c>
    </row>
    <row r="180" ht="14.25" customHeight="1">
      <c r="B180" s="32"/>
      <c r="C180" s="17" t="s">
        <v>52</v>
      </c>
      <c r="D180" s="2">
        <v>12.0</v>
      </c>
      <c r="E180" s="2">
        <v>7.0</v>
      </c>
      <c r="F180" s="3">
        <f>SUM(D180:E180)</f>
        <v>19</v>
      </c>
      <c r="H180" s="3">
        <v>53.0</v>
      </c>
      <c r="I180" s="3">
        <v>1.0</v>
      </c>
      <c r="J180" s="3">
        <v>4.0</v>
      </c>
      <c r="K180" s="3">
        <v>2.0</v>
      </c>
      <c r="L180" s="2">
        <v>2.0</v>
      </c>
      <c r="M180" s="33">
        <f t="shared" si="60"/>
        <v>0.2</v>
      </c>
      <c r="N180" s="33">
        <f>2/9</f>
        <v>0.2222222222</v>
      </c>
    </row>
    <row r="181" ht="14.25" customHeight="1">
      <c r="H181" s="3">
        <v>56.0</v>
      </c>
      <c r="I181" s="3">
        <v>1.0</v>
      </c>
      <c r="J181" s="3">
        <v>3.0</v>
      </c>
      <c r="K181" s="3">
        <v>2.0</v>
      </c>
      <c r="L181" s="2">
        <v>2.0</v>
      </c>
      <c r="M181" s="33">
        <f t="shared" si="60"/>
        <v>0.2</v>
      </c>
      <c r="N181" s="33">
        <f>3/9</f>
        <v>0.3333333333</v>
      </c>
    </row>
    <row r="182" ht="14.25" customHeight="1">
      <c r="H182" s="3">
        <v>57.0</v>
      </c>
      <c r="I182" s="3">
        <v>1.0</v>
      </c>
      <c r="J182" s="3">
        <v>2.0</v>
      </c>
      <c r="K182" s="3">
        <v>2.0</v>
      </c>
      <c r="L182" s="2">
        <v>2.0</v>
      </c>
      <c r="M182" s="33">
        <f t="shared" si="60"/>
        <v>0.2</v>
      </c>
      <c r="N182" s="33">
        <f t="shared" ref="N182:N183" si="61">4/9</f>
        <v>0.4444444444</v>
      </c>
    </row>
    <row r="183" ht="14.25" customHeight="1">
      <c r="B183" s="17" t="s">
        <v>49</v>
      </c>
      <c r="C183" s="17" t="s">
        <v>54</v>
      </c>
      <c r="E183" s="15">
        <f t="shared" ref="E183:E184" si="62">D178/(D178+E178)</f>
        <v>0.8888888889</v>
      </c>
      <c r="H183" s="3">
        <v>57.0</v>
      </c>
      <c r="I183" s="3">
        <v>0.0</v>
      </c>
      <c r="J183" s="3">
        <v>4.0</v>
      </c>
      <c r="K183" s="3">
        <v>1.0</v>
      </c>
      <c r="L183" s="2">
        <v>2.0</v>
      </c>
      <c r="M183" s="33">
        <f t="shared" ref="M183:M184" si="63">3/10</f>
        <v>0.3</v>
      </c>
      <c r="N183" s="33">
        <f t="shared" si="61"/>
        <v>0.4444444444</v>
      </c>
    </row>
    <row r="184" ht="14.25" customHeight="1">
      <c r="B184" s="17" t="s">
        <v>48</v>
      </c>
      <c r="C184" s="17" t="s">
        <v>55</v>
      </c>
      <c r="E184" s="15">
        <f t="shared" si="62"/>
        <v>0.4</v>
      </c>
      <c r="H184" s="3">
        <v>59.0</v>
      </c>
      <c r="I184" s="3">
        <v>1.0</v>
      </c>
      <c r="J184" s="3">
        <v>4.0</v>
      </c>
      <c r="K184" s="3">
        <v>2.0</v>
      </c>
      <c r="L184" s="2">
        <v>2.0</v>
      </c>
      <c r="M184" s="33">
        <f t="shared" si="63"/>
        <v>0.3</v>
      </c>
      <c r="N184" s="33">
        <f t="shared" ref="N184:N185" si="64">5/9</f>
        <v>0.5555555556</v>
      </c>
    </row>
    <row r="185" ht="14.25" customHeight="1">
      <c r="B185" s="17" t="s">
        <v>56</v>
      </c>
      <c r="C185" s="17" t="s">
        <v>57</v>
      </c>
      <c r="E185" s="3">
        <f>E178/(E178+D178)</f>
        <v>0.1111111111</v>
      </c>
      <c r="H185" s="3">
        <v>59.0</v>
      </c>
      <c r="I185" s="3">
        <v>1.0</v>
      </c>
      <c r="J185" s="3">
        <v>4.0</v>
      </c>
      <c r="K185" s="3">
        <v>1.0</v>
      </c>
      <c r="L185" s="2">
        <v>2.0</v>
      </c>
      <c r="M185" s="33">
        <f t="shared" ref="M185:M188" si="65">4/10</f>
        <v>0.4</v>
      </c>
      <c r="N185" s="33">
        <f t="shared" si="64"/>
        <v>0.5555555556</v>
      </c>
    </row>
    <row r="186" ht="14.25" customHeight="1">
      <c r="H186" s="3">
        <v>60.0</v>
      </c>
      <c r="I186" s="3">
        <v>1.0</v>
      </c>
      <c r="J186" s="3">
        <v>4.0</v>
      </c>
      <c r="K186" s="3">
        <v>2.0</v>
      </c>
      <c r="L186" s="2">
        <v>2.0</v>
      </c>
      <c r="M186" s="33">
        <f t="shared" si="65"/>
        <v>0.4</v>
      </c>
      <c r="N186" s="33">
        <f>6/9</f>
        <v>0.6666666667</v>
      </c>
    </row>
    <row r="187" ht="14.25" customHeight="1">
      <c r="B187" s="17"/>
      <c r="C187" s="17"/>
      <c r="H187" s="3">
        <v>61.0</v>
      </c>
      <c r="I187" s="3">
        <v>1.0</v>
      </c>
      <c r="J187" s="3">
        <v>1.0</v>
      </c>
      <c r="K187" s="3">
        <v>2.0</v>
      </c>
      <c r="L187" s="2">
        <v>2.0</v>
      </c>
      <c r="M187" s="33">
        <f t="shared" si="65"/>
        <v>0.4</v>
      </c>
      <c r="N187" s="33">
        <f>7/9</f>
        <v>0.7777777778</v>
      </c>
    </row>
    <row r="188" ht="14.25" customHeight="1">
      <c r="H188" s="3">
        <v>63.0</v>
      </c>
      <c r="I188" s="3">
        <v>0.0</v>
      </c>
      <c r="J188" s="3">
        <v>4.0</v>
      </c>
      <c r="K188" s="3">
        <v>2.0</v>
      </c>
      <c r="L188" s="2">
        <v>2.0</v>
      </c>
      <c r="M188" s="33">
        <f t="shared" si="65"/>
        <v>0.4</v>
      </c>
      <c r="N188" s="33">
        <f t="shared" ref="N188:N192" si="66">8/9</f>
        <v>0.8888888889</v>
      </c>
    </row>
    <row r="189" ht="14.25" customHeight="1">
      <c r="H189" s="9">
        <v>64.0</v>
      </c>
      <c r="I189" s="9">
        <v>1.0</v>
      </c>
      <c r="J189" s="9">
        <v>4.0</v>
      </c>
      <c r="K189" s="9">
        <v>1.0</v>
      </c>
      <c r="L189" s="2">
        <v>1.0</v>
      </c>
      <c r="M189" s="33">
        <f>5/10</f>
        <v>0.5</v>
      </c>
      <c r="N189" s="33">
        <f t="shared" si="66"/>
        <v>0.8888888889</v>
      </c>
    </row>
    <row r="190" ht="14.25" customHeight="1">
      <c r="H190" s="3">
        <v>64.0</v>
      </c>
      <c r="I190" s="3">
        <v>1.0</v>
      </c>
      <c r="J190" s="3">
        <v>1.0</v>
      </c>
      <c r="K190" s="3">
        <v>1.0</v>
      </c>
      <c r="L190" s="2">
        <v>1.0</v>
      </c>
      <c r="M190" s="33">
        <f>6/10</f>
        <v>0.6</v>
      </c>
      <c r="N190" s="33">
        <f t="shared" si="66"/>
        <v>0.8888888889</v>
      </c>
    </row>
    <row r="191" ht="14.25" customHeight="1">
      <c r="H191" s="3">
        <v>65.0</v>
      </c>
      <c r="I191" s="3">
        <v>1.0</v>
      </c>
      <c r="J191" s="3">
        <v>4.0</v>
      </c>
      <c r="K191" s="3">
        <v>1.0</v>
      </c>
      <c r="L191" s="2">
        <v>1.0</v>
      </c>
      <c r="M191" s="33">
        <f>7/10</f>
        <v>0.7</v>
      </c>
      <c r="N191" s="33">
        <f t="shared" si="66"/>
        <v>0.8888888889</v>
      </c>
    </row>
    <row r="192" ht="14.25" customHeight="1">
      <c r="H192" s="3">
        <v>67.0</v>
      </c>
      <c r="I192" s="3">
        <v>0.0</v>
      </c>
      <c r="J192" s="3">
        <v>3.0</v>
      </c>
      <c r="K192" s="3">
        <v>1.0</v>
      </c>
      <c r="L192" s="2">
        <v>1.0</v>
      </c>
      <c r="M192" s="33">
        <f t="shared" ref="M192:M193" si="67">8/10</f>
        <v>0.8</v>
      </c>
      <c r="N192" s="33">
        <f t="shared" si="66"/>
        <v>0.8888888889</v>
      </c>
    </row>
    <row r="193" ht="14.25" customHeight="1">
      <c r="H193" s="3">
        <v>70.0</v>
      </c>
      <c r="I193" s="3">
        <v>1.0</v>
      </c>
      <c r="J193" s="3">
        <v>4.0</v>
      </c>
      <c r="K193" s="3">
        <v>2.0</v>
      </c>
      <c r="L193" s="2">
        <v>1.0</v>
      </c>
      <c r="M193" s="33">
        <f t="shared" si="67"/>
        <v>0.8</v>
      </c>
      <c r="N193" s="33">
        <f t="shared" ref="N193:N195" si="68">9/9</f>
        <v>1</v>
      </c>
    </row>
    <row r="194" ht="14.25" customHeight="1">
      <c r="H194" s="3">
        <v>71.0</v>
      </c>
      <c r="I194" s="3">
        <v>0.0</v>
      </c>
      <c r="J194" s="3">
        <v>4.0</v>
      </c>
      <c r="K194" s="3">
        <v>1.0</v>
      </c>
      <c r="L194" s="2">
        <v>1.0</v>
      </c>
      <c r="M194" s="33">
        <f>9/10</f>
        <v>0.9</v>
      </c>
      <c r="N194" s="33">
        <f t="shared" si="68"/>
        <v>1</v>
      </c>
    </row>
    <row r="195" ht="14.25" customHeight="1">
      <c r="H195" s="3">
        <v>74.0</v>
      </c>
      <c r="I195" s="3">
        <v>0.0</v>
      </c>
      <c r="J195" s="3">
        <v>2.0</v>
      </c>
      <c r="K195" s="3">
        <v>1.0</v>
      </c>
      <c r="L195" s="2">
        <v>1.0</v>
      </c>
      <c r="M195" s="33">
        <f>10/10</f>
        <v>1</v>
      </c>
      <c r="N195" s="33">
        <f t="shared" si="68"/>
        <v>1</v>
      </c>
    </row>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row r="1024" ht="14.25" customHeight="1"/>
    <row r="1025" ht="14.25" customHeight="1"/>
    <row r="1026" ht="14.25" customHeight="1"/>
    <row r="1027" ht="14.25" customHeight="1"/>
    <row r="1028" ht="14.25" customHeight="1"/>
    <row r="1029" ht="14.25" customHeight="1"/>
    <row r="1030" ht="14.25" customHeight="1"/>
    <row r="1031" ht="14.25" customHeight="1"/>
    <row r="1032" ht="14.25" customHeight="1"/>
    <row r="1033" ht="14.25" customHeight="1"/>
    <row r="1034" ht="14.25" customHeight="1"/>
    <row r="1035" ht="14.25" customHeight="1"/>
    <row r="1036" ht="14.25" customHeight="1"/>
    <row r="1037" ht="14.25" customHeight="1"/>
    <row r="1038" ht="14.25" customHeight="1"/>
    <row r="1039" ht="14.25" customHeight="1"/>
    <row r="1040" ht="14.25" customHeight="1"/>
    <row r="1041" ht="14.25" customHeight="1"/>
    <row r="1042" ht="14.25" customHeight="1"/>
    <row r="1043" ht="14.25" customHeight="1"/>
    <row r="1044" ht="14.25" customHeight="1"/>
    <row r="1045" ht="14.25" customHeight="1"/>
    <row r="1046" ht="14.25" customHeight="1"/>
    <row r="1047" ht="14.25" customHeight="1"/>
    <row r="1048" ht="14.25" customHeight="1"/>
    <row r="1049" ht="14.25" customHeight="1"/>
    <row r="1050" ht="14.25" customHeight="1"/>
    <row r="1051" ht="14.25" customHeight="1"/>
    <row r="1052" ht="14.25" customHeight="1"/>
    <row r="1053" ht="14.25" customHeight="1"/>
    <row r="1054" ht="14.25" customHeight="1"/>
    <row r="1055" ht="14.25" customHeight="1"/>
    <row r="1056" ht="14.25" customHeight="1"/>
    <row r="1057" ht="14.25" customHeight="1"/>
    <row r="1058" ht="14.25" customHeight="1"/>
    <row r="1059" ht="14.25" customHeight="1"/>
    <row r="1060" ht="14.25" customHeight="1"/>
    <row r="1061" ht="14.25" customHeight="1"/>
    <row r="1062" ht="14.25" customHeight="1"/>
    <row r="1063" ht="14.25" customHeight="1"/>
    <row r="1064" ht="14.25" customHeight="1"/>
    <row r="1065" ht="14.25" customHeight="1"/>
    <row r="1066" ht="14.25" customHeight="1"/>
    <row r="1067" ht="14.25" customHeight="1"/>
    <row r="1068" ht="14.25" customHeight="1"/>
    <row r="1069" ht="14.25" customHeight="1"/>
    <row r="1070" ht="14.25" customHeight="1"/>
    <row r="1071" ht="14.25" customHeight="1"/>
    <row r="1072" ht="14.25" customHeight="1"/>
    <row r="1073" ht="14.25" customHeight="1"/>
    <row r="1074" ht="14.25" customHeight="1"/>
    <row r="1075" ht="14.25" customHeight="1"/>
    <row r="1076" ht="14.25" customHeight="1"/>
    <row r="1077" ht="14.25" customHeight="1"/>
    <row r="1078" ht="14.25" customHeight="1"/>
    <row r="1079" ht="14.25" customHeight="1"/>
    <row r="1080" ht="14.25" customHeight="1"/>
    <row r="1081" ht="14.25" customHeight="1"/>
    <row r="1082" ht="14.25" customHeight="1"/>
    <row r="1083" ht="14.25" customHeight="1"/>
    <row r="1084" ht="14.25" customHeight="1"/>
    <row r="1085" ht="14.25" customHeight="1"/>
    <row r="1086" ht="14.25" customHeight="1"/>
    <row r="1087" ht="14.25" customHeight="1"/>
  </sheetData>
  <mergeCells count="1">
    <mergeCell ref="A1:AF1"/>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34" t="s">
        <v>58</v>
      </c>
      <c r="P1" s="35"/>
      <c r="Q1" s="35"/>
      <c r="R1" s="35"/>
      <c r="S1" s="35"/>
      <c r="T1" s="35"/>
      <c r="U1" s="35"/>
      <c r="V1" s="35"/>
      <c r="W1" s="35"/>
      <c r="X1" s="35"/>
      <c r="Y1" s="35"/>
      <c r="Z1" s="35"/>
      <c r="AA1" s="35"/>
      <c r="AB1" s="35"/>
      <c r="AC1" s="35"/>
      <c r="AD1" s="35"/>
      <c r="AE1" s="35"/>
      <c r="AF1" s="35"/>
      <c r="AG1" s="35"/>
    </row>
    <row r="2">
      <c r="A2" s="36" t="s">
        <v>59</v>
      </c>
      <c r="B2" s="35"/>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row>
    <row r="3">
      <c r="A3" s="37" t="s">
        <v>60</v>
      </c>
      <c r="B3" s="38"/>
      <c r="C3" s="38"/>
      <c r="D3" s="35"/>
      <c r="E3" s="35"/>
      <c r="F3" s="35"/>
      <c r="G3" s="35"/>
      <c r="H3" s="35"/>
      <c r="I3" s="35"/>
      <c r="J3" s="35"/>
      <c r="K3" s="35"/>
      <c r="L3" s="35"/>
      <c r="M3" s="35"/>
      <c r="N3" s="35"/>
      <c r="O3" s="35"/>
      <c r="P3" s="35"/>
      <c r="Q3" s="35"/>
      <c r="R3" s="35"/>
      <c r="S3" s="35"/>
      <c r="T3" s="35"/>
      <c r="U3" s="35"/>
      <c r="V3" s="35"/>
      <c r="W3" s="35"/>
      <c r="X3" s="35"/>
      <c r="Y3" s="35"/>
      <c r="Z3" s="35"/>
      <c r="AA3" s="35"/>
      <c r="AB3" s="35"/>
      <c r="AC3" s="35"/>
      <c r="AD3" s="35"/>
      <c r="AE3" s="35"/>
      <c r="AF3" s="35"/>
      <c r="AG3" s="35"/>
    </row>
    <row r="4">
      <c r="A4" s="35"/>
      <c r="B4" s="35"/>
      <c r="C4" s="35"/>
      <c r="D4" s="35"/>
      <c r="E4" s="35"/>
      <c r="F4" s="35"/>
      <c r="G4" s="35"/>
      <c r="H4" s="35"/>
      <c r="I4" s="35"/>
      <c r="J4" s="35"/>
      <c r="K4" s="35"/>
      <c r="L4" s="35"/>
      <c r="M4" s="35"/>
      <c r="N4" s="35"/>
      <c r="O4" s="35"/>
      <c r="P4" s="35"/>
      <c r="Q4" s="35"/>
      <c r="R4" s="35"/>
      <c r="S4" s="35"/>
      <c r="T4" s="35"/>
      <c r="U4" s="35"/>
      <c r="V4" s="35"/>
      <c r="W4" s="35"/>
      <c r="X4" s="35"/>
      <c r="Y4" s="35"/>
      <c r="Z4" s="35"/>
      <c r="AA4" s="35"/>
      <c r="AB4" s="35"/>
      <c r="AC4" s="35"/>
      <c r="AD4" s="35"/>
      <c r="AE4" s="35"/>
      <c r="AF4" s="35"/>
      <c r="AG4" s="35"/>
    </row>
    <row r="5">
      <c r="A5" s="39" t="s">
        <v>61</v>
      </c>
      <c r="B5" s="40"/>
      <c r="C5" s="40"/>
      <c r="D5" s="41"/>
      <c r="E5" s="42" t="s">
        <v>62</v>
      </c>
      <c r="F5" s="40"/>
      <c r="G5" s="41"/>
      <c r="H5" s="43"/>
      <c r="I5" s="44" t="s">
        <v>63</v>
      </c>
      <c r="J5" s="45" t="s">
        <v>64</v>
      </c>
      <c r="K5" s="40"/>
      <c r="L5" s="41"/>
      <c r="M5" s="45" t="s">
        <v>65</v>
      </c>
      <c r="N5" s="40"/>
      <c r="O5" s="41"/>
      <c r="P5" s="35"/>
      <c r="Q5" s="35"/>
      <c r="R5" s="35"/>
      <c r="S5" s="35"/>
      <c r="T5" s="35"/>
      <c r="U5" s="35"/>
      <c r="V5" s="35"/>
      <c r="W5" s="35"/>
      <c r="X5" s="35"/>
      <c r="Y5" s="35"/>
      <c r="Z5" s="35"/>
      <c r="AA5" s="35"/>
      <c r="AB5" s="35"/>
      <c r="AC5" s="35"/>
      <c r="AD5" s="35"/>
      <c r="AE5" s="35"/>
      <c r="AF5" s="35"/>
      <c r="AG5" s="35"/>
    </row>
    <row r="6">
      <c r="A6" s="46" t="s">
        <v>66</v>
      </c>
      <c r="B6" s="46" t="s">
        <v>67</v>
      </c>
      <c r="C6" s="46" t="s">
        <v>68</v>
      </c>
      <c r="D6" s="46" t="s">
        <v>69</v>
      </c>
      <c r="E6" s="46" t="s">
        <v>70</v>
      </c>
      <c r="F6" s="47" t="s">
        <v>71</v>
      </c>
      <c r="G6" s="46" t="s">
        <v>72</v>
      </c>
      <c r="H6" s="43"/>
      <c r="I6" s="48"/>
      <c r="J6" s="47" t="s">
        <v>73</v>
      </c>
      <c r="K6" s="47" t="s">
        <v>74</v>
      </c>
      <c r="L6" s="47" t="s">
        <v>71</v>
      </c>
      <c r="M6" s="47" t="s">
        <v>73</v>
      </c>
      <c r="N6" s="47" t="s">
        <v>75</v>
      </c>
      <c r="O6" s="47" t="s">
        <v>71</v>
      </c>
      <c r="P6" s="35"/>
      <c r="Q6" s="35"/>
      <c r="R6" s="35"/>
      <c r="S6" s="35"/>
      <c r="T6" s="35"/>
      <c r="U6" s="35"/>
      <c r="V6" s="35"/>
      <c r="W6" s="35"/>
      <c r="X6" s="35"/>
      <c r="Y6" s="35"/>
      <c r="Z6" s="35"/>
      <c r="AA6" s="35"/>
      <c r="AB6" s="35"/>
      <c r="AC6" s="35"/>
      <c r="AD6" s="35"/>
      <c r="AE6" s="35"/>
      <c r="AF6" s="35"/>
      <c r="AG6" s="35"/>
    </row>
    <row r="7">
      <c r="A7" s="46">
        <v>43.0</v>
      </c>
      <c r="B7" s="46">
        <v>1.0</v>
      </c>
      <c r="C7" s="46">
        <v>4.0</v>
      </c>
      <c r="D7" s="46">
        <v>1.0</v>
      </c>
      <c r="E7" s="46">
        <f>average(D7:D34)</f>
        <v>1.392857143</v>
      </c>
      <c r="F7" s="49">
        <f t="shared" ref="F7:F34" si="1">(D7-$E$7)^2</f>
        <v>0.1543367347</v>
      </c>
      <c r="G7" s="49">
        <f t="shared" ref="G7:G33" si="2">average(A7:A8)</f>
        <v>43.5</v>
      </c>
      <c r="H7" s="43"/>
      <c r="I7" s="48"/>
      <c r="J7" s="50">
        <v>1.0</v>
      </c>
      <c r="K7" s="50">
        <f>AVERAGE(J7:J15)</f>
        <v>1.111111111</v>
      </c>
      <c r="L7" s="50">
        <f t="shared" ref="L7:L15" si="3">(J7-$K$7)^2</f>
        <v>0.01234567901</v>
      </c>
      <c r="M7" s="50">
        <v>2.0</v>
      </c>
      <c r="N7" s="50">
        <f>AVERAGE(M7:M25)</f>
        <v>1.526315789</v>
      </c>
      <c r="O7" s="50">
        <f t="shared" ref="O7:O25" si="4">(M7-$N$7)^2</f>
        <v>0.2243767313</v>
      </c>
      <c r="P7" s="35"/>
      <c r="Q7" s="35"/>
      <c r="R7" s="35"/>
      <c r="S7" s="35"/>
      <c r="T7" s="35"/>
      <c r="U7" s="35"/>
      <c r="V7" s="35"/>
      <c r="W7" s="35"/>
      <c r="X7" s="35"/>
      <c r="Y7" s="35"/>
      <c r="Z7" s="35"/>
      <c r="AA7" s="35"/>
      <c r="AB7" s="35"/>
      <c r="AC7" s="35"/>
      <c r="AD7" s="35"/>
      <c r="AE7" s="35"/>
      <c r="AF7" s="35"/>
      <c r="AG7" s="35"/>
    </row>
    <row r="8">
      <c r="A8" s="46">
        <v>44.0</v>
      </c>
      <c r="B8" s="46">
        <v>1.0</v>
      </c>
      <c r="C8" s="46">
        <v>3.0</v>
      </c>
      <c r="D8" s="46">
        <v>1.0</v>
      </c>
      <c r="E8" s="35"/>
      <c r="F8" s="49">
        <f t="shared" si="1"/>
        <v>0.1543367347</v>
      </c>
      <c r="G8" s="49">
        <f t="shared" si="2"/>
        <v>45</v>
      </c>
      <c r="H8" s="43"/>
      <c r="I8" s="48"/>
      <c r="J8" s="50">
        <v>1.0</v>
      </c>
      <c r="K8" s="47"/>
      <c r="L8" s="50">
        <f t="shared" si="3"/>
        <v>0.01234567901</v>
      </c>
      <c r="M8" s="50">
        <v>2.0</v>
      </c>
      <c r="N8" s="47"/>
      <c r="O8" s="50">
        <f t="shared" si="4"/>
        <v>0.2243767313</v>
      </c>
      <c r="P8" s="35"/>
      <c r="Q8" s="35"/>
      <c r="R8" s="35"/>
      <c r="S8" s="35"/>
      <c r="T8" s="35"/>
      <c r="U8" s="35"/>
      <c r="V8" s="35"/>
      <c r="W8" s="35"/>
      <c r="X8" s="35"/>
      <c r="Y8" s="35"/>
      <c r="Z8" s="35"/>
      <c r="AA8" s="35"/>
      <c r="AB8" s="35"/>
      <c r="AC8" s="35"/>
      <c r="AD8" s="35"/>
      <c r="AE8" s="35"/>
      <c r="AF8" s="35"/>
      <c r="AG8" s="35"/>
    </row>
    <row r="9">
      <c r="A9" s="46">
        <v>46.0</v>
      </c>
      <c r="B9" s="46">
        <v>0.0</v>
      </c>
      <c r="C9" s="46">
        <v>4.0</v>
      </c>
      <c r="D9" s="46">
        <v>1.0</v>
      </c>
      <c r="E9" s="35"/>
      <c r="F9" s="49">
        <f t="shared" si="1"/>
        <v>0.1543367347</v>
      </c>
      <c r="G9" s="49">
        <f t="shared" si="2"/>
        <v>46</v>
      </c>
      <c r="H9" s="43"/>
      <c r="I9" s="48"/>
      <c r="J9" s="50">
        <v>1.0</v>
      </c>
      <c r="K9" s="47"/>
      <c r="L9" s="50">
        <f t="shared" si="3"/>
        <v>0.01234567901</v>
      </c>
      <c r="M9" s="50">
        <v>2.0</v>
      </c>
      <c r="N9" s="47"/>
      <c r="O9" s="50">
        <f t="shared" si="4"/>
        <v>0.2243767313</v>
      </c>
      <c r="P9" s="35"/>
      <c r="Q9" s="35"/>
      <c r="R9" s="35"/>
      <c r="S9" s="35"/>
      <c r="T9" s="35"/>
      <c r="U9" s="35"/>
      <c r="V9" s="35"/>
      <c r="W9" s="35"/>
      <c r="X9" s="35"/>
      <c r="Y9" s="35"/>
      <c r="Z9" s="35"/>
      <c r="AA9" s="35"/>
      <c r="AB9" s="35"/>
      <c r="AC9" s="35"/>
      <c r="AD9" s="35"/>
      <c r="AE9" s="35"/>
      <c r="AF9" s="35"/>
      <c r="AG9" s="35"/>
    </row>
    <row r="10">
      <c r="A10" s="46">
        <v>46.0</v>
      </c>
      <c r="B10" s="46">
        <v>1.0</v>
      </c>
      <c r="C10" s="46">
        <v>4.0</v>
      </c>
      <c r="D10" s="46">
        <v>2.0</v>
      </c>
      <c r="E10" s="35"/>
      <c r="F10" s="49">
        <f t="shared" si="1"/>
        <v>0.368622449</v>
      </c>
      <c r="G10" s="49">
        <f t="shared" si="2"/>
        <v>46.5</v>
      </c>
      <c r="H10" s="43"/>
      <c r="I10" s="48"/>
      <c r="J10" s="50">
        <v>1.0</v>
      </c>
      <c r="K10" s="47"/>
      <c r="L10" s="50">
        <f t="shared" si="3"/>
        <v>0.01234567901</v>
      </c>
      <c r="M10" s="50">
        <v>1.0</v>
      </c>
      <c r="N10" s="47"/>
      <c r="O10" s="50">
        <f t="shared" si="4"/>
        <v>0.2770083102</v>
      </c>
      <c r="P10" s="35"/>
      <c r="Q10" s="35"/>
      <c r="R10" s="35"/>
      <c r="S10" s="35"/>
      <c r="T10" s="35"/>
      <c r="U10" s="35"/>
      <c r="V10" s="35"/>
      <c r="W10" s="35"/>
      <c r="X10" s="35"/>
      <c r="Y10" s="35"/>
      <c r="Z10" s="35"/>
      <c r="AA10" s="35"/>
      <c r="AB10" s="35"/>
      <c r="AC10" s="35"/>
      <c r="AD10" s="35"/>
      <c r="AE10" s="35"/>
      <c r="AF10" s="35"/>
      <c r="AG10" s="35"/>
    </row>
    <row r="11">
      <c r="A11" s="46">
        <v>47.0</v>
      </c>
      <c r="B11" s="46">
        <v>1.0</v>
      </c>
      <c r="C11" s="46">
        <v>4.0</v>
      </c>
      <c r="D11" s="46">
        <v>1.0</v>
      </c>
      <c r="E11" s="35"/>
      <c r="F11" s="49">
        <f t="shared" si="1"/>
        <v>0.1543367347</v>
      </c>
      <c r="G11" s="49">
        <f t="shared" si="2"/>
        <v>47.5</v>
      </c>
      <c r="H11" s="43"/>
      <c r="I11" s="48"/>
      <c r="J11" s="50">
        <v>1.0</v>
      </c>
      <c r="K11" s="47"/>
      <c r="L11" s="50">
        <f t="shared" si="3"/>
        <v>0.01234567901</v>
      </c>
      <c r="M11" s="50">
        <v>1.0</v>
      </c>
      <c r="N11" s="47"/>
      <c r="O11" s="50">
        <f t="shared" si="4"/>
        <v>0.2770083102</v>
      </c>
      <c r="P11" s="35"/>
      <c r="Q11" s="35"/>
      <c r="R11" s="35"/>
      <c r="S11" s="35"/>
      <c r="T11" s="35"/>
      <c r="U11" s="35"/>
      <c r="V11" s="35"/>
      <c r="W11" s="35"/>
      <c r="X11" s="35"/>
      <c r="Y11" s="35"/>
      <c r="Z11" s="35"/>
      <c r="AA11" s="35"/>
      <c r="AB11" s="35"/>
      <c r="AC11" s="35"/>
      <c r="AD11" s="35"/>
      <c r="AE11" s="35"/>
      <c r="AF11" s="35"/>
      <c r="AG11" s="35"/>
    </row>
    <row r="12">
      <c r="A12" s="46">
        <v>48.0</v>
      </c>
      <c r="B12" s="46">
        <v>1.0</v>
      </c>
      <c r="C12" s="46">
        <v>2.0</v>
      </c>
      <c r="D12" s="46">
        <v>1.0</v>
      </c>
      <c r="E12" s="35"/>
      <c r="F12" s="49">
        <f t="shared" si="1"/>
        <v>0.1543367347</v>
      </c>
      <c r="G12" s="49">
        <f t="shared" si="2"/>
        <v>48</v>
      </c>
      <c r="H12" s="43"/>
      <c r="I12" s="48"/>
      <c r="J12" s="50">
        <v>1.0</v>
      </c>
      <c r="K12" s="47"/>
      <c r="L12" s="50">
        <f t="shared" si="3"/>
        <v>0.01234567901</v>
      </c>
      <c r="M12" s="50">
        <v>1.0</v>
      </c>
      <c r="N12" s="47"/>
      <c r="O12" s="50">
        <f t="shared" si="4"/>
        <v>0.2770083102</v>
      </c>
      <c r="P12" s="35"/>
      <c r="Q12" s="35"/>
      <c r="R12" s="35"/>
      <c r="S12" s="35"/>
      <c r="T12" s="35"/>
      <c r="U12" s="35"/>
      <c r="V12" s="35"/>
      <c r="W12" s="35"/>
      <c r="X12" s="35"/>
      <c r="Y12" s="35"/>
      <c r="Z12" s="35"/>
      <c r="AA12" s="35"/>
      <c r="AB12" s="35"/>
      <c r="AC12" s="35"/>
      <c r="AD12" s="35"/>
      <c r="AE12" s="35"/>
      <c r="AF12" s="35"/>
      <c r="AG12" s="35"/>
    </row>
    <row r="13">
      <c r="A13" s="46">
        <v>48.0</v>
      </c>
      <c r="B13" s="46">
        <v>0.0</v>
      </c>
      <c r="C13" s="46">
        <v>3.0</v>
      </c>
      <c r="D13" s="46">
        <v>1.0</v>
      </c>
      <c r="E13" s="35"/>
      <c r="F13" s="49">
        <f t="shared" si="1"/>
        <v>0.1543367347</v>
      </c>
      <c r="G13" s="49">
        <f t="shared" si="2"/>
        <v>49.5</v>
      </c>
      <c r="H13" s="43"/>
      <c r="I13" s="48"/>
      <c r="J13" s="50">
        <v>2.0</v>
      </c>
      <c r="K13" s="51"/>
      <c r="L13" s="50">
        <f t="shared" si="3"/>
        <v>0.7901234568</v>
      </c>
      <c r="M13" s="49">
        <v>1.0</v>
      </c>
      <c r="N13" s="51"/>
      <c r="O13" s="50">
        <f t="shared" si="4"/>
        <v>0.2770083102</v>
      </c>
      <c r="P13" s="35"/>
      <c r="Q13" s="35"/>
      <c r="R13" s="35"/>
      <c r="S13" s="35"/>
      <c r="T13" s="35"/>
      <c r="U13" s="35"/>
      <c r="V13" s="35"/>
      <c r="W13" s="35"/>
      <c r="X13" s="35"/>
      <c r="Y13" s="35"/>
      <c r="Z13" s="35"/>
      <c r="AA13" s="35"/>
      <c r="AB13" s="35"/>
      <c r="AC13" s="35"/>
      <c r="AD13" s="35"/>
      <c r="AE13" s="35"/>
      <c r="AF13" s="35"/>
      <c r="AG13" s="35"/>
    </row>
    <row r="14">
      <c r="A14" s="46">
        <v>51.0</v>
      </c>
      <c r="B14" s="46">
        <v>0.0</v>
      </c>
      <c r="C14" s="46">
        <v>3.0</v>
      </c>
      <c r="D14" s="46">
        <v>1.0</v>
      </c>
      <c r="E14" s="35"/>
      <c r="F14" s="49">
        <f t="shared" si="1"/>
        <v>0.1543367347</v>
      </c>
      <c r="G14" s="49">
        <f t="shared" si="2"/>
        <v>52</v>
      </c>
      <c r="H14" s="43"/>
      <c r="I14" s="48"/>
      <c r="J14" s="50">
        <v>1.0</v>
      </c>
      <c r="K14" s="51"/>
      <c r="L14" s="50">
        <f t="shared" si="3"/>
        <v>0.01234567901</v>
      </c>
      <c r="M14" s="49">
        <v>1.0</v>
      </c>
      <c r="N14" s="51"/>
      <c r="O14" s="50">
        <f t="shared" si="4"/>
        <v>0.2770083102</v>
      </c>
      <c r="P14" s="35"/>
      <c r="Q14" s="35"/>
      <c r="R14" s="35"/>
      <c r="S14" s="35"/>
      <c r="T14" s="35"/>
      <c r="U14" s="35"/>
      <c r="V14" s="35"/>
      <c r="W14" s="35"/>
      <c r="X14" s="35"/>
      <c r="Y14" s="35"/>
      <c r="Z14" s="35"/>
      <c r="AA14" s="35"/>
      <c r="AB14" s="35"/>
      <c r="AC14" s="35"/>
      <c r="AD14" s="35"/>
      <c r="AE14" s="35"/>
      <c r="AF14" s="35"/>
      <c r="AG14" s="35"/>
    </row>
    <row r="15">
      <c r="A15" s="46">
        <v>53.0</v>
      </c>
      <c r="B15" s="46">
        <v>1.0</v>
      </c>
      <c r="C15" s="46">
        <v>4.0</v>
      </c>
      <c r="D15" s="46">
        <v>1.0</v>
      </c>
      <c r="E15" s="35"/>
      <c r="F15" s="49">
        <f t="shared" si="1"/>
        <v>0.1543367347</v>
      </c>
      <c r="G15" s="49">
        <f t="shared" si="2"/>
        <v>53</v>
      </c>
      <c r="H15" s="43"/>
      <c r="I15" s="48"/>
      <c r="J15" s="50">
        <v>1.0</v>
      </c>
      <c r="K15" s="51"/>
      <c r="L15" s="50">
        <f t="shared" si="3"/>
        <v>0.01234567901</v>
      </c>
      <c r="M15" s="49">
        <v>2.0</v>
      </c>
      <c r="N15" s="51"/>
      <c r="O15" s="50">
        <f t="shared" si="4"/>
        <v>0.2243767313</v>
      </c>
      <c r="P15" s="35"/>
      <c r="Q15" s="35"/>
      <c r="R15" s="35"/>
      <c r="S15" s="35"/>
      <c r="T15" s="35"/>
      <c r="U15" s="35"/>
      <c r="V15" s="35"/>
      <c r="W15" s="35"/>
      <c r="X15" s="35"/>
      <c r="Y15" s="35"/>
      <c r="Z15" s="35"/>
      <c r="AA15" s="35"/>
      <c r="AB15" s="35"/>
      <c r="AC15" s="35"/>
      <c r="AD15" s="35"/>
      <c r="AE15" s="35"/>
      <c r="AF15" s="35"/>
      <c r="AG15" s="35"/>
    </row>
    <row r="16">
      <c r="A16" s="46">
        <v>53.0</v>
      </c>
      <c r="B16" s="46">
        <v>1.0</v>
      </c>
      <c r="C16" s="46">
        <v>4.0</v>
      </c>
      <c r="D16" s="46">
        <v>2.0</v>
      </c>
      <c r="E16" s="35"/>
      <c r="F16" s="49">
        <f t="shared" si="1"/>
        <v>0.368622449</v>
      </c>
      <c r="G16" s="49">
        <f t="shared" si="2"/>
        <v>53.5</v>
      </c>
      <c r="H16" s="43"/>
      <c r="I16" s="48"/>
      <c r="J16" s="50"/>
      <c r="K16" s="51"/>
      <c r="L16" s="51"/>
      <c r="M16" s="49">
        <v>2.0</v>
      </c>
      <c r="N16" s="51"/>
      <c r="O16" s="50">
        <f t="shared" si="4"/>
        <v>0.2243767313</v>
      </c>
      <c r="P16" s="35"/>
      <c r="Q16" s="35"/>
      <c r="R16" s="35"/>
      <c r="S16" s="35"/>
      <c r="T16" s="35"/>
      <c r="U16" s="35"/>
      <c r="V16" s="35"/>
      <c r="W16" s="35"/>
      <c r="X16" s="35"/>
      <c r="Y16" s="35"/>
      <c r="Z16" s="35"/>
      <c r="AA16" s="35"/>
      <c r="AB16" s="35"/>
      <c r="AC16" s="35"/>
      <c r="AD16" s="35"/>
      <c r="AE16" s="35"/>
      <c r="AF16" s="35"/>
      <c r="AG16" s="35"/>
    </row>
    <row r="17">
      <c r="A17" s="46">
        <v>54.0</v>
      </c>
      <c r="B17" s="46">
        <v>0.0</v>
      </c>
      <c r="C17" s="46">
        <v>2.0</v>
      </c>
      <c r="D17" s="46">
        <v>1.0</v>
      </c>
      <c r="E17" s="35"/>
      <c r="F17" s="49">
        <f t="shared" si="1"/>
        <v>0.1543367347</v>
      </c>
      <c r="G17" s="52">
        <f t="shared" si="2"/>
        <v>55</v>
      </c>
      <c r="H17" s="43"/>
      <c r="I17" s="48"/>
      <c r="J17" s="50"/>
      <c r="K17" s="51"/>
      <c r="L17" s="51"/>
      <c r="M17" s="49">
        <v>2.0</v>
      </c>
      <c r="N17" s="51"/>
      <c r="O17" s="50">
        <f t="shared" si="4"/>
        <v>0.2243767313</v>
      </c>
      <c r="P17" s="35"/>
      <c r="Q17" s="35"/>
      <c r="R17" s="35"/>
      <c r="S17" s="35"/>
      <c r="T17" s="35"/>
      <c r="U17" s="35"/>
      <c r="V17" s="35"/>
      <c r="W17" s="35"/>
      <c r="X17" s="35"/>
      <c r="Y17" s="35"/>
      <c r="Z17" s="35"/>
      <c r="AA17" s="35"/>
      <c r="AB17" s="35"/>
      <c r="AC17" s="35"/>
      <c r="AD17" s="35"/>
      <c r="AE17" s="35"/>
      <c r="AF17" s="35"/>
      <c r="AG17" s="35"/>
    </row>
    <row r="18">
      <c r="A18" s="46">
        <v>56.0</v>
      </c>
      <c r="B18" s="46">
        <v>1.0</v>
      </c>
      <c r="C18" s="46">
        <v>3.0</v>
      </c>
      <c r="D18" s="46">
        <v>2.0</v>
      </c>
      <c r="E18" s="35"/>
      <c r="F18" s="49">
        <f t="shared" si="1"/>
        <v>0.368622449</v>
      </c>
      <c r="G18" s="49">
        <f t="shared" si="2"/>
        <v>56.5</v>
      </c>
      <c r="H18" s="43"/>
      <c r="I18" s="48"/>
      <c r="J18" s="51"/>
      <c r="K18" s="51"/>
      <c r="L18" s="51"/>
      <c r="M18" s="49">
        <v>2.0</v>
      </c>
      <c r="N18" s="51"/>
      <c r="O18" s="50">
        <f t="shared" si="4"/>
        <v>0.2243767313</v>
      </c>
      <c r="P18" s="35"/>
      <c r="Q18" s="35"/>
      <c r="R18" s="35"/>
      <c r="S18" s="35"/>
      <c r="T18" s="35"/>
      <c r="U18" s="35"/>
      <c r="V18" s="35"/>
      <c r="W18" s="35"/>
      <c r="X18" s="35"/>
      <c r="Y18" s="35"/>
      <c r="Z18" s="35"/>
      <c r="AA18" s="35"/>
      <c r="AB18" s="35"/>
      <c r="AC18" s="35"/>
      <c r="AD18" s="35"/>
      <c r="AE18" s="35"/>
      <c r="AF18" s="35"/>
      <c r="AG18" s="35"/>
    </row>
    <row r="19">
      <c r="A19" s="46">
        <v>57.0</v>
      </c>
      <c r="B19" s="46">
        <v>1.0</v>
      </c>
      <c r="C19" s="46">
        <v>2.0</v>
      </c>
      <c r="D19" s="46">
        <v>2.0</v>
      </c>
      <c r="E19" s="35"/>
      <c r="F19" s="49">
        <f t="shared" si="1"/>
        <v>0.368622449</v>
      </c>
      <c r="G19" s="49">
        <f t="shared" si="2"/>
        <v>57</v>
      </c>
      <c r="H19" s="43"/>
      <c r="I19" s="48"/>
      <c r="J19" s="51"/>
      <c r="K19" s="51"/>
      <c r="L19" s="51"/>
      <c r="M19" s="49">
        <v>1.0</v>
      </c>
      <c r="N19" s="51"/>
      <c r="O19" s="50">
        <f t="shared" si="4"/>
        <v>0.2770083102</v>
      </c>
      <c r="P19" s="35"/>
      <c r="Q19" s="35"/>
      <c r="R19" s="35"/>
      <c r="S19" s="35"/>
      <c r="T19" s="35"/>
      <c r="U19" s="35"/>
      <c r="V19" s="35"/>
      <c r="W19" s="35"/>
      <c r="X19" s="35"/>
      <c r="Y19" s="35"/>
      <c r="Z19" s="35"/>
      <c r="AA19" s="35"/>
      <c r="AB19" s="35"/>
      <c r="AC19" s="35"/>
      <c r="AD19" s="35"/>
      <c r="AE19" s="35"/>
      <c r="AF19" s="35"/>
      <c r="AG19" s="35"/>
    </row>
    <row r="20">
      <c r="A20" s="46">
        <v>57.0</v>
      </c>
      <c r="B20" s="46">
        <v>0.0</v>
      </c>
      <c r="C20" s="46">
        <v>4.0</v>
      </c>
      <c r="D20" s="46">
        <v>1.0</v>
      </c>
      <c r="E20" s="35"/>
      <c r="F20" s="49">
        <f t="shared" si="1"/>
        <v>0.1543367347</v>
      </c>
      <c r="G20" s="49">
        <f t="shared" si="2"/>
        <v>57.5</v>
      </c>
      <c r="H20" s="43"/>
      <c r="I20" s="48"/>
      <c r="J20" s="51"/>
      <c r="K20" s="51"/>
      <c r="L20" s="51"/>
      <c r="M20" s="49">
        <v>1.0</v>
      </c>
      <c r="N20" s="51"/>
      <c r="O20" s="50">
        <f t="shared" si="4"/>
        <v>0.2770083102</v>
      </c>
      <c r="P20" s="35"/>
      <c r="Q20" s="35"/>
      <c r="R20" s="35"/>
      <c r="S20" s="35"/>
      <c r="T20" s="35"/>
      <c r="U20" s="35"/>
      <c r="V20" s="35"/>
      <c r="W20" s="35"/>
      <c r="X20" s="35"/>
      <c r="Y20" s="35"/>
      <c r="Z20" s="35"/>
      <c r="AA20" s="35"/>
      <c r="AB20" s="35"/>
      <c r="AC20" s="35"/>
      <c r="AD20" s="35"/>
      <c r="AE20" s="35"/>
      <c r="AF20" s="35"/>
      <c r="AG20" s="35"/>
    </row>
    <row r="21">
      <c r="A21" s="46">
        <v>58.0</v>
      </c>
      <c r="B21" s="46">
        <v>1.0</v>
      </c>
      <c r="C21" s="46">
        <v>3.0</v>
      </c>
      <c r="D21" s="46">
        <v>2.0</v>
      </c>
      <c r="E21" s="35"/>
      <c r="F21" s="49">
        <f t="shared" si="1"/>
        <v>0.368622449</v>
      </c>
      <c r="G21" s="49">
        <f t="shared" si="2"/>
        <v>58.5</v>
      </c>
      <c r="H21" s="43"/>
      <c r="I21" s="48"/>
      <c r="J21" s="51"/>
      <c r="K21" s="51"/>
      <c r="L21" s="51"/>
      <c r="M21" s="49">
        <v>1.0</v>
      </c>
      <c r="N21" s="51"/>
      <c r="O21" s="50">
        <f t="shared" si="4"/>
        <v>0.2770083102</v>
      </c>
      <c r="P21" s="35"/>
      <c r="Q21" s="35"/>
      <c r="R21" s="35"/>
      <c r="S21" s="35"/>
      <c r="T21" s="35"/>
      <c r="U21" s="35"/>
      <c r="V21" s="35"/>
      <c r="W21" s="35"/>
      <c r="X21" s="35"/>
      <c r="Y21" s="35"/>
      <c r="Z21" s="35"/>
      <c r="AA21" s="35"/>
      <c r="AB21" s="35"/>
      <c r="AC21" s="35"/>
      <c r="AD21" s="35"/>
      <c r="AE21" s="35"/>
      <c r="AF21" s="35"/>
      <c r="AG21" s="35"/>
    </row>
    <row r="22">
      <c r="A22" s="46">
        <v>59.0</v>
      </c>
      <c r="B22" s="46">
        <v>1.0</v>
      </c>
      <c r="C22" s="46">
        <v>4.0</v>
      </c>
      <c r="D22" s="46">
        <v>2.0</v>
      </c>
      <c r="E22" s="35"/>
      <c r="F22" s="49">
        <f t="shared" si="1"/>
        <v>0.368622449</v>
      </c>
      <c r="G22" s="49">
        <f t="shared" si="2"/>
        <v>59</v>
      </c>
      <c r="H22" s="43"/>
      <c r="I22" s="48"/>
      <c r="J22" s="51"/>
      <c r="K22" s="51"/>
      <c r="L22" s="51"/>
      <c r="M22" s="49">
        <v>2.0</v>
      </c>
      <c r="N22" s="51"/>
      <c r="O22" s="50">
        <f t="shared" si="4"/>
        <v>0.2243767313</v>
      </c>
      <c r="P22" s="35"/>
      <c r="Q22" s="35"/>
      <c r="R22" s="35"/>
      <c r="S22" s="35"/>
      <c r="T22" s="35"/>
      <c r="U22" s="35"/>
      <c r="V22" s="35"/>
      <c r="W22" s="35"/>
      <c r="X22" s="35"/>
      <c r="Y22" s="35"/>
      <c r="Z22" s="35"/>
      <c r="AA22" s="35"/>
      <c r="AB22" s="35"/>
      <c r="AC22" s="35"/>
      <c r="AD22" s="35"/>
      <c r="AE22" s="35"/>
      <c r="AF22" s="35"/>
      <c r="AG22" s="35"/>
    </row>
    <row r="23">
      <c r="A23" s="46">
        <v>59.0</v>
      </c>
      <c r="B23" s="46">
        <v>1.0</v>
      </c>
      <c r="C23" s="46">
        <v>4.0</v>
      </c>
      <c r="D23" s="46">
        <v>1.0</v>
      </c>
      <c r="E23" s="35"/>
      <c r="F23" s="49">
        <f t="shared" si="1"/>
        <v>0.1543367347</v>
      </c>
      <c r="G23" s="49">
        <f t="shared" si="2"/>
        <v>59.5</v>
      </c>
      <c r="H23" s="43"/>
      <c r="I23" s="48"/>
      <c r="J23" s="51"/>
      <c r="K23" s="51"/>
      <c r="L23" s="51"/>
      <c r="M23" s="49">
        <v>2.0</v>
      </c>
      <c r="N23" s="51"/>
      <c r="O23" s="50">
        <f t="shared" si="4"/>
        <v>0.2243767313</v>
      </c>
      <c r="P23" s="35"/>
      <c r="Q23" s="35"/>
      <c r="R23" s="35"/>
      <c r="S23" s="35"/>
      <c r="T23" s="35"/>
      <c r="U23" s="35"/>
      <c r="V23" s="35"/>
      <c r="W23" s="35"/>
      <c r="X23" s="35"/>
      <c r="Y23" s="35"/>
      <c r="Z23" s="35"/>
      <c r="AA23" s="35"/>
      <c r="AB23" s="35"/>
      <c r="AC23" s="35"/>
      <c r="AD23" s="35"/>
      <c r="AE23" s="35"/>
      <c r="AF23" s="35"/>
      <c r="AG23" s="35"/>
    </row>
    <row r="24">
      <c r="A24" s="46">
        <v>60.0</v>
      </c>
      <c r="B24" s="46">
        <v>1.0</v>
      </c>
      <c r="C24" s="46">
        <v>4.0</v>
      </c>
      <c r="D24" s="46">
        <v>2.0</v>
      </c>
      <c r="E24" s="35"/>
      <c r="F24" s="49">
        <f t="shared" si="1"/>
        <v>0.368622449</v>
      </c>
      <c r="G24" s="49">
        <f t="shared" si="2"/>
        <v>60.5</v>
      </c>
      <c r="H24" s="43"/>
      <c r="I24" s="48"/>
      <c r="J24" s="51"/>
      <c r="K24" s="51"/>
      <c r="L24" s="51"/>
      <c r="M24" s="49">
        <v>2.0</v>
      </c>
      <c r="N24" s="51"/>
      <c r="O24" s="50">
        <f t="shared" si="4"/>
        <v>0.2243767313</v>
      </c>
      <c r="P24" s="35"/>
      <c r="Q24" s="35"/>
      <c r="R24" s="35"/>
      <c r="S24" s="35"/>
      <c r="T24" s="35"/>
      <c r="U24" s="35"/>
      <c r="V24" s="35"/>
      <c r="W24" s="35"/>
      <c r="X24" s="35"/>
      <c r="Y24" s="35"/>
      <c r="Z24" s="35"/>
      <c r="AA24" s="35"/>
      <c r="AB24" s="35"/>
      <c r="AC24" s="35"/>
      <c r="AD24" s="35"/>
      <c r="AE24" s="35"/>
      <c r="AF24" s="35"/>
      <c r="AG24" s="35"/>
    </row>
    <row r="25">
      <c r="A25" s="46">
        <v>61.0</v>
      </c>
      <c r="B25" s="46">
        <v>1.0</v>
      </c>
      <c r="C25" s="46">
        <v>1.0</v>
      </c>
      <c r="D25" s="46">
        <v>2.0</v>
      </c>
      <c r="E25" s="35"/>
      <c r="F25" s="49">
        <f t="shared" si="1"/>
        <v>0.368622449</v>
      </c>
      <c r="G25" s="49">
        <f t="shared" si="2"/>
        <v>62</v>
      </c>
      <c r="H25" s="43"/>
      <c r="I25" s="48"/>
      <c r="J25" s="51"/>
      <c r="K25" s="51"/>
      <c r="L25" s="51"/>
      <c r="M25" s="49">
        <v>1.0</v>
      </c>
      <c r="N25" s="51"/>
      <c r="O25" s="50">
        <f t="shared" si="4"/>
        <v>0.2770083102</v>
      </c>
      <c r="P25" s="35"/>
      <c r="Q25" s="35"/>
      <c r="R25" s="35"/>
      <c r="S25" s="35"/>
      <c r="T25" s="35"/>
      <c r="U25" s="35"/>
      <c r="V25" s="35"/>
      <c r="W25" s="35"/>
      <c r="X25" s="35"/>
      <c r="Y25" s="35"/>
      <c r="Z25" s="35"/>
      <c r="AA25" s="35"/>
      <c r="AB25" s="35"/>
      <c r="AC25" s="35"/>
      <c r="AD25" s="35"/>
      <c r="AE25" s="35"/>
      <c r="AF25" s="35"/>
      <c r="AG25" s="35"/>
    </row>
    <row r="26">
      <c r="A26" s="46">
        <v>63.0</v>
      </c>
      <c r="B26" s="46">
        <v>0.0</v>
      </c>
      <c r="C26" s="46">
        <v>4.0</v>
      </c>
      <c r="D26" s="46">
        <v>2.0</v>
      </c>
      <c r="E26" s="35"/>
      <c r="F26" s="49">
        <f t="shared" si="1"/>
        <v>0.368622449</v>
      </c>
      <c r="G26" s="49">
        <f t="shared" si="2"/>
        <v>63.5</v>
      </c>
      <c r="H26" s="43"/>
      <c r="I26" s="48"/>
      <c r="J26" s="51"/>
      <c r="K26" s="47" t="s">
        <v>76</v>
      </c>
      <c r="L26" s="53">
        <f>SUM(L7:L15)</f>
        <v>0.8888888889</v>
      </c>
      <c r="M26" s="51"/>
      <c r="N26" s="51" t="s">
        <v>77</v>
      </c>
      <c r="O26" s="53">
        <f>SUM(O7:O25)</f>
        <v>4.736842105</v>
      </c>
      <c r="P26" s="35"/>
      <c r="Q26" s="35"/>
      <c r="R26" s="35"/>
      <c r="S26" s="35"/>
      <c r="T26" s="35"/>
      <c r="U26" s="35"/>
      <c r="V26" s="35"/>
      <c r="W26" s="35"/>
      <c r="X26" s="35"/>
      <c r="Y26" s="35"/>
      <c r="Z26" s="35"/>
      <c r="AA26" s="35"/>
      <c r="AB26" s="35"/>
      <c r="AC26" s="35"/>
      <c r="AD26" s="35"/>
      <c r="AE26" s="35"/>
      <c r="AF26" s="35"/>
      <c r="AG26" s="35"/>
    </row>
    <row r="27">
      <c r="A27" s="46">
        <v>64.0</v>
      </c>
      <c r="B27" s="46">
        <v>1.0</v>
      </c>
      <c r="C27" s="46">
        <v>4.0</v>
      </c>
      <c r="D27" s="46">
        <v>1.0</v>
      </c>
      <c r="E27" s="35"/>
      <c r="F27" s="49">
        <f t="shared" si="1"/>
        <v>0.1543367347</v>
      </c>
      <c r="G27" s="49">
        <f t="shared" si="2"/>
        <v>64</v>
      </c>
      <c r="H27" s="43"/>
      <c r="I27" s="54"/>
      <c r="J27" s="51"/>
      <c r="K27" s="47" t="s">
        <v>78</v>
      </c>
      <c r="L27" s="55">
        <f>L26+O26</f>
        <v>5.625730994</v>
      </c>
      <c r="M27" s="51"/>
      <c r="N27" s="51"/>
      <c r="O27" s="51"/>
      <c r="P27" s="35"/>
      <c r="Q27" s="35"/>
      <c r="R27" s="35"/>
      <c r="S27" s="35"/>
      <c r="T27" s="35"/>
      <c r="U27" s="35"/>
      <c r="V27" s="35"/>
      <c r="W27" s="35"/>
      <c r="X27" s="35"/>
      <c r="Y27" s="35"/>
      <c r="Z27" s="35"/>
      <c r="AA27" s="35"/>
      <c r="AB27" s="35"/>
      <c r="AC27" s="35"/>
      <c r="AD27" s="35"/>
      <c r="AE27" s="35"/>
      <c r="AF27" s="35"/>
      <c r="AG27" s="35"/>
    </row>
    <row r="28">
      <c r="A28" s="46">
        <v>64.0</v>
      </c>
      <c r="B28" s="46">
        <v>1.0</v>
      </c>
      <c r="C28" s="46">
        <v>1.0</v>
      </c>
      <c r="D28" s="46">
        <v>1.0</v>
      </c>
      <c r="E28" s="35"/>
      <c r="F28" s="49">
        <f t="shared" si="1"/>
        <v>0.1543367347</v>
      </c>
      <c r="G28" s="49">
        <f t="shared" si="2"/>
        <v>64.5</v>
      </c>
      <c r="H28" s="43"/>
      <c r="I28" s="44" t="s">
        <v>79</v>
      </c>
      <c r="J28" s="45">
        <v>1.0</v>
      </c>
      <c r="K28" s="40"/>
      <c r="L28" s="41"/>
      <c r="M28" s="45" t="s">
        <v>80</v>
      </c>
      <c r="N28" s="40"/>
      <c r="O28" s="41"/>
      <c r="P28" s="45">
        <v>2.0</v>
      </c>
      <c r="Q28" s="40"/>
      <c r="R28" s="41"/>
      <c r="S28" s="45" t="s">
        <v>81</v>
      </c>
      <c r="T28" s="40"/>
      <c r="U28" s="41"/>
      <c r="V28" s="45">
        <v>3.0</v>
      </c>
      <c r="W28" s="40"/>
      <c r="X28" s="41"/>
      <c r="Y28" s="45" t="s">
        <v>82</v>
      </c>
      <c r="Z28" s="40"/>
      <c r="AA28" s="41"/>
      <c r="AB28" s="45">
        <v>4.0</v>
      </c>
      <c r="AC28" s="40"/>
      <c r="AD28" s="41"/>
      <c r="AE28" s="45" t="s">
        <v>83</v>
      </c>
      <c r="AF28" s="40"/>
      <c r="AG28" s="41"/>
    </row>
    <row r="29">
      <c r="A29" s="46">
        <v>65.0</v>
      </c>
      <c r="B29" s="46">
        <v>1.0</v>
      </c>
      <c r="C29" s="46">
        <v>4.0</v>
      </c>
      <c r="D29" s="46">
        <v>1.0</v>
      </c>
      <c r="E29" s="35"/>
      <c r="F29" s="49">
        <f t="shared" si="1"/>
        <v>0.1543367347</v>
      </c>
      <c r="G29" s="49">
        <f t="shared" si="2"/>
        <v>66</v>
      </c>
      <c r="H29" s="43"/>
      <c r="I29" s="48"/>
      <c r="J29" s="47" t="s">
        <v>73</v>
      </c>
      <c r="K29" s="47" t="s">
        <v>84</v>
      </c>
      <c r="L29" s="47" t="s">
        <v>71</v>
      </c>
      <c r="M29" s="47" t="s">
        <v>73</v>
      </c>
      <c r="N29" s="47" t="s">
        <v>85</v>
      </c>
      <c r="O29" s="51"/>
      <c r="P29" s="47" t="s">
        <v>73</v>
      </c>
      <c r="Q29" s="47" t="s">
        <v>86</v>
      </c>
      <c r="R29" s="47" t="s">
        <v>71</v>
      </c>
      <c r="S29" s="47" t="s">
        <v>73</v>
      </c>
      <c r="T29" s="47" t="s">
        <v>87</v>
      </c>
      <c r="U29" s="47" t="s">
        <v>71</v>
      </c>
      <c r="V29" s="47" t="s">
        <v>73</v>
      </c>
      <c r="W29" s="47" t="s">
        <v>86</v>
      </c>
      <c r="X29" s="47" t="s">
        <v>71</v>
      </c>
      <c r="Y29" s="47" t="s">
        <v>73</v>
      </c>
      <c r="Z29" s="47" t="s">
        <v>87</v>
      </c>
      <c r="AA29" s="47" t="s">
        <v>71</v>
      </c>
      <c r="AB29" s="47" t="s">
        <v>73</v>
      </c>
      <c r="AC29" s="47" t="s">
        <v>86</v>
      </c>
      <c r="AD29" s="47" t="s">
        <v>71</v>
      </c>
      <c r="AE29" s="47" t="s">
        <v>73</v>
      </c>
      <c r="AF29" s="47" t="s">
        <v>87</v>
      </c>
      <c r="AG29" s="47" t="s">
        <v>71</v>
      </c>
    </row>
    <row r="30">
      <c r="A30" s="46">
        <v>67.0</v>
      </c>
      <c r="B30" s="46">
        <v>0.0</v>
      </c>
      <c r="C30" s="46">
        <v>3.0</v>
      </c>
      <c r="D30" s="46">
        <v>1.0</v>
      </c>
      <c r="E30" s="35"/>
      <c r="F30" s="49">
        <f t="shared" si="1"/>
        <v>0.1543367347</v>
      </c>
      <c r="G30" s="49">
        <f t="shared" si="2"/>
        <v>67</v>
      </c>
      <c r="H30" s="43"/>
      <c r="I30" s="48"/>
      <c r="J30" s="50">
        <f>D34</f>
        <v>1</v>
      </c>
      <c r="K30" s="50">
        <f>AVERAGE(J30:J31)</f>
        <v>1</v>
      </c>
      <c r="L30" s="50">
        <f t="shared" ref="L30:L31" si="5">(J30-$K$30)^2</f>
        <v>0</v>
      </c>
      <c r="M30" s="50">
        <v>2.0</v>
      </c>
      <c r="N30" s="50">
        <f>AVERAGE(M30:M55)</f>
        <v>1.384615385</v>
      </c>
      <c r="O30" s="50">
        <f t="shared" ref="O30:O55" si="6">(M30-$N$30)^2</f>
        <v>0.3786982249</v>
      </c>
      <c r="P30" s="50">
        <f t="shared" ref="P30:P31" si="7">D10</f>
        <v>2</v>
      </c>
      <c r="Q30" s="50">
        <f>AVERAGE(P30:P33)</f>
        <v>1.25</v>
      </c>
      <c r="R30" s="50">
        <f t="shared" ref="R30:R33" si="8">(P30-$Q$30)^2</f>
        <v>0.5625</v>
      </c>
      <c r="S30" s="50">
        <v>1.0</v>
      </c>
      <c r="T30" s="50">
        <f>AVERAGE(S30:S53)</f>
        <v>1.416666667</v>
      </c>
      <c r="U30" s="50">
        <f t="shared" ref="U30:U53" si="9">(S30-$T$30)^2</f>
        <v>0.1736111111</v>
      </c>
      <c r="V30" s="50">
        <f>D8</f>
        <v>1</v>
      </c>
      <c r="W30" s="50">
        <f>AVERAGE(V30:V35)</f>
        <v>1.5</v>
      </c>
      <c r="X30" s="50">
        <f t="shared" ref="X30:X35" si="10">(V30-$W$30)^2</f>
        <v>0.25</v>
      </c>
      <c r="Y30" s="50">
        <v>2.0</v>
      </c>
      <c r="Z30" s="50">
        <f>AVERAGE(Y30:Y51)</f>
        <v>1.409090909</v>
      </c>
      <c r="AA30" s="50">
        <f t="shared" ref="AA30:AA51" si="11">(Y30-$Z$30)^2</f>
        <v>0.3491735537</v>
      </c>
      <c r="AB30" s="50">
        <f>D7</f>
        <v>1</v>
      </c>
      <c r="AC30" s="50">
        <f>AVERAGE(AB30:AB45)</f>
        <v>1.4375</v>
      </c>
      <c r="AD30" s="50">
        <f t="shared" ref="AD30:AD45" si="12">(AB30-$AC$30)^2</f>
        <v>0.19140625</v>
      </c>
      <c r="AE30" s="50">
        <v>1.0</v>
      </c>
      <c r="AF30" s="50">
        <f>AVERAGE(AE30:AE41)</f>
        <v>1.333333333</v>
      </c>
      <c r="AG30" s="50">
        <f t="shared" ref="AG30:AG41" si="13">(AE30-$AF$30)^2</f>
        <v>0.1111111111</v>
      </c>
    </row>
    <row r="31">
      <c r="A31" s="46">
        <v>67.0</v>
      </c>
      <c r="B31" s="46">
        <v>1.0</v>
      </c>
      <c r="C31" s="46">
        <v>4.0</v>
      </c>
      <c r="D31" s="46">
        <v>2.0</v>
      </c>
      <c r="E31" s="35"/>
      <c r="F31" s="49">
        <f t="shared" si="1"/>
        <v>0.368622449</v>
      </c>
      <c r="G31" s="49">
        <f t="shared" si="2"/>
        <v>68.5</v>
      </c>
      <c r="H31" s="43"/>
      <c r="I31" s="48"/>
      <c r="J31" s="50">
        <f>D29</f>
        <v>1</v>
      </c>
      <c r="K31" s="47"/>
      <c r="L31" s="50">
        <f t="shared" si="5"/>
        <v>0</v>
      </c>
      <c r="M31" s="50">
        <v>1.0</v>
      </c>
      <c r="N31" s="47"/>
      <c r="O31" s="50">
        <f t="shared" si="6"/>
        <v>0.1479289941</v>
      </c>
      <c r="P31" s="50">
        <f t="shared" si="7"/>
        <v>1</v>
      </c>
      <c r="Q31" s="47"/>
      <c r="R31" s="50">
        <f t="shared" si="8"/>
        <v>0.0625</v>
      </c>
      <c r="S31" s="50">
        <v>2.0</v>
      </c>
      <c r="T31" s="47"/>
      <c r="U31" s="50">
        <f t="shared" si="9"/>
        <v>0.3402777778</v>
      </c>
      <c r="V31" s="50">
        <f t="shared" ref="V31:V32" si="14">D18</f>
        <v>2</v>
      </c>
      <c r="W31" s="47"/>
      <c r="X31" s="50">
        <f t="shared" si="10"/>
        <v>0.25</v>
      </c>
      <c r="Y31" s="50">
        <v>2.0</v>
      </c>
      <c r="Z31" s="47"/>
      <c r="AA31" s="50">
        <f t="shared" si="11"/>
        <v>0.3491735537</v>
      </c>
      <c r="AB31" s="50">
        <f>D9</f>
        <v>1</v>
      </c>
      <c r="AC31" s="47"/>
      <c r="AD31" s="50">
        <f t="shared" si="12"/>
        <v>0.19140625</v>
      </c>
      <c r="AE31" s="50">
        <v>2.0</v>
      </c>
      <c r="AF31" s="47"/>
      <c r="AG31" s="50">
        <f t="shared" si="13"/>
        <v>0.4444444444</v>
      </c>
    </row>
    <row r="32">
      <c r="A32" s="46">
        <v>70.0</v>
      </c>
      <c r="B32" s="46">
        <v>1.0</v>
      </c>
      <c r="C32" s="46">
        <v>4.0</v>
      </c>
      <c r="D32" s="46">
        <v>2.0</v>
      </c>
      <c r="E32" s="35"/>
      <c r="F32" s="49">
        <f t="shared" si="1"/>
        <v>0.368622449</v>
      </c>
      <c r="G32" s="49">
        <f t="shared" si="2"/>
        <v>70.5</v>
      </c>
      <c r="H32" s="43"/>
      <c r="I32" s="48"/>
      <c r="J32" s="50"/>
      <c r="K32" s="47"/>
      <c r="L32" s="50"/>
      <c r="M32" s="50">
        <v>1.0</v>
      </c>
      <c r="N32" s="47"/>
      <c r="O32" s="50">
        <f t="shared" si="6"/>
        <v>0.1479289941</v>
      </c>
      <c r="P32" s="50">
        <f>D14</f>
        <v>1</v>
      </c>
      <c r="Q32" s="47"/>
      <c r="R32" s="50">
        <f t="shared" si="8"/>
        <v>0.0625</v>
      </c>
      <c r="S32" s="50">
        <v>1.0</v>
      </c>
      <c r="T32" s="47"/>
      <c r="U32" s="50">
        <f t="shared" si="9"/>
        <v>0.1736111111</v>
      </c>
      <c r="V32" s="50">
        <f t="shared" si="14"/>
        <v>2</v>
      </c>
      <c r="W32" s="47"/>
      <c r="X32" s="50">
        <f t="shared" si="10"/>
        <v>0.25</v>
      </c>
      <c r="Y32" s="50">
        <v>1.0</v>
      </c>
      <c r="Z32" s="47"/>
      <c r="AA32" s="50">
        <f t="shared" si="11"/>
        <v>0.1673553719</v>
      </c>
      <c r="AB32" s="50">
        <f t="shared" ref="AB32:AB33" si="15">D12</f>
        <v>1</v>
      </c>
      <c r="AC32" s="47"/>
      <c r="AD32" s="50">
        <f t="shared" si="12"/>
        <v>0.19140625</v>
      </c>
      <c r="AE32" s="50">
        <v>2.0</v>
      </c>
      <c r="AF32" s="47"/>
      <c r="AG32" s="50">
        <f t="shared" si="13"/>
        <v>0.4444444444</v>
      </c>
    </row>
    <row r="33">
      <c r="A33" s="46">
        <v>71.0</v>
      </c>
      <c r="B33" s="46">
        <v>0.0</v>
      </c>
      <c r="C33" s="46">
        <v>4.0</v>
      </c>
      <c r="D33" s="46">
        <v>1.0</v>
      </c>
      <c r="E33" s="35"/>
      <c r="F33" s="49">
        <f t="shared" si="1"/>
        <v>0.1543367347</v>
      </c>
      <c r="G33" s="49">
        <f t="shared" si="2"/>
        <v>72.5</v>
      </c>
      <c r="H33" s="43"/>
      <c r="I33" s="48"/>
      <c r="J33" s="50"/>
      <c r="K33" s="47"/>
      <c r="L33" s="50"/>
      <c r="M33" s="50">
        <v>1.0</v>
      </c>
      <c r="N33" s="47"/>
      <c r="O33" s="50">
        <f t="shared" si="6"/>
        <v>0.1479289941</v>
      </c>
      <c r="P33" s="50">
        <f>D17</f>
        <v>1</v>
      </c>
      <c r="Q33" s="47"/>
      <c r="R33" s="50">
        <f t="shared" si="8"/>
        <v>0.0625</v>
      </c>
      <c r="S33" s="50">
        <v>2.0</v>
      </c>
      <c r="T33" s="47"/>
      <c r="U33" s="50">
        <f t="shared" si="9"/>
        <v>0.3402777778</v>
      </c>
      <c r="V33" s="50">
        <f>D23</f>
        <v>1</v>
      </c>
      <c r="W33" s="47"/>
      <c r="X33" s="50">
        <f t="shared" si="10"/>
        <v>0.25</v>
      </c>
      <c r="Y33" s="50">
        <v>1.0</v>
      </c>
      <c r="Z33" s="47"/>
      <c r="AA33" s="50">
        <f t="shared" si="11"/>
        <v>0.1673553719</v>
      </c>
      <c r="AB33" s="50">
        <f t="shared" si="15"/>
        <v>1</v>
      </c>
      <c r="AC33" s="47"/>
      <c r="AD33" s="50">
        <f t="shared" si="12"/>
        <v>0.19140625</v>
      </c>
      <c r="AE33" s="50">
        <v>1.0</v>
      </c>
      <c r="AF33" s="47"/>
      <c r="AG33" s="50">
        <f t="shared" si="13"/>
        <v>0.1111111111</v>
      </c>
    </row>
    <row r="34">
      <c r="A34" s="46">
        <v>74.0</v>
      </c>
      <c r="B34" s="46">
        <v>0.0</v>
      </c>
      <c r="C34" s="46">
        <v>2.0</v>
      </c>
      <c r="D34" s="46">
        <v>1.0</v>
      </c>
      <c r="E34" s="35"/>
      <c r="F34" s="49">
        <f t="shared" si="1"/>
        <v>0.1543367347</v>
      </c>
      <c r="G34" s="51"/>
      <c r="H34" s="43"/>
      <c r="I34" s="48"/>
      <c r="J34" s="50"/>
      <c r="K34" s="47"/>
      <c r="L34" s="50"/>
      <c r="M34" s="50">
        <v>1.0</v>
      </c>
      <c r="N34" s="47"/>
      <c r="O34" s="50">
        <f t="shared" si="6"/>
        <v>0.1479289941</v>
      </c>
      <c r="P34" s="47"/>
      <c r="Q34" s="47"/>
      <c r="R34" s="51"/>
      <c r="S34" s="50">
        <v>1.0</v>
      </c>
      <c r="T34" s="47"/>
      <c r="U34" s="50">
        <f t="shared" si="9"/>
        <v>0.1736111111</v>
      </c>
      <c r="V34" s="50">
        <f>D25</f>
        <v>2</v>
      </c>
      <c r="W34" s="47"/>
      <c r="X34" s="50">
        <f t="shared" si="10"/>
        <v>0.25</v>
      </c>
      <c r="Y34" s="50">
        <v>1.0</v>
      </c>
      <c r="Z34" s="47"/>
      <c r="AA34" s="50">
        <f t="shared" si="11"/>
        <v>0.1673553719</v>
      </c>
      <c r="AB34" s="50">
        <f t="shared" ref="AB34:AB35" si="16">D15</f>
        <v>1</v>
      </c>
      <c r="AC34" s="47"/>
      <c r="AD34" s="50">
        <f t="shared" si="12"/>
        <v>0.19140625</v>
      </c>
      <c r="AE34" s="50">
        <v>1.0</v>
      </c>
      <c r="AF34" s="47"/>
      <c r="AG34" s="50">
        <f t="shared" si="13"/>
        <v>0.1111111111</v>
      </c>
    </row>
    <row r="35">
      <c r="A35" s="35"/>
      <c r="B35" s="35"/>
      <c r="C35" s="35"/>
      <c r="D35" s="35"/>
      <c r="E35" s="51" t="s">
        <v>88</v>
      </c>
      <c r="F35" s="56">
        <f>SUM(F7:F34)</f>
        <v>6.678571429</v>
      </c>
      <c r="G35" s="35"/>
      <c r="H35" s="43"/>
      <c r="I35" s="48"/>
      <c r="J35" s="50"/>
      <c r="K35" s="47"/>
      <c r="L35" s="50"/>
      <c r="M35" s="50">
        <v>2.0</v>
      </c>
      <c r="N35" s="47"/>
      <c r="O35" s="50">
        <f t="shared" si="6"/>
        <v>0.3786982249</v>
      </c>
      <c r="P35" s="47"/>
      <c r="Q35" s="47"/>
      <c r="R35" s="51"/>
      <c r="S35" s="50">
        <v>1.0</v>
      </c>
      <c r="T35" s="47"/>
      <c r="U35" s="50">
        <f t="shared" si="9"/>
        <v>0.1736111111</v>
      </c>
      <c r="V35" s="50">
        <f>D28</f>
        <v>1</v>
      </c>
      <c r="W35" s="47"/>
      <c r="X35" s="50">
        <f t="shared" si="10"/>
        <v>0.25</v>
      </c>
      <c r="Y35" s="50">
        <v>1.0</v>
      </c>
      <c r="Z35" s="47"/>
      <c r="AA35" s="50">
        <f t="shared" si="11"/>
        <v>0.1673553719</v>
      </c>
      <c r="AB35" s="50">
        <f t="shared" si="16"/>
        <v>2</v>
      </c>
      <c r="AC35" s="47"/>
      <c r="AD35" s="50">
        <f t="shared" si="12"/>
        <v>0.31640625</v>
      </c>
      <c r="AE35" s="50">
        <v>1.0</v>
      </c>
      <c r="AF35" s="47"/>
      <c r="AG35" s="50">
        <f t="shared" si="13"/>
        <v>0.1111111111</v>
      </c>
    </row>
    <row r="36">
      <c r="A36" s="35"/>
      <c r="B36" s="35"/>
      <c r="C36" s="35"/>
      <c r="D36" s="35"/>
      <c r="E36" s="35"/>
      <c r="F36" s="35"/>
      <c r="G36" s="35"/>
      <c r="H36" s="43"/>
      <c r="I36" s="48"/>
      <c r="J36" s="50"/>
      <c r="K36" s="47"/>
      <c r="L36" s="50"/>
      <c r="M36" s="50">
        <v>1.0</v>
      </c>
      <c r="N36" s="47"/>
      <c r="O36" s="50">
        <f t="shared" si="6"/>
        <v>0.1479289941</v>
      </c>
      <c r="P36" s="47"/>
      <c r="Q36" s="47"/>
      <c r="R36" s="51"/>
      <c r="S36" s="50">
        <v>2.0</v>
      </c>
      <c r="T36" s="47"/>
      <c r="U36" s="50">
        <f t="shared" si="9"/>
        <v>0.3402777778</v>
      </c>
      <c r="V36" s="47"/>
      <c r="W36" s="47"/>
      <c r="X36" s="51"/>
      <c r="Y36" s="50">
        <v>2.0</v>
      </c>
      <c r="Z36" s="47"/>
      <c r="AA36" s="50">
        <f t="shared" si="11"/>
        <v>0.3491735537</v>
      </c>
      <c r="AB36" s="50">
        <f t="shared" ref="AB36:AB38" si="17">D20</f>
        <v>1</v>
      </c>
      <c r="AC36" s="47"/>
      <c r="AD36" s="50">
        <f t="shared" si="12"/>
        <v>0.19140625</v>
      </c>
      <c r="AE36" s="50">
        <v>1.0</v>
      </c>
      <c r="AF36" s="47"/>
      <c r="AG36" s="50">
        <f t="shared" si="13"/>
        <v>0.1111111111</v>
      </c>
    </row>
    <row r="37">
      <c r="A37" s="35"/>
      <c r="B37" s="35"/>
      <c r="C37" s="35"/>
      <c r="D37" s="35"/>
      <c r="E37" s="35"/>
      <c r="F37" s="35"/>
      <c r="G37" s="35"/>
      <c r="H37" s="43"/>
      <c r="I37" s="48"/>
      <c r="J37" s="47"/>
      <c r="K37" s="51"/>
      <c r="L37" s="51"/>
      <c r="M37" s="50">
        <v>1.0</v>
      </c>
      <c r="N37" s="51"/>
      <c r="O37" s="50">
        <f t="shared" si="6"/>
        <v>0.1479289941</v>
      </c>
      <c r="P37" s="47"/>
      <c r="Q37" s="51"/>
      <c r="R37" s="51"/>
      <c r="S37" s="50">
        <v>1.0</v>
      </c>
      <c r="T37" s="51"/>
      <c r="U37" s="50">
        <f t="shared" si="9"/>
        <v>0.1736111111</v>
      </c>
      <c r="V37" s="47"/>
      <c r="W37" s="51"/>
      <c r="X37" s="51"/>
      <c r="Y37" s="50">
        <v>1.0</v>
      </c>
      <c r="Z37" s="51"/>
      <c r="AA37" s="50">
        <f t="shared" si="11"/>
        <v>0.1673553719</v>
      </c>
      <c r="AB37" s="50">
        <f t="shared" si="17"/>
        <v>2</v>
      </c>
      <c r="AC37" s="51"/>
      <c r="AD37" s="50">
        <f t="shared" si="12"/>
        <v>0.31640625</v>
      </c>
      <c r="AE37" s="50">
        <v>2.0</v>
      </c>
      <c r="AF37" s="51"/>
      <c r="AG37" s="50">
        <f t="shared" si="13"/>
        <v>0.4444444444</v>
      </c>
    </row>
    <row r="38">
      <c r="A38" s="57" t="s">
        <v>89</v>
      </c>
      <c r="B38" s="58" t="s">
        <v>90</v>
      </c>
      <c r="C38" s="57" t="s">
        <v>91</v>
      </c>
      <c r="D38" s="59" t="s">
        <v>92</v>
      </c>
      <c r="E38" s="35"/>
      <c r="F38" s="35"/>
      <c r="G38" s="35"/>
      <c r="H38" s="43"/>
      <c r="I38" s="48"/>
      <c r="J38" s="51"/>
      <c r="K38" s="51"/>
      <c r="L38" s="51"/>
      <c r="M38" s="50">
        <v>2.0</v>
      </c>
      <c r="N38" s="47"/>
      <c r="O38" s="50">
        <f t="shared" si="6"/>
        <v>0.3786982249</v>
      </c>
      <c r="P38" s="51"/>
      <c r="Q38" s="51"/>
      <c r="R38" s="51"/>
      <c r="S38" s="50">
        <v>2.0</v>
      </c>
      <c r="T38" s="47"/>
      <c r="U38" s="50">
        <f t="shared" si="9"/>
        <v>0.3402777778</v>
      </c>
      <c r="V38" s="51"/>
      <c r="W38" s="51"/>
      <c r="X38" s="51"/>
      <c r="Y38" s="50">
        <v>2.0</v>
      </c>
      <c r="Z38" s="47"/>
      <c r="AA38" s="50">
        <f t="shared" si="11"/>
        <v>0.3491735537</v>
      </c>
      <c r="AB38" s="60">
        <f t="shared" si="17"/>
        <v>2</v>
      </c>
      <c r="AC38" s="51"/>
      <c r="AD38" s="50">
        <f t="shared" si="12"/>
        <v>0.31640625</v>
      </c>
      <c r="AE38" s="50">
        <v>1.0</v>
      </c>
      <c r="AF38" s="51"/>
      <c r="AG38" s="50">
        <f t="shared" si="13"/>
        <v>0.1111111111</v>
      </c>
    </row>
    <row r="39">
      <c r="A39" s="61" t="s">
        <v>93</v>
      </c>
      <c r="B39" s="56">
        <f>F35</f>
        <v>6.678571429</v>
      </c>
      <c r="C39" s="51"/>
      <c r="D39" s="51"/>
      <c r="E39" s="35"/>
      <c r="F39" s="35"/>
      <c r="G39" s="35"/>
      <c r="H39" s="43"/>
      <c r="I39" s="48"/>
      <c r="J39" s="51"/>
      <c r="K39" s="51"/>
      <c r="L39" s="51"/>
      <c r="M39" s="49">
        <v>1.0</v>
      </c>
      <c r="N39" s="51"/>
      <c r="O39" s="50">
        <f t="shared" si="6"/>
        <v>0.1479289941</v>
      </c>
      <c r="P39" s="51"/>
      <c r="Q39" s="51"/>
      <c r="R39" s="51"/>
      <c r="S39" s="49">
        <v>2.0</v>
      </c>
      <c r="T39" s="51"/>
      <c r="U39" s="50">
        <f t="shared" si="9"/>
        <v>0.3402777778</v>
      </c>
      <c r="V39" s="51"/>
      <c r="W39" s="51"/>
      <c r="X39" s="51"/>
      <c r="Y39" s="49">
        <v>2.0</v>
      </c>
      <c r="Z39" s="51"/>
      <c r="AA39" s="50">
        <f t="shared" si="11"/>
        <v>0.3491735537</v>
      </c>
      <c r="AB39" s="49">
        <f>D24</f>
        <v>2</v>
      </c>
      <c r="AC39" s="51"/>
      <c r="AD39" s="50">
        <f t="shared" si="12"/>
        <v>0.31640625</v>
      </c>
      <c r="AE39" s="49">
        <v>1.0</v>
      </c>
      <c r="AF39" s="51"/>
      <c r="AG39" s="50">
        <f t="shared" si="13"/>
        <v>0.1111111111</v>
      </c>
    </row>
    <row r="40">
      <c r="A40" s="62" t="s">
        <v>63</v>
      </c>
      <c r="B40" s="52">
        <f>L27</f>
        <v>5.625730994</v>
      </c>
      <c r="C40" s="52">
        <f t="shared" ref="C40:C42" si="18">$B$39-B40</f>
        <v>1.052840434</v>
      </c>
      <c r="D40" s="52">
        <f t="shared" ref="D40:D42" si="19">C40</f>
        <v>1.052840434</v>
      </c>
      <c r="E40" s="35"/>
      <c r="F40" s="35"/>
      <c r="G40" s="35"/>
      <c r="H40" s="43"/>
      <c r="I40" s="48"/>
      <c r="J40" s="51"/>
      <c r="K40" s="51"/>
      <c r="L40" s="51"/>
      <c r="M40" s="49">
        <v>2.0</v>
      </c>
      <c r="N40" s="51"/>
      <c r="O40" s="50">
        <f t="shared" si="6"/>
        <v>0.3786982249</v>
      </c>
      <c r="P40" s="51"/>
      <c r="Q40" s="51"/>
      <c r="R40" s="51"/>
      <c r="S40" s="49">
        <v>1.0</v>
      </c>
      <c r="T40" s="51"/>
      <c r="U40" s="50">
        <f t="shared" si="9"/>
        <v>0.1736111111</v>
      </c>
      <c r="V40" s="51"/>
      <c r="W40" s="51"/>
      <c r="X40" s="51"/>
      <c r="Y40" s="49">
        <v>1.0</v>
      </c>
      <c r="Z40" s="51"/>
      <c r="AA40" s="50">
        <f t="shared" si="11"/>
        <v>0.1673553719</v>
      </c>
      <c r="AB40" s="49">
        <f t="shared" ref="AB40:AB41" si="20">D26</f>
        <v>2</v>
      </c>
      <c r="AC40" s="51"/>
      <c r="AD40" s="50">
        <f t="shared" si="12"/>
        <v>0.31640625</v>
      </c>
      <c r="AE40" s="49">
        <v>2.0</v>
      </c>
      <c r="AF40" s="51"/>
      <c r="AG40" s="50">
        <f t="shared" si="13"/>
        <v>0.4444444444</v>
      </c>
    </row>
    <row r="41">
      <c r="A41" s="51" t="s">
        <v>94</v>
      </c>
      <c r="B41" s="49">
        <f>L57</f>
        <v>6.153846154</v>
      </c>
      <c r="C41" s="49">
        <f t="shared" si="18"/>
        <v>0.5247252747</v>
      </c>
      <c r="D41" s="49">
        <f t="shared" si="19"/>
        <v>0.5247252747</v>
      </c>
      <c r="E41" s="35"/>
      <c r="F41" s="35"/>
      <c r="G41" s="35"/>
      <c r="H41" s="43"/>
      <c r="I41" s="48"/>
      <c r="J41" s="51"/>
      <c r="K41" s="51"/>
      <c r="L41" s="51"/>
      <c r="M41" s="49">
        <v>2.0</v>
      </c>
      <c r="N41" s="51"/>
      <c r="O41" s="50">
        <f t="shared" si="6"/>
        <v>0.3786982249</v>
      </c>
      <c r="P41" s="51"/>
      <c r="Q41" s="51"/>
      <c r="R41" s="51"/>
      <c r="S41" s="49">
        <v>1.0</v>
      </c>
      <c r="T41" s="51"/>
      <c r="U41" s="50">
        <f t="shared" si="9"/>
        <v>0.1736111111</v>
      </c>
      <c r="V41" s="51"/>
      <c r="W41" s="51"/>
      <c r="X41" s="51"/>
      <c r="Y41" s="49">
        <v>1.0</v>
      </c>
      <c r="Z41" s="51"/>
      <c r="AA41" s="50">
        <f t="shared" si="11"/>
        <v>0.1673553719</v>
      </c>
      <c r="AB41" s="49">
        <f t="shared" si="20"/>
        <v>1</v>
      </c>
      <c r="AC41" s="51"/>
      <c r="AD41" s="50">
        <f t="shared" si="12"/>
        <v>0.19140625</v>
      </c>
      <c r="AE41" s="49">
        <v>1.0</v>
      </c>
      <c r="AF41" s="51"/>
      <c r="AG41" s="50">
        <f t="shared" si="13"/>
        <v>0.1111111111</v>
      </c>
    </row>
    <row r="42">
      <c r="A42" s="63" t="s">
        <v>95</v>
      </c>
      <c r="B42" s="49">
        <f>B41+E41</f>
        <v>6.153846154</v>
      </c>
      <c r="C42" s="49">
        <f t="shared" si="18"/>
        <v>0.5247252747</v>
      </c>
      <c r="D42" s="49">
        <f t="shared" si="19"/>
        <v>0.5247252747</v>
      </c>
      <c r="E42" s="35"/>
      <c r="F42" s="35"/>
      <c r="G42" s="35"/>
      <c r="H42" s="43"/>
      <c r="I42" s="48"/>
      <c r="J42" s="51"/>
      <c r="K42" s="51"/>
      <c r="L42" s="51"/>
      <c r="M42" s="49">
        <v>1.0</v>
      </c>
      <c r="N42" s="51"/>
      <c r="O42" s="50">
        <f t="shared" si="6"/>
        <v>0.1479289941</v>
      </c>
      <c r="P42" s="51"/>
      <c r="Q42" s="51"/>
      <c r="R42" s="51"/>
      <c r="S42" s="49">
        <v>1.0</v>
      </c>
      <c r="T42" s="51"/>
      <c r="U42" s="50">
        <f t="shared" si="9"/>
        <v>0.1736111111</v>
      </c>
      <c r="V42" s="51"/>
      <c r="W42" s="51"/>
      <c r="X42" s="51"/>
      <c r="Y42" s="49">
        <v>1.0</v>
      </c>
      <c r="Z42" s="51"/>
      <c r="AA42" s="50">
        <f t="shared" si="11"/>
        <v>0.1673553719</v>
      </c>
      <c r="AB42" s="49">
        <f t="shared" ref="AB42:AB45" si="21">D30</f>
        <v>1</v>
      </c>
      <c r="AC42" s="51"/>
      <c r="AD42" s="50">
        <f t="shared" si="12"/>
        <v>0.19140625</v>
      </c>
      <c r="AE42" s="51"/>
      <c r="AF42" s="51"/>
      <c r="AG42" s="51"/>
    </row>
    <row r="43">
      <c r="A43" s="35"/>
      <c r="B43" s="35"/>
      <c r="C43" s="35"/>
      <c r="D43" s="35"/>
      <c r="E43" s="35"/>
      <c r="F43" s="35"/>
      <c r="G43" s="35"/>
      <c r="H43" s="43"/>
      <c r="I43" s="48"/>
      <c r="J43" s="51"/>
      <c r="K43" s="51"/>
      <c r="L43" s="51"/>
      <c r="M43" s="49">
        <v>1.0</v>
      </c>
      <c r="N43" s="51"/>
      <c r="O43" s="50">
        <f t="shared" si="6"/>
        <v>0.1479289941</v>
      </c>
      <c r="P43" s="51"/>
      <c r="Q43" s="51"/>
      <c r="R43" s="51"/>
      <c r="S43" s="49">
        <v>1.0</v>
      </c>
      <c r="T43" s="51"/>
      <c r="U43" s="50">
        <f t="shared" si="9"/>
        <v>0.1736111111</v>
      </c>
      <c r="V43" s="51"/>
      <c r="W43" s="51"/>
      <c r="X43" s="51"/>
      <c r="Y43" s="49">
        <v>1.0</v>
      </c>
      <c r="Z43" s="51"/>
      <c r="AA43" s="50">
        <f t="shared" si="11"/>
        <v>0.1673553719</v>
      </c>
      <c r="AB43" s="49">
        <f t="shared" si="21"/>
        <v>2</v>
      </c>
      <c r="AC43" s="51"/>
      <c r="AD43" s="50">
        <f t="shared" si="12"/>
        <v>0.31640625</v>
      </c>
      <c r="AE43" s="51"/>
      <c r="AF43" s="51"/>
      <c r="AG43" s="51"/>
    </row>
    <row r="44">
      <c r="A44" s="64" t="s">
        <v>96</v>
      </c>
      <c r="B44" s="64">
        <f>average(D9,D13:D14,D17,D20,D26,D30,D33:D34)</f>
        <v>1.111111111</v>
      </c>
      <c r="C44" s="35"/>
      <c r="D44" s="35"/>
      <c r="E44" s="35"/>
      <c r="F44" s="35"/>
      <c r="G44" s="35"/>
      <c r="H44" s="43"/>
      <c r="I44" s="48"/>
      <c r="J44" s="51"/>
      <c r="K44" s="51"/>
      <c r="L44" s="51"/>
      <c r="M44" s="49">
        <v>1.0</v>
      </c>
      <c r="N44" s="51"/>
      <c r="O44" s="50">
        <f t="shared" si="6"/>
        <v>0.1479289941</v>
      </c>
      <c r="P44" s="51"/>
      <c r="Q44" s="51"/>
      <c r="R44" s="51"/>
      <c r="S44" s="49">
        <v>2.0</v>
      </c>
      <c r="T44" s="51"/>
      <c r="U44" s="50">
        <f t="shared" si="9"/>
        <v>0.3402777778</v>
      </c>
      <c r="V44" s="51"/>
      <c r="W44" s="51"/>
      <c r="X44" s="51"/>
      <c r="Y44" s="49">
        <v>2.0</v>
      </c>
      <c r="Z44" s="51"/>
      <c r="AA44" s="50">
        <f t="shared" si="11"/>
        <v>0.3491735537</v>
      </c>
      <c r="AB44" s="49">
        <f t="shared" si="21"/>
        <v>2</v>
      </c>
      <c r="AC44" s="51"/>
      <c r="AD44" s="50">
        <f t="shared" si="12"/>
        <v>0.31640625</v>
      </c>
      <c r="AE44" s="51"/>
      <c r="AF44" s="51"/>
      <c r="AG44" s="51"/>
    </row>
    <row r="45">
      <c r="A45" s="64" t="s">
        <v>97</v>
      </c>
      <c r="B45" s="64">
        <f>average(D7:D8,D10:D12,D15:D16,D18:D19,D21:D22,D23:D25,D27:D29,D31:D32)</f>
        <v>1.526315789</v>
      </c>
      <c r="C45" s="35"/>
      <c r="D45" s="35"/>
      <c r="E45" s="35"/>
      <c r="F45" s="35"/>
      <c r="G45" s="35"/>
      <c r="H45" s="43"/>
      <c r="I45" s="48"/>
      <c r="J45" s="51"/>
      <c r="K45" s="51"/>
      <c r="L45" s="51"/>
      <c r="M45" s="49">
        <v>1.0</v>
      </c>
      <c r="N45" s="51"/>
      <c r="O45" s="50">
        <f t="shared" si="6"/>
        <v>0.1479289941</v>
      </c>
      <c r="P45" s="51"/>
      <c r="Q45" s="51"/>
      <c r="R45" s="51"/>
      <c r="S45" s="49">
        <v>1.0</v>
      </c>
      <c r="T45" s="51"/>
      <c r="U45" s="50">
        <f t="shared" si="9"/>
        <v>0.1736111111</v>
      </c>
      <c r="V45" s="51"/>
      <c r="W45" s="51"/>
      <c r="X45" s="51"/>
      <c r="Y45" s="49">
        <v>2.0</v>
      </c>
      <c r="Z45" s="51"/>
      <c r="AA45" s="50">
        <f t="shared" si="11"/>
        <v>0.3491735537</v>
      </c>
      <c r="AB45" s="49">
        <f t="shared" si="21"/>
        <v>1</v>
      </c>
      <c r="AC45" s="51"/>
      <c r="AD45" s="50">
        <f t="shared" si="12"/>
        <v>0.19140625</v>
      </c>
      <c r="AE45" s="51"/>
      <c r="AF45" s="51"/>
      <c r="AG45" s="51"/>
    </row>
    <row r="46">
      <c r="A46" s="35"/>
      <c r="B46" s="35"/>
      <c r="C46" s="35"/>
      <c r="D46" s="35"/>
      <c r="E46" s="35"/>
      <c r="F46" s="35"/>
      <c r="G46" s="35"/>
      <c r="H46" s="43"/>
      <c r="I46" s="48"/>
      <c r="J46" s="51"/>
      <c r="K46" s="51"/>
      <c r="L46" s="51"/>
      <c r="M46" s="49">
        <v>2.0</v>
      </c>
      <c r="N46" s="51"/>
      <c r="O46" s="50">
        <f t="shared" si="6"/>
        <v>0.3786982249</v>
      </c>
      <c r="P46" s="51"/>
      <c r="Q46" s="51"/>
      <c r="R46" s="51"/>
      <c r="S46" s="49">
        <v>2.0</v>
      </c>
      <c r="T46" s="51"/>
      <c r="U46" s="50">
        <f t="shared" si="9"/>
        <v>0.3402777778</v>
      </c>
      <c r="V46" s="51"/>
      <c r="W46" s="51"/>
      <c r="X46" s="51"/>
      <c r="Y46" s="49">
        <v>2.0</v>
      </c>
      <c r="Z46" s="51"/>
      <c r="AA46" s="50">
        <f t="shared" si="11"/>
        <v>0.3491735537</v>
      </c>
      <c r="AB46" s="51"/>
      <c r="AC46" s="51"/>
      <c r="AD46" s="51"/>
      <c r="AE46" s="51"/>
      <c r="AF46" s="51"/>
      <c r="AG46" s="51"/>
    </row>
    <row r="47">
      <c r="A47" s="35"/>
      <c r="B47" s="35"/>
      <c r="C47" s="35"/>
      <c r="D47" s="35"/>
      <c r="E47" s="35"/>
      <c r="F47" s="35"/>
      <c r="G47" s="35"/>
      <c r="H47" s="43"/>
      <c r="I47" s="48"/>
      <c r="J47" s="51"/>
      <c r="K47" s="51"/>
      <c r="L47" s="51"/>
      <c r="M47" s="49">
        <v>1.0</v>
      </c>
      <c r="N47" s="51"/>
      <c r="O47" s="50">
        <f t="shared" si="6"/>
        <v>0.1479289941</v>
      </c>
      <c r="P47" s="51"/>
      <c r="Q47" s="51"/>
      <c r="R47" s="51"/>
      <c r="S47" s="49">
        <v>2.0</v>
      </c>
      <c r="T47" s="51"/>
      <c r="U47" s="50">
        <f t="shared" si="9"/>
        <v>0.3402777778</v>
      </c>
      <c r="V47" s="51"/>
      <c r="W47" s="51"/>
      <c r="X47" s="51"/>
      <c r="Y47" s="49">
        <v>1.0</v>
      </c>
      <c r="Z47" s="51"/>
      <c r="AA47" s="50">
        <f t="shared" si="11"/>
        <v>0.1673553719</v>
      </c>
      <c r="AB47" s="51"/>
      <c r="AC47" s="51"/>
      <c r="AD47" s="51"/>
      <c r="AE47" s="51"/>
      <c r="AF47" s="51"/>
      <c r="AG47" s="51"/>
    </row>
    <row r="48">
      <c r="A48" s="35"/>
      <c r="B48" s="35"/>
      <c r="C48" s="35"/>
      <c r="D48" s="35"/>
      <c r="E48" s="35"/>
      <c r="F48" s="35"/>
      <c r="G48" s="35"/>
      <c r="H48" s="43"/>
      <c r="I48" s="48"/>
      <c r="J48" s="51"/>
      <c r="K48" s="51"/>
      <c r="L48" s="51"/>
      <c r="M48" s="49">
        <v>2.0</v>
      </c>
      <c r="N48" s="51"/>
      <c r="O48" s="50">
        <f t="shared" si="6"/>
        <v>0.3786982249</v>
      </c>
      <c r="P48" s="51"/>
      <c r="Q48" s="51"/>
      <c r="R48" s="51"/>
      <c r="S48" s="49">
        <v>1.0</v>
      </c>
      <c r="T48" s="51"/>
      <c r="U48" s="50">
        <f t="shared" si="9"/>
        <v>0.1736111111</v>
      </c>
      <c r="V48" s="51"/>
      <c r="W48" s="51"/>
      <c r="X48" s="51"/>
      <c r="Y48" s="49">
        <v>1.0</v>
      </c>
      <c r="Z48" s="51"/>
      <c r="AA48" s="50">
        <f t="shared" si="11"/>
        <v>0.1673553719</v>
      </c>
      <c r="AB48" s="51"/>
      <c r="AC48" s="51"/>
      <c r="AD48" s="51"/>
      <c r="AE48" s="51"/>
      <c r="AF48" s="51"/>
      <c r="AG48" s="51"/>
    </row>
    <row r="49">
      <c r="A49" s="35"/>
      <c r="B49" s="35"/>
      <c r="C49" s="35"/>
      <c r="D49" s="35"/>
      <c r="E49" s="35"/>
      <c r="F49" s="35"/>
      <c r="G49" s="35"/>
      <c r="H49" s="43"/>
      <c r="I49" s="48"/>
      <c r="J49" s="51"/>
      <c r="K49" s="51"/>
      <c r="L49" s="51"/>
      <c r="M49" s="49">
        <v>2.0</v>
      </c>
      <c r="N49" s="51"/>
      <c r="O49" s="50">
        <f t="shared" si="6"/>
        <v>0.3786982249</v>
      </c>
      <c r="P49" s="51"/>
      <c r="Q49" s="51"/>
      <c r="R49" s="51"/>
      <c r="S49" s="49">
        <v>1.0</v>
      </c>
      <c r="T49" s="51"/>
      <c r="U49" s="50">
        <f t="shared" si="9"/>
        <v>0.1736111111</v>
      </c>
      <c r="V49" s="51"/>
      <c r="W49" s="51"/>
      <c r="X49" s="51"/>
      <c r="Y49" s="49">
        <v>1.0</v>
      </c>
      <c r="Z49" s="51"/>
      <c r="AA49" s="50">
        <f t="shared" si="11"/>
        <v>0.1673553719</v>
      </c>
      <c r="AB49" s="51"/>
      <c r="AC49" s="51"/>
      <c r="AD49" s="51"/>
      <c r="AE49" s="51"/>
      <c r="AF49" s="51"/>
      <c r="AG49" s="51"/>
    </row>
    <row r="50">
      <c r="A50" s="35"/>
      <c r="B50" s="35"/>
      <c r="C50" s="35"/>
      <c r="D50" s="35"/>
      <c r="E50" s="35"/>
      <c r="F50" s="35"/>
      <c r="G50" s="35"/>
      <c r="H50" s="43"/>
      <c r="I50" s="48"/>
      <c r="J50" s="51"/>
      <c r="K50" s="51"/>
      <c r="L50" s="51"/>
      <c r="M50" s="49">
        <v>1.0</v>
      </c>
      <c r="N50" s="51"/>
      <c r="O50" s="50">
        <f t="shared" si="6"/>
        <v>0.1479289941</v>
      </c>
      <c r="P50" s="51"/>
      <c r="Q50" s="51"/>
      <c r="R50" s="51"/>
      <c r="S50" s="49">
        <v>1.0</v>
      </c>
      <c r="T50" s="51"/>
      <c r="U50" s="50">
        <f t="shared" si="9"/>
        <v>0.1736111111</v>
      </c>
      <c r="V50" s="51"/>
      <c r="W50" s="51"/>
      <c r="X50" s="51"/>
      <c r="Y50" s="49">
        <v>1.0</v>
      </c>
      <c r="Z50" s="51"/>
      <c r="AA50" s="50">
        <f t="shared" si="11"/>
        <v>0.1673553719</v>
      </c>
      <c r="AB50" s="51"/>
      <c r="AC50" s="51"/>
      <c r="AD50" s="51"/>
      <c r="AE50" s="51"/>
      <c r="AF50" s="51"/>
      <c r="AG50" s="51"/>
    </row>
    <row r="51">
      <c r="A51" s="35" t="s">
        <v>98</v>
      </c>
      <c r="H51" s="43"/>
      <c r="I51" s="48"/>
      <c r="J51" s="51"/>
      <c r="K51" s="51"/>
      <c r="L51" s="51"/>
      <c r="M51" s="49">
        <v>1.0</v>
      </c>
      <c r="N51" s="51"/>
      <c r="O51" s="50">
        <f t="shared" si="6"/>
        <v>0.1479289941</v>
      </c>
      <c r="P51" s="51"/>
      <c r="Q51" s="51"/>
      <c r="R51" s="51"/>
      <c r="S51" s="49">
        <v>1.0</v>
      </c>
      <c r="T51" s="51"/>
      <c r="U51" s="50">
        <f t="shared" si="9"/>
        <v>0.1736111111</v>
      </c>
      <c r="V51" s="51"/>
      <c r="W51" s="51"/>
      <c r="X51" s="51"/>
      <c r="Y51" s="49">
        <v>2.0</v>
      </c>
      <c r="Z51" s="51"/>
      <c r="AA51" s="50">
        <f t="shared" si="11"/>
        <v>0.3491735537</v>
      </c>
      <c r="AB51" s="51"/>
      <c r="AC51" s="51"/>
      <c r="AD51" s="51"/>
      <c r="AE51" s="51"/>
      <c r="AF51" s="51"/>
      <c r="AG51" s="51"/>
    </row>
    <row r="52">
      <c r="A52" s="51" t="s">
        <v>99</v>
      </c>
      <c r="B52" s="51" t="s">
        <v>63</v>
      </c>
      <c r="C52" s="51" t="s">
        <v>79</v>
      </c>
      <c r="D52" s="51" t="s">
        <v>100</v>
      </c>
      <c r="E52" s="35"/>
      <c r="F52" s="35"/>
      <c r="G52" s="35"/>
      <c r="H52" s="43"/>
      <c r="I52" s="48"/>
      <c r="J52" s="51"/>
      <c r="K52" s="51"/>
      <c r="L52" s="51"/>
      <c r="M52" s="49">
        <v>1.0</v>
      </c>
      <c r="N52" s="51"/>
      <c r="O52" s="50">
        <f t="shared" si="6"/>
        <v>0.1479289941</v>
      </c>
      <c r="P52" s="51"/>
      <c r="Q52" s="51"/>
      <c r="R52" s="51"/>
      <c r="S52" s="49">
        <v>2.0</v>
      </c>
      <c r="T52" s="51"/>
      <c r="U52" s="50">
        <f t="shared" si="9"/>
        <v>0.3402777778</v>
      </c>
      <c r="V52" s="51"/>
      <c r="W52" s="51"/>
      <c r="X52" s="51"/>
      <c r="Y52" s="51"/>
      <c r="Z52" s="51"/>
      <c r="AA52" s="51"/>
      <c r="AB52" s="51"/>
      <c r="AC52" s="51"/>
      <c r="AD52" s="51"/>
      <c r="AE52" s="51"/>
      <c r="AF52" s="51"/>
      <c r="AG52" s="51"/>
    </row>
    <row r="53">
      <c r="A53" s="49">
        <v>53.0</v>
      </c>
      <c r="B53" s="49">
        <v>1.0</v>
      </c>
      <c r="C53" s="49">
        <v>2.0</v>
      </c>
      <c r="D53" s="64">
        <f>B45</f>
        <v>1.526315789</v>
      </c>
      <c r="E53" s="35"/>
      <c r="F53" s="35"/>
      <c r="G53" s="35"/>
      <c r="H53" s="43"/>
      <c r="I53" s="48"/>
      <c r="J53" s="51"/>
      <c r="K53" s="51"/>
      <c r="L53" s="51"/>
      <c r="M53" s="49">
        <v>1.0</v>
      </c>
      <c r="N53" s="51"/>
      <c r="O53" s="50">
        <f t="shared" si="6"/>
        <v>0.1479289941</v>
      </c>
      <c r="P53" s="51"/>
      <c r="Q53" s="51"/>
      <c r="R53" s="51"/>
      <c r="S53" s="49">
        <v>2.0</v>
      </c>
      <c r="T53" s="51"/>
      <c r="U53" s="50">
        <f t="shared" si="9"/>
        <v>0.3402777778</v>
      </c>
      <c r="V53" s="51"/>
      <c r="W53" s="51"/>
      <c r="X53" s="51"/>
      <c r="Y53" s="51"/>
      <c r="Z53" s="51"/>
      <c r="AA53" s="51"/>
      <c r="AB53" s="51"/>
      <c r="AC53" s="51"/>
      <c r="AD53" s="51"/>
      <c r="AE53" s="51"/>
      <c r="AF53" s="51"/>
      <c r="AG53" s="51"/>
    </row>
    <row r="54">
      <c r="A54" s="35"/>
      <c r="B54" s="35"/>
      <c r="C54" s="35"/>
      <c r="D54" s="35"/>
      <c r="E54" s="35"/>
      <c r="F54" s="35"/>
      <c r="G54" s="35"/>
      <c r="H54" s="43"/>
      <c r="I54" s="48"/>
      <c r="J54" s="51"/>
      <c r="K54" s="51"/>
      <c r="L54" s="51"/>
      <c r="M54" s="49">
        <v>2.0</v>
      </c>
      <c r="N54" s="51"/>
      <c r="O54" s="50">
        <f t="shared" si="6"/>
        <v>0.3786982249</v>
      </c>
      <c r="P54" s="51"/>
      <c r="Q54" s="51"/>
      <c r="R54" s="51"/>
      <c r="S54" s="51"/>
      <c r="T54" s="51"/>
      <c r="U54" s="51"/>
      <c r="V54" s="51"/>
      <c r="W54" s="51"/>
      <c r="X54" s="51"/>
      <c r="Y54" s="51"/>
      <c r="Z54" s="51"/>
      <c r="AA54" s="51"/>
      <c r="AB54" s="51"/>
      <c r="AC54" s="51"/>
      <c r="AD54" s="51"/>
      <c r="AE54" s="51"/>
      <c r="AF54" s="51"/>
      <c r="AG54" s="51"/>
    </row>
    <row r="55">
      <c r="A55" s="35"/>
      <c r="B55" s="35"/>
      <c r="C55" s="35"/>
      <c r="D55" s="35"/>
      <c r="E55" s="35"/>
      <c r="F55" s="35"/>
      <c r="G55" s="35"/>
      <c r="H55" s="43"/>
      <c r="I55" s="48"/>
      <c r="J55" s="51"/>
      <c r="K55" s="51"/>
      <c r="L55" s="51"/>
      <c r="M55" s="49">
        <v>2.0</v>
      </c>
      <c r="N55" s="51"/>
      <c r="O55" s="50">
        <f t="shared" si="6"/>
        <v>0.3786982249</v>
      </c>
      <c r="P55" s="51"/>
      <c r="Q55" s="51"/>
      <c r="R55" s="51"/>
      <c r="S55" s="51"/>
      <c r="T55" s="51"/>
      <c r="U55" s="51"/>
      <c r="V55" s="51"/>
      <c r="W55" s="51"/>
      <c r="X55" s="51"/>
      <c r="Y55" s="51"/>
      <c r="Z55" s="51"/>
      <c r="AA55" s="51"/>
      <c r="AB55" s="51"/>
      <c r="AC55" s="51"/>
      <c r="AD55" s="51"/>
      <c r="AE55" s="51"/>
      <c r="AF55" s="51"/>
      <c r="AG55" s="51"/>
    </row>
    <row r="56">
      <c r="A56" s="35"/>
      <c r="B56" s="35"/>
      <c r="C56" s="35"/>
      <c r="D56" s="35"/>
      <c r="E56" s="35"/>
      <c r="F56" s="35"/>
      <c r="G56" s="35"/>
      <c r="H56" s="43"/>
      <c r="I56" s="48"/>
      <c r="J56" s="51"/>
      <c r="K56" s="51" t="s">
        <v>101</v>
      </c>
      <c r="L56" s="53">
        <f>SUM(L30:L36)</f>
        <v>0</v>
      </c>
      <c r="M56" s="51"/>
      <c r="N56" s="51" t="s">
        <v>102</v>
      </c>
      <c r="O56" s="53">
        <f>SUM(O30:O55)</f>
        <v>6.153846154</v>
      </c>
      <c r="P56" s="51"/>
      <c r="Q56" s="51" t="s">
        <v>103</v>
      </c>
      <c r="R56" s="53">
        <f>SUM(R30:R35)</f>
        <v>0.75</v>
      </c>
      <c r="S56" s="51"/>
      <c r="T56" s="51" t="s">
        <v>104</v>
      </c>
      <c r="U56" s="53">
        <f>SUM(U30:U53)</f>
        <v>5.833333333</v>
      </c>
      <c r="V56" s="51"/>
      <c r="W56" s="51" t="s">
        <v>103</v>
      </c>
      <c r="X56" s="53">
        <f>SUM(X30:X35)</f>
        <v>1.5</v>
      </c>
      <c r="Y56" s="51"/>
      <c r="Z56" s="51" t="s">
        <v>104</v>
      </c>
      <c r="AA56" s="53">
        <f>SUM(AA30:AA51)</f>
        <v>5.318181818</v>
      </c>
      <c r="AB56" s="51"/>
      <c r="AC56" s="47" t="s">
        <v>103</v>
      </c>
      <c r="AD56" s="53">
        <f>SUM(AD30:AD45)</f>
        <v>3.9375</v>
      </c>
      <c r="AE56" s="51"/>
      <c r="AF56" s="47" t="s">
        <v>104</v>
      </c>
      <c r="AG56" s="53">
        <f>SUM(AG30:AG41)</f>
        <v>2.666666667</v>
      </c>
    </row>
    <row r="57">
      <c r="A57" s="35"/>
      <c r="B57" s="35"/>
      <c r="C57" s="35"/>
      <c r="D57" s="35"/>
      <c r="E57" s="35"/>
      <c r="F57" s="35"/>
      <c r="G57" s="35"/>
      <c r="H57" s="43"/>
      <c r="I57" s="54"/>
      <c r="J57" s="51"/>
      <c r="K57" s="47" t="s">
        <v>105</v>
      </c>
      <c r="L57" s="55">
        <f>L56+O56</f>
        <v>6.153846154</v>
      </c>
      <c r="M57" s="51"/>
      <c r="N57" s="51"/>
      <c r="O57" s="51"/>
      <c r="P57" s="51"/>
      <c r="Q57" s="51" t="s">
        <v>106</v>
      </c>
      <c r="R57" s="55">
        <f>R56+U56</f>
        <v>6.583333333</v>
      </c>
      <c r="S57" s="51"/>
      <c r="T57" s="51"/>
      <c r="U57" s="51"/>
      <c r="V57" s="51"/>
      <c r="W57" s="51" t="s">
        <v>106</v>
      </c>
      <c r="X57" s="55">
        <f>X56+AA56</f>
        <v>6.818181818</v>
      </c>
      <c r="Y57" s="51"/>
      <c r="Z57" s="51"/>
      <c r="AA57" s="51"/>
      <c r="AB57" s="51"/>
      <c r="AC57" s="51" t="s">
        <v>106</v>
      </c>
      <c r="AD57" s="55">
        <f>AD56+AG56</f>
        <v>6.604166667</v>
      </c>
      <c r="AE57" s="51"/>
      <c r="AF57" s="51"/>
      <c r="AG57" s="51"/>
    </row>
    <row r="58">
      <c r="A58" s="35"/>
      <c r="B58" s="35"/>
      <c r="C58" s="35"/>
      <c r="D58" s="35"/>
      <c r="E58" s="35"/>
      <c r="F58" s="35"/>
      <c r="G58" s="35"/>
      <c r="H58" s="35"/>
      <c r="I58" s="44" t="s">
        <v>99</v>
      </c>
      <c r="J58" s="45" t="s">
        <v>107</v>
      </c>
      <c r="K58" s="40"/>
      <c r="L58" s="41"/>
      <c r="M58" s="45" t="s">
        <v>108</v>
      </c>
      <c r="N58" s="40"/>
      <c r="O58" s="41"/>
      <c r="P58" s="45" t="s">
        <v>109</v>
      </c>
      <c r="Q58" s="40"/>
      <c r="R58" s="41"/>
      <c r="S58" s="45" t="s">
        <v>110</v>
      </c>
      <c r="T58" s="40"/>
      <c r="U58" s="41"/>
      <c r="V58" s="45" t="s">
        <v>111</v>
      </c>
      <c r="W58" s="40"/>
      <c r="X58" s="41"/>
      <c r="Y58" s="45" t="s">
        <v>112</v>
      </c>
      <c r="Z58" s="40"/>
      <c r="AA58" s="41"/>
      <c r="AB58" s="45" t="s">
        <v>113</v>
      </c>
      <c r="AC58" s="40"/>
      <c r="AD58" s="41"/>
      <c r="AE58" s="45" t="s">
        <v>114</v>
      </c>
      <c r="AF58" s="40"/>
      <c r="AG58" s="41"/>
    </row>
    <row r="59">
      <c r="A59" s="35"/>
      <c r="B59" s="35"/>
      <c r="C59" s="35"/>
      <c r="D59" s="35"/>
      <c r="E59" s="35"/>
      <c r="F59" s="35"/>
      <c r="G59" s="35"/>
      <c r="H59" s="35"/>
      <c r="I59" s="48"/>
      <c r="J59" s="47" t="s">
        <v>73</v>
      </c>
      <c r="K59" s="47" t="s">
        <v>115</v>
      </c>
      <c r="L59" s="47" t="s">
        <v>71</v>
      </c>
      <c r="M59" s="47" t="s">
        <v>73</v>
      </c>
      <c r="N59" s="47" t="s">
        <v>116</v>
      </c>
      <c r="O59" s="47" t="s">
        <v>71</v>
      </c>
      <c r="P59" s="47" t="s">
        <v>73</v>
      </c>
      <c r="Q59" s="47" t="s">
        <v>115</v>
      </c>
      <c r="R59" s="47" t="s">
        <v>71</v>
      </c>
      <c r="S59" s="47" t="s">
        <v>73</v>
      </c>
      <c r="T59" s="47" t="s">
        <v>116</v>
      </c>
      <c r="U59" s="47" t="s">
        <v>71</v>
      </c>
      <c r="V59" s="47" t="s">
        <v>73</v>
      </c>
      <c r="W59" s="47" t="s">
        <v>115</v>
      </c>
      <c r="X59" s="47" t="s">
        <v>71</v>
      </c>
      <c r="Y59" s="47" t="s">
        <v>73</v>
      </c>
      <c r="Z59" s="47" t="s">
        <v>116</v>
      </c>
      <c r="AA59" s="47" t="s">
        <v>71</v>
      </c>
      <c r="AB59" s="47" t="s">
        <v>73</v>
      </c>
      <c r="AC59" s="47" t="s">
        <v>115</v>
      </c>
      <c r="AD59" s="47" t="s">
        <v>71</v>
      </c>
      <c r="AE59" s="47" t="s">
        <v>73</v>
      </c>
      <c r="AF59" s="47" t="s">
        <v>116</v>
      </c>
      <c r="AG59" s="47" t="s">
        <v>71</v>
      </c>
    </row>
    <row r="60">
      <c r="A60" s="35"/>
      <c r="B60" s="35"/>
      <c r="C60" s="35"/>
      <c r="D60" s="35"/>
      <c r="E60" s="35"/>
      <c r="F60" s="35"/>
      <c r="G60" s="35"/>
      <c r="H60" s="35"/>
      <c r="I60" s="48"/>
      <c r="J60" s="50">
        <f>D7</f>
        <v>1</v>
      </c>
      <c r="K60" s="50">
        <f>AVERAGE(J60)</f>
        <v>1</v>
      </c>
      <c r="L60" s="50">
        <f>(J60-$K$60)^2</f>
        <v>0</v>
      </c>
      <c r="M60" s="50">
        <f t="shared" ref="M60:M86" si="22">D8</f>
        <v>1</v>
      </c>
      <c r="N60" s="50">
        <f>AVERAGE(M60:M86)</f>
        <v>1.407407407</v>
      </c>
      <c r="O60" s="50">
        <f t="shared" ref="O60:O86" si="23">(M60-$N$60)^2</f>
        <v>0.1659807956</v>
      </c>
      <c r="P60" s="50">
        <f>J7</f>
        <v>1</v>
      </c>
      <c r="Q60" s="50">
        <f>AVERAGE(P6,P61)</f>
        <v>1</v>
      </c>
      <c r="R60" s="50">
        <f t="shared" ref="R60:R61" si="24">(P60-$Q$60)^2</f>
        <v>0</v>
      </c>
      <c r="S60" s="50">
        <v>1.0</v>
      </c>
      <c r="T60" s="50">
        <f>AVERAGE(S60:S85)</f>
        <v>1.423076923</v>
      </c>
      <c r="U60" s="50">
        <f t="shared" ref="U60:U85" si="25">(S60-$T$60)^2</f>
        <v>0.1789940828</v>
      </c>
      <c r="V60" s="50">
        <v>1.0</v>
      </c>
      <c r="W60" s="50">
        <f>AVERAGE(V60:V63)</f>
        <v>1.25</v>
      </c>
      <c r="X60" s="50">
        <f t="shared" ref="X60:X63" si="26">(V60-$W$60)^2</f>
        <v>0.0625</v>
      </c>
      <c r="Y60" s="50">
        <v>1.0</v>
      </c>
      <c r="Z60" s="50">
        <f>AVERAGE(Y60:Y83)</f>
        <v>1.416666667</v>
      </c>
      <c r="AA60" s="50">
        <f t="shared" ref="AA60:AA83" si="27">(Y60-$Z$60)^2</f>
        <v>0.1736111111</v>
      </c>
      <c r="AB60" s="50">
        <v>1.0</v>
      </c>
      <c r="AC60" s="50">
        <f>AVERAGE(AB60:AB63)</f>
        <v>1.25</v>
      </c>
      <c r="AD60" s="50">
        <f>(AB60-$W$60)^2</f>
        <v>0.0625</v>
      </c>
      <c r="AE60" s="50">
        <v>1.0</v>
      </c>
      <c r="AF60" s="50">
        <f>AVERAGE(AE60:AE83)</f>
        <v>1.416666667</v>
      </c>
      <c r="AG60" s="50">
        <f t="shared" ref="AG60:AG83" si="28">(AE60-$AF$60)^2</f>
        <v>0.1736111111</v>
      </c>
    </row>
    <row r="61">
      <c r="A61" s="35"/>
      <c r="B61" s="35"/>
      <c r="C61" s="35"/>
      <c r="D61" s="35"/>
      <c r="E61" s="35"/>
      <c r="F61" s="35"/>
      <c r="G61" s="35"/>
      <c r="H61" s="35"/>
      <c r="I61" s="48"/>
      <c r="J61" s="51"/>
      <c r="K61" s="51"/>
      <c r="L61" s="51"/>
      <c r="M61" s="50">
        <f t="shared" si="22"/>
        <v>1</v>
      </c>
      <c r="N61" s="51"/>
      <c r="O61" s="50">
        <f t="shared" si="23"/>
        <v>0.1659807956</v>
      </c>
      <c r="P61" s="60">
        <v>1.0</v>
      </c>
      <c r="Q61" s="51"/>
      <c r="R61" s="50">
        <f t="shared" si="24"/>
        <v>0</v>
      </c>
      <c r="S61" s="50">
        <v>2.0</v>
      </c>
      <c r="T61" s="51"/>
      <c r="U61" s="50">
        <f t="shared" si="25"/>
        <v>0.3328402367</v>
      </c>
      <c r="V61" s="60">
        <v>1.0</v>
      </c>
      <c r="W61" s="51"/>
      <c r="X61" s="50">
        <f t="shared" si="26"/>
        <v>0.0625</v>
      </c>
      <c r="Y61" s="50">
        <v>1.0</v>
      </c>
      <c r="Z61" s="51"/>
      <c r="AA61" s="50">
        <f t="shared" si="27"/>
        <v>0.1736111111</v>
      </c>
      <c r="AB61" s="60">
        <v>1.0</v>
      </c>
      <c r="AC61" s="51"/>
      <c r="AD61" s="50">
        <f>(AB61-$AC$60)^2</f>
        <v>0.0625</v>
      </c>
      <c r="AE61" s="50">
        <v>1.0</v>
      </c>
      <c r="AF61" s="51"/>
      <c r="AG61" s="50">
        <f t="shared" si="28"/>
        <v>0.1736111111</v>
      </c>
    </row>
    <row r="62">
      <c r="A62" s="35"/>
      <c r="B62" s="35"/>
      <c r="C62" s="35"/>
      <c r="D62" s="35"/>
      <c r="E62" s="35"/>
      <c r="F62" s="35"/>
      <c r="G62" s="35"/>
      <c r="H62" s="35"/>
      <c r="I62" s="48"/>
      <c r="J62" s="51"/>
      <c r="K62" s="51"/>
      <c r="L62" s="51"/>
      <c r="M62" s="50">
        <f t="shared" si="22"/>
        <v>2</v>
      </c>
      <c r="N62" s="51"/>
      <c r="O62" s="50">
        <f t="shared" si="23"/>
        <v>0.3511659808</v>
      </c>
      <c r="P62" s="51"/>
      <c r="Q62" s="51"/>
      <c r="R62" s="51"/>
      <c r="S62" s="50">
        <v>1.0</v>
      </c>
      <c r="T62" s="51"/>
      <c r="U62" s="50">
        <f t="shared" si="25"/>
        <v>0.1789940828</v>
      </c>
      <c r="V62" s="60">
        <v>1.0</v>
      </c>
      <c r="W62" s="51"/>
      <c r="X62" s="50">
        <f t="shared" si="26"/>
        <v>0.0625</v>
      </c>
      <c r="Y62" s="50">
        <v>1.0</v>
      </c>
      <c r="Z62" s="51"/>
      <c r="AA62" s="50">
        <f t="shared" si="27"/>
        <v>0.1736111111</v>
      </c>
      <c r="AB62" s="60">
        <v>1.0</v>
      </c>
      <c r="AC62" s="51"/>
      <c r="AD62" s="50">
        <f t="shared" ref="AD62:AD63" si="29">(AB62-$W$60)^2</f>
        <v>0.0625</v>
      </c>
      <c r="AE62" s="50">
        <v>1.0</v>
      </c>
      <c r="AF62" s="51"/>
      <c r="AG62" s="50">
        <f t="shared" si="28"/>
        <v>0.1736111111</v>
      </c>
    </row>
    <row r="63">
      <c r="A63" s="35"/>
      <c r="B63" s="35"/>
      <c r="C63" s="35"/>
      <c r="D63" s="35"/>
      <c r="E63" s="35"/>
      <c r="F63" s="35"/>
      <c r="G63" s="35"/>
      <c r="H63" s="35"/>
      <c r="I63" s="48"/>
      <c r="J63" s="51"/>
      <c r="K63" s="51"/>
      <c r="L63" s="51"/>
      <c r="M63" s="50">
        <f t="shared" si="22"/>
        <v>1</v>
      </c>
      <c r="N63" s="51"/>
      <c r="O63" s="50">
        <f t="shared" si="23"/>
        <v>0.1659807956</v>
      </c>
      <c r="P63" s="51"/>
      <c r="Q63" s="51"/>
      <c r="R63" s="51"/>
      <c r="S63" s="50">
        <v>1.0</v>
      </c>
      <c r="T63" s="51"/>
      <c r="U63" s="50">
        <f t="shared" si="25"/>
        <v>0.1789940828</v>
      </c>
      <c r="V63" s="60">
        <v>2.0</v>
      </c>
      <c r="W63" s="51"/>
      <c r="X63" s="50">
        <f t="shared" si="26"/>
        <v>0.5625</v>
      </c>
      <c r="Y63" s="50">
        <v>1.0</v>
      </c>
      <c r="Z63" s="51"/>
      <c r="AA63" s="50">
        <f t="shared" si="27"/>
        <v>0.1736111111</v>
      </c>
      <c r="AB63" s="60">
        <v>2.0</v>
      </c>
      <c r="AC63" s="51"/>
      <c r="AD63" s="50">
        <f t="shared" si="29"/>
        <v>0.5625</v>
      </c>
      <c r="AE63" s="50">
        <v>1.0</v>
      </c>
      <c r="AF63" s="51"/>
      <c r="AG63" s="50">
        <f t="shared" si="28"/>
        <v>0.1736111111</v>
      </c>
    </row>
    <row r="64">
      <c r="A64" s="35"/>
      <c r="B64" s="35"/>
      <c r="C64" s="35"/>
      <c r="D64" s="35"/>
      <c r="E64" s="35"/>
      <c r="F64" s="35"/>
      <c r="G64" s="35"/>
      <c r="H64" s="35"/>
      <c r="I64" s="48"/>
      <c r="J64" s="51"/>
      <c r="K64" s="51"/>
      <c r="L64" s="51"/>
      <c r="M64" s="50">
        <f t="shared" si="22"/>
        <v>1</v>
      </c>
      <c r="N64" s="51"/>
      <c r="O64" s="50">
        <f t="shared" si="23"/>
        <v>0.1659807956</v>
      </c>
      <c r="P64" s="51"/>
      <c r="Q64" s="51"/>
      <c r="R64" s="51"/>
      <c r="S64" s="50">
        <v>1.0</v>
      </c>
      <c r="T64" s="51"/>
      <c r="U64" s="50">
        <f t="shared" si="25"/>
        <v>0.1789940828</v>
      </c>
      <c r="V64" s="51"/>
      <c r="W64" s="51"/>
      <c r="X64" s="51"/>
      <c r="Y64" s="50">
        <v>1.0</v>
      </c>
      <c r="Z64" s="51"/>
      <c r="AA64" s="50">
        <f t="shared" si="27"/>
        <v>0.1736111111</v>
      </c>
      <c r="AB64" s="51"/>
      <c r="AC64" s="51"/>
      <c r="AD64" s="51"/>
      <c r="AE64" s="50">
        <v>1.0</v>
      </c>
      <c r="AF64" s="51"/>
      <c r="AG64" s="50">
        <f t="shared" si="28"/>
        <v>0.1736111111</v>
      </c>
    </row>
    <row r="65">
      <c r="A65" s="35"/>
      <c r="B65" s="35"/>
      <c r="C65" s="35"/>
      <c r="D65" s="35"/>
      <c r="E65" s="35"/>
      <c r="F65" s="35"/>
      <c r="G65" s="35"/>
      <c r="H65" s="35"/>
      <c r="I65" s="48"/>
      <c r="J65" s="51"/>
      <c r="K65" s="51"/>
      <c r="L65" s="51"/>
      <c r="M65" s="50">
        <f t="shared" si="22"/>
        <v>1</v>
      </c>
      <c r="N65" s="51"/>
      <c r="O65" s="50">
        <f t="shared" si="23"/>
        <v>0.1659807956</v>
      </c>
      <c r="P65" s="51"/>
      <c r="Q65" s="51"/>
      <c r="R65" s="51"/>
      <c r="S65" s="50">
        <v>1.0</v>
      </c>
      <c r="T65" s="51"/>
      <c r="U65" s="50">
        <f t="shared" si="25"/>
        <v>0.1789940828</v>
      </c>
      <c r="V65" s="51"/>
      <c r="W65" s="51"/>
      <c r="X65" s="51"/>
      <c r="Y65" s="50">
        <v>2.0</v>
      </c>
      <c r="Z65" s="51"/>
      <c r="AA65" s="50">
        <f t="shared" si="27"/>
        <v>0.3402777778</v>
      </c>
      <c r="AB65" s="51"/>
      <c r="AC65" s="51"/>
      <c r="AD65" s="51"/>
      <c r="AE65" s="50">
        <v>2.0</v>
      </c>
      <c r="AF65" s="51"/>
      <c r="AG65" s="50">
        <f t="shared" si="28"/>
        <v>0.3402777778</v>
      </c>
    </row>
    <row r="66">
      <c r="A66" s="35"/>
      <c r="B66" s="35"/>
      <c r="C66" s="35"/>
      <c r="D66" s="35"/>
      <c r="E66" s="35"/>
      <c r="F66" s="35"/>
      <c r="G66" s="35"/>
      <c r="H66" s="35"/>
      <c r="I66" s="48"/>
      <c r="J66" s="51"/>
      <c r="K66" s="51"/>
      <c r="L66" s="51"/>
      <c r="M66" s="50">
        <f t="shared" si="22"/>
        <v>1</v>
      </c>
      <c r="N66" s="51"/>
      <c r="O66" s="50">
        <f t="shared" si="23"/>
        <v>0.1659807956</v>
      </c>
      <c r="P66" s="51"/>
      <c r="Q66" s="51"/>
      <c r="R66" s="51"/>
      <c r="S66" s="50">
        <v>1.0</v>
      </c>
      <c r="T66" s="51"/>
      <c r="U66" s="50">
        <f t="shared" si="25"/>
        <v>0.1789940828</v>
      </c>
      <c r="V66" s="51"/>
      <c r="W66" s="51"/>
      <c r="X66" s="51"/>
      <c r="Y66" s="50">
        <v>1.0</v>
      </c>
      <c r="Z66" s="51"/>
      <c r="AA66" s="50">
        <f t="shared" si="27"/>
        <v>0.1736111111</v>
      </c>
      <c r="AB66" s="51"/>
      <c r="AC66" s="51"/>
      <c r="AD66" s="51"/>
      <c r="AE66" s="50">
        <v>1.0</v>
      </c>
      <c r="AF66" s="51"/>
      <c r="AG66" s="50">
        <f t="shared" si="28"/>
        <v>0.1736111111</v>
      </c>
    </row>
    <row r="67">
      <c r="A67" s="35"/>
      <c r="B67" s="35"/>
      <c r="C67" s="35"/>
      <c r="D67" s="35"/>
      <c r="E67" s="35"/>
      <c r="F67" s="35"/>
      <c r="G67" s="35"/>
      <c r="H67" s="35"/>
      <c r="I67" s="48"/>
      <c r="J67" s="51"/>
      <c r="K67" s="51"/>
      <c r="L67" s="51"/>
      <c r="M67" s="50">
        <f t="shared" si="22"/>
        <v>1</v>
      </c>
      <c r="N67" s="51"/>
      <c r="O67" s="50">
        <f t="shared" si="23"/>
        <v>0.1659807956</v>
      </c>
      <c r="P67" s="51"/>
      <c r="Q67" s="51"/>
      <c r="R67" s="51"/>
      <c r="S67" s="50">
        <v>2.0</v>
      </c>
      <c r="T67" s="51"/>
      <c r="U67" s="50">
        <f t="shared" si="25"/>
        <v>0.3328402367</v>
      </c>
      <c r="V67" s="51"/>
      <c r="W67" s="51"/>
      <c r="X67" s="51"/>
      <c r="Y67" s="50">
        <v>2.0</v>
      </c>
      <c r="Z67" s="51"/>
      <c r="AA67" s="50">
        <f t="shared" si="27"/>
        <v>0.3402777778</v>
      </c>
      <c r="AB67" s="51"/>
      <c r="AC67" s="51"/>
      <c r="AD67" s="51"/>
      <c r="AE67" s="50">
        <v>2.0</v>
      </c>
      <c r="AF67" s="51"/>
      <c r="AG67" s="50">
        <f t="shared" si="28"/>
        <v>0.3402777778</v>
      </c>
    </row>
    <row r="68">
      <c r="A68" s="35"/>
      <c r="B68" s="35"/>
      <c r="C68" s="35"/>
      <c r="D68" s="35"/>
      <c r="E68" s="35"/>
      <c r="F68" s="35"/>
      <c r="G68" s="35"/>
      <c r="H68" s="35"/>
      <c r="I68" s="48"/>
      <c r="J68" s="51"/>
      <c r="K68" s="51"/>
      <c r="L68" s="51"/>
      <c r="M68" s="50">
        <f t="shared" si="22"/>
        <v>2</v>
      </c>
      <c r="N68" s="51"/>
      <c r="O68" s="50">
        <f t="shared" si="23"/>
        <v>0.3511659808</v>
      </c>
      <c r="P68" s="51"/>
      <c r="Q68" s="51"/>
      <c r="R68" s="51"/>
      <c r="S68" s="50">
        <v>1.0</v>
      </c>
      <c r="T68" s="51"/>
      <c r="U68" s="50">
        <f t="shared" si="25"/>
        <v>0.1789940828</v>
      </c>
      <c r="V68" s="51"/>
      <c r="W68" s="51"/>
      <c r="X68" s="51"/>
      <c r="Y68" s="50">
        <v>2.0</v>
      </c>
      <c r="Z68" s="51"/>
      <c r="AA68" s="50">
        <f t="shared" si="27"/>
        <v>0.3402777778</v>
      </c>
      <c r="AB68" s="51"/>
      <c r="AC68" s="51"/>
      <c r="AD68" s="51"/>
      <c r="AE68" s="50">
        <v>2.0</v>
      </c>
      <c r="AF68" s="51"/>
      <c r="AG68" s="50">
        <f t="shared" si="28"/>
        <v>0.3402777778</v>
      </c>
    </row>
    <row r="69">
      <c r="A69" s="35"/>
      <c r="B69" s="35"/>
      <c r="C69" s="35"/>
      <c r="D69" s="35"/>
      <c r="E69" s="35"/>
      <c r="F69" s="35"/>
      <c r="G69" s="35"/>
      <c r="H69" s="35"/>
      <c r="I69" s="48"/>
      <c r="J69" s="51"/>
      <c r="K69" s="51"/>
      <c r="L69" s="51"/>
      <c r="M69" s="50">
        <f t="shared" si="22"/>
        <v>1</v>
      </c>
      <c r="N69" s="51"/>
      <c r="O69" s="50">
        <f t="shared" si="23"/>
        <v>0.1659807956</v>
      </c>
      <c r="P69" s="51"/>
      <c r="Q69" s="51"/>
      <c r="R69" s="51"/>
      <c r="S69" s="50">
        <v>2.0</v>
      </c>
      <c r="T69" s="51"/>
      <c r="U69" s="50">
        <f t="shared" si="25"/>
        <v>0.3328402367</v>
      </c>
      <c r="V69" s="51"/>
      <c r="W69" s="51"/>
      <c r="X69" s="51"/>
      <c r="Y69" s="50">
        <v>1.0</v>
      </c>
      <c r="Z69" s="51"/>
      <c r="AA69" s="50">
        <f t="shared" si="27"/>
        <v>0.1736111111</v>
      </c>
      <c r="AB69" s="51"/>
      <c r="AC69" s="51"/>
      <c r="AD69" s="51"/>
      <c r="AE69" s="50">
        <v>1.0</v>
      </c>
      <c r="AF69" s="51"/>
      <c r="AG69" s="50">
        <f t="shared" si="28"/>
        <v>0.1736111111</v>
      </c>
    </row>
    <row r="70">
      <c r="A70" s="35"/>
      <c r="B70" s="35"/>
      <c r="C70" s="35"/>
      <c r="D70" s="35"/>
      <c r="E70" s="35"/>
      <c r="F70" s="35"/>
      <c r="G70" s="35"/>
      <c r="H70" s="35"/>
      <c r="I70" s="48"/>
      <c r="J70" s="51"/>
      <c r="K70" s="51"/>
      <c r="L70" s="51"/>
      <c r="M70" s="50">
        <f t="shared" si="22"/>
        <v>2</v>
      </c>
      <c r="N70" s="51"/>
      <c r="O70" s="50">
        <f t="shared" si="23"/>
        <v>0.3511659808</v>
      </c>
      <c r="P70" s="51"/>
      <c r="Q70" s="51"/>
      <c r="R70" s="51"/>
      <c r="S70" s="50">
        <v>2.0</v>
      </c>
      <c r="T70" s="51"/>
      <c r="U70" s="50">
        <f t="shared" si="25"/>
        <v>0.3328402367</v>
      </c>
      <c r="V70" s="51"/>
      <c r="W70" s="51"/>
      <c r="X70" s="51"/>
      <c r="Y70" s="50">
        <v>2.0</v>
      </c>
      <c r="Z70" s="51"/>
      <c r="AA70" s="50">
        <f t="shared" si="27"/>
        <v>0.3402777778</v>
      </c>
      <c r="AB70" s="51"/>
      <c r="AC70" s="51"/>
      <c r="AD70" s="51"/>
      <c r="AE70" s="50">
        <v>2.0</v>
      </c>
      <c r="AF70" s="51"/>
      <c r="AG70" s="50">
        <f t="shared" si="28"/>
        <v>0.3402777778</v>
      </c>
    </row>
    <row r="71">
      <c r="A71" s="35"/>
      <c r="B71" s="35"/>
      <c r="C71" s="35"/>
      <c r="D71" s="35"/>
      <c r="E71" s="35"/>
      <c r="F71" s="35"/>
      <c r="G71" s="35"/>
      <c r="H71" s="35"/>
      <c r="I71" s="48"/>
      <c r="J71" s="51"/>
      <c r="K71" s="51"/>
      <c r="L71" s="51"/>
      <c r="M71" s="50">
        <f t="shared" si="22"/>
        <v>2</v>
      </c>
      <c r="N71" s="51"/>
      <c r="O71" s="50">
        <f t="shared" si="23"/>
        <v>0.3511659808</v>
      </c>
      <c r="P71" s="51"/>
      <c r="Q71" s="51"/>
      <c r="R71" s="51"/>
      <c r="S71" s="50">
        <v>1.0</v>
      </c>
      <c r="T71" s="51"/>
      <c r="U71" s="50">
        <f t="shared" si="25"/>
        <v>0.1789940828</v>
      </c>
      <c r="V71" s="51"/>
      <c r="W71" s="51"/>
      <c r="X71" s="51"/>
      <c r="Y71" s="50">
        <v>2.0</v>
      </c>
      <c r="Z71" s="51"/>
      <c r="AA71" s="50">
        <f t="shared" si="27"/>
        <v>0.3402777778</v>
      </c>
      <c r="AB71" s="51"/>
      <c r="AC71" s="51"/>
      <c r="AD71" s="51"/>
      <c r="AE71" s="50">
        <v>2.0</v>
      </c>
      <c r="AF71" s="51"/>
      <c r="AG71" s="50">
        <f t="shared" si="28"/>
        <v>0.3402777778</v>
      </c>
    </row>
    <row r="72">
      <c r="A72" s="35"/>
      <c r="B72" s="35"/>
      <c r="C72" s="35"/>
      <c r="D72" s="35"/>
      <c r="E72" s="35"/>
      <c r="F72" s="35"/>
      <c r="G72" s="35"/>
      <c r="H72" s="35"/>
      <c r="I72" s="48"/>
      <c r="J72" s="51"/>
      <c r="K72" s="51"/>
      <c r="L72" s="51"/>
      <c r="M72" s="50">
        <f t="shared" si="22"/>
        <v>1</v>
      </c>
      <c r="N72" s="51"/>
      <c r="O72" s="50">
        <f t="shared" si="23"/>
        <v>0.1659807956</v>
      </c>
      <c r="P72" s="51"/>
      <c r="Q72" s="51"/>
      <c r="R72" s="51"/>
      <c r="S72" s="50">
        <v>2.0</v>
      </c>
      <c r="T72" s="51"/>
      <c r="U72" s="50">
        <f t="shared" si="25"/>
        <v>0.3328402367</v>
      </c>
      <c r="V72" s="51"/>
      <c r="W72" s="51"/>
      <c r="X72" s="51"/>
      <c r="Y72" s="50">
        <v>1.0</v>
      </c>
      <c r="Z72" s="51"/>
      <c r="AA72" s="50">
        <f t="shared" si="27"/>
        <v>0.1736111111</v>
      </c>
      <c r="AB72" s="51"/>
      <c r="AC72" s="51"/>
      <c r="AD72" s="51"/>
      <c r="AE72" s="50">
        <v>1.0</v>
      </c>
      <c r="AF72" s="51"/>
      <c r="AG72" s="50">
        <f t="shared" si="28"/>
        <v>0.1736111111</v>
      </c>
    </row>
    <row r="73">
      <c r="A73" s="35"/>
      <c r="B73" s="35"/>
      <c r="C73" s="35"/>
      <c r="D73" s="35"/>
      <c r="E73" s="35"/>
      <c r="F73" s="35"/>
      <c r="G73" s="35"/>
      <c r="H73" s="35"/>
      <c r="I73" s="48"/>
      <c r="J73" s="51"/>
      <c r="K73" s="51"/>
      <c r="L73" s="51"/>
      <c r="M73" s="50">
        <f t="shared" si="22"/>
        <v>2</v>
      </c>
      <c r="N73" s="51"/>
      <c r="O73" s="50">
        <f t="shared" si="23"/>
        <v>0.3511659808</v>
      </c>
      <c r="P73" s="51"/>
      <c r="Q73" s="51"/>
      <c r="R73" s="51"/>
      <c r="S73" s="50">
        <v>2.0</v>
      </c>
      <c r="T73" s="51"/>
      <c r="U73" s="50">
        <f t="shared" si="25"/>
        <v>0.3328402367</v>
      </c>
      <c r="V73" s="51"/>
      <c r="W73" s="51"/>
      <c r="X73" s="51"/>
      <c r="Y73" s="50">
        <v>2.0</v>
      </c>
      <c r="Z73" s="51"/>
      <c r="AA73" s="50">
        <f t="shared" si="27"/>
        <v>0.3402777778</v>
      </c>
      <c r="AB73" s="51"/>
      <c r="AC73" s="51"/>
      <c r="AD73" s="51"/>
      <c r="AE73" s="50">
        <v>2.0</v>
      </c>
      <c r="AF73" s="51"/>
      <c r="AG73" s="50">
        <f t="shared" si="28"/>
        <v>0.3402777778</v>
      </c>
    </row>
    <row r="74">
      <c r="A74" s="35"/>
      <c r="B74" s="35"/>
      <c r="C74" s="35"/>
      <c r="D74" s="35"/>
      <c r="E74" s="35"/>
      <c r="F74" s="35"/>
      <c r="G74" s="35"/>
      <c r="H74" s="35"/>
      <c r="I74" s="48"/>
      <c r="J74" s="51"/>
      <c r="K74" s="51"/>
      <c r="L74" s="51"/>
      <c r="M74" s="50">
        <f t="shared" si="22"/>
        <v>2</v>
      </c>
      <c r="N74" s="51"/>
      <c r="O74" s="50">
        <f t="shared" si="23"/>
        <v>0.3511659808</v>
      </c>
      <c r="P74" s="51"/>
      <c r="Q74" s="51"/>
      <c r="R74" s="51"/>
      <c r="S74" s="50">
        <v>1.0</v>
      </c>
      <c r="T74" s="51"/>
      <c r="U74" s="50">
        <f t="shared" si="25"/>
        <v>0.1789940828</v>
      </c>
      <c r="V74" s="51"/>
      <c r="W74" s="51"/>
      <c r="X74" s="51"/>
      <c r="Y74" s="50">
        <v>2.0</v>
      </c>
      <c r="Z74" s="51"/>
      <c r="AA74" s="50">
        <f t="shared" si="27"/>
        <v>0.3402777778</v>
      </c>
      <c r="AB74" s="51"/>
      <c r="AC74" s="51"/>
      <c r="AD74" s="51"/>
      <c r="AE74" s="50">
        <v>2.0</v>
      </c>
      <c r="AF74" s="51"/>
      <c r="AG74" s="50">
        <f t="shared" si="28"/>
        <v>0.3402777778</v>
      </c>
    </row>
    <row r="75">
      <c r="A75" s="35"/>
      <c r="B75" s="35"/>
      <c r="C75" s="35"/>
      <c r="D75" s="35"/>
      <c r="E75" s="35"/>
      <c r="F75" s="35"/>
      <c r="G75" s="35"/>
      <c r="H75" s="35"/>
      <c r="I75" s="48"/>
      <c r="J75" s="51"/>
      <c r="K75" s="51"/>
      <c r="L75" s="51"/>
      <c r="M75" s="50">
        <f t="shared" si="22"/>
        <v>1</v>
      </c>
      <c r="N75" s="51"/>
      <c r="O75" s="50">
        <f t="shared" si="23"/>
        <v>0.1659807956</v>
      </c>
      <c r="P75" s="51"/>
      <c r="Q75" s="51"/>
      <c r="R75" s="51"/>
      <c r="S75" s="50">
        <v>2.0</v>
      </c>
      <c r="T75" s="51"/>
      <c r="U75" s="50">
        <f t="shared" si="25"/>
        <v>0.3328402367</v>
      </c>
      <c r="V75" s="51"/>
      <c r="W75" s="51"/>
      <c r="X75" s="51"/>
      <c r="Y75" s="50">
        <v>2.0</v>
      </c>
      <c r="Z75" s="51"/>
      <c r="AA75" s="50">
        <f t="shared" si="27"/>
        <v>0.3402777778</v>
      </c>
      <c r="AB75" s="51"/>
      <c r="AC75" s="51"/>
      <c r="AD75" s="51"/>
      <c r="AE75" s="50">
        <v>2.0</v>
      </c>
      <c r="AF75" s="51"/>
      <c r="AG75" s="50">
        <f t="shared" si="28"/>
        <v>0.3402777778</v>
      </c>
    </row>
    <row r="76">
      <c r="A76" s="35"/>
      <c r="B76" s="35"/>
      <c r="C76" s="35"/>
      <c r="D76" s="35"/>
      <c r="E76" s="35"/>
      <c r="F76" s="35"/>
      <c r="G76" s="35"/>
      <c r="H76" s="35"/>
      <c r="I76" s="48"/>
      <c r="J76" s="51"/>
      <c r="K76" s="51"/>
      <c r="L76" s="51"/>
      <c r="M76" s="50">
        <f t="shared" si="22"/>
        <v>2</v>
      </c>
      <c r="N76" s="51"/>
      <c r="O76" s="50">
        <f t="shared" si="23"/>
        <v>0.3511659808</v>
      </c>
      <c r="P76" s="51"/>
      <c r="Q76" s="51"/>
      <c r="R76" s="51"/>
      <c r="S76" s="50">
        <v>2.0</v>
      </c>
      <c r="T76" s="51"/>
      <c r="U76" s="50">
        <f t="shared" si="25"/>
        <v>0.3328402367</v>
      </c>
      <c r="V76" s="51"/>
      <c r="W76" s="51"/>
      <c r="X76" s="51"/>
      <c r="Y76" s="50">
        <v>1.0</v>
      </c>
      <c r="Z76" s="51"/>
      <c r="AA76" s="50">
        <f t="shared" si="27"/>
        <v>0.1736111111</v>
      </c>
      <c r="AB76" s="51"/>
      <c r="AC76" s="51"/>
      <c r="AD76" s="51"/>
      <c r="AE76" s="50">
        <v>1.0</v>
      </c>
      <c r="AF76" s="51"/>
      <c r="AG76" s="50">
        <f t="shared" si="28"/>
        <v>0.1736111111</v>
      </c>
    </row>
    <row r="77">
      <c r="A77" s="35"/>
      <c r="B77" s="35"/>
      <c r="C77" s="35"/>
      <c r="D77" s="35"/>
      <c r="E77" s="35"/>
      <c r="F77" s="35"/>
      <c r="G77" s="35"/>
      <c r="H77" s="35"/>
      <c r="I77" s="48"/>
      <c r="J77" s="51"/>
      <c r="K77" s="51"/>
      <c r="L77" s="51"/>
      <c r="M77" s="50">
        <f t="shared" si="22"/>
        <v>2</v>
      </c>
      <c r="N77" s="51"/>
      <c r="O77" s="50">
        <f t="shared" si="23"/>
        <v>0.3511659808</v>
      </c>
      <c r="P77" s="51"/>
      <c r="Q77" s="51"/>
      <c r="R77" s="51"/>
      <c r="S77" s="50">
        <v>2.0</v>
      </c>
      <c r="T77" s="51"/>
      <c r="U77" s="50">
        <f t="shared" si="25"/>
        <v>0.3328402367</v>
      </c>
      <c r="V77" s="51"/>
      <c r="W77" s="51"/>
      <c r="X77" s="51"/>
      <c r="Y77" s="50">
        <v>1.0</v>
      </c>
      <c r="Z77" s="51"/>
      <c r="AA77" s="50">
        <f t="shared" si="27"/>
        <v>0.1736111111</v>
      </c>
      <c r="AB77" s="51"/>
      <c r="AC77" s="51"/>
      <c r="AD77" s="51"/>
      <c r="AE77" s="50">
        <v>1.0</v>
      </c>
      <c r="AF77" s="51"/>
      <c r="AG77" s="50">
        <f t="shared" si="28"/>
        <v>0.1736111111</v>
      </c>
    </row>
    <row r="78">
      <c r="A78" s="35"/>
      <c r="B78" s="35"/>
      <c r="C78" s="35"/>
      <c r="D78" s="35"/>
      <c r="E78" s="35"/>
      <c r="F78" s="35"/>
      <c r="G78" s="35"/>
      <c r="H78" s="35"/>
      <c r="I78" s="48"/>
      <c r="J78" s="51"/>
      <c r="K78" s="51"/>
      <c r="L78" s="51"/>
      <c r="M78" s="50">
        <f t="shared" si="22"/>
        <v>2</v>
      </c>
      <c r="N78" s="51"/>
      <c r="O78" s="50">
        <f t="shared" si="23"/>
        <v>0.3511659808</v>
      </c>
      <c r="P78" s="51"/>
      <c r="Q78" s="51"/>
      <c r="R78" s="51"/>
      <c r="S78" s="50">
        <v>1.0</v>
      </c>
      <c r="T78" s="51"/>
      <c r="U78" s="50">
        <f t="shared" si="25"/>
        <v>0.1789940828</v>
      </c>
      <c r="V78" s="51"/>
      <c r="W78" s="51"/>
      <c r="X78" s="51"/>
      <c r="Y78" s="50">
        <v>1.0</v>
      </c>
      <c r="Z78" s="51"/>
      <c r="AA78" s="50">
        <f t="shared" si="27"/>
        <v>0.1736111111</v>
      </c>
      <c r="AB78" s="51"/>
      <c r="AC78" s="51"/>
      <c r="AD78" s="51"/>
      <c r="AE78" s="50">
        <v>1.0</v>
      </c>
      <c r="AF78" s="51"/>
      <c r="AG78" s="50">
        <f t="shared" si="28"/>
        <v>0.1736111111</v>
      </c>
    </row>
    <row r="79">
      <c r="A79" s="35"/>
      <c r="B79" s="35"/>
      <c r="C79" s="35"/>
      <c r="D79" s="35"/>
      <c r="E79" s="35"/>
      <c r="F79" s="35"/>
      <c r="G79" s="35"/>
      <c r="H79" s="35"/>
      <c r="I79" s="48"/>
      <c r="J79" s="51"/>
      <c r="K79" s="51"/>
      <c r="L79" s="51"/>
      <c r="M79" s="50">
        <f t="shared" si="22"/>
        <v>1</v>
      </c>
      <c r="N79" s="51"/>
      <c r="O79" s="50">
        <f t="shared" si="23"/>
        <v>0.1659807956</v>
      </c>
      <c r="P79" s="51"/>
      <c r="Q79" s="51"/>
      <c r="R79" s="51"/>
      <c r="S79" s="50">
        <v>1.0</v>
      </c>
      <c r="T79" s="51"/>
      <c r="U79" s="50">
        <f t="shared" si="25"/>
        <v>0.1789940828</v>
      </c>
      <c r="V79" s="51"/>
      <c r="W79" s="51"/>
      <c r="X79" s="51"/>
      <c r="Y79" s="50">
        <v>1.0</v>
      </c>
      <c r="Z79" s="51"/>
      <c r="AA79" s="50">
        <f t="shared" si="27"/>
        <v>0.1736111111</v>
      </c>
      <c r="AB79" s="51"/>
      <c r="AC79" s="51"/>
      <c r="AD79" s="51"/>
      <c r="AE79" s="50">
        <v>1.0</v>
      </c>
      <c r="AF79" s="51"/>
      <c r="AG79" s="50">
        <f t="shared" si="28"/>
        <v>0.1736111111</v>
      </c>
    </row>
    <row r="80">
      <c r="A80" s="35"/>
      <c r="B80" s="35"/>
      <c r="C80" s="35"/>
      <c r="D80" s="35"/>
      <c r="E80" s="35"/>
      <c r="F80" s="35"/>
      <c r="G80" s="35"/>
      <c r="H80" s="35"/>
      <c r="I80" s="48"/>
      <c r="J80" s="51"/>
      <c r="K80" s="51"/>
      <c r="L80" s="51"/>
      <c r="M80" s="50">
        <f t="shared" si="22"/>
        <v>1</v>
      </c>
      <c r="N80" s="51"/>
      <c r="O80" s="50">
        <f t="shared" si="23"/>
        <v>0.1659807956</v>
      </c>
      <c r="P80" s="51"/>
      <c r="Q80" s="51"/>
      <c r="R80" s="51"/>
      <c r="S80" s="50">
        <v>1.0</v>
      </c>
      <c r="T80" s="51"/>
      <c r="U80" s="50">
        <f t="shared" si="25"/>
        <v>0.1789940828</v>
      </c>
      <c r="V80" s="51"/>
      <c r="W80" s="51"/>
      <c r="X80" s="51"/>
      <c r="Y80" s="50">
        <v>2.0</v>
      </c>
      <c r="Z80" s="51"/>
      <c r="AA80" s="50">
        <f t="shared" si="27"/>
        <v>0.3402777778</v>
      </c>
      <c r="AB80" s="51"/>
      <c r="AC80" s="51"/>
      <c r="AD80" s="51"/>
      <c r="AE80" s="50">
        <v>2.0</v>
      </c>
      <c r="AF80" s="51"/>
      <c r="AG80" s="50">
        <f t="shared" si="28"/>
        <v>0.3402777778</v>
      </c>
    </row>
    <row r="81">
      <c r="A81" s="35"/>
      <c r="B81" s="35"/>
      <c r="C81" s="35"/>
      <c r="D81" s="35"/>
      <c r="E81" s="35"/>
      <c r="F81" s="35"/>
      <c r="G81" s="35"/>
      <c r="H81" s="35"/>
      <c r="I81" s="48"/>
      <c r="J81" s="51"/>
      <c r="K81" s="51"/>
      <c r="L81" s="51"/>
      <c r="M81" s="50">
        <f t="shared" si="22"/>
        <v>1</v>
      </c>
      <c r="N81" s="51"/>
      <c r="O81" s="50">
        <f t="shared" si="23"/>
        <v>0.1659807956</v>
      </c>
      <c r="P81" s="51"/>
      <c r="Q81" s="51"/>
      <c r="R81" s="51"/>
      <c r="S81" s="50">
        <v>1.0</v>
      </c>
      <c r="T81" s="51"/>
      <c r="U81" s="50">
        <f t="shared" si="25"/>
        <v>0.1789940828</v>
      </c>
      <c r="V81" s="51"/>
      <c r="W81" s="51"/>
      <c r="X81" s="51"/>
      <c r="Y81" s="50">
        <v>2.0</v>
      </c>
      <c r="Z81" s="51"/>
      <c r="AA81" s="50">
        <f t="shared" si="27"/>
        <v>0.3402777778</v>
      </c>
      <c r="AB81" s="51"/>
      <c r="AC81" s="51"/>
      <c r="AD81" s="51"/>
      <c r="AE81" s="50">
        <v>2.0</v>
      </c>
      <c r="AF81" s="51"/>
      <c r="AG81" s="50">
        <f t="shared" si="28"/>
        <v>0.3402777778</v>
      </c>
    </row>
    <row r="82">
      <c r="A82" s="35"/>
      <c r="B82" s="35"/>
      <c r="C82" s="35"/>
      <c r="D82" s="35"/>
      <c r="E82" s="35"/>
      <c r="F82" s="35"/>
      <c r="G82" s="35"/>
      <c r="H82" s="35"/>
      <c r="I82" s="48"/>
      <c r="J82" s="51"/>
      <c r="K82" s="51"/>
      <c r="L82" s="51"/>
      <c r="M82" s="50">
        <f t="shared" si="22"/>
        <v>1</v>
      </c>
      <c r="N82" s="51"/>
      <c r="O82" s="50">
        <f t="shared" si="23"/>
        <v>0.1659807956</v>
      </c>
      <c r="P82" s="51"/>
      <c r="Q82" s="51"/>
      <c r="R82" s="51"/>
      <c r="S82" s="50">
        <v>2.0</v>
      </c>
      <c r="T82" s="51"/>
      <c r="U82" s="50">
        <f t="shared" si="25"/>
        <v>0.3328402367</v>
      </c>
      <c r="V82" s="51"/>
      <c r="W82" s="51"/>
      <c r="X82" s="51"/>
      <c r="Y82" s="50">
        <v>1.0</v>
      </c>
      <c r="Z82" s="51"/>
      <c r="AA82" s="50">
        <f t="shared" si="27"/>
        <v>0.1736111111</v>
      </c>
      <c r="AB82" s="51"/>
      <c r="AC82" s="51"/>
      <c r="AD82" s="51"/>
      <c r="AE82" s="50">
        <v>1.0</v>
      </c>
      <c r="AF82" s="51"/>
      <c r="AG82" s="50">
        <f t="shared" si="28"/>
        <v>0.1736111111</v>
      </c>
    </row>
    <row r="83">
      <c r="A83" s="35"/>
      <c r="B83" s="35"/>
      <c r="C83" s="35"/>
      <c r="D83" s="35"/>
      <c r="E83" s="35"/>
      <c r="F83" s="35"/>
      <c r="G83" s="35"/>
      <c r="H83" s="35"/>
      <c r="I83" s="48"/>
      <c r="J83" s="51"/>
      <c r="K83" s="51"/>
      <c r="L83" s="51"/>
      <c r="M83" s="50">
        <f t="shared" si="22"/>
        <v>2</v>
      </c>
      <c r="N83" s="51"/>
      <c r="O83" s="50">
        <f t="shared" si="23"/>
        <v>0.3511659808</v>
      </c>
      <c r="P83" s="51"/>
      <c r="Q83" s="51"/>
      <c r="R83" s="51"/>
      <c r="S83" s="50">
        <v>2.0</v>
      </c>
      <c r="T83" s="51"/>
      <c r="U83" s="50">
        <f t="shared" si="25"/>
        <v>0.3328402367</v>
      </c>
      <c r="V83" s="51"/>
      <c r="W83" s="51"/>
      <c r="X83" s="51"/>
      <c r="Y83" s="50">
        <v>1.0</v>
      </c>
      <c r="Z83" s="51"/>
      <c r="AA83" s="50">
        <f t="shared" si="27"/>
        <v>0.1736111111</v>
      </c>
      <c r="AB83" s="51"/>
      <c r="AC83" s="51"/>
      <c r="AD83" s="51"/>
      <c r="AE83" s="50">
        <v>1.0</v>
      </c>
      <c r="AF83" s="51"/>
      <c r="AG83" s="50">
        <f t="shared" si="28"/>
        <v>0.1736111111</v>
      </c>
    </row>
    <row r="84">
      <c r="A84" s="35"/>
      <c r="B84" s="35"/>
      <c r="C84" s="35"/>
      <c r="D84" s="35"/>
      <c r="E84" s="35"/>
      <c r="F84" s="35"/>
      <c r="G84" s="35"/>
      <c r="H84" s="35"/>
      <c r="I84" s="48"/>
      <c r="J84" s="51"/>
      <c r="K84" s="51"/>
      <c r="L84" s="51"/>
      <c r="M84" s="50">
        <f t="shared" si="22"/>
        <v>2</v>
      </c>
      <c r="N84" s="51"/>
      <c r="O84" s="50">
        <f t="shared" si="23"/>
        <v>0.3511659808</v>
      </c>
      <c r="P84" s="51"/>
      <c r="Q84" s="51"/>
      <c r="R84" s="51"/>
      <c r="S84" s="50">
        <v>1.0</v>
      </c>
      <c r="T84" s="51"/>
      <c r="U84" s="50">
        <f t="shared" si="25"/>
        <v>0.1789940828</v>
      </c>
      <c r="V84" s="51"/>
      <c r="W84" s="51"/>
      <c r="X84" s="51"/>
      <c r="Y84" s="50"/>
      <c r="Z84" s="51"/>
      <c r="AA84" s="50"/>
      <c r="AB84" s="51"/>
      <c r="AC84" s="51"/>
      <c r="AD84" s="51"/>
      <c r="AE84" s="50"/>
      <c r="AF84" s="51"/>
      <c r="AG84" s="50"/>
    </row>
    <row r="85">
      <c r="A85" s="35"/>
      <c r="B85" s="35"/>
      <c r="C85" s="35"/>
      <c r="D85" s="35"/>
      <c r="E85" s="35"/>
      <c r="F85" s="35"/>
      <c r="G85" s="35"/>
      <c r="H85" s="35"/>
      <c r="I85" s="48"/>
      <c r="J85" s="51"/>
      <c r="K85" s="51"/>
      <c r="L85" s="51"/>
      <c r="M85" s="50">
        <f t="shared" si="22"/>
        <v>1</v>
      </c>
      <c r="N85" s="51"/>
      <c r="O85" s="50">
        <f t="shared" si="23"/>
        <v>0.1659807956</v>
      </c>
      <c r="P85" s="51"/>
      <c r="Q85" s="51"/>
      <c r="R85" s="51"/>
      <c r="S85" s="50">
        <v>1.0</v>
      </c>
      <c r="T85" s="51"/>
      <c r="U85" s="50">
        <f t="shared" si="25"/>
        <v>0.1789940828</v>
      </c>
      <c r="V85" s="51"/>
      <c r="W85" s="51"/>
      <c r="X85" s="51"/>
      <c r="Y85" s="50"/>
      <c r="Z85" s="51"/>
      <c r="AA85" s="50"/>
      <c r="AB85" s="51"/>
      <c r="AC85" s="51"/>
      <c r="AD85" s="51"/>
      <c r="AE85" s="50"/>
      <c r="AF85" s="51"/>
      <c r="AG85" s="50"/>
    </row>
    <row r="86">
      <c r="A86" s="35"/>
      <c r="B86" s="35"/>
      <c r="C86" s="35"/>
      <c r="D86" s="35"/>
      <c r="E86" s="35"/>
      <c r="F86" s="35"/>
      <c r="G86" s="35"/>
      <c r="H86" s="35"/>
      <c r="I86" s="48"/>
      <c r="J86" s="51"/>
      <c r="K86" s="51"/>
      <c r="L86" s="51"/>
      <c r="M86" s="50">
        <f t="shared" si="22"/>
        <v>1</v>
      </c>
      <c r="N86" s="51"/>
      <c r="O86" s="50">
        <f t="shared" si="23"/>
        <v>0.1659807956</v>
      </c>
      <c r="P86" s="51"/>
      <c r="Q86" s="51"/>
      <c r="R86" s="51"/>
      <c r="S86" s="50" t="str">
        <f>J34</f>
        <v/>
      </c>
      <c r="T86" s="51"/>
      <c r="U86" s="50"/>
      <c r="V86" s="51"/>
      <c r="W86" s="51"/>
      <c r="X86" s="51"/>
      <c r="Y86" s="50" t="str">
        <f>P34</f>
        <v/>
      </c>
      <c r="Z86" s="51"/>
      <c r="AA86" s="50"/>
      <c r="AB86" s="51"/>
      <c r="AC86" s="51"/>
      <c r="AD86" s="51"/>
      <c r="AE86" s="50"/>
      <c r="AF86" s="51"/>
      <c r="AG86" s="50"/>
    </row>
    <row r="87">
      <c r="A87" s="35"/>
      <c r="B87" s="35"/>
      <c r="C87" s="35"/>
      <c r="D87" s="35"/>
      <c r="E87" s="35"/>
      <c r="F87" s="35"/>
      <c r="G87" s="35"/>
      <c r="H87" s="35"/>
      <c r="I87" s="48"/>
      <c r="J87" s="51"/>
      <c r="K87" s="47" t="s">
        <v>117</v>
      </c>
      <c r="L87" s="53">
        <f>SUM(L60)</f>
        <v>0</v>
      </c>
      <c r="M87" s="51"/>
      <c r="N87" s="47" t="s">
        <v>118</v>
      </c>
      <c r="O87" s="53">
        <f>SUM(O60:O86)</f>
        <v>6.518518519</v>
      </c>
      <c r="P87" s="51"/>
      <c r="Q87" s="47" t="s">
        <v>119</v>
      </c>
      <c r="R87" s="53">
        <f>SUM(R60:R61)</f>
        <v>0</v>
      </c>
      <c r="S87" s="51"/>
      <c r="T87" s="47" t="s">
        <v>120</v>
      </c>
      <c r="U87" s="53">
        <f>SUM(U60:U86)</f>
        <v>6.346153846</v>
      </c>
      <c r="V87" s="51"/>
      <c r="W87" s="47" t="s">
        <v>121</v>
      </c>
      <c r="X87" s="53">
        <f>SUM(X60:X63)</f>
        <v>0.75</v>
      </c>
      <c r="Y87" s="51"/>
      <c r="Z87" s="47" t="s">
        <v>122</v>
      </c>
      <c r="AA87" s="53">
        <f>SUM(AA60:AA86)</f>
        <v>5.833333333</v>
      </c>
      <c r="AB87" s="51"/>
      <c r="AC87" s="47" t="s">
        <v>123</v>
      </c>
      <c r="AD87" s="53">
        <f>SUM(AD60:AD63)</f>
        <v>0.75</v>
      </c>
      <c r="AE87" s="51"/>
      <c r="AF87" s="47" t="s">
        <v>124</v>
      </c>
      <c r="AG87" s="53">
        <f>SUM(AG60:AG86)</f>
        <v>5.833333333</v>
      </c>
    </row>
    <row r="88">
      <c r="A88" s="35"/>
      <c r="B88" s="35"/>
      <c r="C88" s="35"/>
      <c r="D88" s="35"/>
      <c r="E88" s="35"/>
      <c r="F88" s="35"/>
      <c r="G88" s="35"/>
      <c r="H88" s="35"/>
      <c r="I88" s="48"/>
      <c r="J88" s="51"/>
      <c r="K88" s="51" t="s">
        <v>125</v>
      </c>
      <c r="L88" s="55">
        <f>L87+O87</f>
        <v>6.518518519</v>
      </c>
      <c r="M88" s="51"/>
      <c r="N88" s="51"/>
      <c r="O88" s="51"/>
      <c r="P88" s="51"/>
      <c r="Q88" s="51" t="s">
        <v>125</v>
      </c>
      <c r="R88" s="55">
        <f>R87+U87</f>
        <v>6.346153846</v>
      </c>
      <c r="S88" s="51"/>
      <c r="T88" s="51"/>
      <c r="U88" s="51"/>
      <c r="V88" s="51"/>
      <c r="W88" s="51" t="s">
        <v>125</v>
      </c>
      <c r="X88" s="55">
        <f>X87+AA87</f>
        <v>6.583333333</v>
      </c>
      <c r="Y88" s="51"/>
      <c r="Z88" s="51"/>
      <c r="AA88" s="51"/>
      <c r="AB88" s="51"/>
      <c r="AC88" s="51" t="s">
        <v>125</v>
      </c>
      <c r="AD88" s="55">
        <f>AD87+AG87</f>
        <v>6.583333333</v>
      </c>
      <c r="AE88" s="51"/>
      <c r="AF88" s="51"/>
      <c r="AG88" s="51"/>
    </row>
    <row r="89">
      <c r="A89" s="35"/>
      <c r="B89" s="35"/>
      <c r="C89" s="35"/>
      <c r="D89" s="35"/>
      <c r="E89" s="35"/>
      <c r="F89" s="35"/>
      <c r="G89" s="35"/>
      <c r="H89" s="35"/>
      <c r="I89" s="48"/>
      <c r="J89" s="51"/>
      <c r="K89" s="51"/>
      <c r="L89" s="51"/>
      <c r="M89" s="51"/>
      <c r="N89" s="51"/>
      <c r="O89" s="51"/>
      <c r="P89" s="51"/>
      <c r="Q89" s="51"/>
      <c r="R89" s="51"/>
      <c r="S89" s="51"/>
      <c r="T89" s="51"/>
      <c r="U89" s="51"/>
      <c r="V89" s="51"/>
      <c r="W89" s="51"/>
      <c r="X89" s="51"/>
      <c r="Y89" s="51"/>
      <c r="Z89" s="51"/>
      <c r="AA89" s="51"/>
      <c r="AB89" s="51"/>
      <c r="AC89" s="51"/>
      <c r="AD89" s="51"/>
      <c r="AE89" s="51"/>
      <c r="AF89" s="51"/>
      <c r="AG89" s="51"/>
    </row>
    <row r="90">
      <c r="A90" s="35"/>
      <c r="B90" s="35"/>
      <c r="C90" s="35"/>
      <c r="D90" s="35"/>
      <c r="E90" s="35"/>
      <c r="F90" s="35"/>
      <c r="G90" s="35"/>
      <c r="H90" s="35"/>
      <c r="I90" s="48"/>
      <c r="J90" s="45" t="s">
        <v>126</v>
      </c>
      <c r="K90" s="40"/>
      <c r="L90" s="41"/>
      <c r="M90" s="45" t="s">
        <v>127</v>
      </c>
      <c r="N90" s="40"/>
      <c r="O90" s="41"/>
      <c r="P90" s="45" t="s">
        <v>128</v>
      </c>
      <c r="Q90" s="40"/>
      <c r="R90" s="41"/>
      <c r="S90" s="45" t="s">
        <v>129</v>
      </c>
      <c r="T90" s="40"/>
      <c r="U90" s="41"/>
      <c r="V90" s="45" t="s">
        <v>130</v>
      </c>
      <c r="W90" s="40"/>
      <c r="X90" s="41"/>
      <c r="Y90" s="45" t="s">
        <v>131</v>
      </c>
      <c r="Z90" s="40"/>
      <c r="AA90" s="41"/>
      <c r="AB90" s="45" t="s">
        <v>132</v>
      </c>
      <c r="AC90" s="40"/>
      <c r="AD90" s="41"/>
      <c r="AE90" s="45" t="s">
        <v>133</v>
      </c>
      <c r="AF90" s="40"/>
      <c r="AG90" s="41"/>
    </row>
    <row r="91">
      <c r="A91" s="35"/>
      <c r="B91" s="35"/>
      <c r="C91" s="35"/>
      <c r="D91" s="35"/>
      <c r="E91" s="35"/>
      <c r="F91" s="35"/>
      <c r="G91" s="35"/>
      <c r="H91" s="35"/>
      <c r="I91" s="48"/>
      <c r="J91" s="47" t="s">
        <v>73</v>
      </c>
      <c r="K91" s="47" t="s">
        <v>115</v>
      </c>
      <c r="L91" s="47" t="s">
        <v>71</v>
      </c>
      <c r="M91" s="47" t="s">
        <v>73</v>
      </c>
      <c r="N91" s="47" t="s">
        <v>116</v>
      </c>
      <c r="O91" s="47" t="s">
        <v>71</v>
      </c>
      <c r="P91" s="47" t="s">
        <v>73</v>
      </c>
      <c r="Q91" s="47" t="s">
        <v>115</v>
      </c>
      <c r="R91" s="47" t="s">
        <v>71</v>
      </c>
      <c r="S91" s="47" t="s">
        <v>73</v>
      </c>
      <c r="T91" s="47" t="s">
        <v>116</v>
      </c>
      <c r="U91" s="47" t="s">
        <v>71</v>
      </c>
      <c r="V91" s="47" t="s">
        <v>73</v>
      </c>
      <c r="W91" s="47" t="s">
        <v>115</v>
      </c>
      <c r="X91" s="47" t="s">
        <v>71</v>
      </c>
      <c r="Y91" s="47" t="s">
        <v>73</v>
      </c>
      <c r="Z91" s="47" t="s">
        <v>116</v>
      </c>
      <c r="AA91" s="47" t="s">
        <v>71</v>
      </c>
      <c r="AB91" s="47" t="s">
        <v>73</v>
      </c>
      <c r="AC91" s="47" t="s">
        <v>115</v>
      </c>
      <c r="AD91" s="47" t="s">
        <v>71</v>
      </c>
      <c r="AE91" s="47" t="s">
        <v>73</v>
      </c>
      <c r="AF91" s="47" t="s">
        <v>116</v>
      </c>
      <c r="AG91" s="47" t="s">
        <v>71</v>
      </c>
    </row>
    <row r="92">
      <c r="A92" s="35"/>
      <c r="B92" s="35"/>
      <c r="C92" s="35"/>
      <c r="D92" s="35"/>
      <c r="E92" s="35"/>
      <c r="F92" s="35"/>
      <c r="G92" s="35"/>
      <c r="H92" s="35"/>
      <c r="I92" s="48"/>
      <c r="J92" s="50">
        <v>1.0</v>
      </c>
      <c r="K92" s="50">
        <f>AVERAGE(J92:J96)</f>
        <v>1.2</v>
      </c>
      <c r="L92" s="50">
        <f t="shared" ref="L92:L96" si="30">(J92-$K$92)^2</f>
        <v>0.04</v>
      </c>
      <c r="M92" s="50">
        <v>1.0</v>
      </c>
      <c r="N92" s="50">
        <f>AVERAGE(M92:M114)</f>
        <v>1.434782609</v>
      </c>
      <c r="O92" s="50">
        <f t="shared" ref="O92:O114" si="31">(M92-$N$92)^2</f>
        <v>0.1890359168</v>
      </c>
      <c r="P92" s="50">
        <v>1.0</v>
      </c>
      <c r="Q92" s="50">
        <f>AVERAGE(P92:P98)</f>
        <v>1.142857143</v>
      </c>
      <c r="R92" s="50">
        <f t="shared" ref="R92:R98" si="32">(P92-$Q$92)^2</f>
        <v>0.02040816327</v>
      </c>
      <c r="S92" s="50">
        <v>1.0</v>
      </c>
      <c r="T92" s="50">
        <f>AVERAGE(S92:S113)</f>
        <v>1.476190476</v>
      </c>
      <c r="U92" s="50">
        <f t="shared" ref="U92:U112" si="33">(S92-$T$92)^2</f>
        <v>0.2267573696</v>
      </c>
      <c r="V92" s="50">
        <v>1.0</v>
      </c>
      <c r="W92" s="50">
        <f>AVERAGE(V92:V98)</f>
        <v>1.142857143</v>
      </c>
      <c r="X92" s="50">
        <f t="shared" ref="X92:X98" si="34">(V92-$W$92)^2</f>
        <v>0.02040816327</v>
      </c>
      <c r="Y92" s="50">
        <v>1.0</v>
      </c>
      <c r="Z92" s="50">
        <f>AVERAGE(Y92:Y112)</f>
        <v>1.476190476</v>
      </c>
      <c r="AA92" s="50">
        <f t="shared" ref="AA92:AA112" si="35">(Y92-Z$92)^2</f>
        <v>0.2267573696</v>
      </c>
      <c r="AB92" s="50">
        <v>1.0</v>
      </c>
      <c r="AC92" s="50">
        <f>AVERAGE(AB92:AB99)</f>
        <v>1.125</v>
      </c>
      <c r="AD92" s="50">
        <f t="shared" ref="AD92:AD99" si="36">(AB92-$AC$92)^2</f>
        <v>0.015625</v>
      </c>
      <c r="AE92" s="50">
        <v>1.0</v>
      </c>
      <c r="AF92" s="50">
        <f>AVERAGE(AE92:AE111)</f>
        <v>1.5</v>
      </c>
      <c r="AG92" s="50">
        <f t="shared" ref="AG92:AG111" si="37">(AE92-AF$92)^2</f>
        <v>0.25</v>
      </c>
    </row>
    <row r="93">
      <c r="A93" s="35"/>
      <c r="B93" s="35"/>
      <c r="C93" s="35"/>
      <c r="D93" s="35"/>
      <c r="E93" s="35"/>
      <c r="F93" s="35"/>
      <c r="G93" s="35"/>
      <c r="H93" s="35"/>
      <c r="I93" s="48"/>
      <c r="J93" s="60">
        <v>1.0</v>
      </c>
      <c r="K93" s="51"/>
      <c r="L93" s="50">
        <f t="shared" si="30"/>
        <v>0.04</v>
      </c>
      <c r="M93" s="50">
        <v>1.0</v>
      </c>
      <c r="N93" s="51"/>
      <c r="O93" s="50">
        <f t="shared" si="31"/>
        <v>0.1890359168</v>
      </c>
      <c r="P93" s="60">
        <v>1.0</v>
      </c>
      <c r="Q93" s="51"/>
      <c r="R93" s="50">
        <f t="shared" si="32"/>
        <v>0.02040816327</v>
      </c>
      <c r="S93" s="50">
        <v>1.0</v>
      </c>
      <c r="T93" s="51"/>
      <c r="U93" s="50">
        <f t="shared" si="33"/>
        <v>0.2267573696</v>
      </c>
      <c r="V93" s="60">
        <v>1.0</v>
      </c>
      <c r="W93" s="51"/>
      <c r="X93" s="50">
        <f t="shared" si="34"/>
        <v>0.02040816327</v>
      </c>
      <c r="Y93" s="50">
        <v>1.0</v>
      </c>
      <c r="Z93" s="51"/>
      <c r="AA93" s="50">
        <f t="shared" si="35"/>
        <v>0.2267573696</v>
      </c>
      <c r="AB93" s="60">
        <v>1.0</v>
      </c>
      <c r="AC93" s="51"/>
      <c r="AD93" s="50">
        <f t="shared" si="36"/>
        <v>0.015625</v>
      </c>
      <c r="AE93" s="50">
        <v>2.0</v>
      </c>
      <c r="AF93" s="51"/>
      <c r="AG93" s="50">
        <f t="shared" si="37"/>
        <v>0.25</v>
      </c>
    </row>
    <row r="94">
      <c r="A94" s="35"/>
      <c r="B94" s="35"/>
      <c r="C94" s="35"/>
      <c r="D94" s="35"/>
      <c r="E94" s="35"/>
      <c r="F94" s="35"/>
      <c r="G94" s="35"/>
      <c r="H94" s="35"/>
      <c r="I94" s="48"/>
      <c r="J94" s="60">
        <v>1.0</v>
      </c>
      <c r="K94" s="51"/>
      <c r="L94" s="50">
        <f t="shared" si="30"/>
        <v>0.04</v>
      </c>
      <c r="M94" s="50">
        <v>1.0</v>
      </c>
      <c r="N94" s="51"/>
      <c r="O94" s="50">
        <f t="shared" si="31"/>
        <v>0.1890359168</v>
      </c>
      <c r="P94" s="60">
        <v>1.0</v>
      </c>
      <c r="Q94" s="51"/>
      <c r="R94" s="50">
        <f t="shared" si="32"/>
        <v>0.02040816327</v>
      </c>
      <c r="S94" s="50">
        <v>2.0</v>
      </c>
      <c r="T94" s="51"/>
      <c r="U94" s="50">
        <f t="shared" si="33"/>
        <v>0.2743764172</v>
      </c>
      <c r="V94" s="60">
        <v>1.0</v>
      </c>
      <c r="W94" s="51"/>
      <c r="X94" s="50">
        <f t="shared" si="34"/>
        <v>0.02040816327</v>
      </c>
      <c r="Y94" s="50">
        <v>2.0</v>
      </c>
      <c r="Z94" s="51"/>
      <c r="AA94" s="50">
        <f t="shared" si="35"/>
        <v>0.2743764172</v>
      </c>
      <c r="AB94" s="60">
        <v>1.0</v>
      </c>
      <c r="AC94" s="51"/>
      <c r="AD94" s="50">
        <f t="shared" si="36"/>
        <v>0.015625</v>
      </c>
      <c r="AE94" s="50">
        <v>1.0</v>
      </c>
      <c r="AF94" s="51"/>
      <c r="AG94" s="50">
        <f t="shared" si="37"/>
        <v>0.25</v>
      </c>
    </row>
    <row r="95">
      <c r="A95" s="35"/>
      <c r="B95" s="35"/>
      <c r="C95" s="35"/>
      <c r="D95" s="35"/>
      <c r="E95" s="35"/>
      <c r="F95" s="35"/>
      <c r="G95" s="35"/>
      <c r="H95" s="35"/>
      <c r="I95" s="48"/>
      <c r="J95" s="60">
        <v>2.0</v>
      </c>
      <c r="K95" s="51"/>
      <c r="L95" s="50">
        <f t="shared" si="30"/>
        <v>0.64</v>
      </c>
      <c r="M95" s="50">
        <v>1.0</v>
      </c>
      <c r="N95" s="51"/>
      <c r="O95" s="50">
        <f t="shared" si="31"/>
        <v>0.1890359168</v>
      </c>
      <c r="P95" s="60">
        <v>2.0</v>
      </c>
      <c r="Q95" s="51"/>
      <c r="R95" s="50">
        <f t="shared" si="32"/>
        <v>0.7346938776</v>
      </c>
      <c r="S95" s="50">
        <v>1.0</v>
      </c>
      <c r="T95" s="51"/>
      <c r="U95" s="50">
        <f t="shared" si="33"/>
        <v>0.2267573696</v>
      </c>
      <c r="V95" s="60">
        <v>2.0</v>
      </c>
      <c r="W95" s="51"/>
      <c r="X95" s="50">
        <f t="shared" si="34"/>
        <v>0.7346938776</v>
      </c>
      <c r="Y95" s="50">
        <v>1.0</v>
      </c>
      <c r="Z95" s="51"/>
      <c r="AA95" s="50">
        <f t="shared" si="35"/>
        <v>0.2267573696</v>
      </c>
      <c r="AB95" s="60">
        <v>2.0</v>
      </c>
      <c r="AC95" s="51"/>
      <c r="AD95" s="50">
        <f t="shared" si="36"/>
        <v>0.765625</v>
      </c>
      <c r="AE95" s="50">
        <v>2.0</v>
      </c>
      <c r="AF95" s="51"/>
      <c r="AG95" s="50">
        <f t="shared" si="37"/>
        <v>0.25</v>
      </c>
    </row>
    <row r="96">
      <c r="A96" s="35"/>
      <c r="B96" s="35"/>
      <c r="C96" s="35"/>
      <c r="D96" s="35"/>
      <c r="E96" s="35"/>
      <c r="F96" s="35"/>
      <c r="G96" s="35"/>
      <c r="H96" s="35"/>
      <c r="I96" s="48"/>
      <c r="J96" s="65">
        <v>1.0</v>
      </c>
      <c r="K96" s="51"/>
      <c r="L96" s="50">
        <f t="shared" si="30"/>
        <v>0.04</v>
      </c>
      <c r="M96" s="50">
        <v>2.0</v>
      </c>
      <c r="N96" s="51"/>
      <c r="O96" s="50">
        <f t="shared" si="31"/>
        <v>0.3194706994</v>
      </c>
      <c r="P96" s="65">
        <v>1.0</v>
      </c>
      <c r="Q96" s="51"/>
      <c r="R96" s="50">
        <f t="shared" si="32"/>
        <v>0.02040816327</v>
      </c>
      <c r="S96" s="50">
        <v>2.0</v>
      </c>
      <c r="T96" s="51"/>
      <c r="U96" s="50">
        <f t="shared" si="33"/>
        <v>0.2743764172</v>
      </c>
      <c r="V96" s="65">
        <v>1.0</v>
      </c>
      <c r="W96" s="51"/>
      <c r="X96" s="50">
        <f t="shared" si="34"/>
        <v>0.02040816327</v>
      </c>
      <c r="Y96" s="50">
        <v>2.0</v>
      </c>
      <c r="Z96" s="51"/>
      <c r="AA96" s="50">
        <f t="shared" si="35"/>
        <v>0.2743764172</v>
      </c>
      <c r="AB96" s="65">
        <v>1.0</v>
      </c>
      <c r="AC96" s="51"/>
      <c r="AD96" s="50">
        <f t="shared" si="36"/>
        <v>0.015625</v>
      </c>
      <c r="AE96" s="50">
        <v>2.0</v>
      </c>
      <c r="AF96" s="51"/>
      <c r="AG96" s="50">
        <f t="shared" si="37"/>
        <v>0.25</v>
      </c>
    </row>
    <row r="97">
      <c r="A97" s="35"/>
      <c r="B97" s="35"/>
      <c r="C97" s="35"/>
      <c r="D97" s="35"/>
      <c r="E97" s="35"/>
      <c r="F97" s="35"/>
      <c r="G97" s="35"/>
      <c r="H97" s="35"/>
      <c r="I97" s="48"/>
      <c r="J97" s="51"/>
      <c r="K97" s="51"/>
      <c r="L97" s="51"/>
      <c r="M97" s="50">
        <v>1.0</v>
      </c>
      <c r="N97" s="51"/>
      <c r="O97" s="50">
        <f t="shared" si="31"/>
        <v>0.1890359168</v>
      </c>
      <c r="P97" s="65">
        <v>1.0</v>
      </c>
      <c r="Q97" s="51"/>
      <c r="R97" s="50">
        <f t="shared" si="32"/>
        <v>0.02040816327</v>
      </c>
      <c r="S97" s="50">
        <v>2.0</v>
      </c>
      <c r="T97" s="51"/>
      <c r="U97" s="50">
        <f t="shared" si="33"/>
        <v>0.2743764172</v>
      </c>
      <c r="V97" s="65">
        <v>1.0</v>
      </c>
      <c r="W97" s="51"/>
      <c r="X97" s="50">
        <f t="shared" si="34"/>
        <v>0.02040816327</v>
      </c>
      <c r="Y97" s="50">
        <v>2.0</v>
      </c>
      <c r="Z97" s="51"/>
      <c r="AA97" s="50">
        <f t="shared" si="35"/>
        <v>0.2743764172</v>
      </c>
      <c r="AB97" s="65">
        <v>1.0</v>
      </c>
      <c r="AC97" s="51"/>
      <c r="AD97" s="50">
        <f t="shared" si="36"/>
        <v>0.015625</v>
      </c>
      <c r="AE97" s="50">
        <v>1.0</v>
      </c>
      <c r="AF97" s="51"/>
      <c r="AG97" s="50">
        <f t="shared" si="37"/>
        <v>0.25</v>
      </c>
    </row>
    <row r="98">
      <c r="A98" s="35"/>
      <c r="B98" s="35"/>
      <c r="C98" s="35"/>
      <c r="D98" s="35"/>
      <c r="E98" s="35"/>
      <c r="F98" s="35"/>
      <c r="G98" s="35"/>
      <c r="H98" s="35"/>
      <c r="I98" s="48"/>
      <c r="J98" s="51"/>
      <c r="K98" s="51"/>
      <c r="L98" s="51"/>
      <c r="M98" s="50">
        <v>2.0</v>
      </c>
      <c r="N98" s="51"/>
      <c r="O98" s="50">
        <f t="shared" si="31"/>
        <v>0.3194706994</v>
      </c>
      <c r="P98" s="65">
        <v>1.0</v>
      </c>
      <c r="Q98" s="51"/>
      <c r="R98" s="50">
        <f t="shared" si="32"/>
        <v>0.02040816327</v>
      </c>
      <c r="S98" s="50">
        <v>1.0</v>
      </c>
      <c r="T98" s="51"/>
      <c r="U98" s="50">
        <f t="shared" si="33"/>
        <v>0.2267573696</v>
      </c>
      <c r="V98" s="65">
        <v>1.0</v>
      </c>
      <c r="W98" s="51"/>
      <c r="X98" s="50">
        <f t="shared" si="34"/>
        <v>0.02040816327</v>
      </c>
      <c r="Y98" s="50">
        <v>1.0</v>
      </c>
      <c r="Z98" s="51"/>
      <c r="AA98" s="50">
        <f t="shared" si="35"/>
        <v>0.2267573696</v>
      </c>
      <c r="AB98" s="65">
        <v>1.0</v>
      </c>
      <c r="AC98" s="51"/>
      <c r="AD98" s="50">
        <f t="shared" si="36"/>
        <v>0.015625</v>
      </c>
      <c r="AE98" s="50">
        <v>2.0</v>
      </c>
      <c r="AF98" s="51"/>
      <c r="AG98" s="50">
        <f t="shared" si="37"/>
        <v>0.25</v>
      </c>
    </row>
    <row r="99">
      <c r="A99" s="35"/>
      <c r="B99" s="35"/>
      <c r="C99" s="35"/>
      <c r="D99" s="35"/>
      <c r="E99" s="35"/>
      <c r="F99" s="35"/>
      <c r="G99" s="35"/>
      <c r="H99" s="35"/>
      <c r="I99" s="48"/>
      <c r="J99" s="51"/>
      <c r="K99" s="51"/>
      <c r="L99" s="51"/>
      <c r="M99" s="50">
        <v>2.0</v>
      </c>
      <c r="N99" s="51"/>
      <c r="O99" s="50">
        <f t="shared" si="31"/>
        <v>0.3194706994</v>
      </c>
      <c r="P99" s="51"/>
      <c r="Q99" s="51"/>
      <c r="R99" s="51"/>
      <c r="S99" s="50">
        <v>2.0</v>
      </c>
      <c r="T99" s="51"/>
      <c r="U99" s="50">
        <f t="shared" si="33"/>
        <v>0.2743764172</v>
      </c>
      <c r="V99" s="51"/>
      <c r="W99" s="51"/>
      <c r="X99" s="51"/>
      <c r="Y99" s="50">
        <v>2.0</v>
      </c>
      <c r="Z99" s="51"/>
      <c r="AA99" s="50">
        <f t="shared" si="35"/>
        <v>0.2743764172</v>
      </c>
      <c r="AB99" s="65">
        <v>1.0</v>
      </c>
      <c r="AC99" s="51"/>
      <c r="AD99" s="50">
        <f t="shared" si="36"/>
        <v>0.015625</v>
      </c>
      <c r="AE99" s="50">
        <v>2.0</v>
      </c>
      <c r="AF99" s="51"/>
      <c r="AG99" s="50">
        <f t="shared" si="37"/>
        <v>0.25</v>
      </c>
    </row>
    <row r="100">
      <c r="A100" s="35"/>
      <c r="B100" s="35"/>
      <c r="C100" s="35"/>
      <c r="D100" s="35"/>
      <c r="E100" s="35"/>
      <c r="F100" s="35"/>
      <c r="G100" s="35"/>
      <c r="H100" s="35"/>
      <c r="I100" s="48"/>
      <c r="J100" s="51"/>
      <c r="K100" s="51"/>
      <c r="L100" s="51"/>
      <c r="M100" s="50">
        <v>1.0</v>
      </c>
      <c r="N100" s="51"/>
      <c r="O100" s="50">
        <f t="shared" si="31"/>
        <v>0.1890359168</v>
      </c>
      <c r="P100" s="51"/>
      <c r="Q100" s="51"/>
      <c r="R100" s="51"/>
      <c r="S100" s="50">
        <v>2.0</v>
      </c>
      <c r="T100" s="51"/>
      <c r="U100" s="50">
        <f t="shared" si="33"/>
        <v>0.2743764172</v>
      </c>
      <c r="V100" s="51"/>
      <c r="W100" s="51"/>
      <c r="X100" s="51"/>
      <c r="Y100" s="50">
        <v>2.0</v>
      </c>
      <c r="Z100" s="51"/>
      <c r="AA100" s="50">
        <f t="shared" si="35"/>
        <v>0.2743764172</v>
      </c>
      <c r="AB100" s="51"/>
      <c r="AC100" s="51"/>
      <c r="AD100" s="51"/>
      <c r="AE100" s="50">
        <v>1.0</v>
      </c>
      <c r="AF100" s="51"/>
      <c r="AG100" s="50">
        <f t="shared" si="37"/>
        <v>0.25</v>
      </c>
    </row>
    <row r="101">
      <c r="A101" s="35"/>
      <c r="B101" s="35"/>
      <c r="C101" s="35"/>
      <c r="D101" s="35"/>
      <c r="E101" s="35"/>
      <c r="F101" s="35"/>
      <c r="G101" s="35"/>
      <c r="H101" s="35"/>
      <c r="I101" s="48"/>
      <c r="J101" s="51"/>
      <c r="K101" s="51"/>
      <c r="L101" s="51"/>
      <c r="M101" s="50">
        <v>2.0</v>
      </c>
      <c r="N101" s="51"/>
      <c r="O101" s="50">
        <f t="shared" si="31"/>
        <v>0.3194706994</v>
      </c>
      <c r="P101" s="51"/>
      <c r="Q101" s="51"/>
      <c r="R101" s="51"/>
      <c r="S101" s="50">
        <v>1.0</v>
      </c>
      <c r="T101" s="51"/>
      <c r="U101" s="50">
        <f t="shared" si="33"/>
        <v>0.2267573696</v>
      </c>
      <c r="V101" s="51"/>
      <c r="W101" s="51"/>
      <c r="X101" s="51"/>
      <c r="Y101" s="50">
        <v>1.0</v>
      </c>
      <c r="Z101" s="51"/>
      <c r="AA101" s="50">
        <f t="shared" si="35"/>
        <v>0.2267573696</v>
      </c>
      <c r="AB101" s="51"/>
      <c r="AC101" s="51"/>
      <c r="AD101" s="51"/>
      <c r="AE101" s="50">
        <v>2.0</v>
      </c>
      <c r="AF101" s="51"/>
      <c r="AG101" s="50">
        <f t="shared" si="37"/>
        <v>0.25</v>
      </c>
    </row>
    <row r="102">
      <c r="A102" s="35"/>
      <c r="B102" s="35"/>
      <c r="C102" s="35"/>
      <c r="D102" s="35"/>
      <c r="E102" s="35"/>
      <c r="F102" s="35"/>
      <c r="G102" s="35"/>
      <c r="H102" s="35"/>
      <c r="I102" s="48"/>
      <c r="J102" s="51"/>
      <c r="K102" s="51"/>
      <c r="L102" s="51"/>
      <c r="M102" s="50">
        <v>2.0</v>
      </c>
      <c r="N102" s="51"/>
      <c r="O102" s="50">
        <f t="shared" si="31"/>
        <v>0.3194706994</v>
      </c>
      <c r="P102" s="51"/>
      <c r="Q102" s="51"/>
      <c r="R102" s="51"/>
      <c r="S102" s="50">
        <v>2.0</v>
      </c>
      <c r="T102" s="51"/>
      <c r="U102" s="50">
        <f t="shared" si="33"/>
        <v>0.2743764172</v>
      </c>
      <c r="V102" s="51"/>
      <c r="W102" s="51"/>
      <c r="X102" s="51"/>
      <c r="Y102" s="50">
        <v>2.0</v>
      </c>
      <c r="Z102" s="51"/>
      <c r="AA102" s="50">
        <f t="shared" si="35"/>
        <v>0.2743764172</v>
      </c>
      <c r="AB102" s="51"/>
      <c r="AC102" s="51"/>
      <c r="AD102" s="51"/>
      <c r="AE102" s="50">
        <v>2.0</v>
      </c>
      <c r="AF102" s="51"/>
      <c r="AG102" s="50">
        <f t="shared" si="37"/>
        <v>0.25</v>
      </c>
    </row>
    <row r="103">
      <c r="A103" s="35"/>
      <c r="B103" s="35"/>
      <c r="C103" s="35"/>
      <c r="D103" s="35"/>
      <c r="E103" s="35"/>
      <c r="F103" s="35"/>
      <c r="G103" s="35"/>
      <c r="H103" s="35"/>
      <c r="I103" s="48"/>
      <c r="J103" s="51"/>
      <c r="K103" s="51"/>
      <c r="L103" s="51"/>
      <c r="M103" s="50">
        <v>1.0</v>
      </c>
      <c r="N103" s="51"/>
      <c r="O103" s="50">
        <f t="shared" si="31"/>
        <v>0.1890359168</v>
      </c>
      <c r="P103" s="51"/>
      <c r="Q103" s="51"/>
      <c r="R103" s="51"/>
      <c r="S103" s="50">
        <v>2.0</v>
      </c>
      <c r="T103" s="51"/>
      <c r="U103" s="50">
        <f t="shared" si="33"/>
        <v>0.2743764172</v>
      </c>
      <c r="V103" s="51"/>
      <c r="W103" s="51"/>
      <c r="X103" s="51"/>
      <c r="Y103" s="50">
        <v>2.0</v>
      </c>
      <c r="Z103" s="51"/>
      <c r="AA103" s="50">
        <f t="shared" si="35"/>
        <v>0.2743764172</v>
      </c>
      <c r="AB103" s="51"/>
      <c r="AC103" s="51"/>
      <c r="AD103" s="51"/>
      <c r="AE103" s="50">
        <v>2.0</v>
      </c>
      <c r="AF103" s="51"/>
      <c r="AG103" s="50">
        <f t="shared" si="37"/>
        <v>0.25</v>
      </c>
    </row>
    <row r="104">
      <c r="A104" s="35"/>
      <c r="B104" s="35"/>
      <c r="C104" s="35"/>
      <c r="D104" s="35"/>
      <c r="E104" s="35"/>
      <c r="F104" s="35"/>
      <c r="G104" s="35"/>
      <c r="H104" s="35"/>
      <c r="I104" s="48"/>
      <c r="J104" s="51"/>
      <c r="K104" s="51"/>
      <c r="L104" s="51"/>
      <c r="M104" s="50">
        <v>2.0</v>
      </c>
      <c r="N104" s="51"/>
      <c r="O104" s="50">
        <f t="shared" si="31"/>
        <v>0.3194706994</v>
      </c>
      <c r="P104" s="51"/>
      <c r="Q104" s="51"/>
      <c r="R104" s="51"/>
      <c r="S104" s="50">
        <v>2.0</v>
      </c>
      <c r="T104" s="51"/>
      <c r="U104" s="50">
        <f t="shared" si="33"/>
        <v>0.2743764172</v>
      </c>
      <c r="V104" s="51"/>
      <c r="W104" s="51"/>
      <c r="X104" s="51"/>
      <c r="Y104" s="50">
        <v>2.0</v>
      </c>
      <c r="Z104" s="51"/>
      <c r="AA104" s="50">
        <f t="shared" si="35"/>
        <v>0.2743764172</v>
      </c>
      <c r="AB104" s="51"/>
      <c r="AC104" s="51"/>
      <c r="AD104" s="51"/>
      <c r="AE104" s="50">
        <v>1.0</v>
      </c>
      <c r="AF104" s="51"/>
      <c r="AG104" s="50">
        <f t="shared" si="37"/>
        <v>0.25</v>
      </c>
    </row>
    <row r="105">
      <c r="A105" s="35"/>
      <c r="B105" s="35"/>
      <c r="C105" s="35"/>
      <c r="D105" s="35"/>
      <c r="E105" s="35"/>
      <c r="F105" s="35"/>
      <c r="G105" s="35"/>
      <c r="H105" s="35"/>
      <c r="I105" s="48"/>
      <c r="J105" s="51"/>
      <c r="K105" s="51"/>
      <c r="L105" s="51"/>
      <c r="M105" s="50">
        <v>2.0</v>
      </c>
      <c r="N105" s="51"/>
      <c r="O105" s="50">
        <f t="shared" si="31"/>
        <v>0.3194706994</v>
      </c>
      <c r="P105" s="51"/>
      <c r="Q105" s="51"/>
      <c r="R105" s="51"/>
      <c r="S105" s="50">
        <v>1.0</v>
      </c>
      <c r="T105" s="51"/>
      <c r="U105" s="50">
        <f t="shared" si="33"/>
        <v>0.2267573696</v>
      </c>
      <c r="V105" s="51"/>
      <c r="W105" s="51"/>
      <c r="X105" s="51"/>
      <c r="Y105" s="50">
        <v>1.0</v>
      </c>
      <c r="Z105" s="51"/>
      <c r="AA105" s="50">
        <f t="shared" si="35"/>
        <v>0.2267573696</v>
      </c>
      <c r="AB105" s="51"/>
      <c r="AC105" s="51"/>
      <c r="AD105" s="51"/>
      <c r="AE105" s="50">
        <v>1.0</v>
      </c>
      <c r="AF105" s="51"/>
      <c r="AG105" s="50">
        <f t="shared" si="37"/>
        <v>0.25</v>
      </c>
    </row>
    <row r="106">
      <c r="A106" s="35"/>
      <c r="B106" s="35"/>
      <c r="C106" s="35"/>
      <c r="D106" s="35"/>
      <c r="E106" s="35"/>
      <c r="F106" s="35"/>
      <c r="G106" s="35"/>
      <c r="H106" s="35"/>
      <c r="I106" s="48"/>
      <c r="J106" s="51"/>
      <c r="K106" s="51"/>
      <c r="L106" s="51"/>
      <c r="M106" s="50">
        <v>2.0</v>
      </c>
      <c r="N106" s="51"/>
      <c r="O106" s="50">
        <f t="shared" si="31"/>
        <v>0.3194706994</v>
      </c>
      <c r="P106" s="51"/>
      <c r="Q106" s="51"/>
      <c r="R106" s="51"/>
      <c r="S106" s="50">
        <v>1.0</v>
      </c>
      <c r="T106" s="51"/>
      <c r="U106" s="50">
        <f t="shared" si="33"/>
        <v>0.2267573696</v>
      </c>
      <c r="V106" s="51"/>
      <c r="W106" s="51"/>
      <c r="X106" s="51"/>
      <c r="Y106" s="50">
        <v>1.0</v>
      </c>
      <c r="Z106" s="51"/>
      <c r="AA106" s="50">
        <f t="shared" si="35"/>
        <v>0.2267573696</v>
      </c>
      <c r="AB106" s="51"/>
      <c r="AC106" s="51"/>
      <c r="AD106" s="51"/>
      <c r="AE106" s="50">
        <v>1.0</v>
      </c>
      <c r="AF106" s="51"/>
      <c r="AG106" s="50">
        <f t="shared" si="37"/>
        <v>0.25</v>
      </c>
    </row>
    <row r="107">
      <c r="A107" s="35"/>
      <c r="B107" s="35"/>
      <c r="C107" s="35"/>
      <c r="D107" s="35"/>
      <c r="E107" s="35"/>
      <c r="F107" s="35"/>
      <c r="G107" s="35"/>
      <c r="H107" s="35"/>
      <c r="I107" s="48"/>
      <c r="J107" s="51"/>
      <c r="K107" s="51"/>
      <c r="L107" s="51"/>
      <c r="M107" s="50">
        <v>1.0</v>
      </c>
      <c r="N107" s="51"/>
      <c r="O107" s="50">
        <f t="shared" si="31"/>
        <v>0.1890359168</v>
      </c>
      <c r="P107" s="51"/>
      <c r="Q107" s="51"/>
      <c r="R107" s="51"/>
      <c r="S107" s="50">
        <v>1.0</v>
      </c>
      <c r="T107" s="51"/>
      <c r="U107" s="50">
        <f t="shared" si="33"/>
        <v>0.2267573696</v>
      </c>
      <c r="V107" s="51"/>
      <c r="W107" s="51"/>
      <c r="X107" s="51"/>
      <c r="Y107" s="50">
        <v>1.0</v>
      </c>
      <c r="Z107" s="51"/>
      <c r="AA107" s="50">
        <f t="shared" si="35"/>
        <v>0.2267573696</v>
      </c>
      <c r="AB107" s="51"/>
      <c r="AC107" s="51"/>
      <c r="AD107" s="51"/>
      <c r="AE107" s="50">
        <v>1.0</v>
      </c>
      <c r="AF107" s="51"/>
      <c r="AG107" s="50">
        <f t="shared" si="37"/>
        <v>0.25</v>
      </c>
    </row>
    <row r="108">
      <c r="A108" s="35"/>
      <c r="B108" s="35"/>
      <c r="C108" s="35"/>
      <c r="D108" s="35"/>
      <c r="E108" s="35"/>
      <c r="F108" s="35"/>
      <c r="G108" s="35"/>
      <c r="H108" s="35"/>
      <c r="I108" s="48"/>
      <c r="J108" s="51"/>
      <c r="K108" s="51"/>
      <c r="L108" s="51"/>
      <c r="M108" s="50">
        <v>1.0</v>
      </c>
      <c r="N108" s="51"/>
      <c r="O108" s="50">
        <f t="shared" si="31"/>
        <v>0.1890359168</v>
      </c>
      <c r="P108" s="51"/>
      <c r="Q108" s="51"/>
      <c r="R108" s="51"/>
      <c r="S108" s="50">
        <v>1.0</v>
      </c>
      <c r="T108" s="51"/>
      <c r="U108" s="50">
        <f t="shared" si="33"/>
        <v>0.2267573696</v>
      </c>
      <c r="V108" s="51"/>
      <c r="W108" s="51"/>
      <c r="X108" s="51"/>
      <c r="Y108" s="50">
        <v>1.0</v>
      </c>
      <c r="Z108" s="51"/>
      <c r="AA108" s="50">
        <f t="shared" si="35"/>
        <v>0.2267573696</v>
      </c>
      <c r="AB108" s="51"/>
      <c r="AC108" s="51"/>
      <c r="AD108" s="51"/>
      <c r="AE108" s="50">
        <v>2.0</v>
      </c>
      <c r="AF108" s="51"/>
      <c r="AG108" s="50">
        <f t="shared" si="37"/>
        <v>0.25</v>
      </c>
    </row>
    <row r="109">
      <c r="A109" s="35"/>
      <c r="B109" s="35"/>
      <c r="C109" s="35"/>
      <c r="D109" s="35"/>
      <c r="E109" s="35"/>
      <c r="F109" s="35"/>
      <c r="G109" s="35"/>
      <c r="H109" s="35"/>
      <c r="I109" s="48"/>
      <c r="J109" s="51"/>
      <c r="K109" s="51"/>
      <c r="L109" s="51"/>
      <c r="M109" s="50">
        <v>1.0</v>
      </c>
      <c r="N109" s="51"/>
      <c r="O109" s="50">
        <f t="shared" si="31"/>
        <v>0.1890359168</v>
      </c>
      <c r="P109" s="51"/>
      <c r="Q109" s="51"/>
      <c r="R109" s="51"/>
      <c r="S109" s="50">
        <v>2.0</v>
      </c>
      <c r="T109" s="51"/>
      <c r="U109" s="50">
        <f t="shared" si="33"/>
        <v>0.2743764172</v>
      </c>
      <c r="V109" s="51"/>
      <c r="W109" s="51"/>
      <c r="X109" s="51"/>
      <c r="Y109" s="50">
        <v>2.0</v>
      </c>
      <c r="Z109" s="51"/>
      <c r="AA109" s="50">
        <f t="shared" si="35"/>
        <v>0.2743764172</v>
      </c>
      <c r="AB109" s="51"/>
      <c r="AC109" s="51"/>
      <c r="AD109" s="51"/>
      <c r="AE109" s="50">
        <v>2.0</v>
      </c>
      <c r="AF109" s="51"/>
      <c r="AG109" s="50">
        <f t="shared" si="37"/>
        <v>0.25</v>
      </c>
    </row>
    <row r="110">
      <c r="A110" s="35"/>
      <c r="B110" s="35"/>
      <c r="C110" s="35"/>
      <c r="D110" s="35"/>
      <c r="E110" s="35"/>
      <c r="F110" s="35"/>
      <c r="G110" s="35"/>
      <c r="H110" s="35"/>
      <c r="I110" s="48"/>
      <c r="J110" s="51"/>
      <c r="K110" s="51"/>
      <c r="L110" s="51"/>
      <c r="M110" s="50">
        <v>1.0</v>
      </c>
      <c r="N110" s="51"/>
      <c r="O110" s="50">
        <f t="shared" si="31"/>
        <v>0.1890359168</v>
      </c>
      <c r="P110" s="51"/>
      <c r="Q110" s="51"/>
      <c r="R110" s="51"/>
      <c r="S110" s="50">
        <v>2.0</v>
      </c>
      <c r="T110" s="51"/>
      <c r="U110" s="50">
        <f t="shared" si="33"/>
        <v>0.2743764172</v>
      </c>
      <c r="V110" s="51"/>
      <c r="W110" s="51"/>
      <c r="X110" s="51"/>
      <c r="Y110" s="50">
        <v>2.0</v>
      </c>
      <c r="Z110" s="51"/>
      <c r="AA110" s="50">
        <f t="shared" si="35"/>
        <v>0.2743764172</v>
      </c>
      <c r="AB110" s="51"/>
      <c r="AC110" s="51"/>
      <c r="AD110" s="51"/>
      <c r="AE110" s="50">
        <v>1.0</v>
      </c>
      <c r="AF110" s="51"/>
      <c r="AG110" s="50">
        <f t="shared" si="37"/>
        <v>0.25</v>
      </c>
    </row>
    <row r="111">
      <c r="A111" s="35"/>
      <c r="B111" s="35"/>
      <c r="C111" s="35"/>
      <c r="D111" s="35"/>
      <c r="E111" s="35"/>
      <c r="F111" s="35"/>
      <c r="G111" s="35"/>
      <c r="H111" s="35"/>
      <c r="I111" s="48"/>
      <c r="J111" s="51"/>
      <c r="K111" s="51"/>
      <c r="L111" s="51"/>
      <c r="M111" s="50">
        <v>2.0</v>
      </c>
      <c r="N111" s="51"/>
      <c r="O111" s="50">
        <f t="shared" si="31"/>
        <v>0.3194706994</v>
      </c>
      <c r="P111" s="51"/>
      <c r="Q111" s="51"/>
      <c r="R111" s="51"/>
      <c r="S111" s="50">
        <v>1.0</v>
      </c>
      <c r="T111" s="51"/>
      <c r="U111" s="50">
        <f t="shared" si="33"/>
        <v>0.2267573696</v>
      </c>
      <c r="V111" s="51"/>
      <c r="W111" s="51"/>
      <c r="X111" s="51"/>
      <c r="Y111" s="50">
        <v>1.0</v>
      </c>
      <c r="Z111" s="51"/>
      <c r="AA111" s="50">
        <f t="shared" si="35"/>
        <v>0.2267573696</v>
      </c>
      <c r="AB111" s="51"/>
      <c r="AC111" s="51"/>
      <c r="AD111" s="51"/>
      <c r="AE111" s="50">
        <v>1.0</v>
      </c>
      <c r="AF111" s="51"/>
      <c r="AG111" s="50">
        <f t="shared" si="37"/>
        <v>0.25</v>
      </c>
    </row>
    <row r="112">
      <c r="A112" s="35"/>
      <c r="B112" s="35"/>
      <c r="C112" s="35"/>
      <c r="D112" s="35"/>
      <c r="E112" s="35"/>
      <c r="F112" s="35"/>
      <c r="G112" s="35"/>
      <c r="H112" s="35"/>
      <c r="I112" s="48"/>
      <c r="J112" s="51"/>
      <c r="K112" s="51"/>
      <c r="L112" s="51"/>
      <c r="M112" s="50">
        <v>2.0</v>
      </c>
      <c r="N112" s="51"/>
      <c r="O112" s="50">
        <f t="shared" si="31"/>
        <v>0.3194706994</v>
      </c>
      <c r="P112" s="51"/>
      <c r="Q112" s="51"/>
      <c r="R112" s="51"/>
      <c r="S112" s="50">
        <v>1.0</v>
      </c>
      <c r="T112" s="51"/>
      <c r="U112" s="50">
        <f t="shared" si="33"/>
        <v>0.2267573696</v>
      </c>
      <c r="V112" s="51"/>
      <c r="W112" s="51"/>
      <c r="X112" s="51"/>
      <c r="Y112" s="50">
        <v>1.0</v>
      </c>
      <c r="Z112" s="51"/>
      <c r="AA112" s="50">
        <f t="shared" si="35"/>
        <v>0.2267573696</v>
      </c>
      <c r="AB112" s="51"/>
      <c r="AC112" s="51"/>
      <c r="AD112" s="51"/>
      <c r="AE112" s="50"/>
      <c r="AF112" s="51"/>
      <c r="AG112" s="50"/>
    </row>
    <row r="113">
      <c r="A113" s="35"/>
      <c r="B113" s="35"/>
      <c r="C113" s="35"/>
      <c r="D113" s="35"/>
      <c r="E113" s="35"/>
      <c r="F113" s="35"/>
      <c r="G113" s="35"/>
      <c r="H113" s="35"/>
      <c r="I113" s="48"/>
      <c r="J113" s="51"/>
      <c r="K113" s="51"/>
      <c r="L113" s="51"/>
      <c r="M113" s="50">
        <v>1.0</v>
      </c>
      <c r="N113" s="51"/>
      <c r="O113" s="50">
        <f t="shared" si="31"/>
        <v>0.1890359168</v>
      </c>
      <c r="P113" s="51"/>
      <c r="Q113" s="51"/>
      <c r="R113" s="51"/>
      <c r="S113" s="50"/>
      <c r="T113" s="51"/>
      <c r="U113" s="50"/>
      <c r="V113" s="51"/>
      <c r="W113" s="51"/>
      <c r="X113" s="51"/>
      <c r="Y113" s="51"/>
      <c r="Z113" s="51"/>
      <c r="AA113" s="50"/>
      <c r="AB113" s="51"/>
      <c r="AC113" s="51"/>
      <c r="AD113" s="51"/>
      <c r="AE113" s="51"/>
      <c r="AF113" s="51"/>
      <c r="AG113" s="50"/>
    </row>
    <row r="114">
      <c r="A114" s="35"/>
      <c r="B114" s="35"/>
      <c r="C114" s="35"/>
      <c r="D114" s="35"/>
      <c r="E114" s="35"/>
      <c r="F114" s="35"/>
      <c r="G114" s="35"/>
      <c r="H114" s="35"/>
      <c r="I114" s="48"/>
      <c r="J114" s="51"/>
      <c r="K114" s="51"/>
      <c r="L114" s="51"/>
      <c r="M114" s="50">
        <v>1.0</v>
      </c>
      <c r="N114" s="51"/>
      <c r="O114" s="50">
        <f t="shared" si="31"/>
        <v>0.1890359168</v>
      </c>
      <c r="P114" s="51"/>
      <c r="Q114" s="51"/>
      <c r="R114" s="51"/>
      <c r="S114" s="51"/>
      <c r="T114" s="51"/>
      <c r="U114" s="50"/>
      <c r="V114" s="51"/>
      <c r="W114" s="51"/>
      <c r="X114" s="51"/>
      <c r="Y114" s="51"/>
      <c r="Z114" s="51"/>
      <c r="AA114" s="50"/>
      <c r="AB114" s="51"/>
      <c r="AC114" s="51"/>
      <c r="AD114" s="51"/>
      <c r="AE114" s="51"/>
      <c r="AF114" s="51"/>
      <c r="AG114" s="50"/>
    </row>
    <row r="115">
      <c r="A115" s="35"/>
      <c r="B115" s="35"/>
      <c r="C115" s="35"/>
      <c r="D115" s="35"/>
      <c r="E115" s="35"/>
      <c r="F115" s="35"/>
      <c r="G115" s="35"/>
      <c r="H115" s="35"/>
      <c r="I115" s="48"/>
      <c r="J115" s="51"/>
      <c r="K115" s="51"/>
      <c r="L115" s="51"/>
      <c r="M115" s="51"/>
      <c r="N115" s="51"/>
      <c r="O115" s="50"/>
      <c r="P115" s="51"/>
      <c r="Q115" s="51"/>
      <c r="R115" s="51"/>
      <c r="S115" s="51"/>
      <c r="T115" s="51"/>
      <c r="U115" s="50"/>
      <c r="V115" s="51"/>
      <c r="W115" s="51"/>
      <c r="X115" s="51"/>
      <c r="Y115" s="51"/>
      <c r="Z115" s="51"/>
      <c r="AA115" s="50"/>
      <c r="AB115" s="51"/>
      <c r="AC115" s="51"/>
      <c r="AD115" s="51"/>
      <c r="AE115" s="51"/>
      <c r="AF115" s="51"/>
      <c r="AG115" s="50"/>
    </row>
    <row r="116">
      <c r="A116" s="35"/>
      <c r="B116" s="35"/>
      <c r="C116" s="35"/>
      <c r="D116" s="35"/>
      <c r="E116" s="35"/>
      <c r="F116" s="35"/>
      <c r="G116" s="35"/>
      <c r="H116" s="35"/>
      <c r="I116" s="48"/>
      <c r="J116" s="51"/>
      <c r="K116" s="51"/>
      <c r="L116" s="51"/>
      <c r="M116" s="50"/>
      <c r="N116" s="51"/>
      <c r="O116" s="50"/>
      <c r="P116" s="51"/>
      <c r="Q116" s="51"/>
      <c r="R116" s="51"/>
      <c r="S116" s="50"/>
      <c r="T116" s="51"/>
      <c r="U116" s="50"/>
      <c r="V116" s="51"/>
      <c r="W116" s="51"/>
      <c r="X116" s="51"/>
      <c r="Y116" s="50"/>
      <c r="Z116" s="51"/>
      <c r="AA116" s="50"/>
      <c r="AB116" s="51"/>
      <c r="AC116" s="51"/>
      <c r="AD116" s="51"/>
      <c r="AE116" s="50"/>
      <c r="AF116" s="51"/>
      <c r="AG116" s="50"/>
    </row>
    <row r="117">
      <c r="A117" s="35"/>
      <c r="B117" s="35"/>
      <c r="C117" s="35"/>
      <c r="D117" s="35"/>
      <c r="E117" s="35"/>
      <c r="F117" s="35"/>
      <c r="G117" s="35"/>
      <c r="H117" s="35"/>
      <c r="I117" s="48"/>
      <c r="J117" s="51"/>
      <c r="K117" s="51"/>
      <c r="L117" s="51"/>
      <c r="M117" s="50"/>
      <c r="N117" s="51"/>
      <c r="O117" s="50"/>
      <c r="P117" s="51"/>
      <c r="Q117" s="51"/>
      <c r="R117" s="51"/>
      <c r="S117" s="50"/>
      <c r="T117" s="51"/>
      <c r="U117" s="50"/>
      <c r="V117" s="51"/>
      <c r="W117" s="51"/>
      <c r="X117" s="51"/>
      <c r="Y117" s="50"/>
      <c r="Z117" s="51"/>
      <c r="AA117" s="50"/>
      <c r="AB117" s="51"/>
      <c r="AC117" s="51"/>
      <c r="AD117" s="51"/>
      <c r="AE117" s="50"/>
      <c r="AF117" s="51"/>
      <c r="AG117" s="50"/>
    </row>
    <row r="118">
      <c r="A118" s="35"/>
      <c r="B118" s="35"/>
      <c r="C118" s="35"/>
      <c r="D118" s="35"/>
      <c r="E118" s="35"/>
      <c r="F118" s="35"/>
      <c r="G118" s="35"/>
      <c r="H118" s="35"/>
      <c r="I118" s="48"/>
      <c r="J118" s="51"/>
      <c r="K118" s="51"/>
      <c r="L118" s="51"/>
      <c r="M118" s="50" t="str">
        <f>D66</f>
        <v/>
      </c>
      <c r="N118" s="51"/>
      <c r="O118" s="50"/>
      <c r="P118" s="51"/>
      <c r="Q118" s="51"/>
      <c r="R118" s="51"/>
      <c r="S118" s="50" t="str">
        <f>J66</f>
        <v/>
      </c>
      <c r="T118" s="51"/>
      <c r="U118" s="50"/>
      <c r="V118" s="51"/>
      <c r="W118" s="51"/>
      <c r="X118" s="51"/>
      <c r="Y118" s="50" t="str">
        <f>P66</f>
        <v/>
      </c>
      <c r="Z118" s="51"/>
      <c r="AA118" s="50"/>
      <c r="AB118" s="51"/>
      <c r="AC118" s="51"/>
      <c r="AD118" s="51"/>
      <c r="AE118" s="50" t="str">
        <f>V66</f>
        <v/>
      </c>
      <c r="AF118" s="51"/>
      <c r="AG118" s="50"/>
    </row>
    <row r="119">
      <c r="A119" s="35"/>
      <c r="B119" s="35"/>
      <c r="C119" s="35"/>
      <c r="D119" s="35"/>
      <c r="E119" s="35"/>
      <c r="F119" s="35"/>
      <c r="G119" s="35"/>
      <c r="H119" s="35"/>
      <c r="I119" s="48"/>
      <c r="J119" s="51"/>
      <c r="K119" s="47" t="s">
        <v>134</v>
      </c>
      <c r="L119" s="53">
        <f>SUM(L92:L96)</f>
        <v>0.8</v>
      </c>
      <c r="M119" s="51"/>
      <c r="N119" s="47" t="s">
        <v>135</v>
      </c>
      <c r="O119" s="53">
        <f>SUM(O92:O118)</f>
        <v>5.652173913</v>
      </c>
      <c r="P119" s="51"/>
      <c r="Q119" s="47" t="s">
        <v>136</v>
      </c>
      <c r="R119" s="53">
        <f>SUM(R92:R114)</f>
        <v>0.8571428571</v>
      </c>
      <c r="S119" s="51"/>
      <c r="T119" s="47" t="s">
        <v>137</v>
      </c>
      <c r="U119" s="53">
        <f>SUM(U92:U118)</f>
        <v>5.238095238</v>
      </c>
      <c r="V119" s="51"/>
      <c r="W119" s="47" t="s">
        <v>138</v>
      </c>
      <c r="X119" s="53">
        <f>SUM(X92:X114)</f>
        <v>0.8571428571</v>
      </c>
      <c r="Y119" s="51"/>
      <c r="Z119" s="47" t="s">
        <v>139</v>
      </c>
      <c r="AA119" s="53">
        <f>SUM(AA92:AA118)</f>
        <v>5.238095238</v>
      </c>
      <c r="AB119" s="51"/>
      <c r="AC119" s="47" t="s">
        <v>140</v>
      </c>
      <c r="AD119" s="53">
        <f>SUM(AD92:AD114)</f>
        <v>0.875</v>
      </c>
      <c r="AE119" s="51"/>
      <c r="AF119" s="47" t="s">
        <v>141</v>
      </c>
      <c r="AG119" s="53">
        <f>SUM(AG92:AG118)</f>
        <v>5</v>
      </c>
    </row>
    <row r="120">
      <c r="A120" s="35"/>
      <c r="B120" s="35"/>
      <c r="C120" s="35"/>
      <c r="D120" s="35"/>
      <c r="E120" s="35"/>
      <c r="F120" s="35"/>
      <c r="G120" s="35"/>
      <c r="H120" s="35"/>
      <c r="I120" s="48"/>
      <c r="J120" s="51"/>
      <c r="K120" s="51" t="s">
        <v>125</v>
      </c>
      <c r="L120" s="55">
        <f>L119+O119</f>
        <v>6.452173913</v>
      </c>
      <c r="M120" s="51"/>
      <c r="N120" s="51"/>
      <c r="O120" s="51"/>
      <c r="P120" s="51"/>
      <c r="Q120" s="51" t="s">
        <v>125</v>
      </c>
      <c r="R120" s="55">
        <f>R119+U119</f>
        <v>6.095238095</v>
      </c>
      <c r="S120" s="51"/>
      <c r="T120" s="51"/>
      <c r="U120" s="51"/>
      <c r="V120" s="51"/>
      <c r="W120" s="51" t="s">
        <v>125</v>
      </c>
      <c r="X120" s="55">
        <f>X119+AA119</f>
        <v>6.095238095</v>
      </c>
      <c r="Y120" s="51"/>
      <c r="Z120" s="51"/>
      <c r="AA120" s="51"/>
      <c r="AB120" s="51"/>
      <c r="AC120" s="51" t="s">
        <v>125</v>
      </c>
      <c r="AD120" s="55">
        <f>AD119+AG119</f>
        <v>5.875</v>
      </c>
      <c r="AE120" s="51"/>
      <c r="AF120" s="51"/>
      <c r="AG120" s="51"/>
    </row>
    <row r="121">
      <c r="A121" s="35"/>
      <c r="B121" s="35"/>
      <c r="C121" s="35"/>
      <c r="D121" s="35"/>
      <c r="E121" s="35"/>
      <c r="F121" s="35"/>
      <c r="G121" s="35"/>
      <c r="H121" s="35"/>
      <c r="I121" s="48"/>
      <c r="J121" s="45" t="s">
        <v>142</v>
      </c>
      <c r="K121" s="40"/>
      <c r="L121" s="41"/>
      <c r="M121" s="45" t="s">
        <v>143</v>
      </c>
      <c r="N121" s="40"/>
      <c r="O121" s="41"/>
      <c r="P121" s="45" t="s">
        <v>144</v>
      </c>
      <c r="Q121" s="40"/>
      <c r="R121" s="41"/>
      <c r="S121" s="45" t="s">
        <v>145</v>
      </c>
      <c r="T121" s="40"/>
      <c r="U121" s="41"/>
      <c r="V121" s="45" t="s">
        <v>146</v>
      </c>
      <c r="W121" s="40"/>
      <c r="X121" s="41"/>
      <c r="Y121" s="45" t="s">
        <v>147</v>
      </c>
      <c r="Z121" s="40"/>
      <c r="AA121" s="41"/>
      <c r="AB121" s="45" t="s">
        <v>148</v>
      </c>
      <c r="AC121" s="40"/>
      <c r="AD121" s="41"/>
      <c r="AE121" s="45" t="s">
        <v>149</v>
      </c>
      <c r="AF121" s="40"/>
      <c r="AG121" s="41"/>
    </row>
    <row r="122">
      <c r="A122" s="35"/>
      <c r="B122" s="35"/>
      <c r="C122" s="35"/>
      <c r="D122" s="35"/>
      <c r="E122" s="35"/>
      <c r="F122" s="35"/>
      <c r="G122" s="35"/>
      <c r="H122" s="35"/>
      <c r="I122" s="48"/>
      <c r="J122" s="47" t="s">
        <v>73</v>
      </c>
      <c r="K122" s="47" t="s">
        <v>115</v>
      </c>
      <c r="L122" s="47" t="s">
        <v>71</v>
      </c>
      <c r="M122" s="47" t="s">
        <v>73</v>
      </c>
      <c r="N122" s="47" t="s">
        <v>116</v>
      </c>
      <c r="O122" s="47" t="s">
        <v>71</v>
      </c>
      <c r="P122" s="47" t="s">
        <v>73</v>
      </c>
      <c r="Q122" s="47" t="s">
        <v>115</v>
      </c>
      <c r="R122" s="47" t="s">
        <v>71</v>
      </c>
      <c r="S122" s="47" t="s">
        <v>73</v>
      </c>
      <c r="T122" s="47" t="s">
        <v>116</v>
      </c>
      <c r="U122" s="47" t="s">
        <v>71</v>
      </c>
      <c r="V122" s="47" t="s">
        <v>73</v>
      </c>
      <c r="W122" s="47" t="s">
        <v>115</v>
      </c>
      <c r="X122" s="47" t="s">
        <v>71</v>
      </c>
      <c r="Y122" s="47" t="s">
        <v>73</v>
      </c>
      <c r="Z122" s="47" t="s">
        <v>116</v>
      </c>
      <c r="AA122" s="47" t="s">
        <v>71</v>
      </c>
      <c r="AB122" s="47" t="s">
        <v>73</v>
      </c>
      <c r="AC122" s="47" t="s">
        <v>115</v>
      </c>
      <c r="AD122" s="47" t="s">
        <v>71</v>
      </c>
      <c r="AE122" s="47" t="s">
        <v>73</v>
      </c>
      <c r="AF122" s="47" t="s">
        <v>116</v>
      </c>
      <c r="AG122" s="47" t="s">
        <v>71</v>
      </c>
    </row>
    <row r="123">
      <c r="A123" s="35"/>
      <c r="B123" s="35"/>
      <c r="C123" s="35"/>
      <c r="D123" s="35"/>
      <c r="E123" s="35"/>
      <c r="F123" s="35"/>
      <c r="G123" s="35"/>
      <c r="H123" s="35"/>
      <c r="I123" s="48"/>
      <c r="J123" s="50">
        <v>1.0</v>
      </c>
      <c r="K123" s="50">
        <f>AVERAGE(J123:J132)</f>
        <v>1.2</v>
      </c>
      <c r="L123" s="50">
        <f t="shared" ref="L123:L132" si="38">(J123-$K$123)^2</f>
        <v>0.04</v>
      </c>
      <c r="M123" s="50">
        <v>1.0</v>
      </c>
      <c r="N123" s="50">
        <f>AVERAGE(M123:M140)</f>
        <v>1.5</v>
      </c>
      <c r="O123" s="50">
        <f t="shared" ref="O123:O140" si="39">(M123-$N$123)^2</f>
        <v>0.25</v>
      </c>
      <c r="P123" s="50">
        <v>1.0</v>
      </c>
      <c r="Q123" s="50">
        <f>AVERAGE(P123:P132)</f>
        <v>1.2</v>
      </c>
      <c r="R123" s="50">
        <f t="shared" ref="R123:R132" si="40">(P123-$Q$123)^2</f>
        <v>0.04</v>
      </c>
      <c r="S123" s="50">
        <v>1.0</v>
      </c>
      <c r="T123" s="50">
        <f>AVERAGE(S123:S140)</f>
        <v>1.5</v>
      </c>
      <c r="U123" s="50">
        <f t="shared" ref="U123:U140" si="41">(S123-$T$123)^2</f>
        <v>0.25</v>
      </c>
      <c r="V123" s="50">
        <v>1.0</v>
      </c>
      <c r="W123" s="50">
        <f>AVERAGE(V123:V133)</f>
        <v>1.181818182</v>
      </c>
      <c r="X123" s="50">
        <f t="shared" ref="X123:X133" si="42">(V123-$W$123)^2</f>
        <v>0.03305785124</v>
      </c>
      <c r="Y123" s="50">
        <v>2.0</v>
      </c>
      <c r="Z123" s="50">
        <f>AVERAGE(Y123:Y139)</f>
        <v>1.529411765</v>
      </c>
      <c r="AA123" s="50">
        <f t="shared" ref="AA123:AA139" si="43">(Y123-$Z$123)^2</f>
        <v>0.2214532872</v>
      </c>
      <c r="AB123" s="50">
        <v>1.0</v>
      </c>
      <c r="AC123" s="50">
        <f>AVERAGE(AB123:AB134)</f>
        <v>1.25</v>
      </c>
      <c r="AD123" s="50">
        <f t="shared" ref="AD123:AD134" si="44">(AB123-$AC$123)^2</f>
        <v>0.0625</v>
      </c>
      <c r="AE123" s="50">
        <v>2.0</v>
      </c>
      <c r="AF123" s="50">
        <f>AVERAGE(AE123:AE138)</f>
        <v>1.5</v>
      </c>
      <c r="AG123" s="50">
        <f>(AE123-AF$123)^2</f>
        <v>0.25</v>
      </c>
    </row>
    <row r="124">
      <c r="A124" s="35"/>
      <c r="B124" s="35"/>
      <c r="C124" s="35"/>
      <c r="D124" s="35"/>
      <c r="E124" s="35"/>
      <c r="F124" s="35"/>
      <c r="G124" s="35"/>
      <c r="H124" s="35"/>
      <c r="I124" s="48"/>
      <c r="J124" s="60">
        <v>1.0</v>
      </c>
      <c r="K124" s="51"/>
      <c r="L124" s="50">
        <f t="shared" si="38"/>
        <v>0.04</v>
      </c>
      <c r="M124" s="50">
        <v>2.0</v>
      </c>
      <c r="N124" s="51"/>
      <c r="O124" s="50">
        <f t="shared" si="39"/>
        <v>0.25</v>
      </c>
      <c r="P124" s="60">
        <v>1.0</v>
      </c>
      <c r="Q124" s="51"/>
      <c r="R124" s="50">
        <f t="shared" si="40"/>
        <v>0.04</v>
      </c>
      <c r="S124" s="50">
        <v>2.0</v>
      </c>
      <c r="T124" s="51"/>
      <c r="U124" s="50">
        <f t="shared" si="41"/>
        <v>0.25</v>
      </c>
      <c r="V124" s="60">
        <v>1.0</v>
      </c>
      <c r="W124" s="51"/>
      <c r="X124" s="50">
        <f t="shared" si="42"/>
        <v>0.03305785124</v>
      </c>
      <c r="Y124" s="50">
        <v>2.0</v>
      </c>
      <c r="Z124" s="51"/>
      <c r="AA124" s="50">
        <f t="shared" si="43"/>
        <v>0.2214532872</v>
      </c>
      <c r="AB124" s="60">
        <v>1.0</v>
      </c>
      <c r="AC124" s="51"/>
      <c r="AD124" s="50">
        <f t="shared" si="44"/>
        <v>0.0625</v>
      </c>
      <c r="AE124" s="50">
        <v>1.0</v>
      </c>
      <c r="AF124" s="51"/>
      <c r="AG124" s="50">
        <f t="shared" ref="AG124:AG138" si="45">(AE124-AF$92)^2</f>
        <v>0.25</v>
      </c>
    </row>
    <row r="125">
      <c r="A125" s="35"/>
      <c r="B125" s="35"/>
      <c r="C125" s="35"/>
      <c r="D125" s="35"/>
      <c r="E125" s="35"/>
      <c r="F125" s="35"/>
      <c r="G125" s="35"/>
      <c r="H125" s="35"/>
      <c r="I125" s="48"/>
      <c r="J125" s="60">
        <v>1.0</v>
      </c>
      <c r="K125" s="51"/>
      <c r="L125" s="50">
        <f t="shared" si="38"/>
        <v>0.04</v>
      </c>
      <c r="M125" s="50">
        <v>2.0</v>
      </c>
      <c r="N125" s="51"/>
      <c r="O125" s="50">
        <f t="shared" si="39"/>
        <v>0.25</v>
      </c>
      <c r="P125" s="60">
        <v>1.0</v>
      </c>
      <c r="Q125" s="51"/>
      <c r="R125" s="50">
        <f t="shared" si="40"/>
        <v>0.04</v>
      </c>
      <c r="S125" s="50">
        <v>2.0</v>
      </c>
      <c r="T125" s="51"/>
      <c r="U125" s="50">
        <f t="shared" si="41"/>
        <v>0.25</v>
      </c>
      <c r="V125" s="60">
        <v>1.0</v>
      </c>
      <c r="W125" s="51"/>
      <c r="X125" s="50">
        <f t="shared" si="42"/>
        <v>0.03305785124</v>
      </c>
      <c r="Y125" s="50">
        <v>1.0</v>
      </c>
      <c r="Z125" s="51"/>
      <c r="AA125" s="50">
        <f t="shared" si="43"/>
        <v>0.2802768166</v>
      </c>
      <c r="AB125" s="60">
        <v>1.0</v>
      </c>
      <c r="AC125" s="51"/>
      <c r="AD125" s="50">
        <f t="shared" si="44"/>
        <v>0.0625</v>
      </c>
      <c r="AE125" s="50">
        <v>2.0</v>
      </c>
      <c r="AF125" s="51"/>
      <c r="AG125" s="50">
        <f t="shared" si="45"/>
        <v>0.25</v>
      </c>
    </row>
    <row r="126">
      <c r="A126" s="35"/>
      <c r="B126" s="35"/>
      <c r="C126" s="35"/>
      <c r="D126" s="35"/>
      <c r="E126" s="35"/>
      <c r="F126" s="35"/>
      <c r="G126" s="35"/>
      <c r="H126" s="35"/>
      <c r="I126" s="48"/>
      <c r="J126" s="60">
        <v>2.0</v>
      </c>
      <c r="K126" s="51"/>
      <c r="L126" s="50">
        <f t="shared" si="38"/>
        <v>0.64</v>
      </c>
      <c r="M126" s="50">
        <v>1.0</v>
      </c>
      <c r="N126" s="51"/>
      <c r="O126" s="50">
        <f t="shared" si="39"/>
        <v>0.25</v>
      </c>
      <c r="P126" s="60">
        <v>2.0</v>
      </c>
      <c r="Q126" s="51"/>
      <c r="R126" s="50">
        <f t="shared" si="40"/>
        <v>0.64</v>
      </c>
      <c r="S126" s="50">
        <v>1.0</v>
      </c>
      <c r="T126" s="51"/>
      <c r="U126" s="50">
        <f t="shared" si="41"/>
        <v>0.25</v>
      </c>
      <c r="V126" s="60">
        <v>2.0</v>
      </c>
      <c r="W126" s="51"/>
      <c r="X126" s="50">
        <f t="shared" si="42"/>
        <v>0.6694214876</v>
      </c>
      <c r="Y126" s="50">
        <v>2.0</v>
      </c>
      <c r="Z126" s="51"/>
      <c r="AA126" s="50">
        <f t="shared" si="43"/>
        <v>0.2214532872</v>
      </c>
      <c r="AB126" s="60">
        <v>2.0</v>
      </c>
      <c r="AC126" s="51"/>
      <c r="AD126" s="50">
        <f t="shared" si="44"/>
        <v>0.5625</v>
      </c>
      <c r="AE126" s="50">
        <v>2.0</v>
      </c>
      <c r="AF126" s="51"/>
      <c r="AG126" s="50">
        <f t="shared" si="45"/>
        <v>0.25</v>
      </c>
    </row>
    <row r="127">
      <c r="A127" s="35"/>
      <c r="B127" s="35"/>
      <c r="C127" s="35"/>
      <c r="D127" s="35"/>
      <c r="E127" s="35"/>
      <c r="F127" s="35"/>
      <c r="G127" s="35"/>
      <c r="H127" s="35"/>
      <c r="I127" s="48"/>
      <c r="J127" s="65">
        <v>1.0</v>
      </c>
      <c r="K127" s="51"/>
      <c r="L127" s="50">
        <f t="shared" si="38"/>
        <v>0.04</v>
      </c>
      <c r="M127" s="50">
        <v>2.0</v>
      </c>
      <c r="N127" s="51"/>
      <c r="O127" s="50">
        <f t="shared" si="39"/>
        <v>0.25</v>
      </c>
      <c r="P127" s="65">
        <v>1.0</v>
      </c>
      <c r="Q127" s="51"/>
      <c r="R127" s="50">
        <f t="shared" si="40"/>
        <v>0.04</v>
      </c>
      <c r="S127" s="50">
        <v>2.0</v>
      </c>
      <c r="T127" s="51"/>
      <c r="U127" s="50">
        <f t="shared" si="41"/>
        <v>0.25</v>
      </c>
      <c r="V127" s="65">
        <v>1.0</v>
      </c>
      <c r="W127" s="51"/>
      <c r="X127" s="50">
        <f t="shared" si="42"/>
        <v>0.03305785124</v>
      </c>
      <c r="Y127" s="50">
        <v>2.0</v>
      </c>
      <c r="Z127" s="51"/>
      <c r="AA127" s="50">
        <f t="shared" si="43"/>
        <v>0.2214532872</v>
      </c>
      <c r="AB127" s="65">
        <v>1.0</v>
      </c>
      <c r="AC127" s="51"/>
      <c r="AD127" s="50">
        <f t="shared" si="44"/>
        <v>0.0625</v>
      </c>
      <c r="AE127" s="50">
        <v>1.0</v>
      </c>
      <c r="AF127" s="51"/>
      <c r="AG127" s="50">
        <f t="shared" si="45"/>
        <v>0.25</v>
      </c>
    </row>
    <row r="128">
      <c r="A128" s="35"/>
      <c r="B128" s="35"/>
      <c r="C128" s="35"/>
      <c r="D128" s="35"/>
      <c r="E128" s="35"/>
      <c r="F128" s="35"/>
      <c r="G128" s="35"/>
      <c r="H128" s="35"/>
      <c r="I128" s="48"/>
      <c r="J128" s="65">
        <v>1.0</v>
      </c>
      <c r="K128" s="51"/>
      <c r="L128" s="50">
        <f t="shared" si="38"/>
        <v>0.04</v>
      </c>
      <c r="M128" s="50">
        <v>2.0</v>
      </c>
      <c r="N128" s="51"/>
      <c r="O128" s="50">
        <f t="shared" si="39"/>
        <v>0.25</v>
      </c>
      <c r="P128" s="65">
        <v>1.0</v>
      </c>
      <c r="Q128" s="51"/>
      <c r="R128" s="50">
        <f t="shared" si="40"/>
        <v>0.04</v>
      </c>
      <c r="S128" s="50">
        <v>2.0</v>
      </c>
      <c r="T128" s="51"/>
      <c r="U128" s="50">
        <f t="shared" si="41"/>
        <v>0.25</v>
      </c>
      <c r="V128" s="65">
        <v>1.0</v>
      </c>
      <c r="W128" s="51"/>
      <c r="X128" s="50">
        <f t="shared" si="42"/>
        <v>0.03305785124</v>
      </c>
      <c r="Y128" s="50">
        <v>1.0</v>
      </c>
      <c r="Z128" s="51"/>
      <c r="AA128" s="50">
        <f t="shared" si="43"/>
        <v>0.2802768166</v>
      </c>
      <c r="AB128" s="65">
        <v>1.0</v>
      </c>
      <c r="AC128" s="51"/>
      <c r="AD128" s="50">
        <f t="shared" si="44"/>
        <v>0.0625</v>
      </c>
      <c r="AE128" s="50">
        <v>2.0</v>
      </c>
      <c r="AF128" s="51"/>
      <c r="AG128" s="50">
        <f t="shared" si="45"/>
        <v>0.25</v>
      </c>
    </row>
    <row r="129">
      <c r="A129" s="35"/>
      <c r="B129" s="35"/>
      <c r="C129" s="35"/>
      <c r="D129" s="35"/>
      <c r="E129" s="35"/>
      <c r="F129" s="35"/>
      <c r="G129" s="35"/>
      <c r="H129" s="35"/>
      <c r="I129" s="48"/>
      <c r="J129" s="65">
        <v>1.0</v>
      </c>
      <c r="K129" s="51"/>
      <c r="L129" s="50">
        <f t="shared" si="38"/>
        <v>0.04</v>
      </c>
      <c r="M129" s="50">
        <v>1.0</v>
      </c>
      <c r="N129" s="51"/>
      <c r="O129" s="50">
        <f t="shared" si="39"/>
        <v>0.25</v>
      </c>
      <c r="P129" s="65">
        <v>1.0</v>
      </c>
      <c r="Q129" s="51"/>
      <c r="R129" s="50">
        <f t="shared" si="40"/>
        <v>0.04</v>
      </c>
      <c r="S129" s="50">
        <v>1.0</v>
      </c>
      <c r="T129" s="51"/>
      <c r="U129" s="50">
        <f t="shared" si="41"/>
        <v>0.25</v>
      </c>
      <c r="V129" s="65">
        <v>1.0</v>
      </c>
      <c r="W129" s="51"/>
      <c r="X129" s="50">
        <f t="shared" si="42"/>
        <v>0.03305785124</v>
      </c>
      <c r="Y129" s="50">
        <v>2.0</v>
      </c>
      <c r="Z129" s="51"/>
      <c r="AA129" s="50">
        <f t="shared" si="43"/>
        <v>0.2214532872</v>
      </c>
      <c r="AB129" s="65">
        <v>1.0</v>
      </c>
      <c r="AC129" s="51"/>
      <c r="AD129" s="50">
        <f t="shared" si="44"/>
        <v>0.0625</v>
      </c>
      <c r="AE129" s="50">
        <v>2.0</v>
      </c>
      <c r="AF129" s="51"/>
      <c r="AG129" s="50">
        <f t="shared" si="45"/>
        <v>0.25</v>
      </c>
    </row>
    <row r="130">
      <c r="A130" s="35"/>
      <c r="B130" s="35"/>
      <c r="C130" s="35"/>
      <c r="D130" s="35"/>
      <c r="E130" s="35"/>
      <c r="F130" s="35"/>
      <c r="G130" s="35"/>
      <c r="H130" s="35"/>
      <c r="I130" s="48"/>
      <c r="J130" s="65">
        <v>1.0</v>
      </c>
      <c r="K130" s="51"/>
      <c r="L130" s="50">
        <f t="shared" si="38"/>
        <v>0.04</v>
      </c>
      <c r="M130" s="50">
        <v>2.0</v>
      </c>
      <c r="N130" s="51"/>
      <c r="O130" s="50">
        <f t="shared" si="39"/>
        <v>0.25</v>
      </c>
      <c r="P130" s="65">
        <v>1.0</v>
      </c>
      <c r="Q130" s="51"/>
      <c r="R130" s="50">
        <f t="shared" si="40"/>
        <v>0.04</v>
      </c>
      <c r="S130" s="50">
        <v>2.0</v>
      </c>
      <c r="T130" s="51"/>
      <c r="U130" s="50">
        <f t="shared" si="41"/>
        <v>0.25</v>
      </c>
      <c r="V130" s="65">
        <v>1.0</v>
      </c>
      <c r="W130" s="51"/>
      <c r="X130" s="50">
        <f t="shared" si="42"/>
        <v>0.03305785124</v>
      </c>
      <c r="Y130" s="50">
        <v>2.0</v>
      </c>
      <c r="Z130" s="51"/>
      <c r="AA130" s="50">
        <f t="shared" si="43"/>
        <v>0.2214532872</v>
      </c>
      <c r="AB130" s="65">
        <v>1.0</v>
      </c>
      <c r="AC130" s="51"/>
      <c r="AD130" s="50">
        <f t="shared" si="44"/>
        <v>0.0625</v>
      </c>
      <c r="AE130" s="50">
        <v>2.0</v>
      </c>
      <c r="AF130" s="51"/>
      <c r="AG130" s="50">
        <f t="shared" si="45"/>
        <v>0.25</v>
      </c>
    </row>
    <row r="131">
      <c r="A131" s="35"/>
      <c r="B131" s="35"/>
      <c r="C131" s="35"/>
      <c r="D131" s="35"/>
      <c r="E131" s="35"/>
      <c r="F131" s="35"/>
      <c r="G131" s="35"/>
      <c r="H131" s="35"/>
      <c r="I131" s="48"/>
      <c r="J131" s="66">
        <v>1.0</v>
      </c>
      <c r="K131" s="51"/>
      <c r="L131" s="50">
        <f t="shared" si="38"/>
        <v>0.04</v>
      </c>
      <c r="M131" s="50">
        <v>2.0</v>
      </c>
      <c r="N131" s="51"/>
      <c r="O131" s="50">
        <f t="shared" si="39"/>
        <v>0.25</v>
      </c>
      <c r="P131" s="66">
        <v>1.0</v>
      </c>
      <c r="Q131" s="51"/>
      <c r="R131" s="50">
        <f t="shared" si="40"/>
        <v>0.04</v>
      </c>
      <c r="S131" s="50">
        <v>2.0</v>
      </c>
      <c r="T131" s="51"/>
      <c r="U131" s="50">
        <f t="shared" si="41"/>
        <v>0.25</v>
      </c>
      <c r="V131" s="66">
        <v>1.0</v>
      </c>
      <c r="W131" s="51"/>
      <c r="X131" s="50">
        <f t="shared" si="42"/>
        <v>0.03305785124</v>
      </c>
      <c r="Y131" s="50">
        <v>2.0</v>
      </c>
      <c r="Z131" s="51"/>
      <c r="AA131" s="50">
        <f t="shared" si="43"/>
        <v>0.2214532872</v>
      </c>
      <c r="AB131" s="66">
        <v>1.0</v>
      </c>
      <c r="AC131" s="51"/>
      <c r="AD131" s="50">
        <f t="shared" si="44"/>
        <v>0.0625</v>
      </c>
      <c r="AE131" s="50">
        <v>1.0</v>
      </c>
      <c r="AF131" s="51"/>
      <c r="AG131" s="50">
        <f t="shared" si="45"/>
        <v>0.25</v>
      </c>
    </row>
    <row r="132">
      <c r="A132" s="35"/>
      <c r="B132" s="35"/>
      <c r="C132" s="35"/>
      <c r="D132" s="35"/>
      <c r="E132" s="35"/>
      <c r="F132" s="35"/>
      <c r="G132" s="35"/>
      <c r="H132" s="35"/>
      <c r="I132" s="48"/>
      <c r="J132" s="66">
        <v>2.0</v>
      </c>
      <c r="K132" s="51"/>
      <c r="L132" s="50">
        <f t="shared" si="38"/>
        <v>0.64</v>
      </c>
      <c r="M132" s="50">
        <v>2.0</v>
      </c>
      <c r="N132" s="51"/>
      <c r="O132" s="50">
        <f t="shared" si="39"/>
        <v>0.25</v>
      </c>
      <c r="P132" s="66">
        <v>2.0</v>
      </c>
      <c r="Q132" s="51"/>
      <c r="R132" s="50">
        <f t="shared" si="40"/>
        <v>0.64</v>
      </c>
      <c r="S132" s="50">
        <v>2.0</v>
      </c>
      <c r="T132" s="51"/>
      <c r="U132" s="50">
        <f t="shared" si="41"/>
        <v>0.25</v>
      </c>
      <c r="V132" s="66">
        <v>2.0</v>
      </c>
      <c r="W132" s="51"/>
      <c r="X132" s="50">
        <f t="shared" si="42"/>
        <v>0.6694214876</v>
      </c>
      <c r="Y132" s="50">
        <v>1.0</v>
      </c>
      <c r="Z132" s="51"/>
      <c r="AA132" s="50">
        <f t="shared" si="43"/>
        <v>0.2802768166</v>
      </c>
      <c r="AB132" s="66">
        <v>2.0</v>
      </c>
      <c r="AC132" s="51"/>
      <c r="AD132" s="50">
        <f t="shared" si="44"/>
        <v>0.5625</v>
      </c>
      <c r="AE132" s="50">
        <v>1.0</v>
      </c>
      <c r="AF132" s="51"/>
      <c r="AG132" s="50">
        <f t="shared" si="45"/>
        <v>0.25</v>
      </c>
    </row>
    <row r="133">
      <c r="A133" s="35"/>
      <c r="B133" s="35"/>
      <c r="C133" s="35"/>
      <c r="D133" s="35"/>
      <c r="E133" s="35"/>
      <c r="F133" s="35"/>
      <c r="G133" s="35"/>
      <c r="H133" s="35"/>
      <c r="I133" s="48"/>
      <c r="J133" s="51"/>
      <c r="K133" s="51"/>
      <c r="L133" s="51"/>
      <c r="M133" s="50">
        <v>1.0</v>
      </c>
      <c r="N133" s="51"/>
      <c r="O133" s="50">
        <f t="shared" si="39"/>
        <v>0.25</v>
      </c>
      <c r="P133" s="51"/>
      <c r="Q133" s="51"/>
      <c r="R133" s="51"/>
      <c r="S133" s="50">
        <v>1.0</v>
      </c>
      <c r="T133" s="51"/>
      <c r="U133" s="50">
        <f t="shared" si="41"/>
        <v>0.25</v>
      </c>
      <c r="V133" s="66">
        <v>1.0</v>
      </c>
      <c r="W133" s="51"/>
      <c r="X133" s="50">
        <f t="shared" si="42"/>
        <v>0.03305785124</v>
      </c>
      <c r="Y133" s="50">
        <v>1.0</v>
      </c>
      <c r="Z133" s="51"/>
      <c r="AA133" s="50">
        <f t="shared" si="43"/>
        <v>0.2802768166</v>
      </c>
      <c r="AB133" s="66">
        <v>1.0</v>
      </c>
      <c r="AC133" s="51"/>
      <c r="AD133" s="50">
        <f t="shared" si="44"/>
        <v>0.0625</v>
      </c>
      <c r="AE133" s="50">
        <v>1.0</v>
      </c>
      <c r="AF133" s="51"/>
      <c r="AG133" s="50">
        <f t="shared" si="45"/>
        <v>0.25</v>
      </c>
    </row>
    <row r="134">
      <c r="A134" s="35"/>
      <c r="B134" s="35"/>
      <c r="C134" s="35"/>
      <c r="D134" s="35"/>
      <c r="E134" s="35"/>
      <c r="F134" s="35"/>
      <c r="G134" s="35"/>
      <c r="H134" s="35"/>
      <c r="I134" s="48"/>
      <c r="J134" s="51"/>
      <c r="K134" s="51"/>
      <c r="L134" s="51"/>
      <c r="M134" s="50">
        <v>1.0</v>
      </c>
      <c r="N134" s="51"/>
      <c r="O134" s="50">
        <f t="shared" si="39"/>
        <v>0.25</v>
      </c>
      <c r="P134" s="51"/>
      <c r="Q134" s="51"/>
      <c r="R134" s="51"/>
      <c r="S134" s="50">
        <v>1.0</v>
      </c>
      <c r="T134" s="51"/>
      <c r="U134" s="50">
        <f t="shared" si="41"/>
        <v>0.25</v>
      </c>
      <c r="V134" s="51"/>
      <c r="W134" s="51"/>
      <c r="X134" s="51"/>
      <c r="Y134" s="50">
        <v>1.0</v>
      </c>
      <c r="Z134" s="51"/>
      <c r="AA134" s="50">
        <f t="shared" si="43"/>
        <v>0.2802768166</v>
      </c>
      <c r="AB134" s="66">
        <v>2.0</v>
      </c>
      <c r="AC134" s="51"/>
      <c r="AD134" s="50">
        <f t="shared" si="44"/>
        <v>0.5625</v>
      </c>
      <c r="AE134" s="50">
        <v>1.0</v>
      </c>
      <c r="AF134" s="51"/>
      <c r="AG134" s="50">
        <f t="shared" si="45"/>
        <v>0.25</v>
      </c>
    </row>
    <row r="135">
      <c r="A135" s="35"/>
      <c r="B135" s="35"/>
      <c r="C135" s="35"/>
      <c r="D135" s="35"/>
      <c r="E135" s="35"/>
      <c r="F135" s="35"/>
      <c r="G135" s="35"/>
      <c r="H135" s="35"/>
      <c r="I135" s="48"/>
      <c r="J135" s="51"/>
      <c r="K135" s="51"/>
      <c r="L135" s="51"/>
      <c r="M135" s="50">
        <v>1.0</v>
      </c>
      <c r="N135" s="51"/>
      <c r="O135" s="50">
        <f t="shared" si="39"/>
        <v>0.25</v>
      </c>
      <c r="P135" s="51"/>
      <c r="Q135" s="51"/>
      <c r="R135" s="51"/>
      <c r="S135" s="50">
        <v>1.0</v>
      </c>
      <c r="T135" s="51"/>
      <c r="U135" s="50">
        <f t="shared" si="41"/>
        <v>0.25</v>
      </c>
      <c r="V135" s="51"/>
      <c r="W135" s="51"/>
      <c r="X135" s="51"/>
      <c r="Y135" s="50">
        <v>1.0</v>
      </c>
      <c r="Z135" s="51"/>
      <c r="AA135" s="50">
        <f t="shared" si="43"/>
        <v>0.2802768166</v>
      </c>
      <c r="AB135" s="51"/>
      <c r="AC135" s="51"/>
      <c r="AD135" s="51"/>
      <c r="AE135" s="50">
        <v>2.0</v>
      </c>
      <c r="AF135" s="51"/>
      <c r="AG135" s="50">
        <f t="shared" si="45"/>
        <v>0.25</v>
      </c>
    </row>
    <row r="136">
      <c r="A136" s="35"/>
      <c r="B136" s="35"/>
      <c r="C136" s="35"/>
      <c r="D136" s="35"/>
      <c r="E136" s="35"/>
      <c r="F136" s="35"/>
      <c r="G136" s="35"/>
      <c r="H136" s="35"/>
      <c r="I136" s="48"/>
      <c r="J136" s="51"/>
      <c r="K136" s="51"/>
      <c r="L136" s="51"/>
      <c r="M136" s="50">
        <v>1.0</v>
      </c>
      <c r="N136" s="51"/>
      <c r="O136" s="50">
        <f t="shared" si="39"/>
        <v>0.25</v>
      </c>
      <c r="P136" s="51"/>
      <c r="Q136" s="51"/>
      <c r="R136" s="51"/>
      <c r="S136" s="50">
        <v>1.0</v>
      </c>
      <c r="T136" s="51"/>
      <c r="U136" s="50">
        <f t="shared" si="41"/>
        <v>0.25</v>
      </c>
      <c r="V136" s="51"/>
      <c r="W136" s="51"/>
      <c r="X136" s="51"/>
      <c r="Y136" s="50">
        <v>2.0</v>
      </c>
      <c r="Z136" s="51"/>
      <c r="AA136" s="50">
        <f t="shared" si="43"/>
        <v>0.2214532872</v>
      </c>
      <c r="AB136" s="51"/>
      <c r="AC136" s="51"/>
      <c r="AD136" s="51"/>
      <c r="AE136" s="50">
        <v>2.0</v>
      </c>
      <c r="AF136" s="51"/>
      <c r="AG136" s="50">
        <f t="shared" si="45"/>
        <v>0.25</v>
      </c>
    </row>
    <row r="137">
      <c r="A137" s="35"/>
      <c r="B137" s="35"/>
      <c r="C137" s="35"/>
      <c r="D137" s="35"/>
      <c r="E137" s="35"/>
      <c r="F137" s="35"/>
      <c r="G137" s="35"/>
      <c r="H137" s="35"/>
      <c r="I137" s="48"/>
      <c r="J137" s="51"/>
      <c r="K137" s="51"/>
      <c r="L137" s="51"/>
      <c r="M137" s="50">
        <v>2.0</v>
      </c>
      <c r="N137" s="51"/>
      <c r="O137" s="50">
        <f t="shared" si="39"/>
        <v>0.25</v>
      </c>
      <c r="P137" s="51"/>
      <c r="Q137" s="51"/>
      <c r="R137" s="51"/>
      <c r="S137" s="50">
        <v>2.0</v>
      </c>
      <c r="T137" s="51"/>
      <c r="U137" s="50">
        <f t="shared" si="41"/>
        <v>0.25</v>
      </c>
      <c r="V137" s="51"/>
      <c r="W137" s="51"/>
      <c r="X137" s="51"/>
      <c r="Y137" s="50">
        <v>2.0</v>
      </c>
      <c r="Z137" s="51"/>
      <c r="AA137" s="50">
        <f t="shared" si="43"/>
        <v>0.2214532872</v>
      </c>
      <c r="AB137" s="51"/>
      <c r="AC137" s="51"/>
      <c r="AD137" s="51"/>
      <c r="AE137" s="50">
        <v>1.0</v>
      </c>
      <c r="AF137" s="51"/>
      <c r="AG137" s="50">
        <f t="shared" si="45"/>
        <v>0.25</v>
      </c>
    </row>
    <row r="138">
      <c r="A138" s="35"/>
      <c r="B138" s="35"/>
      <c r="C138" s="35"/>
      <c r="D138" s="35"/>
      <c r="E138" s="35"/>
      <c r="F138" s="35"/>
      <c r="G138" s="35"/>
      <c r="H138" s="35"/>
      <c r="I138" s="48"/>
      <c r="J138" s="51"/>
      <c r="K138" s="51"/>
      <c r="L138" s="51"/>
      <c r="M138" s="50">
        <v>2.0</v>
      </c>
      <c r="N138" s="51"/>
      <c r="O138" s="50">
        <f t="shared" si="39"/>
        <v>0.25</v>
      </c>
      <c r="P138" s="51"/>
      <c r="Q138" s="51"/>
      <c r="R138" s="51"/>
      <c r="S138" s="50">
        <v>2.0</v>
      </c>
      <c r="T138" s="51"/>
      <c r="U138" s="50">
        <f t="shared" si="41"/>
        <v>0.25</v>
      </c>
      <c r="V138" s="51"/>
      <c r="W138" s="51"/>
      <c r="X138" s="51"/>
      <c r="Y138" s="50">
        <v>1.0</v>
      </c>
      <c r="Z138" s="51"/>
      <c r="AA138" s="50">
        <f t="shared" si="43"/>
        <v>0.2802768166</v>
      </c>
      <c r="AB138" s="51"/>
      <c r="AC138" s="51"/>
      <c r="AD138" s="51"/>
      <c r="AE138" s="50">
        <v>1.0</v>
      </c>
      <c r="AF138" s="51"/>
      <c r="AG138" s="50">
        <f t="shared" si="45"/>
        <v>0.25</v>
      </c>
    </row>
    <row r="139">
      <c r="A139" s="35"/>
      <c r="B139" s="35"/>
      <c r="C139" s="35"/>
      <c r="D139" s="35"/>
      <c r="E139" s="35"/>
      <c r="F139" s="35"/>
      <c r="G139" s="35"/>
      <c r="H139" s="35"/>
      <c r="I139" s="48"/>
      <c r="J139" s="51"/>
      <c r="K139" s="51"/>
      <c r="L139" s="51"/>
      <c r="M139" s="50">
        <v>1.0</v>
      </c>
      <c r="N139" s="51"/>
      <c r="O139" s="50">
        <f t="shared" si="39"/>
        <v>0.25</v>
      </c>
      <c r="P139" s="51"/>
      <c r="Q139" s="51"/>
      <c r="R139" s="51"/>
      <c r="S139" s="50">
        <v>1.0</v>
      </c>
      <c r="T139" s="51"/>
      <c r="U139" s="50">
        <f t="shared" si="41"/>
        <v>0.25</v>
      </c>
      <c r="V139" s="51"/>
      <c r="W139" s="51"/>
      <c r="X139" s="51"/>
      <c r="Y139" s="50">
        <v>1.0</v>
      </c>
      <c r="Z139" s="51"/>
      <c r="AA139" s="50">
        <f t="shared" si="43"/>
        <v>0.2802768166</v>
      </c>
      <c r="AB139" s="51"/>
      <c r="AC139" s="51"/>
      <c r="AD139" s="51"/>
      <c r="AE139" s="50"/>
      <c r="AF139" s="51"/>
      <c r="AG139" s="50"/>
    </row>
    <row r="140">
      <c r="A140" s="35"/>
      <c r="B140" s="35"/>
      <c r="C140" s="35"/>
      <c r="D140" s="35"/>
      <c r="E140" s="35"/>
      <c r="F140" s="35"/>
      <c r="G140" s="35"/>
      <c r="H140" s="35"/>
      <c r="I140" s="48"/>
      <c r="J140" s="51"/>
      <c r="K140" s="51"/>
      <c r="L140" s="51"/>
      <c r="M140" s="50">
        <v>1.0</v>
      </c>
      <c r="N140" s="51"/>
      <c r="O140" s="50">
        <f t="shared" si="39"/>
        <v>0.25</v>
      </c>
      <c r="P140" s="51"/>
      <c r="Q140" s="51"/>
      <c r="R140" s="51"/>
      <c r="S140" s="50">
        <v>1.0</v>
      </c>
      <c r="T140" s="51"/>
      <c r="U140" s="50">
        <f t="shared" si="41"/>
        <v>0.25</v>
      </c>
      <c r="V140" s="51"/>
      <c r="W140" s="51"/>
      <c r="X140" s="51"/>
      <c r="Y140" s="50"/>
      <c r="Z140" s="51"/>
      <c r="AA140" s="50"/>
      <c r="AB140" s="51"/>
      <c r="AC140" s="51"/>
      <c r="AD140" s="51"/>
      <c r="AE140" s="50"/>
      <c r="AF140" s="51"/>
      <c r="AG140" s="50"/>
    </row>
    <row r="141">
      <c r="A141" s="35"/>
      <c r="B141" s="35"/>
      <c r="C141" s="35"/>
      <c r="D141" s="35"/>
      <c r="E141" s="35"/>
      <c r="F141" s="35"/>
      <c r="G141" s="35"/>
      <c r="H141" s="35"/>
      <c r="I141" s="48"/>
      <c r="J141" s="51"/>
      <c r="K141" s="51"/>
      <c r="L141" s="51"/>
      <c r="M141" s="50"/>
      <c r="N141" s="51"/>
      <c r="O141" s="50"/>
      <c r="P141" s="51"/>
      <c r="Q141" s="51"/>
      <c r="R141" s="51"/>
      <c r="S141" s="50"/>
      <c r="T141" s="51"/>
      <c r="U141" s="50"/>
      <c r="V141" s="51"/>
      <c r="W141" s="51"/>
      <c r="X141" s="51"/>
      <c r="Y141" s="50"/>
      <c r="Z141" s="51"/>
      <c r="AA141" s="50"/>
      <c r="AB141" s="51"/>
      <c r="AC141" s="51"/>
      <c r="AD141" s="51"/>
      <c r="AE141" s="50"/>
      <c r="AF141" s="51"/>
      <c r="AG141" s="50"/>
    </row>
    <row r="142">
      <c r="A142" s="35"/>
      <c r="B142" s="35"/>
      <c r="C142" s="35"/>
      <c r="D142" s="35"/>
      <c r="E142" s="35"/>
      <c r="F142" s="35"/>
      <c r="G142" s="35"/>
      <c r="H142" s="35"/>
      <c r="I142" s="48"/>
      <c r="J142" s="51"/>
      <c r="K142" s="51"/>
      <c r="L142" s="51"/>
      <c r="M142" s="50"/>
      <c r="N142" s="51"/>
      <c r="O142" s="50"/>
      <c r="P142" s="51"/>
      <c r="Q142" s="51"/>
      <c r="R142" s="51"/>
      <c r="S142" s="50"/>
      <c r="T142" s="51"/>
      <c r="U142" s="50"/>
      <c r="V142" s="51"/>
      <c r="W142" s="51"/>
      <c r="X142" s="51"/>
      <c r="Y142" s="50"/>
      <c r="Z142" s="51"/>
      <c r="AA142" s="50"/>
      <c r="AB142" s="51"/>
      <c r="AC142" s="51"/>
      <c r="AD142" s="51"/>
      <c r="AE142" s="50"/>
      <c r="AF142" s="51"/>
      <c r="AG142" s="50"/>
    </row>
    <row r="143">
      <c r="A143" s="35"/>
      <c r="B143" s="35"/>
      <c r="C143" s="35"/>
      <c r="D143" s="35"/>
      <c r="E143" s="35"/>
      <c r="F143" s="35"/>
      <c r="G143" s="35"/>
      <c r="H143" s="35"/>
      <c r="I143" s="48"/>
      <c r="J143" s="51"/>
      <c r="K143" s="51"/>
      <c r="L143" s="51"/>
      <c r="M143" s="50"/>
      <c r="N143" s="51"/>
      <c r="O143" s="50"/>
      <c r="P143" s="51"/>
      <c r="Q143" s="51"/>
      <c r="R143" s="51"/>
      <c r="S143" s="50"/>
      <c r="T143" s="51"/>
      <c r="U143" s="50"/>
      <c r="V143" s="51"/>
      <c r="W143" s="51"/>
      <c r="X143" s="51"/>
      <c r="Y143" s="50"/>
      <c r="Z143" s="51"/>
      <c r="AA143" s="50"/>
      <c r="AB143" s="51"/>
      <c r="AC143" s="51"/>
      <c r="AD143" s="51"/>
      <c r="AE143" s="50"/>
      <c r="AF143" s="51"/>
      <c r="AG143" s="50"/>
    </row>
    <row r="144">
      <c r="A144" s="35"/>
      <c r="B144" s="35"/>
      <c r="C144" s="35"/>
      <c r="D144" s="35"/>
      <c r="E144" s="35"/>
      <c r="F144" s="35"/>
      <c r="G144" s="35"/>
      <c r="H144" s="35"/>
      <c r="I144" s="48"/>
      <c r="J144" s="51"/>
      <c r="K144" s="51"/>
      <c r="L144" s="51"/>
      <c r="M144" s="50"/>
      <c r="N144" s="51"/>
      <c r="O144" s="50"/>
      <c r="P144" s="51"/>
      <c r="Q144" s="51"/>
      <c r="R144" s="51"/>
      <c r="S144" s="50"/>
      <c r="T144" s="51"/>
      <c r="U144" s="50"/>
      <c r="V144" s="51"/>
      <c r="W144" s="51"/>
      <c r="X144" s="51"/>
      <c r="Y144" s="50"/>
      <c r="Z144" s="51"/>
      <c r="AA144" s="50"/>
      <c r="AB144" s="51"/>
      <c r="AC144" s="51"/>
      <c r="AD144" s="51"/>
      <c r="AE144" s="51"/>
      <c r="AF144" s="51"/>
      <c r="AG144" s="50"/>
    </row>
    <row r="145">
      <c r="A145" s="35"/>
      <c r="B145" s="35"/>
      <c r="C145" s="35"/>
      <c r="D145" s="35"/>
      <c r="E145" s="35"/>
      <c r="F145" s="35"/>
      <c r="G145" s="35"/>
      <c r="H145" s="35"/>
      <c r="I145" s="48"/>
      <c r="J145" s="51"/>
      <c r="K145" s="51"/>
      <c r="L145" s="51"/>
      <c r="M145" s="50"/>
      <c r="N145" s="51"/>
      <c r="O145" s="50"/>
      <c r="P145" s="51"/>
      <c r="Q145" s="51"/>
      <c r="R145" s="51"/>
      <c r="S145" s="50"/>
      <c r="T145" s="51"/>
      <c r="U145" s="50"/>
      <c r="V145" s="51"/>
      <c r="W145" s="51"/>
      <c r="X145" s="51"/>
      <c r="Y145" s="50"/>
      <c r="Z145" s="51"/>
      <c r="AA145" s="50"/>
      <c r="AB145" s="51"/>
      <c r="AC145" s="51"/>
      <c r="AD145" s="51"/>
      <c r="AE145" s="51"/>
      <c r="AF145" s="51"/>
      <c r="AG145" s="50"/>
    </row>
    <row r="146">
      <c r="A146" s="35"/>
      <c r="B146" s="35"/>
      <c r="C146" s="35"/>
      <c r="D146" s="35"/>
      <c r="E146" s="35"/>
      <c r="F146" s="35"/>
      <c r="G146" s="35"/>
      <c r="H146" s="35"/>
      <c r="I146" s="48"/>
      <c r="J146" s="51"/>
      <c r="K146" s="51"/>
      <c r="L146" s="51"/>
      <c r="M146" s="51"/>
      <c r="N146" s="51"/>
      <c r="O146" s="50"/>
      <c r="P146" s="51"/>
      <c r="Q146" s="51"/>
      <c r="R146" s="51"/>
      <c r="S146" s="51"/>
      <c r="T146" s="51"/>
      <c r="U146" s="50"/>
      <c r="V146" s="51"/>
      <c r="W146" s="51"/>
      <c r="X146" s="51"/>
      <c r="Y146" s="51"/>
      <c r="Z146" s="51"/>
      <c r="AA146" s="50"/>
      <c r="AB146" s="51"/>
      <c r="AC146" s="51"/>
      <c r="AD146" s="51"/>
      <c r="AE146" s="51"/>
      <c r="AF146" s="51"/>
      <c r="AG146" s="50"/>
    </row>
    <row r="147">
      <c r="A147" s="35"/>
      <c r="B147" s="35"/>
      <c r="C147" s="35"/>
      <c r="D147" s="35"/>
      <c r="E147" s="35"/>
      <c r="F147" s="35"/>
      <c r="G147" s="35"/>
      <c r="H147" s="35"/>
      <c r="I147" s="48"/>
      <c r="J147" s="51"/>
      <c r="K147" s="51"/>
      <c r="L147" s="51"/>
      <c r="M147" s="50"/>
      <c r="N147" s="51"/>
      <c r="O147" s="50"/>
      <c r="P147" s="51"/>
      <c r="Q147" s="51"/>
      <c r="R147" s="51"/>
      <c r="S147" s="50"/>
      <c r="T147" s="51"/>
      <c r="U147" s="50"/>
      <c r="V147" s="51"/>
      <c r="W147" s="51"/>
      <c r="X147" s="51"/>
      <c r="Y147" s="50"/>
      <c r="Z147" s="51"/>
      <c r="AA147" s="50"/>
      <c r="AB147" s="51"/>
      <c r="AC147" s="51"/>
      <c r="AD147" s="51"/>
      <c r="AE147" s="50"/>
      <c r="AF147" s="51"/>
      <c r="AG147" s="50"/>
    </row>
    <row r="148">
      <c r="A148" s="35"/>
      <c r="B148" s="35"/>
      <c r="C148" s="35"/>
      <c r="D148" s="35"/>
      <c r="E148" s="35"/>
      <c r="F148" s="35"/>
      <c r="G148" s="35"/>
      <c r="H148" s="35"/>
      <c r="I148" s="48"/>
      <c r="J148" s="51"/>
      <c r="K148" s="51"/>
      <c r="L148" s="51"/>
      <c r="M148" s="50"/>
      <c r="N148" s="51"/>
      <c r="O148" s="50"/>
      <c r="P148" s="51"/>
      <c r="Q148" s="51"/>
      <c r="R148" s="51"/>
      <c r="S148" s="50"/>
      <c r="T148" s="51"/>
      <c r="U148" s="50"/>
      <c r="V148" s="51"/>
      <c r="W148" s="51"/>
      <c r="X148" s="51"/>
      <c r="Y148" s="50"/>
      <c r="Z148" s="51"/>
      <c r="AA148" s="50"/>
      <c r="AB148" s="51"/>
      <c r="AC148" s="51"/>
      <c r="AD148" s="51"/>
      <c r="AE148" s="50"/>
      <c r="AF148" s="51"/>
      <c r="AG148" s="50"/>
    </row>
    <row r="149">
      <c r="A149" s="35"/>
      <c r="B149" s="35"/>
      <c r="C149" s="35"/>
      <c r="D149" s="35"/>
      <c r="E149" s="35"/>
      <c r="F149" s="35"/>
      <c r="G149" s="35"/>
      <c r="H149" s="35"/>
      <c r="I149" s="48"/>
      <c r="J149" s="51"/>
      <c r="K149" s="51"/>
      <c r="L149" s="51"/>
      <c r="M149" s="50" t="str">
        <f>D97</f>
        <v/>
      </c>
      <c r="N149" s="51"/>
      <c r="O149" s="50"/>
      <c r="P149" s="51"/>
      <c r="Q149" s="51"/>
      <c r="R149" s="51"/>
      <c r="S149" s="50" t="str">
        <f>J97</f>
        <v/>
      </c>
      <c r="T149" s="51"/>
      <c r="U149" s="50"/>
      <c r="V149" s="51"/>
      <c r="W149" s="51"/>
      <c r="X149" s="51"/>
      <c r="Y149" s="50"/>
      <c r="Z149" s="51"/>
      <c r="AA149" s="50"/>
      <c r="AB149" s="51"/>
      <c r="AC149" s="51"/>
      <c r="AD149" s="51"/>
      <c r="AE149" s="50">
        <f>V97</f>
        <v>1</v>
      </c>
      <c r="AF149" s="51"/>
      <c r="AG149" s="50"/>
    </row>
    <row r="150">
      <c r="A150" s="35"/>
      <c r="B150" s="35"/>
      <c r="C150" s="35"/>
      <c r="D150" s="35"/>
      <c r="E150" s="35"/>
      <c r="F150" s="35"/>
      <c r="G150" s="35"/>
      <c r="H150" s="35"/>
      <c r="I150" s="48"/>
      <c r="J150" s="51"/>
      <c r="K150" s="47" t="s">
        <v>150</v>
      </c>
      <c r="L150" s="53">
        <f>SUM(L123:L145)</f>
        <v>1.6</v>
      </c>
      <c r="M150" s="51"/>
      <c r="N150" s="47" t="s">
        <v>151</v>
      </c>
      <c r="O150" s="53">
        <f>SUM(O123:O149)</f>
        <v>4.5</v>
      </c>
      <c r="P150" s="51"/>
      <c r="Q150" s="47" t="s">
        <v>152</v>
      </c>
      <c r="R150" s="53">
        <f>SUM(R123:R147)</f>
        <v>1.6</v>
      </c>
      <c r="S150" s="51"/>
      <c r="T150" s="47" t="s">
        <v>153</v>
      </c>
      <c r="U150" s="53">
        <f>SUM(U123:U149)</f>
        <v>4.5</v>
      </c>
      <c r="V150" s="51"/>
      <c r="W150" s="47" t="s">
        <v>154</v>
      </c>
      <c r="X150" s="53">
        <f>SUM(X123:X145)</f>
        <v>1.636363636</v>
      </c>
      <c r="Y150" s="51"/>
      <c r="Z150" s="47" t="s">
        <v>155</v>
      </c>
      <c r="AA150" s="53">
        <f>SUM(AA123:AA149)</f>
        <v>4.235294118</v>
      </c>
      <c r="AB150" s="51"/>
      <c r="AC150" s="47" t="s">
        <v>156</v>
      </c>
      <c r="AD150" s="53">
        <f>SUM(AD123:AD145)</f>
        <v>2.25</v>
      </c>
      <c r="AE150" s="51"/>
      <c r="AF150" s="47" t="s">
        <v>157</v>
      </c>
      <c r="AG150" s="53">
        <f>SUM(AG123:AG149)</f>
        <v>4</v>
      </c>
    </row>
    <row r="151">
      <c r="A151" s="35"/>
      <c r="B151" s="35"/>
      <c r="C151" s="35"/>
      <c r="D151" s="35"/>
      <c r="E151" s="35"/>
      <c r="F151" s="35"/>
      <c r="G151" s="35"/>
      <c r="H151" s="35"/>
      <c r="I151" s="48"/>
      <c r="J151" s="51"/>
      <c r="K151" s="51" t="s">
        <v>125</v>
      </c>
      <c r="L151" s="55">
        <f>L150+O150</f>
        <v>6.1</v>
      </c>
      <c r="M151" s="51"/>
      <c r="N151" s="51"/>
      <c r="O151" s="51"/>
      <c r="P151" s="51"/>
      <c r="Q151" s="51" t="s">
        <v>125</v>
      </c>
      <c r="R151" s="55">
        <f>R150+U150</f>
        <v>6.1</v>
      </c>
      <c r="S151" s="51"/>
      <c r="T151" s="51"/>
      <c r="U151" s="51"/>
      <c r="V151" s="51"/>
      <c r="W151" s="51" t="s">
        <v>125</v>
      </c>
      <c r="X151" s="67">
        <f>X150+AA150</f>
        <v>5.871657754</v>
      </c>
      <c r="Y151" s="51"/>
      <c r="Z151" s="51"/>
      <c r="AA151" s="51"/>
      <c r="AB151" s="51"/>
      <c r="AC151" s="51" t="s">
        <v>125</v>
      </c>
      <c r="AD151" s="55">
        <f>AD150+AG150</f>
        <v>6.25</v>
      </c>
      <c r="AE151" s="51"/>
      <c r="AF151" s="51"/>
      <c r="AG151" s="51"/>
    </row>
    <row r="152">
      <c r="A152" s="35"/>
      <c r="B152" s="35"/>
      <c r="C152" s="35"/>
      <c r="D152" s="35"/>
      <c r="E152" s="35"/>
      <c r="F152" s="35"/>
      <c r="G152" s="35"/>
      <c r="H152" s="35"/>
      <c r="I152" s="48"/>
      <c r="J152" s="45" t="s">
        <v>158</v>
      </c>
      <c r="K152" s="40"/>
      <c r="L152" s="41"/>
      <c r="M152" s="45" t="s">
        <v>159</v>
      </c>
      <c r="N152" s="40"/>
      <c r="O152" s="41"/>
      <c r="P152" s="45" t="s">
        <v>160</v>
      </c>
      <c r="Q152" s="40"/>
      <c r="R152" s="41"/>
      <c r="S152" s="45" t="s">
        <v>161</v>
      </c>
      <c r="T152" s="40"/>
      <c r="U152" s="41"/>
      <c r="V152" s="45" t="s">
        <v>162</v>
      </c>
      <c r="W152" s="40"/>
      <c r="X152" s="41"/>
      <c r="Y152" s="45" t="s">
        <v>163</v>
      </c>
      <c r="Z152" s="40"/>
      <c r="AA152" s="41"/>
      <c r="AB152" s="45" t="s">
        <v>164</v>
      </c>
      <c r="AC152" s="40"/>
      <c r="AD152" s="41"/>
      <c r="AE152" s="45" t="s">
        <v>165</v>
      </c>
      <c r="AF152" s="40"/>
      <c r="AG152" s="41"/>
    </row>
    <row r="153">
      <c r="A153" s="35"/>
      <c r="B153" s="35"/>
      <c r="C153" s="35"/>
      <c r="D153" s="35"/>
      <c r="E153" s="35"/>
      <c r="F153" s="35"/>
      <c r="G153" s="35"/>
      <c r="H153" s="35"/>
      <c r="I153" s="48"/>
      <c r="J153" s="47" t="s">
        <v>73</v>
      </c>
      <c r="K153" s="47" t="s">
        <v>115</v>
      </c>
      <c r="L153" s="47" t="s">
        <v>71</v>
      </c>
      <c r="M153" s="47" t="s">
        <v>73</v>
      </c>
      <c r="N153" s="47" t="s">
        <v>116</v>
      </c>
      <c r="O153" s="47" t="s">
        <v>71</v>
      </c>
      <c r="P153" s="47" t="s">
        <v>73</v>
      </c>
      <c r="Q153" s="47" t="s">
        <v>115</v>
      </c>
      <c r="R153" s="47" t="s">
        <v>71</v>
      </c>
      <c r="S153" s="47" t="s">
        <v>73</v>
      </c>
      <c r="T153" s="47" t="s">
        <v>116</v>
      </c>
      <c r="U153" s="47" t="s">
        <v>71</v>
      </c>
      <c r="V153" s="47" t="s">
        <v>73</v>
      </c>
      <c r="W153" s="47" t="s">
        <v>115</v>
      </c>
      <c r="X153" s="47" t="s">
        <v>71</v>
      </c>
      <c r="Y153" s="47" t="s">
        <v>73</v>
      </c>
      <c r="Z153" s="47" t="s">
        <v>116</v>
      </c>
      <c r="AA153" s="47" t="s">
        <v>71</v>
      </c>
      <c r="AB153" s="47" t="s">
        <v>73</v>
      </c>
      <c r="AC153" s="47" t="s">
        <v>115</v>
      </c>
      <c r="AD153" s="47" t="s">
        <v>71</v>
      </c>
      <c r="AE153" s="47" t="s">
        <v>73</v>
      </c>
      <c r="AF153" s="47" t="s">
        <v>116</v>
      </c>
      <c r="AG153" s="47" t="s">
        <v>71</v>
      </c>
    </row>
    <row r="154">
      <c r="A154" s="35"/>
      <c r="B154" s="35"/>
      <c r="C154" s="35"/>
      <c r="D154" s="35"/>
      <c r="E154" s="35"/>
      <c r="F154" s="35"/>
      <c r="G154" s="35"/>
      <c r="H154" s="35"/>
      <c r="I154" s="48"/>
      <c r="J154" s="50">
        <v>1.0</v>
      </c>
      <c r="K154" s="50">
        <f>AVERAGE(J154:J167)</f>
        <v>1.285714286</v>
      </c>
      <c r="L154" s="50">
        <f t="shared" ref="L154:L167" si="46">(J154-$K$154)^2</f>
        <v>0.08163265306</v>
      </c>
      <c r="M154" s="50">
        <v>2.0</v>
      </c>
      <c r="N154" s="50">
        <f>AVERAGE(M154:M167)</f>
        <v>1.5</v>
      </c>
      <c r="O154" s="50">
        <f t="shared" ref="O154:O167" si="47">(M154-N$154)^2</f>
        <v>0.25</v>
      </c>
      <c r="P154" s="50">
        <v>1.0</v>
      </c>
      <c r="Q154" s="50">
        <f>AVERAGE(P154:P167)</f>
        <v>1.285714286</v>
      </c>
      <c r="R154" s="50">
        <f t="shared" ref="R154:R167" si="48">(P154-$Q$154)^2</f>
        <v>0.08163265306</v>
      </c>
      <c r="S154" s="50">
        <v>2.0</v>
      </c>
      <c r="T154" s="50">
        <f>AVERAGE(S154:S167)</f>
        <v>1.5</v>
      </c>
      <c r="U154" s="50">
        <f t="shared" ref="U154:U167" si="49">(S154-T$154)^2</f>
        <v>0.25</v>
      </c>
      <c r="V154" s="50">
        <v>1.0</v>
      </c>
      <c r="W154" s="50">
        <f>AVERAGE(V154:V168)</f>
        <v>1.333333333</v>
      </c>
      <c r="X154" s="50">
        <f t="shared" ref="X154:X168" si="50">(V154-$W$154)^2</f>
        <v>0.1111111111</v>
      </c>
      <c r="Y154" s="50">
        <v>2.0</v>
      </c>
      <c r="Z154" s="50">
        <f>AVERAGE(Y154:Y166)</f>
        <v>1.461538462</v>
      </c>
      <c r="AA154" s="50">
        <f t="shared" ref="AA154:AA166" si="51">(Y154-Z$154)^2</f>
        <v>0.2899408284</v>
      </c>
      <c r="AB154" s="50">
        <v>1.0</v>
      </c>
      <c r="AC154" s="50">
        <f>AVERAGE(AB154:AB170)</f>
        <v>1.352941176</v>
      </c>
      <c r="AD154" s="50">
        <f t="shared" ref="AD154:AD170" si="52">(AB154-$AC$154)^2</f>
        <v>0.124567474</v>
      </c>
      <c r="AE154" s="50">
        <v>2.0</v>
      </c>
      <c r="AF154" s="50">
        <f>AVERAGE(AE154:AE164)</f>
        <v>1.454545455</v>
      </c>
      <c r="AG154" s="50">
        <f t="shared" ref="AG154:AG164" si="53">(AE154-AF$154)^2</f>
        <v>0.2975206612</v>
      </c>
    </row>
    <row r="155">
      <c r="A155" s="35"/>
      <c r="B155" s="35"/>
      <c r="C155" s="35"/>
      <c r="D155" s="35"/>
      <c r="E155" s="35"/>
      <c r="F155" s="35"/>
      <c r="G155" s="35"/>
      <c r="H155" s="35"/>
      <c r="I155" s="48"/>
      <c r="J155" s="60">
        <v>1.0</v>
      </c>
      <c r="K155" s="51"/>
      <c r="L155" s="50">
        <f t="shared" si="46"/>
        <v>0.08163265306</v>
      </c>
      <c r="M155" s="50">
        <v>2.0</v>
      </c>
      <c r="N155" s="51"/>
      <c r="O155" s="50">
        <f t="shared" si="47"/>
        <v>0.25</v>
      </c>
      <c r="P155" s="60">
        <v>1.0</v>
      </c>
      <c r="Q155" s="51"/>
      <c r="R155" s="50">
        <f t="shared" si="48"/>
        <v>0.08163265306</v>
      </c>
      <c r="S155" s="50">
        <v>2.0</v>
      </c>
      <c r="T155" s="51"/>
      <c r="U155" s="50">
        <f t="shared" si="49"/>
        <v>0.25</v>
      </c>
      <c r="V155" s="60">
        <v>1.0</v>
      </c>
      <c r="W155" s="51"/>
      <c r="X155" s="50">
        <f t="shared" si="50"/>
        <v>0.1111111111</v>
      </c>
      <c r="Y155" s="50">
        <v>1.0</v>
      </c>
      <c r="Z155" s="51"/>
      <c r="AA155" s="50">
        <f t="shared" si="51"/>
        <v>0.2130177515</v>
      </c>
      <c r="AB155" s="60">
        <v>1.0</v>
      </c>
      <c r="AC155" s="51"/>
      <c r="AD155" s="50">
        <f t="shared" si="52"/>
        <v>0.124567474</v>
      </c>
      <c r="AE155" s="50">
        <v>2.0</v>
      </c>
      <c r="AF155" s="51"/>
      <c r="AG155" s="50">
        <f t="shared" si="53"/>
        <v>0.2975206612</v>
      </c>
    </row>
    <row r="156">
      <c r="A156" s="35"/>
      <c r="B156" s="35"/>
      <c r="C156" s="35"/>
      <c r="D156" s="35"/>
      <c r="E156" s="35"/>
      <c r="F156" s="35"/>
      <c r="G156" s="35"/>
      <c r="H156" s="35"/>
      <c r="I156" s="48"/>
      <c r="J156" s="60">
        <v>1.0</v>
      </c>
      <c r="K156" s="51"/>
      <c r="L156" s="50">
        <f t="shared" si="46"/>
        <v>0.08163265306</v>
      </c>
      <c r="M156" s="50">
        <v>1.0</v>
      </c>
      <c r="N156" s="51"/>
      <c r="O156" s="50">
        <f t="shared" si="47"/>
        <v>0.25</v>
      </c>
      <c r="P156" s="60">
        <v>1.0</v>
      </c>
      <c r="Q156" s="51"/>
      <c r="R156" s="50">
        <f t="shared" si="48"/>
        <v>0.08163265306</v>
      </c>
      <c r="S156" s="50">
        <v>1.0</v>
      </c>
      <c r="T156" s="51"/>
      <c r="U156" s="50">
        <f t="shared" si="49"/>
        <v>0.25</v>
      </c>
      <c r="V156" s="60">
        <v>1.0</v>
      </c>
      <c r="W156" s="51"/>
      <c r="X156" s="50">
        <f t="shared" si="50"/>
        <v>0.1111111111</v>
      </c>
      <c r="Y156" s="50">
        <v>2.0</v>
      </c>
      <c r="Z156" s="51"/>
      <c r="AA156" s="50">
        <f t="shared" si="51"/>
        <v>0.2899408284</v>
      </c>
      <c r="AB156" s="60">
        <v>1.0</v>
      </c>
      <c r="AC156" s="51"/>
      <c r="AD156" s="50">
        <f t="shared" si="52"/>
        <v>0.124567474</v>
      </c>
      <c r="AE156" s="50">
        <v>2.0</v>
      </c>
      <c r="AF156" s="51"/>
      <c r="AG156" s="50">
        <f t="shared" si="53"/>
        <v>0.2975206612</v>
      </c>
    </row>
    <row r="157">
      <c r="A157" s="35"/>
      <c r="B157" s="35"/>
      <c r="C157" s="35"/>
      <c r="D157" s="35"/>
      <c r="E157" s="35"/>
      <c r="F157" s="35"/>
      <c r="G157" s="35"/>
      <c r="H157" s="35"/>
      <c r="I157" s="48"/>
      <c r="J157" s="60">
        <v>2.0</v>
      </c>
      <c r="K157" s="51"/>
      <c r="L157" s="50">
        <f t="shared" si="46"/>
        <v>0.5102040816</v>
      </c>
      <c r="M157" s="50">
        <v>2.0</v>
      </c>
      <c r="N157" s="51"/>
      <c r="O157" s="50">
        <f t="shared" si="47"/>
        <v>0.25</v>
      </c>
      <c r="P157" s="60">
        <v>2.0</v>
      </c>
      <c r="Q157" s="51"/>
      <c r="R157" s="50">
        <f t="shared" si="48"/>
        <v>0.5102040816</v>
      </c>
      <c r="S157" s="50">
        <v>2.0</v>
      </c>
      <c r="T157" s="51"/>
      <c r="U157" s="50">
        <f t="shared" si="49"/>
        <v>0.25</v>
      </c>
      <c r="V157" s="60">
        <v>2.0</v>
      </c>
      <c r="W157" s="51"/>
      <c r="X157" s="50">
        <f t="shared" si="50"/>
        <v>0.4444444444</v>
      </c>
      <c r="Y157" s="50">
        <v>2.0</v>
      </c>
      <c r="Z157" s="51"/>
      <c r="AA157" s="50">
        <f t="shared" si="51"/>
        <v>0.2899408284</v>
      </c>
      <c r="AB157" s="60">
        <v>2.0</v>
      </c>
      <c r="AC157" s="51"/>
      <c r="AD157" s="50">
        <f t="shared" si="52"/>
        <v>0.4186851211</v>
      </c>
      <c r="AE157" s="50">
        <v>1.0</v>
      </c>
      <c r="AF157" s="51"/>
      <c r="AG157" s="50">
        <f t="shared" si="53"/>
        <v>0.2066115702</v>
      </c>
    </row>
    <row r="158">
      <c r="A158" s="35"/>
      <c r="B158" s="35"/>
      <c r="C158" s="35"/>
      <c r="D158" s="35"/>
      <c r="E158" s="35"/>
      <c r="F158" s="35"/>
      <c r="G158" s="35"/>
      <c r="H158" s="35"/>
      <c r="I158" s="48"/>
      <c r="J158" s="65">
        <v>1.0</v>
      </c>
      <c r="K158" s="51"/>
      <c r="L158" s="50">
        <f t="shared" si="46"/>
        <v>0.08163265306</v>
      </c>
      <c r="M158" s="50">
        <v>2.0</v>
      </c>
      <c r="N158" s="51"/>
      <c r="O158" s="50">
        <f t="shared" si="47"/>
        <v>0.25</v>
      </c>
      <c r="P158" s="65">
        <v>1.0</v>
      </c>
      <c r="Q158" s="51"/>
      <c r="R158" s="50">
        <f t="shared" si="48"/>
        <v>0.08163265306</v>
      </c>
      <c r="S158" s="50">
        <v>2.0</v>
      </c>
      <c r="T158" s="51"/>
      <c r="U158" s="50">
        <f t="shared" si="49"/>
        <v>0.25</v>
      </c>
      <c r="V158" s="65">
        <v>1.0</v>
      </c>
      <c r="W158" s="51"/>
      <c r="X158" s="50">
        <f t="shared" si="50"/>
        <v>0.1111111111</v>
      </c>
      <c r="Y158" s="50">
        <v>2.0</v>
      </c>
      <c r="Z158" s="51"/>
      <c r="AA158" s="50">
        <f t="shared" si="51"/>
        <v>0.2899408284</v>
      </c>
      <c r="AB158" s="65">
        <v>1.0</v>
      </c>
      <c r="AC158" s="51"/>
      <c r="AD158" s="50">
        <f t="shared" si="52"/>
        <v>0.124567474</v>
      </c>
      <c r="AE158" s="50">
        <v>1.0</v>
      </c>
      <c r="AF158" s="51"/>
      <c r="AG158" s="50">
        <f t="shared" si="53"/>
        <v>0.2066115702</v>
      </c>
    </row>
    <row r="159">
      <c r="A159" s="35"/>
      <c r="B159" s="35"/>
      <c r="C159" s="35"/>
      <c r="D159" s="35"/>
      <c r="E159" s="35"/>
      <c r="F159" s="35"/>
      <c r="G159" s="35"/>
      <c r="H159" s="35"/>
      <c r="I159" s="48"/>
      <c r="J159" s="65">
        <v>1.0</v>
      </c>
      <c r="K159" s="51"/>
      <c r="L159" s="50">
        <f t="shared" si="46"/>
        <v>0.08163265306</v>
      </c>
      <c r="M159" s="50">
        <v>2.0</v>
      </c>
      <c r="N159" s="51"/>
      <c r="O159" s="50">
        <f t="shared" si="47"/>
        <v>0.25</v>
      </c>
      <c r="P159" s="65">
        <v>1.0</v>
      </c>
      <c r="Q159" s="51"/>
      <c r="R159" s="50">
        <f t="shared" si="48"/>
        <v>0.08163265306</v>
      </c>
      <c r="S159" s="50">
        <v>2.0</v>
      </c>
      <c r="T159" s="51"/>
      <c r="U159" s="50">
        <f t="shared" si="49"/>
        <v>0.25</v>
      </c>
      <c r="V159" s="65">
        <v>1.0</v>
      </c>
      <c r="W159" s="51"/>
      <c r="X159" s="50">
        <f t="shared" si="50"/>
        <v>0.1111111111</v>
      </c>
      <c r="Y159" s="50">
        <v>1.0</v>
      </c>
      <c r="Z159" s="51"/>
      <c r="AA159" s="50">
        <f t="shared" si="51"/>
        <v>0.2130177515</v>
      </c>
      <c r="AB159" s="65">
        <v>1.0</v>
      </c>
      <c r="AC159" s="51"/>
      <c r="AD159" s="50">
        <f t="shared" si="52"/>
        <v>0.124567474</v>
      </c>
      <c r="AE159" s="50">
        <v>1.0</v>
      </c>
      <c r="AF159" s="51"/>
      <c r="AG159" s="50">
        <f t="shared" si="53"/>
        <v>0.2066115702</v>
      </c>
    </row>
    <row r="160">
      <c r="A160" s="35"/>
      <c r="B160" s="35"/>
      <c r="C160" s="35"/>
      <c r="D160" s="35"/>
      <c r="E160" s="35"/>
      <c r="F160" s="35"/>
      <c r="G160" s="35"/>
      <c r="H160" s="35"/>
      <c r="I160" s="48"/>
      <c r="J160" s="65">
        <v>1.0</v>
      </c>
      <c r="K160" s="51"/>
      <c r="L160" s="50">
        <f t="shared" si="46"/>
        <v>0.08163265306</v>
      </c>
      <c r="M160" s="50">
        <v>1.0</v>
      </c>
      <c r="N160" s="51"/>
      <c r="O160" s="50">
        <f t="shared" si="47"/>
        <v>0.25</v>
      </c>
      <c r="P160" s="65">
        <v>1.0</v>
      </c>
      <c r="Q160" s="51"/>
      <c r="R160" s="50">
        <f t="shared" si="48"/>
        <v>0.08163265306</v>
      </c>
      <c r="S160" s="50">
        <v>1.0</v>
      </c>
      <c r="T160" s="51"/>
      <c r="U160" s="50">
        <f t="shared" si="49"/>
        <v>0.25</v>
      </c>
      <c r="V160" s="65">
        <v>1.0</v>
      </c>
      <c r="W160" s="51"/>
      <c r="X160" s="50">
        <f t="shared" si="50"/>
        <v>0.1111111111</v>
      </c>
      <c r="Y160" s="50">
        <v>1.0</v>
      </c>
      <c r="Z160" s="51"/>
      <c r="AA160" s="50">
        <f t="shared" si="51"/>
        <v>0.2130177515</v>
      </c>
      <c r="AB160" s="65">
        <v>1.0</v>
      </c>
      <c r="AC160" s="51"/>
      <c r="AD160" s="50">
        <f t="shared" si="52"/>
        <v>0.124567474</v>
      </c>
      <c r="AE160" s="50">
        <v>1.0</v>
      </c>
      <c r="AF160" s="51"/>
      <c r="AG160" s="50">
        <f t="shared" si="53"/>
        <v>0.2066115702</v>
      </c>
    </row>
    <row r="161">
      <c r="A161" s="35"/>
      <c r="B161" s="35"/>
      <c r="C161" s="35"/>
      <c r="D161" s="35"/>
      <c r="E161" s="35"/>
      <c r="F161" s="35"/>
      <c r="G161" s="35"/>
      <c r="H161" s="35"/>
      <c r="I161" s="48"/>
      <c r="J161" s="65">
        <v>1.0</v>
      </c>
      <c r="K161" s="51"/>
      <c r="L161" s="50">
        <f t="shared" si="46"/>
        <v>0.08163265306</v>
      </c>
      <c r="M161" s="50">
        <v>1.0</v>
      </c>
      <c r="N161" s="51"/>
      <c r="O161" s="50">
        <f t="shared" si="47"/>
        <v>0.25</v>
      </c>
      <c r="P161" s="65">
        <v>1.0</v>
      </c>
      <c r="Q161" s="51"/>
      <c r="R161" s="50">
        <f t="shared" si="48"/>
        <v>0.08163265306</v>
      </c>
      <c r="S161" s="50">
        <v>1.0</v>
      </c>
      <c r="T161" s="51"/>
      <c r="U161" s="50">
        <f t="shared" si="49"/>
        <v>0.25</v>
      </c>
      <c r="V161" s="65">
        <v>1.0</v>
      </c>
      <c r="W161" s="51"/>
      <c r="X161" s="50">
        <f t="shared" si="50"/>
        <v>0.1111111111</v>
      </c>
      <c r="Y161" s="50">
        <v>1.0</v>
      </c>
      <c r="Z161" s="51"/>
      <c r="AA161" s="50">
        <f t="shared" si="51"/>
        <v>0.2130177515</v>
      </c>
      <c r="AB161" s="65">
        <v>1.0</v>
      </c>
      <c r="AC161" s="51"/>
      <c r="AD161" s="50">
        <f t="shared" si="52"/>
        <v>0.124567474</v>
      </c>
      <c r="AE161" s="50">
        <v>2.0</v>
      </c>
      <c r="AF161" s="51"/>
      <c r="AG161" s="50">
        <f t="shared" si="53"/>
        <v>0.2975206612</v>
      </c>
    </row>
    <row r="162">
      <c r="A162" s="35"/>
      <c r="B162" s="35"/>
      <c r="C162" s="35"/>
      <c r="D162" s="35"/>
      <c r="E162" s="35"/>
      <c r="F162" s="35"/>
      <c r="G162" s="35"/>
      <c r="H162" s="35"/>
      <c r="I162" s="48"/>
      <c r="J162" s="66">
        <v>1.0</v>
      </c>
      <c r="K162" s="51"/>
      <c r="L162" s="50">
        <f t="shared" si="46"/>
        <v>0.08163265306</v>
      </c>
      <c r="M162" s="50">
        <v>1.0</v>
      </c>
      <c r="N162" s="51"/>
      <c r="O162" s="50">
        <f t="shared" si="47"/>
        <v>0.25</v>
      </c>
      <c r="P162" s="66">
        <v>1.0</v>
      </c>
      <c r="Q162" s="51"/>
      <c r="R162" s="50">
        <f t="shared" si="48"/>
        <v>0.08163265306</v>
      </c>
      <c r="S162" s="50">
        <v>1.0</v>
      </c>
      <c r="T162" s="51"/>
      <c r="U162" s="50">
        <f t="shared" si="49"/>
        <v>0.25</v>
      </c>
      <c r="V162" s="66">
        <v>1.0</v>
      </c>
      <c r="W162" s="51"/>
      <c r="X162" s="50">
        <f t="shared" si="50"/>
        <v>0.1111111111</v>
      </c>
      <c r="Y162" s="50">
        <v>1.0</v>
      </c>
      <c r="Z162" s="51"/>
      <c r="AA162" s="50">
        <f t="shared" si="51"/>
        <v>0.2130177515</v>
      </c>
      <c r="AB162" s="66">
        <v>1.0</v>
      </c>
      <c r="AC162" s="51"/>
      <c r="AD162" s="50">
        <f t="shared" si="52"/>
        <v>0.124567474</v>
      </c>
      <c r="AE162" s="50">
        <v>2.0</v>
      </c>
      <c r="AF162" s="51"/>
      <c r="AG162" s="50">
        <f t="shared" si="53"/>
        <v>0.2975206612</v>
      </c>
    </row>
    <row r="163">
      <c r="A163" s="35"/>
      <c r="B163" s="35"/>
      <c r="C163" s="35"/>
      <c r="D163" s="35"/>
      <c r="E163" s="35"/>
      <c r="F163" s="35"/>
      <c r="G163" s="35"/>
      <c r="H163" s="35"/>
      <c r="I163" s="48"/>
      <c r="J163" s="66">
        <v>2.0</v>
      </c>
      <c r="K163" s="51"/>
      <c r="L163" s="50">
        <f t="shared" si="46"/>
        <v>0.5102040816</v>
      </c>
      <c r="M163" s="50">
        <v>1.0</v>
      </c>
      <c r="N163" s="51"/>
      <c r="O163" s="50">
        <f t="shared" si="47"/>
        <v>0.25</v>
      </c>
      <c r="P163" s="66">
        <v>2.0</v>
      </c>
      <c r="Q163" s="51"/>
      <c r="R163" s="50">
        <f t="shared" si="48"/>
        <v>0.5102040816</v>
      </c>
      <c r="S163" s="50">
        <v>1.0</v>
      </c>
      <c r="T163" s="51"/>
      <c r="U163" s="50">
        <f t="shared" si="49"/>
        <v>0.25</v>
      </c>
      <c r="V163" s="66">
        <v>2.0</v>
      </c>
      <c r="W163" s="51"/>
      <c r="X163" s="50">
        <f t="shared" si="50"/>
        <v>0.4444444444</v>
      </c>
      <c r="Y163" s="50">
        <v>2.0</v>
      </c>
      <c r="Z163" s="51"/>
      <c r="AA163" s="50">
        <f t="shared" si="51"/>
        <v>0.2899408284</v>
      </c>
      <c r="AB163" s="66">
        <v>2.0</v>
      </c>
      <c r="AC163" s="51"/>
      <c r="AD163" s="50">
        <f t="shared" si="52"/>
        <v>0.4186851211</v>
      </c>
      <c r="AE163" s="50">
        <v>1.0</v>
      </c>
      <c r="AF163" s="51"/>
      <c r="AG163" s="50">
        <f t="shared" si="53"/>
        <v>0.2066115702</v>
      </c>
    </row>
    <row r="164">
      <c r="A164" s="35"/>
      <c r="B164" s="35"/>
      <c r="C164" s="35"/>
      <c r="D164" s="35"/>
      <c r="E164" s="35"/>
      <c r="F164" s="35"/>
      <c r="G164" s="35"/>
      <c r="H164" s="35"/>
      <c r="I164" s="48"/>
      <c r="J164" s="66">
        <v>1.0</v>
      </c>
      <c r="K164" s="51"/>
      <c r="L164" s="50">
        <f t="shared" si="46"/>
        <v>0.08163265306</v>
      </c>
      <c r="M164" s="50">
        <v>2.0</v>
      </c>
      <c r="N164" s="51"/>
      <c r="O164" s="50">
        <f t="shared" si="47"/>
        <v>0.25</v>
      </c>
      <c r="P164" s="66">
        <v>1.0</v>
      </c>
      <c r="Q164" s="51"/>
      <c r="R164" s="50">
        <f t="shared" si="48"/>
        <v>0.08163265306</v>
      </c>
      <c r="S164" s="50">
        <v>2.0</v>
      </c>
      <c r="T164" s="51"/>
      <c r="U164" s="50">
        <f t="shared" si="49"/>
        <v>0.25</v>
      </c>
      <c r="V164" s="66">
        <v>1.0</v>
      </c>
      <c r="W164" s="51"/>
      <c r="X164" s="50">
        <f t="shared" si="50"/>
        <v>0.1111111111</v>
      </c>
      <c r="Y164" s="50">
        <v>2.0</v>
      </c>
      <c r="Z164" s="51"/>
      <c r="AA164" s="50">
        <f t="shared" si="51"/>
        <v>0.2899408284</v>
      </c>
      <c r="AB164" s="66">
        <v>1.0</v>
      </c>
      <c r="AC164" s="51"/>
      <c r="AD164" s="50">
        <f t="shared" si="52"/>
        <v>0.124567474</v>
      </c>
      <c r="AE164" s="50">
        <v>1.0</v>
      </c>
      <c r="AF164" s="51"/>
      <c r="AG164" s="50">
        <f t="shared" si="53"/>
        <v>0.2066115702</v>
      </c>
    </row>
    <row r="165">
      <c r="A165" s="35"/>
      <c r="B165" s="35"/>
      <c r="C165" s="35"/>
      <c r="D165" s="35"/>
      <c r="E165" s="35"/>
      <c r="F165" s="35"/>
      <c r="G165" s="35"/>
      <c r="H165" s="35"/>
      <c r="I165" s="48"/>
      <c r="J165" s="66">
        <v>2.0</v>
      </c>
      <c r="K165" s="51"/>
      <c r="L165" s="50">
        <f t="shared" si="46"/>
        <v>0.5102040816</v>
      </c>
      <c r="M165" s="50">
        <v>2.0</v>
      </c>
      <c r="N165" s="51"/>
      <c r="O165" s="50">
        <f t="shared" si="47"/>
        <v>0.25</v>
      </c>
      <c r="P165" s="66">
        <v>2.0</v>
      </c>
      <c r="Q165" s="51"/>
      <c r="R165" s="50">
        <f t="shared" si="48"/>
        <v>0.5102040816</v>
      </c>
      <c r="S165" s="50">
        <v>2.0</v>
      </c>
      <c r="T165" s="51"/>
      <c r="U165" s="50">
        <f t="shared" si="49"/>
        <v>0.25</v>
      </c>
      <c r="V165" s="66">
        <v>2.0</v>
      </c>
      <c r="W165" s="51"/>
      <c r="X165" s="50">
        <f t="shared" si="50"/>
        <v>0.4444444444</v>
      </c>
      <c r="Y165" s="50">
        <v>1.0</v>
      </c>
      <c r="Z165" s="51"/>
      <c r="AA165" s="50">
        <f t="shared" si="51"/>
        <v>0.2130177515</v>
      </c>
      <c r="AB165" s="66">
        <v>2.0</v>
      </c>
      <c r="AC165" s="51"/>
      <c r="AD165" s="50">
        <f t="shared" si="52"/>
        <v>0.4186851211</v>
      </c>
      <c r="AE165" s="50"/>
      <c r="AF165" s="51"/>
      <c r="AG165" s="50"/>
    </row>
    <row r="166">
      <c r="A166" s="35"/>
      <c r="B166" s="35"/>
      <c r="C166" s="35"/>
      <c r="D166" s="35"/>
      <c r="E166" s="35"/>
      <c r="F166" s="35"/>
      <c r="G166" s="35"/>
      <c r="H166" s="35"/>
      <c r="I166" s="48"/>
      <c r="J166" s="50">
        <v>2.0</v>
      </c>
      <c r="K166" s="51"/>
      <c r="L166" s="50">
        <f t="shared" si="46"/>
        <v>0.5102040816</v>
      </c>
      <c r="M166" s="50">
        <v>1.0</v>
      </c>
      <c r="N166" s="51"/>
      <c r="O166" s="50">
        <f t="shared" si="47"/>
        <v>0.25</v>
      </c>
      <c r="P166" s="50">
        <v>2.0</v>
      </c>
      <c r="Q166" s="51"/>
      <c r="R166" s="50">
        <f t="shared" si="48"/>
        <v>0.5102040816</v>
      </c>
      <c r="S166" s="50">
        <v>1.0</v>
      </c>
      <c r="T166" s="51"/>
      <c r="U166" s="50">
        <f t="shared" si="49"/>
        <v>0.25</v>
      </c>
      <c r="V166" s="50">
        <v>2.0</v>
      </c>
      <c r="W166" s="51"/>
      <c r="X166" s="50">
        <f t="shared" si="50"/>
        <v>0.4444444444</v>
      </c>
      <c r="Y166" s="50">
        <v>1.0</v>
      </c>
      <c r="Z166" s="51"/>
      <c r="AA166" s="50">
        <f t="shared" si="51"/>
        <v>0.2130177515</v>
      </c>
      <c r="AB166" s="50">
        <v>2.0</v>
      </c>
      <c r="AC166" s="51"/>
      <c r="AD166" s="50">
        <f t="shared" si="52"/>
        <v>0.4186851211</v>
      </c>
      <c r="AE166" s="50"/>
      <c r="AF166" s="51"/>
      <c r="AG166" s="50"/>
    </row>
    <row r="167">
      <c r="A167" s="35"/>
      <c r="B167" s="35"/>
      <c r="C167" s="35"/>
      <c r="D167" s="35"/>
      <c r="E167" s="35"/>
      <c r="F167" s="35"/>
      <c r="G167" s="35"/>
      <c r="H167" s="35"/>
      <c r="I167" s="48"/>
      <c r="J167" s="50">
        <v>1.0</v>
      </c>
      <c r="K167" s="51"/>
      <c r="L167" s="50">
        <f t="shared" si="46"/>
        <v>0.08163265306</v>
      </c>
      <c r="M167" s="50">
        <v>1.0</v>
      </c>
      <c r="N167" s="51"/>
      <c r="O167" s="50">
        <f t="shared" si="47"/>
        <v>0.25</v>
      </c>
      <c r="P167" s="50">
        <v>1.0</v>
      </c>
      <c r="Q167" s="51"/>
      <c r="R167" s="50">
        <f t="shared" si="48"/>
        <v>0.08163265306</v>
      </c>
      <c r="S167" s="50">
        <v>1.0</v>
      </c>
      <c r="T167" s="51"/>
      <c r="U167" s="50">
        <f t="shared" si="49"/>
        <v>0.25</v>
      </c>
      <c r="V167" s="50">
        <v>1.0</v>
      </c>
      <c r="W167" s="51"/>
      <c r="X167" s="50">
        <f t="shared" si="50"/>
        <v>0.1111111111</v>
      </c>
      <c r="Y167" s="50"/>
      <c r="Z167" s="51"/>
      <c r="AA167" s="50"/>
      <c r="AB167" s="50">
        <v>1.0</v>
      </c>
      <c r="AC167" s="51"/>
      <c r="AD167" s="50">
        <f t="shared" si="52"/>
        <v>0.124567474</v>
      </c>
      <c r="AE167" s="50"/>
      <c r="AF167" s="51"/>
      <c r="AG167" s="50"/>
    </row>
    <row r="168">
      <c r="A168" s="35"/>
      <c r="B168" s="35"/>
      <c r="C168" s="35"/>
      <c r="D168" s="35"/>
      <c r="E168" s="35"/>
      <c r="F168" s="35"/>
      <c r="G168" s="35"/>
      <c r="H168" s="35"/>
      <c r="I168" s="48"/>
      <c r="J168" s="51"/>
      <c r="K168" s="51"/>
      <c r="L168" s="51"/>
      <c r="M168" s="50"/>
      <c r="N168" s="51"/>
      <c r="O168" s="50"/>
      <c r="P168" s="51"/>
      <c r="Q168" s="51"/>
      <c r="R168" s="51"/>
      <c r="S168" s="50"/>
      <c r="T168" s="51"/>
      <c r="U168" s="50"/>
      <c r="V168" s="66">
        <v>2.0</v>
      </c>
      <c r="W168" s="51"/>
      <c r="X168" s="50">
        <f t="shared" si="50"/>
        <v>0.4444444444</v>
      </c>
      <c r="Y168" s="50"/>
      <c r="Z168" s="51"/>
      <c r="AA168" s="50"/>
      <c r="AB168" s="66">
        <v>2.0</v>
      </c>
      <c r="AC168" s="51"/>
      <c r="AD168" s="50">
        <f t="shared" si="52"/>
        <v>0.4186851211</v>
      </c>
      <c r="AE168" s="50"/>
      <c r="AF168" s="51"/>
      <c r="AG168" s="50"/>
    </row>
    <row r="169">
      <c r="A169" s="35"/>
      <c r="B169" s="35"/>
      <c r="C169" s="35"/>
      <c r="D169" s="35"/>
      <c r="E169" s="35"/>
      <c r="F169" s="35"/>
      <c r="G169" s="35"/>
      <c r="H169" s="35"/>
      <c r="I169" s="48"/>
      <c r="J169" s="51"/>
      <c r="K169" s="51"/>
      <c r="L169" s="51"/>
      <c r="M169" s="50"/>
      <c r="N169" s="51"/>
      <c r="O169" s="50"/>
      <c r="P169" s="51"/>
      <c r="Q169" s="51"/>
      <c r="R169" s="51"/>
      <c r="S169" s="50"/>
      <c r="T169" s="51"/>
      <c r="U169" s="50"/>
      <c r="V169" s="51"/>
      <c r="W169" s="51"/>
      <c r="X169" s="51"/>
      <c r="Y169" s="50"/>
      <c r="Z169" s="51"/>
      <c r="AA169" s="50"/>
      <c r="AB169" s="66">
        <v>2.0</v>
      </c>
      <c r="AC169" s="51"/>
      <c r="AD169" s="50">
        <f t="shared" si="52"/>
        <v>0.4186851211</v>
      </c>
      <c r="AE169" s="50"/>
      <c r="AF169" s="51"/>
      <c r="AG169" s="50"/>
    </row>
    <row r="170">
      <c r="A170" s="35"/>
      <c r="B170" s="35"/>
      <c r="C170" s="35"/>
      <c r="D170" s="35"/>
      <c r="E170" s="35"/>
      <c r="F170" s="35"/>
      <c r="G170" s="35"/>
      <c r="H170" s="35"/>
      <c r="I170" s="48"/>
      <c r="J170" s="51"/>
      <c r="K170" s="51"/>
      <c r="L170" s="51"/>
      <c r="M170" s="50"/>
      <c r="N170" s="51"/>
      <c r="O170" s="50"/>
      <c r="P170" s="51"/>
      <c r="Q170" s="51"/>
      <c r="R170" s="51"/>
      <c r="S170" s="50"/>
      <c r="T170" s="51"/>
      <c r="U170" s="50"/>
      <c r="V170" s="51"/>
      <c r="W170" s="51"/>
      <c r="X170" s="51"/>
      <c r="Y170" s="50"/>
      <c r="Z170" s="51"/>
      <c r="AA170" s="50"/>
      <c r="AB170" s="66">
        <v>1.0</v>
      </c>
      <c r="AC170" s="51"/>
      <c r="AD170" s="50">
        <f t="shared" si="52"/>
        <v>0.124567474</v>
      </c>
      <c r="AE170" s="50"/>
      <c r="AF170" s="51"/>
      <c r="AG170" s="50"/>
    </row>
    <row r="171">
      <c r="A171" s="35"/>
      <c r="B171" s="35"/>
      <c r="C171" s="35"/>
      <c r="D171" s="35"/>
      <c r="E171" s="35"/>
      <c r="F171" s="35"/>
      <c r="G171" s="35"/>
      <c r="H171" s="35"/>
      <c r="I171" s="48"/>
      <c r="J171" s="51"/>
      <c r="K171" s="51"/>
      <c r="L171" s="51"/>
      <c r="M171" s="50"/>
      <c r="N171" s="51"/>
      <c r="O171" s="50"/>
      <c r="P171" s="51"/>
      <c r="Q171" s="51"/>
      <c r="R171" s="51"/>
      <c r="S171" s="50"/>
      <c r="T171" s="51"/>
      <c r="U171" s="50"/>
      <c r="V171" s="51"/>
      <c r="W171" s="51"/>
      <c r="X171" s="51"/>
      <c r="Y171" s="50"/>
      <c r="Z171" s="51"/>
      <c r="AA171" s="50"/>
      <c r="AB171" s="51"/>
      <c r="AC171" s="51"/>
      <c r="AD171" s="51"/>
      <c r="AE171" s="50"/>
      <c r="AF171" s="51"/>
      <c r="AG171" s="50"/>
    </row>
    <row r="172">
      <c r="A172" s="35"/>
      <c r="B172" s="35"/>
      <c r="C172" s="35"/>
      <c r="D172" s="35"/>
      <c r="E172" s="35"/>
      <c r="F172" s="35"/>
      <c r="G172" s="35"/>
      <c r="H172" s="35"/>
      <c r="I172" s="48"/>
      <c r="J172" s="51"/>
      <c r="K172" s="51"/>
      <c r="L172" s="51"/>
      <c r="M172" s="50"/>
      <c r="N172" s="51"/>
      <c r="O172" s="50"/>
      <c r="P172" s="51"/>
      <c r="Q172" s="51"/>
      <c r="R172" s="51"/>
      <c r="S172" s="50"/>
      <c r="T172" s="51"/>
      <c r="U172" s="50"/>
      <c r="V172" s="51"/>
      <c r="W172" s="51"/>
      <c r="X172" s="51"/>
      <c r="Y172" s="50"/>
      <c r="Z172" s="51"/>
      <c r="AA172" s="50"/>
      <c r="AB172" s="51"/>
      <c r="AC172" s="51"/>
      <c r="AD172" s="51"/>
      <c r="AE172" s="50"/>
      <c r="AF172" s="51"/>
      <c r="AG172" s="50"/>
    </row>
    <row r="173">
      <c r="A173" s="35"/>
      <c r="B173" s="35"/>
      <c r="C173" s="35"/>
      <c r="D173" s="35"/>
      <c r="E173" s="35"/>
      <c r="F173" s="35"/>
      <c r="G173" s="35"/>
      <c r="H173" s="35"/>
      <c r="I173" s="48"/>
      <c r="J173" s="51"/>
      <c r="K173" s="51"/>
      <c r="L173" s="51"/>
      <c r="M173" s="50"/>
      <c r="N173" s="51"/>
      <c r="O173" s="50"/>
      <c r="P173" s="51"/>
      <c r="Q173" s="51"/>
      <c r="R173" s="51"/>
      <c r="S173" s="50"/>
      <c r="T173" s="51"/>
      <c r="U173" s="50"/>
      <c r="V173" s="51"/>
      <c r="W173" s="51"/>
      <c r="X173" s="51"/>
      <c r="Y173" s="50"/>
      <c r="Z173" s="51"/>
      <c r="AA173" s="50"/>
      <c r="AB173" s="51"/>
      <c r="AC173" s="51"/>
      <c r="AD173" s="51"/>
      <c r="AE173" s="50"/>
      <c r="AF173" s="51"/>
      <c r="AG173" s="50"/>
    </row>
    <row r="174">
      <c r="A174" s="35"/>
      <c r="B174" s="35"/>
      <c r="C174" s="35"/>
      <c r="D174" s="35"/>
      <c r="E174" s="35"/>
      <c r="F174" s="35"/>
      <c r="G174" s="35"/>
      <c r="H174" s="35"/>
      <c r="I174" s="48"/>
      <c r="J174" s="51"/>
      <c r="K174" s="51"/>
      <c r="L174" s="51"/>
      <c r="M174" s="50"/>
      <c r="N174" s="51"/>
      <c r="O174" s="50"/>
      <c r="P174" s="51"/>
      <c r="Q174" s="51"/>
      <c r="R174" s="51"/>
      <c r="S174" s="50"/>
      <c r="T174" s="51"/>
      <c r="U174" s="50"/>
      <c r="V174" s="51"/>
      <c r="W174" s="51"/>
      <c r="X174" s="51"/>
      <c r="Y174" s="50"/>
      <c r="Z174" s="51"/>
      <c r="AA174" s="50"/>
      <c r="AB174" s="51"/>
      <c r="AC174" s="51"/>
      <c r="AD174" s="51"/>
      <c r="AE174" s="50"/>
      <c r="AF174" s="51"/>
      <c r="AG174" s="50"/>
    </row>
    <row r="175">
      <c r="A175" s="35"/>
      <c r="B175" s="35"/>
      <c r="C175" s="35"/>
      <c r="D175" s="35"/>
      <c r="E175" s="35"/>
      <c r="F175" s="35"/>
      <c r="G175" s="35"/>
      <c r="H175" s="35"/>
      <c r="I175" s="48"/>
      <c r="J175" s="51"/>
      <c r="K175" s="51"/>
      <c r="L175" s="51"/>
      <c r="M175" s="51"/>
      <c r="N175" s="51"/>
      <c r="O175" s="50"/>
      <c r="P175" s="51"/>
      <c r="Q175" s="51"/>
      <c r="R175" s="51"/>
      <c r="S175" s="51"/>
      <c r="T175" s="51"/>
      <c r="U175" s="50"/>
      <c r="V175" s="51"/>
      <c r="W175" s="51"/>
      <c r="X175" s="51"/>
      <c r="Y175" s="51"/>
      <c r="Z175" s="51"/>
      <c r="AA175" s="50"/>
      <c r="AB175" s="51"/>
      <c r="AC175" s="51"/>
      <c r="AD175" s="51"/>
      <c r="AE175" s="51"/>
      <c r="AF175" s="51"/>
      <c r="AG175" s="50"/>
    </row>
    <row r="176">
      <c r="A176" s="35"/>
      <c r="B176" s="35"/>
      <c r="C176" s="35"/>
      <c r="D176" s="35"/>
      <c r="E176" s="35"/>
      <c r="F176" s="35"/>
      <c r="G176" s="35"/>
      <c r="H176" s="35"/>
      <c r="I176" s="48"/>
      <c r="J176" s="51"/>
      <c r="K176" s="51"/>
      <c r="L176" s="51"/>
      <c r="M176" s="51"/>
      <c r="N176" s="51"/>
      <c r="O176" s="50"/>
      <c r="P176" s="51"/>
      <c r="Q176" s="51"/>
      <c r="R176" s="51"/>
      <c r="S176" s="51"/>
      <c r="T176" s="51"/>
      <c r="U176" s="50"/>
      <c r="V176" s="51"/>
      <c r="W176" s="51"/>
      <c r="X176" s="51"/>
      <c r="Y176" s="51"/>
      <c r="Z176" s="51"/>
      <c r="AA176" s="50"/>
      <c r="AB176" s="51"/>
      <c r="AC176" s="51"/>
      <c r="AD176" s="51"/>
      <c r="AE176" s="51"/>
      <c r="AF176" s="51"/>
      <c r="AG176" s="50"/>
    </row>
    <row r="177">
      <c r="A177" s="35"/>
      <c r="B177" s="35"/>
      <c r="C177" s="35"/>
      <c r="D177" s="35"/>
      <c r="E177" s="35"/>
      <c r="F177" s="35"/>
      <c r="G177" s="35"/>
      <c r="H177" s="35"/>
      <c r="I177" s="48"/>
      <c r="J177" s="51"/>
      <c r="K177" s="51"/>
      <c r="L177" s="51"/>
      <c r="M177" s="51"/>
      <c r="N177" s="51"/>
      <c r="O177" s="50"/>
      <c r="P177" s="51"/>
      <c r="Q177" s="51"/>
      <c r="R177" s="51"/>
      <c r="S177" s="51"/>
      <c r="T177" s="51"/>
      <c r="U177" s="50"/>
      <c r="V177" s="51"/>
      <c r="W177" s="51"/>
      <c r="X177" s="51"/>
      <c r="Y177" s="51"/>
      <c r="Z177" s="51"/>
      <c r="AA177" s="50"/>
      <c r="AB177" s="51"/>
      <c r="AC177" s="51"/>
      <c r="AD177" s="51"/>
      <c r="AE177" s="51"/>
      <c r="AF177" s="51"/>
      <c r="AG177" s="50"/>
    </row>
    <row r="178">
      <c r="A178" s="35"/>
      <c r="B178" s="35"/>
      <c r="C178" s="35"/>
      <c r="D178" s="35"/>
      <c r="E178" s="35"/>
      <c r="F178" s="35"/>
      <c r="G178" s="35"/>
      <c r="H178" s="35"/>
      <c r="I178" s="48"/>
      <c r="J178" s="51"/>
      <c r="K178" s="51"/>
      <c r="L178" s="51"/>
      <c r="M178" s="50"/>
      <c r="N178" s="51"/>
      <c r="O178" s="50"/>
      <c r="P178" s="51"/>
      <c r="Q178" s="51"/>
      <c r="R178" s="51"/>
      <c r="S178" s="50"/>
      <c r="T178" s="51"/>
      <c r="U178" s="50"/>
      <c r="V178" s="51"/>
      <c r="W178" s="51"/>
      <c r="X178" s="51"/>
      <c r="Y178" s="50"/>
      <c r="Z178" s="51"/>
      <c r="AA178" s="50"/>
      <c r="AB178" s="51"/>
      <c r="AC178" s="51"/>
      <c r="AD178" s="51"/>
      <c r="AE178" s="50"/>
      <c r="AF178" s="51"/>
      <c r="AG178" s="50"/>
    </row>
    <row r="179">
      <c r="A179" s="35"/>
      <c r="B179" s="35"/>
      <c r="C179" s="35"/>
      <c r="D179" s="35"/>
      <c r="E179" s="35"/>
      <c r="F179" s="35"/>
      <c r="G179" s="35"/>
      <c r="H179" s="35"/>
      <c r="I179" s="48"/>
      <c r="J179" s="51"/>
      <c r="K179" s="51"/>
      <c r="L179" s="51"/>
      <c r="M179" s="50"/>
      <c r="N179" s="51"/>
      <c r="O179" s="50"/>
      <c r="P179" s="51"/>
      <c r="Q179" s="51"/>
      <c r="R179" s="51"/>
      <c r="S179" s="50"/>
      <c r="T179" s="51"/>
      <c r="U179" s="50"/>
      <c r="V179" s="51"/>
      <c r="W179" s="51"/>
      <c r="X179" s="51"/>
      <c r="Y179" s="50"/>
      <c r="Z179" s="51"/>
      <c r="AA179" s="50"/>
      <c r="AB179" s="51"/>
      <c r="AC179" s="51"/>
      <c r="AD179" s="51"/>
      <c r="AE179" s="50"/>
      <c r="AF179" s="51"/>
      <c r="AG179" s="50"/>
    </row>
    <row r="180">
      <c r="A180" s="35"/>
      <c r="B180" s="35"/>
      <c r="C180" s="35"/>
      <c r="D180" s="35"/>
      <c r="E180" s="35"/>
      <c r="F180" s="35"/>
      <c r="G180" s="35"/>
      <c r="H180" s="35"/>
      <c r="I180" s="48"/>
      <c r="J180" s="51"/>
      <c r="K180" s="51"/>
      <c r="L180" s="51"/>
      <c r="M180" s="50" t="str">
        <f>D128</f>
        <v/>
      </c>
      <c r="N180" s="51"/>
      <c r="O180" s="50"/>
      <c r="P180" s="51"/>
      <c r="Q180" s="51"/>
      <c r="R180" s="51"/>
      <c r="S180" s="50"/>
      <c r="T180" s="51"/>
      <c r="U180" s="50"/>
      <c r="V180" s="51"/>
      <c r="W180" s="51"/>
      <c r="X180" s="51"/>
      <c r="Y180" s="50"/>
      <c r="Z180" s="51"/>
      <c r="AA180" s="50"/>
      <c r="AB180" s="51"/>
      <c r="AC180" s="51"/>
      <c r="AD180" s="51"/>
      <c r="AE180" s="50"/>
      <c r="AF180" s="51"/>
      <c r="AG180" s="50"/>
    </row>
    <row r="181">
      <c r="A181" s="35"/>
      <c r="B181" s="35"/>
      <c r="C181" s="35"/>
      <c r="D181" s="35"/>
      <c r="E181" s="35"/>
      <c r="F181" s="35"/>
      <c r="G181" s="35"/>
      <c r="H181" s="35"/>
      <c r="I181" s="48"/>
      <c r="J181" s="51"/>
      <c r="K181" s="47" t="s">
        <v>166</v>
      </c>
      <c r="L181" s="53">
        <f>SUM(L154:L176)</f>
        <v>2.857142857</v>
      </c>
      <c r="M181" s="51"/>
      <c r="N181" s="47" t="s">
        <v>167</v>
      </c>
      <c r="O181" s="53">
        <f>SUM(O154:O180)</f>
        <v>3.5</v>
      </c>
      <c r="P181" s="51"/>
      <c r="Q181" s="47" t="s">
        <v>168</v>
      </c>
      <c r="R181" s="53">
        <f>SUM(R154:R176)</f>
        <v>2.857142857</v>
      </c>
      <c r="S181" s="51"/>
      <c r="T181" s="47" t="s">
        <v>169</v>
      </c>
      <c r="U181" s="53">
        <f>SUM(U154:U180)</f>
        <v>3.5</v>
      </c>
      <c r="V181" s="51"/>
      <c r="W181" s="47" t="s">
        <v>170</v>
      </c>
      <c r="X181" s="53">
        <f>SUM(X154:X176)</f>
        <v>3.333333333</v>
      </c>
      <c r="Y181" s="51"/>
      <c r="Z181" s="47" t="s">
        <v>171</v>
      </c>
      <c r="AA181" s="53">
        <f>SUM(AA154:AA180)</f>
        <v>3.230769231</v>
      </c>
      <c r="AB181" s="51"/>
      <c r="AC181" s="47" t="s">
        <v>172</v>
      </c>
      <c r="AD181" s="53">
        <f>SUM(AD154:AD176)</f>
        <v>3.882352941</v>
      </c>
      <c r="AE181" s="51"/>
      <c r="AF181" s="47" t="s">
        <v>173</v>
      </c>
      <c r="AG181" s="53">
        <f>SUM(AG154:AG180)</f>
        <v>2.727272727</v>
      </c>
    </row>
    <row r="182">
      <c r="A182" s="35"/>
      <c r="B182" s="35"/>
      <c r="C182" s="35"/>
      <c r="D182" s="35"/>
      <c r="E182" s="35"/>
      <c r="F182" s="35"/>
      <c r="G182" s="35"/>
      <c r="H182" s="35"/>
      <c r="I182" s="48"/>
      <c r="J182" s="51"/>
      <c r="K182" s="51" t="s">
        <v>125</v>
      </c>
      <c r="L182" s="55">
        <f>L181+O181</f>
        <v>6.357142857</v>
      </c>
      <c r="M182" s="51"/>
      <c r="N182" s="51"/>
      <c r="O182" s="51"/>
      <c r="P182" s="51"/>
      <c r="Q182" s="51" t="s">
        <v>125</v>
      </c>
      <c r="R182" s="55">
        <f>R181+U181</f>
        <v>6.357142857</v>
      </c>
      <c r="S182" s="51"/>
      <c r="T182" s="51"/>
      <c r="U182" s="51"/>
      <c r="V182" s="51"/>
      <c r="W182" s="51" t="s">
        <v>125</v>
      </c>
      <c r="X182" s="55">
        <f>X181+AA181</f>
        <v>6.564102564</v>
      </c>
      <c r="Y182" s="51"/>
      <c r="Z182" s="51"/>
      <c r="AA182" s="51"/>
      <c r="AB182" s="51"/>
      <c r="AC182" s="51" t="s">
        <v>125</v>
      </c>
      <c r="AD182" s="55">
        <f>AD181+AG181</f>
        <v>6.609625668</v>
      </c>
      <c r="AE182" s="51"/>
      <c r="AF182" s="51"/>
      <c r="AG182" s="51"/>
    </row>
    <row r="183">
      <c r="A183" s="35"/>
      <c r="B183" s="35"/>
      <c r="C183" s="35"/>
      <c r="D183" s="35"/>
      <c r="E183" s="35"/>
      <c r="F183" s="35"/>
      <c r="G183" s="35"/>
      <c r="H183" s="35"/>
      <c r="I183" s="48"/>
      <c r="J183" s="45" t="s">
        <v>174</v>
      </c>
      <c r="K183" s="40"/>
      <c r="L183" s="41"/>
      <c r="M183" s="45" t="s">
        <v>175</v>
      </c>
      <c r="N183" s="40"/>
      <c r="O183" s="41"/>
      <c r="P183" s="45" t="s">
        <v>176</v>
      </c>
      <c r="Q183" s="40"/>
      <c r="R183" s="41"/>
      <c r="S183" s="45" t="s">
        <v>177</v>
      </c>
      <c r="T183" s="40"/>
      <c r="U183" s="41"/>
      <c r="V183" s="45" t="s">
        <v>178</v>
      </c>
      <c r="W183" s="40"/>
      <c r="X183" s="41"/>
      <c r="Y183" s="45" t="s">
        <v>179</v>
      </c>
      <c r="Z183" s="40"/>
      <c r="AA183" s="41"/>
      <c r="AB183" s="45" t="s">
        <v>180</v>
      </c>
      <c r="AC183" s="40"/>
      <c r="AD183" s="41"/>
      <c r="AE183" s="45" t="s">
        <v>181</v>
      </c>
      <c r="AF183" s="40"/>
      <c r="AG183" s="41"/>
    </row>
    <row r="184">
      <c r="A184" s="35"/>
      <c r="B184" s="35"/>
      <c r="C184" s="35"/>
      <c r="D184" s="35"/>
      <c r="E184" s="35"/>
      <c r="F184" s="35"/>
      <c r="G184" s="35"/>
      <c r="H184" s="35"/>
      <c r="I184" s="48"/>
      <c r="J184" s="47" t="s">
        <v>73</v>
      </c>
      <c r="K184" s="47" t="s">
        <v>115</v>
      </c>
      <c r="L184" s="47" t="s">
        <v>71</v>
      </c>
      <c r="M184" s="47" t="s">
        <v>73</v>
      </c>
      <c r="N184" s="47" t="s">
        <v>116</v>
      </c>
      <c r="O184" s="47" t="s">
        <v>71</v>
      </c>
      <c r="P184" s="47" t="s">
        <v>73</v>
      </c>
      <c r="Q184" s="47" t="s">
        <v>115</v>
      </c>
      <c r="R184" s="47" t="s">
        <v>71</v>
      </c>
      <c r="S184" s="47" t="s">
        <v>73</v>
      </c>
      <c r="T184" s="47" t="s">
        <v>116</v>
      </c>
      <c r="U184" s="47" t="s">
        <v>71</v>
      </c>
      <c r="V184" s="47" t="s">
        <v>73</v>
      </c>
      <c r="W184" s="47" t="s">
        <v>115</v>
      </c>
      <c r="X184" s="47" t="s">
        <v>71</v>
      </c>
      <c r="Y184" s="47" t="s">
        <v>73</v>
      </c>
      <c r="Z184" s="47" t="s">
        <v>116</v>
      </c>
      <c r="AA184" s="47" t="s">
        <v>71</v>
      </c>
      <c r="AB184" s="47" t="s">
        <v>73</v>
      </c>
      <c r="AC184" s="47" t="s">
        <v>115</v>
      </c>
      <c r="AD184" s="47" t="s">
        <v>71</v>
      </c>
      <c r="AE184" s="47" t="s">
        <v>73</v>
      </c>
      <c r="AF184" s="47" t="s">
        <v>116</v>
      </c>
      <c r="AG184" s="47" t="s">
        <v>71</v>
      </c>
    </row>
    <row r="185">
      <c r="A185" s="35"/>
      <c r="B185" s="35"/>
      <c r="C185" s="35"/>
      <c r="D185" s="35"/>
      <c r="E185" s="35"/>
      <c r="F185" s="35"/>
      <c r="G185" s="35"/>
      <c r="H185" s="35"/>
      <c r="I185" s="48"/>
      <c r="J185" s="50">
        <v>1.0</v>
      </c>
      <c r="K185" s="50">
        <f>AVERAGE(J185:J201)</f>
        <v>1.352941176</v>
      </c>
      <c r="L185" s="50">
        <f t="shared" ref="L185:L201" si="54">(J185-$K$185)^2</f>
        <v>0.124567474</v>
      </c>
      <c r="M185" s="50">
        <v>2.0</v>
      </c>
      <c r="N185" s="50">
        <f>AVERAGE(M185:M195)</f>
        <v>1.454545455</v>
      </c>
      <c r="O185" s="50">
        <f t="shared" ref="O185:O195" si="55">(M185-N$185)^2</f>
        <v>0.2975206612</v>
      </c>
      <c r="P185" s="50">
        <v>1.0</v>
      </c>
      <c r="Q185" s="50">
        <f>AVERAGE(P185:P202)</f>
        <v>1.388888889</v>
      </c>
      <c r="R185" s="50">
        <f t="shared" ref="R185:R202" si="56">(P185-$Q$185)^2</f>
        <v>0.1512345679</v>
      </c>
      <c r="S185" s="50">
        <v>2.0</v>
      </c>
      <c r="T185" s="50">
        <f>AVERAGE(S185:S194)</f>
        <v>1.4</v>
      </c>
      <c r="U185" s="50">
        <f t="shared" ref="U185:U194" si="57">(S185-T$185)^2</f>
        <v>0.36</v>
      </c>
      <c r="V185" s="50">
        <v>1.0</v>
      </c>
      <c r="W185" s="50">
        <f>AVERAGE(V185:V203)</f>
        <v>1.421052632</v>
      </c>
      <c r="X185" s="50">
        <f t="shared" ref="X185:X203" si="58">(V185-$W$185)^2</f>
        <v>0.1772853186</v>
      </c>
      <c r="Y185" s="50">
        <v>2.0</v>
      </c>
      <c r="Z185" s="50">
        <f>AVERAGE(Y185:Y193)</f>
        <v>1.333333333</v>
      </c>
      <c r="AA185" s="50">
        <f t="shared" ref="AA185:AA193" si="59">(Y185-Z$185)^2</f>
        <v>0.4444444444</v>
      </c>
      <c r="AB185" s="50">
        <v>1.0</v>
      </c>
      <c r="AC185" s="50">
        <f>AVERAGE(AB185:AB204)</f>
        <v>1.45</v>
      </c>
      <c r="AD185" s="50">
        <f t="shared" ref="AD185:AD204" si="60">(AB185-$AC$185)^2</f>
        <v>0.2025</v>
      </c>
      <c r="AE185" s="50">
        <v>1.0</v>
      </c>
      <c r="AF185" s="50">
        <f>AVERAGE(AE185:AE193)</f>
        <v>1.25</v>
      </c>
      <c r="AG185" s="50">
        <f t="shared" ref="AG185:AG192" si="61">(AE185-AF$185)^2</f>
        <v>0.0625</v>
      </c>
    </row>
    <row r="186">
      <c r="A186" s="35"/>
      <c r="B186" s="35"/>
      <c r="C186" s="35"/>
      <c r="D186" s="35"/>
      <c r="E186" s="35"/>
      <c r="F186" s="35"/>
      <c r="G186" s="35"/>
      <c r="H186" s="35"/>
      <c r="I186" s="48"/>
      <c r="J186" s="60">
        <v>1.0</v>
      </c>
      <c r="K186" s="51"/>
      <c r="L186" s="50">
        <f t="shared" si="54"/>
        <v>0.124567474</v>
      </c>
      <c r="M186" s="50">
        <v>2.0</v>
      </c>
      <c r="N186" s="51"/>
      <c r="O186" s="50">
        <f t="shared" si="55"/>
        <v>0.2975206612</v>
      </c>
      <c r="P186" s="60">
        <v>1.0</v>
      </c>
      <c r="Q186" s="51"/>
      <c r="R186" s="50">
        <f t="shared" si="56"/>
        <v>0.1512345679</v>
      </c>
      <c r="S186" s="50">
        <v>2.0</v>
      </c>
      <c r="T186" s="51"/>
      <c r="U186" s="50">
        <f t="shared" si="57"/>
        <v>0.36</v>
      </c>
      <c r="V186" s="60">
        <v>1.0</v>
      </c>
      <c r="W186" s="51"/>
      <c r="X186" s="50">
        <f t="shared" si="58"/>
        <v>0.1772853186</v>
      </c>
      <c r="Y186" s="50">
        <v>1.0</v>
      </c>
      <c r="Z186" s="51"/>
      <c r="AA186" s="50">
        <f t="shared" si="59"/>
        <v>0.1111111111</v>
      </c>
      <c r="AB186" s="60">
        <v>1.0</v>
      </c>
      <c r="AC186" s="51"/>
      <c r="AD186" s="50">
        <f t="shared" si="60"/>
        <v>0.2025</v>
      </c>
      <c r="AE186" s="50">
        <v>1.0</v>
      </c>
      <c r="AF186" s="51"/>
      <c r="AG186" s="50">
        <f t="shared" si="61"/>
        <v>0.0625</v>
      </c>
    </row>
    <row r="187">
      <c r="A187" s="35"/>
      <c r="B187" s="35"/>
      <c r="C187" s="35"/>
      <c r="D187" s="35"/>
      <c r="E187" s="35"/>
      <c r="F187" s="35"/>
      <c r="G187" s="35"/>
      <c r="H187" s="35"/>
      <c r="I187" s="48"/>
      <c r="J187" s="60">
        <v>1.0</v>
      </c>
      <c r="K187" s="51"/>
      <c r="L187" s="50">
        <f t="shared" si="54"/>
        <v>0.124567474</v>
      </c>
      <c r="M187" s="50">
        <v>2.0</v>
      </c>
      <c r="N187" s="51"/>
      <c r="O187" s="50">
        <f t="shared" si="55"/>
        <v>0.2975206612</v>
      </c>
      <c r="P187" s="60">
        <v>1.0</v>
      </c>
      <c r="Q187" s="51"/>
      <c r="R187" s="50">
        <f t="shared" si="56"/>
        <v>0.1512345679</v>
      </c>
      <c r="S187" s="50">
        <v>1.0</v>
      </c>
      <c r="T187" s="51"/>
      <c r="U187" s="50">
        <f t="shared" si="57"/>
        <v>0.16</v>
      </c>
      <c r="V187" s="60">
        <v>1.0</v>
      </c>
      <c r="W187" s="51"/>
      <c r="X187" s="50">
        <f t="shared" si="58"/>
        <v>0.1772853186</v>
      </c>
      <c r="Y187" s="50">
        <v>1.0</v>
      </c>
      <c r="Z187" s="51"/>
      <c r="AA187" s="50">
        <f t="shared" si="59"/>
        <v>0.1111111111</v>
      </c>
      <c r="AB187" s="60">
        <v>1.0</v>
      </c>
      <c r="AC187" s="51"/>
      <c r="AD187" s="50">
        <f t="shared" si="60"/>
        <v>0.2025</v>
      </c>
      <c r="AE187" s="50">
        <v>1.0</v>
      </c>
      <c r="AF187" s="51"/>
      <c r="AG187" s="50">
        <f t="shared" si="61"/>
        <v>0.0625</v>
      </c>
    </row>
    <row r="188">
      <c r="A188" s="35"/>
      <c r="B188" s="35"/>
      <c r="C188" s="35"/>
      <c r="D188" s="35"/>
      <c r="E188" s="35"/>
      <c r="F188" s="35"/>
      <c r="G188" s="35"/>
      <c r="H188" s="35"/>
      <c r="I188" s="48"/>
      <c r="J188" s="60">
        <v>2.0</v>
      </c>
      <c r="K188" s="51"/>
      <c r="L188" s="50">
        <f t="shared" si="54"/>
        <v>0.4186851211</v>
      </c>
      <c r="M188" s="50">
        <v>1.0</v>
      </c>
      <c r="N188" s="51"/>
      <c r="O188" s="50">
        <f t="shared" si="55"/>
        <v>0.2066115702</v>
      </c>
      <c r="P188" s="60">
        <v>2.0</v>
      </c>
      <c r="Q188" s="51"/>
      <c r="R188" s="50">
        <f t="shared" si="56"/>
        <v>0.3734567901</v>
      </c>
      <c r="S188" s="50">
        <v>1.0</v>
      </c>
      <c r="T188" s="51"/>
      <c r="U188" s="50">
        <f t="shared" si="57"/>
        <v>0.16</v>
      </c>
      <c r="V188" s="60">
        <v>2.0</v>
      </c>
      <c r="W188" s="51"/>
      <c r="X188" s="50">
        <f t="shared" si="58"/>
        <v>0.3351800554</v>
      </c>
      <c r="Y188" s="50">
        <v>1.0</v>
      </c>
      <c r="Z188" s="51"/>
      <c r="AA188" s="50">
        <f t="shared" si="59"/>
        <v>0.1111111111</v>
      </c>
      <c r="AB188" s="60">
        <v>2.0</v>
      </c>
      <c r="AC188" s="51"/>
      <c r="AD188" s="50">
        <f t="shared" si="60"/>
        <v>0.3025</v>
      </c>
      <c r="AE188" s="50">
        <v>1.0</v>
      </c>
      <c r="AF188" s="51"/>
      <c r="AG188" s="50">
        <f t="shared" si="61"/>
        <v>0.0625</v>
      </c>
    </row>
    <row r="189">
      <c r="A189" s="35"/>
      <c r="B189" s="35"/>
      <c r="C189" s="35"/>
      <c r="D189" s="35"/>
      <c r="E189" s="35"/>
      <c r="F189" s="35"/>
      <c r="G189" s="35"/>
      <c r="H189" s="35"/>
      <c r="I189" s="48"/>
      <c r="J189" s="65">
        <v>1.0</v>
      </c>
      <c r="K189" s="51"/>
      <c r="L189" s="50">
        <f t="shared" si="54"/>
        <v>0.124567474</v>
      </c>
      <c r="M189" s="50">
        <v>1.0</v>
      </c>
      <c r="N189" s="51"/>
      <c r="O189" s="50">
        <f t="shared" si="55"/>
        <v>0.2066115702</v>
      </c>
      <c r="P189" s="65">
        <v>1.0</v>
      </c>
      <c r="Q189" s="51"/>
      <c r="R189" s="50">
        <f t="shared" si="56"/>
        <v>0.1512345679</v>
      </c>
      <c r="S189" s="50">
        <v>1.0</v>
      </c>
      <c r="T189" s="51"/>
      <c r="U189" s="50">
        <f t="shared" si="57"/>
        <v>0.16</v>
      </c>
      <c r="V189" s="65">
        <v>1.0</v>
      </c>
      <c r="W189" s="51"/>
      <c r="X189" s="50">
        <f t="shared" si="58"/>
        <v>0.1772853186</v>
      </c>
      <c r="Y189" s="50">
        <v>1.0</v>
      </c>
      <c r="Z189" s="51"/>
      <c r="AA189" s="50">
        <f t="shared" si="59"/>
        <v>0.1111111111</v>
      </c>
      <c r="AB189" s="65">
        <v>1.0</v>
      </c>
      <c r="AC189" s="51"/>
      <c r="AD189" s="50">
        <f t="shared" si="60"/>
        <v>0.2025</v>
      </c>
      <c r="AE189" s="50">
        <v>2.0</v>
      </c>
      <c r="AF189" s="51"/>
      <c r="AG189" s="50">
        <f t="shared" si="61"/>
        <v>0.5625</v>
      </c>
    </row>
    <row r="190">
      <c r="A190" s="35"/>
      <c r="B190" s="35"/>
      <c r="C190" s="35"/>
      <c r="D190" s="35"/>
      <c r="E190" s="35"/>
      <c r="F190" s="35"/>
      <c r="G190" s="35"/>
      <c r="H190" s="35"/>
      <c r="I190" s="48"/>
      <c r="J190" s="65">
        <v>1.0</v>
      </c>
      <c r="K190" s="51"/>
      <c r="L190" s="50">
        <f t="shared" si="54"/>
        <v>0.124567474</v>
      </c>
      <c r="M190" s="50">
        <v>1.0</v>
      </c>
      <c r="N190" s="51"/>
      <c r="O190" s="50">
        <f t="shared" si="55"/>
        <v>0.2066115702</v>
      </c>
      <c r="P190" s="65">
        <v>1.0</v>
      </c>
      <c r="Q190" s="51"/>
      <c r="R190" s="50">
        <f t="shared" si="56"/>
        <v>0.1512345679</v>
      </c>
      <c r="S190" s="50">
        <v>1.0</v>
      </c>
      <c r="T190" s="51"/>
      <c r="U190" s="50">
        <f t="shared" si="57"/>
        <v>0.16</v>
      </c>
      <c r="V190" s="65">
        <v>1.0</v>
      </c>
      <c r="W190" s="51"/>
      <c r="X190" s="50">
        <f t="shared" si="58"/>
        <v>0.1772853186</v>
      </c>
      <c r="Y190" s="50">
        <v>2.0</v>
      </c>
      <c r="Z190" s="51"/>
      <c r="AA190" s="50">
        <f t="shared" si="59"/>
        <v>0.4444444444</v>
      </c>
      <c r="AB190" s="65">
        <v>1.0</v>
      </c>
      <c r="AC190" s="51"/>
      <c r="AD190" s="50">
        <f t="shared" si="60"/>
        <v>0.2025</v>
      </c>
      <c r="AE190" s="50">
        <v>2.0</v>
      </c>
      <c r="AF190" s="51"/>
      <c r="AG190" s="50">
        <f t="shared" si="61"/>
        <v>0.5625</v>
      </c>
    </row>
    <row r="191">
      <c r="A191" s="35"/>
      <c r="B191" s="35"/>
      <c r="C191" s="35"/>
      <c r="D191" s="35"/>
      <c r="E191" s="35"/>
      <c r="F191" s="35"/>
      <c r="G191" s="35"/>
      <c r="H191" s="35"/>
      <c r="I191" s="48"/>
      <c r="J191" s="65">
        <v>1.0</v>
      </c>
      <c r="K191" s="51"/>
      <c r="L191" s="50">
        <f t="shared" si="54"/>
        <v>0.124567474</v>
      </c>
      <c r="M191" s="50">
        <v>1.0</v>
      </c>
      <c r="N191" s="51"/>
      <c r="O191" s="50">
        <f t="shared" si="55"/>
        <v>0.2066115702</v>
      </c>
      <c r="P191" s="65">
        <v>1.0</v>
      </c>
      <c r="Q191" s="51"/>
      <c r="R191" s="50">
        <f t="shared" si="56"/>
        <v>0.1512345679</v>
      </c>
      <c r="S191" s="50">
        <v>2.0</v>
      </c>
      <c r="T191" s="51"/>
      <c r="U191" s="50">
        <f t="shared" si="57"/>
        <v>0.36</v>
      </c>
      <c r="V191" s="65">
        <v>1.0</v>
      </c>
      <c r="W191" s="51"/>
      <c r="X191" s="50">
        <f t="shared" si="58"/>
        <v>0.1772853186</v>
      </c>
      <c r="Y191" s="50">
        <v>2.0</v>
      </c>
      <c r="Z191" s="51"/>
      <c r="AA191" s="50">
        <f t="shared" si="59"/>
        <v>0.4444444444</v>
      </c>
      <c r="AB191" s="65">
        <v>1.0</v>
      </c>
      <c r="AC191" s="51"/>
      <c r="AD191" s="50">
        <f t="shared" si="60"/>
        <v>0.2025</v>
      </c>
      <c r="AE191" s="50">
        <v>1.0</v>
      </c>
      <c r="AF191" s="51"/>
      <c r="AG191" s="50">
        <f t="shared" si="61"/>
        <v>0.0625</v>
      </c>
    </row>
    <row r="192">
      <c r="A192" s="35"/>
      <c r="B192" s="35"/>
      <c r="C192" s="35"/>
      <c r="D192" s="35"/>
      <c r="E192" s="35"/>
      <c r="F192" s="35"/>
      <c r="G192" s="35"/>
      <c r="H192" s="35"/>
      <c r="I192" s="48"/>
      <c r="J192" s="65">
        <v>1.0</v>
      </c>
      <c r="K192" s="51"/>
      <c r="L192" s="50">
        <f t="shared" si="54"/>
        <v>0.124567474</v>
      </c>
      <c r="M192" s="50">
        <v>2.0</v>
      </c>
      <c r="N192" s="51"/>
      <c r="O192" s="50">
        <f t="shared" si="55"/>
        <v>0.2975206612</v>
      </c>
      <c r="P192" s="65">
        <v>1.0</v>
      </c>
      <c r="Q192" s="51"/>
      <c r="R192" s="50">
        <f t="shared" si="56"/>
        <v>0.1512345679</v>
      </c>
      <c r="S192" s="50">
        <v>2.0</v>
      </c>
      <c r="T192" s="51"/>
      <c r="U192" s="50">
        <f t="shared" si="57"/>
        <v>0.36</v>
      </c>
      <c r="V192" s="65">
        <v>1.0</v>
      </c>
      <c r="W192" s="51"/>
      <c r="X192" s="50">
        <f t="shared" si="58"/>
        <v>0.1772853186</v>
      </c>
      <c r="Y192" s="50">
        <v>1.0</v>
      </c>
      <c r="Z192" s="51"/>
      <c r="AA192" s="50">
        <f t="shared" si="59"/>
        <v>0.1111111111</v>
      </c>
      <c r="AB192" s="65">
        <v>1.0</v>
      </c>
      <c r="AC192" s="51"/>
      <c r="AD192" s="50">
        <f t="shared" si="60"/>
        <v>0.2025</v>
      </c>
      <c r="AE192" s="50">
        <v>1.0</v>
      </c>
      <c r="AF192" s="51"/>
      <c r="AG192" s="50">
        <f t="shared" si="61"/>
        <v>0.0625</v>
      </c>
    </row>
    <row r="193">
      <c r="A193" s="35"/>
      <c r="B193" s="35"/>
      <c r="C193" s="35"/>
      <c r="D193" s="35"/>
      <c r="E193" s="35"/>
      <c r="F193" s="35"/>
      <c r="G193" s="35"/>
      <c r="H193" s="35"/>
      <c r="I193" s="48"/>
      <c r="J193" s="66">
        <v>1.0</v>
      </c>
      <c r="K193" s="51"/>
      <c r="L193" s="50">
        <f t="shared" si="54"/>
        <v>0.124567474</v>
      </c>
      <c r="M193" s="50">
        <v>2.0</v>
      </c>
      <c r="N193" s="51"/>
      <c r="O193" s="50">
        <f t="shared" si="55"/>
        <v>0.2975206612</v>
      </c>
      <c r="P193" s="66">
        <v>1.0</v>
      </c>
      <c r="Q193" s="51"/>
      <c r="R193" s="50">
        <f t="shared" si="56"/>
        <v>0.1512345679</v>
      </c>
      <c r="S193" s="50">
        <v>1.0</v>
      </c>
      <c r="T193" s="51"/>
      <c r="U193" s="50">
        <f t="shared" si="57"/>
        <v>0.16</v>
      </c>
      <c r="V193" s="66">
        <v>1.0</v>
      </c>
      <c r="W193" s="51"/>
      <c r="X193" s="50">
        <f t="shared" si="58"/>
        <v>0.1772853186</v>
      </c>
      <c r="Y193" s="50">
        <v>1.0</v>
      </c>
      <c r="Z193" s="51"/>
      <c r="AA193" s="50">
        <f t="shared" si="59"/>
        <v>0.1111111111</v>
      </c>
      <c r="AB193" s="66">
        <v>1.0</v>
      </c>
      <c r="AC193" s="51"/>
      <c r="AD193" s="50">
        <f t="shared" si="60"/>
        <v>0.2025</v>
      </c>
      <c r="AE193" s="50"/>
      <c r="AF193" s="51"/>
      <c r="AG193" s="50"/>
    </row>
    <row r="194">
      <c r="A194" s="35"/>
      <c r="B194" s="35"/>
      <c r="C194" s="35"/>
      <c r="D194" s="35"/>
      <c r="E194" s="35"/>
      <c r="F194" s="35"/>
      <c r="G194" s="35"/>
      <c r="H194" s="35"/>
      <c r="I194" s="48"/>
      <c r="J194" s="66">
        <v>2.0</v>
      </c>
      <c r="K194" s="51"/>
      <c r="L194" s="50">
        <f t="shared" si="54"/>
        <v>0.4186851211</v>
      </c>
      <c r="M194" s="50">
        <v>1.0</v>
      </c>
      <c r="N194" s="51"/>
      <c r="O194" s="50">
        <f t="shared" si="55"/>
        <v>0.2066115702</v>
      </c>
      <c r="P194" s="66">
        <v>2.0</v>
      </c>
      <c r="Q194" s="51"/>
      <c r="R194" s="50">
        <f t="shared" si="56"/>
        <v>0.3734567901</v>
      </c>
      <c r="S194" s="50">
        <v>1.0</v>
      </c>
      <c r="T194" s="51"/>
      <c r="U194" s="50">
        <f t="shared" si="57"/>
        <v>0.16</v>
      </c>
      <c r="V194" s="66">
        <v>2.0</v>
      </c>
      <c r="W194" s="51"/>
      <c r="X194" s="50">
        <f t="shared" si="58"/>
        <v>0.3351800554</v>
      </c>
      <c r="Y194" s="50"/>
      <c r="Z194" s="51"/>
      <c r="AA194" s="50"/>
      <c r="AB194" s="66">
        <v>2.0</v>
      </c>
      <c r="AC194" s="51"/>
      <c r="AD194" s="50">
        <f t="shared" si="60"/>
        <v>0.3025</v>
      </c>
      <c r="AE194" s="50"/>
      <c r="AF194" s="51"/>
      <c r="AG194" s="50"/>
    </row>
    <row r="195">
      <c r="A195" s="35"/>
      <c r="B195" s="35"/>
      <c r="C195" s="35"/>
      <c r="D195" s="35"/>
      <c r="E195" s="35"/>
      <c r="F195" s="35"/>
      <c r="G195" s="35"/>
      <c r="H195" s="35"/>
      <c r="I195" s="48"/>
      <c r="J195" s="66">
        <v>1.0</v>
      </c>
      <c r="K195" s="51"/>
      <c r="L195" s="50">
        <f t="shared" si="54"/>
        <v>0.124567474</v>
      </c>
      <c r="M195" s="50">
        <v>1.0</v>
      </c>
      <c r="N195" s="51"/>
      <c r="O195" s="50">
        <f t="shared" si="55"/>
        <v>0.2066115702</v>
      </c>
      <c r="P195" s="66">
        <v>1.0</v>
      </c>
      <c r="Q195" s="51"/>
      <c r="R195" s="50">
        <f t="shared" si="56"/>
        <v>0.1512345679</v>
      </c>
      <c r="S195" s="50"/>
      <c r="T195" s="51"/>
      <c r="U195" s="50"/>
      <c r="V195" s="66">
        <v>1.0</v>
      </c>
      <c r="W195" s="51"/>
      <c r="X195" s="50">
        <f t="shared" si="58"/>
        <v>0.1772853186</v>
      </c>
      <c r="Y195" s="50"/>
      <c r="Z195" s="51"/>
      <c r="AA195" s="50"/>
      <c r="AB195" s="66">
        <v>1.0</v>
      </c>
      <c r="AC195" s="51"/>
      <c r="AD195" s="50">
        <f t="shared" si="60"/>
        <v>0.2025</v>
      </c>
      <c r="AE195" s="50"/>
      <c r="AF195" s="51"/>
      <c r="AG195" s="50"/>
    </row>
    <row r="196">
      <c r="A196" s="35"/>
      <c r="B196" s="35"/>
      <c r="C196" s="35"/>
      <c r="D196" s="35"/>
      <c r="E196" s="35"/>
      <c r="F196" s="35"/>
      <c r="G196" s="35"/>
      <c r="H196" s="35"/>
      <c r="I196" s="48"/>
      <c r="J196" s="66">
        <v>2.0</v>
      </c>
      <c r="K196" s="51"/>
      <c r="L196" s="50">
        <f t="shared" si="54"/>
        <v>0.4186851211</v>
      </c>
      <c r="M196" s="50"/>
      <c r="N196" s="51"/>
      <c r="O196" s="50"/>
      <c r="P196" s="66">
        <v>2.0</v>
      </c>
      <c r="Q196" s="51"/>
      <c r="R196" s="50">
        <f t="shared" si="56"/>
        <v>0.3734567901</v>
      </c>
      <c r="S196" s="50"/>
      <c r="T196" s="51"/>
      <c r="U196" s="50"/>
      <c r="V196" s="66">
        <v>2.0</v>
      </c>
      <c r="W196" s="51"/>
      <c r="X196" s="50">
        <f t="shared" si="58"/>
        <v>0.3351800554</v>
      </c>
      <c r="Y196" s="50"/>
      <c r="Z196" s="51"/>
      <c r="AA196" s="50"/>
      <c r="AB196" s="66">
        <v>2.0</v>
      </c>
      <c r="AC196" s="51"/>
      <c r="AD196" s="50">
        <f t="shared" si="60"/>
        <v>0.3025</v>
      </c>
      <c r="AE196" s="50"/>
      <c r="AF196" s="51"/>
      <c r="AG196" s="50"/>
    </row>
    <row r="197">
      <c r="A197" s="35"/>
      <c r="B197" s="35"/>
      <c r="C197" s="35"/>
      <c r="D197" s="35"/>
      <c r="E197" s="35"/>
      <c r="F197" s="35"/>
      <c r="G197" s="35"/>
      <c r="H197" s="35"/>
      <c r="I197" s="48"/>
      <c r="J197" s="50">
        <v>2.0</v>
      </c>
      <c r="K197" s="51"/>
      <c r="L197" s="50">
        <f t="shared" si="54"/>
        <v>0.4186851211</v>
      </c>
      <c r="M197" s="50"/>
      <c r="N197" s="51"/>
      <c r="O197" s="50"/>
      <c r="P197" s="50">
        <v>2.0</v>
      </c>
      <c r="Q197" s="51"/>
      <c r="R197" s="50">
        <f t="shared" si="56"/>
        <v>0.3734567901</v>
      </c>
      <c r="S197" s="50"/>
      <c r="T197" s="51"/>
      <c r="U197" s="50"/>
      <c r="V197" s="50">
        <v>2.0</v>
      </c>
      <c r="W197" s="51"/>
      <c r="X197" s="50">
        <f t="shared" si="58"/>
        <v>0.3351800554</v>
      </c>
      <c r="Y197" s="50"/>
      <c r="Z197" s="51"/>
      <c r="AA197" s="50"/>
      <c r="AB197" s="50">
        <v>2.0</v>
      </c>
      <c r="AC197" s="51"/>
      <c r="AD197" s="50">
        <f t="shared" si="60"/>
        <v>0.3025</v>
      </c>
      <c r="AE197" s="50"/>
      <c r="AF197" s="51"/>
      <c r="AG197" s="50"/>
    </row>
    <row r="198">
      <c r="A198" s="35"/>
      <c r="B198" s="35"/>
      <c r="C198" s="35"/>
      <c r="D198" s="35"/>
      <c r="E198" s="35"/>
      <c r="F198" s="35"/>
      <c r="G198" s="35"/>
      <c r="H198" s="35"/>
      <c r="I198" s="48"/>
      <c r="J198" s="50">
        <v>1.0</v>
      </c>
      <c r="K198" s="51"/>
      <c r="L198" s="50">
        <f t="shared" si="54"/>
        <v>0.124567474</v>
      </c>
      <c r="M198" s="50"/>
      <c r="N198" s="51"/>
      <c r="O198" s="50"/>
      <c r="P198" s="50">
        <v>1.0</v>
      </c>
      <c r="Q198" s="51"/>
      <c r="R198" s="50">
        <f t="shared" si="56"/>
        <v>0.1512345679</v>
      </c>
      <c r="S198" s="50"/>
      <c r="T198" s="51"/>
      <c r="U198" s="50"/>
      <c r="V198" s="50">
        <v>1.0</v>
      </c>
      <c r="W198" s="51"/>
      <c r="X198" s="50">
        <f t="shared" si="58"/>
        <v>0.1772853186</v>
      </c>
      <c r="Y198" s="50"/>
      <c r="Z198" s="51"/>
      <c r="AA198" s="50"/>
      <c r="AB198" s="50">
        <v>1.0</v>
      </c>
      <c r="AC198" s="51"/>
      <c r="AD198" s="50">
        <f t="shared" si="60"/>
        <v>0.2025</v>
      </c>
      <c r="AE198" s="50"/>
      <c r="AF198" s="51"/>
      <c r="AG198" s="50"/>
    </row>
    <row r="199">
      <c r="A199" s="35"/>
      <c r="B199" s="35"/>
      <c r="C199" s="35"/>
      <c r="D199" s="35"/>
      <c r="E199" s="35"/>
      <c r="F199" s="35"/>
      <c r="G199" s="35"/>
      <c r="H199" s="35"/>
      <c r="I199" s="48"/>
      <c r="J199" s="66">
        <v>2.0</v>
      </c>
      <c r="K199" s="51"/>
      <c r="L199" s="50">
        <f t="shared" si="54"/>
        <v>0.4186851211</v>
      </c>
      <c r="M199" s="50"/>
      <c r="N199" s="51"/>
      <c r="O199" s="50"/>
      <c r="P199" s="66">
        <v>2.0</v>
      </c>
      <c r="Q199" s="51"/>
      <c r="R199" s="50">
        <f t="shared" si="56"/>
        <v>0.3734567901</v>
      </c>
      <c r="S199" s="50"/>
      <c r="T199" s="51"/>
      <c r="U199" s="50"/>
      <c r="V199" s="66">
        <v>2.0</v>
      </c>
      <c r="W199" s="51"/>
      <c r="X199" s="50">
        <f t="shared" si="58"/>
        <v>0.3351800554</v>
      </c>
      <c r="Y199" s="50"/>
      <c r="Z199" s="51"/>
      <c r="AA199" s="50"/>
      <c r="AB199" s="66">
        <v>2.0</v>
      </c>
      <c r="AC199" s="51"/>
      <c r="AD199" s="50">
        <f t="shared" si="60"/>
        <v>0.3025</v>
      </c>
      <c r="AE199" s="50"/>
      <c r="AF199" s="51"/>
      <c r="AG199" s="50"/>
    </row>
    <row r="200">
      <c r="A200" s="35"/>
      <c r="B200" s="35"/>
      <c r="C200" s="35"/>
      <c r="D200" s="35"/>
      <c r="E200" s="35"/>
      <c r="F200" s="35"/>
      <c r="G200" s="35"/>
      <c r="H200" s="35"/>
      <c r="I200" s="48"/>
      <c r="J200" s="66">
        <v>2.0</v>
      </c>
      <c r="K200" s="51"/>
      <c r="L200" s="50">
        <f t="shared" si="54"/>
        <v>0.4186851211</v>
      </c>
      <c r="M200" s="50"/>
      <c r="N200" s="51"/>
      <c r="O200" s="50"/>
      <c r="P200" s="66">
        <v>2.0</v>
      </c>
      <c r="Q200" s="51"/>
      <c r="R200" s="50">
        <f t="shared" si="56"/>
        <v>0.3734567901</v>
      </c>
      <c r="S200" s="50"/>
      <c r="T200" s="51"/>
      <c r="U200" s="50"/>
      <c r="V200" s="66">
        <v>2.0</v>
      </c>
      <c r="W200" s="51"/>
      <c r="X200" s="50">
        <f t="shared" si="58"/>
        <v>0.3351800554</v>
      </c>
      <c r="Y200" s="50"/>
      <c r="Z200" s="51"/>
      <c r="AA200" s="50"/>
      <c r="AB200" s="66">
        <v>2.0</v>
      </c>
      <c r="AC200" s="51"/>
      <c r="AD200" s="50">
        <f t="shared" si="60"/>
        <v>0.3025</v>
      </c>
      <c r="AE200" s="50"/>
      <c r="AF200" s="51"/>
      <c r="AG200" s="50"/>
    </row>
    <row r="201">
      <c r="A201" s="35"/>
      <c r="B201" s="35"/>
      <c r="C201" s="35"/>
      <c r="D201" s="35"/>
      <c r="E201" s="35"/>
      <c r="F201" s="35"/>
      <c r="G201" s="35"/>
      <c r="H201" s="35"/>
      <c r="I201" s="48"/>
      <c r="J201" s="66">
        <v>1.0</v>
      </c>
      <c r="K201" s="51"/>
      <c r="L201" s="50">
        <f t="shared" si="54"/>
        <v>0.124567474</v>
      </c>
      <c r="M201" s="50"/>
      <c r="N201" s="51"/>
      <c r="O201" s="50"/>
      <c r="P201" s="66">
        <v>1.0</v>
      </c>
      <c r="Q201" s="51"/>
      <c r="R201" s="50">
        <f t="shared" si="56"/>
        <v>0.1512345679</v>
      </c>
      <c r="S201" s="50"/>
      <c r="T201" s="51"/>
      <c r="U201" s="50"/>
      <c r="V201" s="66">
        <v>1.0</v>
      </c>
      <c r="W201" s="51"/>
      <c r="X201" s="50">
        <f t="shared" si="58"/>
        <v>0.1772853186</v>
      </c>
      <c r="Y201" s="50"/>
      <c r="Z201" s="51"/>
      <c r="AA201" s="50"/>
      <c r="AB201" s="66">
        <v>1.0</v>
      </c>
      <c r="AC201" s="51"/>
      <c r="AD201" s="50">
        <f t="shared" si="60"/>
        <v>0.2025</v>
      </c>
      <c r="AE201" s="50"/>
      <c r="AF201" s="51"/>
      <c r="AG201" s="50"/>
    </row>
    <row r="202">
      <c r="A202" s="35"/>
      <c r="B202" s="35"/>
      <c r="C202" s="35"/>
      <c r="D202" s="35"/>
      <c r="E202" s="35"/>
      <c r="F202" s="35"/>
      <c r="G202" s="35"/>
      <c r="H202" s="35"/>
      <c r="I202" s="48"/>
      <c r="J202" s="51"/>
      <c r="K202" s="51"/>
      <c r="L202" s="51"/>
      <c r="M202" s="50"/>
      <c r="N202" s="51"/>
      <c r="O202" s="50"/>
      <c r="P202" s="66">
        <v>2.0</v>
      </c>
      <c r="Q202" s="51"/>
      <c r="R202" s="50">
        <f t="shared" si="56"/>
        <v>0.3734567901</v>
      </c>
      <c r="S202" s="50"/>
      <c r="T202" s="51"/>
      <c r="U202" s="50"/>
      <c r="V202" s="66">
        <v>2.0</v>
      </c>
      <c r="W202" s="51"/>
      <c r="X202" s="50">
        <f t="shared" si="58"/>
        <v>0.3351800554</v>
      </c>
      <c r="Y202" s="50"/>
      <c r="Z202" s="51"/>
      <c r="AA202" s="50"/>
      <c r="AB202" s="66">
        <v>2.0</v>
      </c>
      <c r="AC202" s="51"/>
      <c r="AD202" s="50">
        <f t="shared" si="60"/>
        <v>0.3025</v>
      </c>
      <c r="AE202" s="50"/>
      <c r="AF202" s="51"/>
      <c r="AG202" s="50"/>
    </row>
    <row r="203">
      <c r="A203" s="35"/>
      <c r="B203" s="35"/>
      <c r="C203" s="35"/>
      <c r="D203" s="35"/>
      <c r="E203" s="35"/>
      <c r="F203" s="35"/>
      <c r="G203" s="35"/>
      <c r="H203" s="35"/>
      <c r="I203" s="48"/>
      <c r="J203" s="51"/>
      <c r="K203" s="51"/>
      <c r="L203" s="51"/>
      <c r="M203" s="50"/>
      <c r="N203" s="51"/>
      <c r="O203" s="50"/>
      <c r="P203" s="51"/>
      <c r="Q203" s="51"/>
      <c r="R203" s="51"/>
      <c r="S203" s="50"/>
      <c r="T203" s="51"/>
      <c r="U203" s="50"/>
      <c r="V203" s="50">
        <v>2.0</v>
      </c>
      <c r="W203" s="51"/>
      <c r="X203" s="50">
        <f t="shared" si="58"/>
        <v>0.3351800554</v>
      </c>
      <c r="Y203" s="50"/>
      <c r="Z203" s="51"/>
      <c r="AA203" s="50"/>
      <c r="AB203" s="50">
        <v>2.0</v>
      </c>
      <c r="AC203" s="51"/>
      <c r="AD203" s="50">
        <f t="shared" si="60"/>
        <v>0.3025</v>
      </c>
      <c r="AE203" s="50"/>
      <c r="AF203" s="51"/>
      <c r="AG203" s="50"/>
    </row>
    <row r="204">
      <c r="A204" s="35"/>
      <c r="B204" s="35"/>
      <c r="C204" s="35"/>
      <c r="D204" s="35"/>
      <c r="E204" s="35"/>
      <c r="F204" s="35"/>
      <c r="G204" s="35"/>
      <c r="H204" s="35"/>
      <c r="I204" s="48"/>
      <c r="J204" s="51"/>
      <c r="K204" s="51"/>
      <c r="L204" s="51"/>
      <c r="M204" s="50"/>
      <c r="N204" s="51"/>
      <c r="O204" s="50"/>
      <c r="P204" s="51"/>
      <c r="Q204" s="51"/>
      <c r="R204" s="51"/>
      <c r="S204" s="50"/>
      <c r="T204" s="51"/>
      <c r="U204" s="50"/>
      <c r="V204" s="51"/>
      <c r="W204" s="51"/>
      <c r="X204" s="51"/>
      <c r="Y204" s="50"/>
      <c r="Z204" s="51"/>
      <c r="AA204" s="50"/>
      <c r="AB204" s="66">
        <v>2.0</v>
      </c>
      <c r="AC204" s="51"/>
      <c r="AD204" s="50">
        <f t="shared" si="60"/>
        <v>0.3025</v>
      </c>
      <c r="AE204" s="50"/>
      <c r="AF204" s="51"/>
      <c r="AG204" s="50"/>
    </row>
    <row r="205">
      <c r="A205" s="35"/>
      <c r="B205" s="35"/>
      <c r="C205" s="35"/>
      <c r="D205" s="35"/>
      <c r="E205" s="35"/>
      <c r="F205" s="35"/>
      <c r="G205" s="35"/>
      <c r="H205" s="35"/>
      <c r="I205" s="48"/>
      <c r="J205" s="51"/>
      <c r="K205" s="51"/>
      <c r="L205" s="51"/>
      <c r="M205" s="50"/>
      <c r="N205" s="51"/>
      <c r="O205" s="50"/>
      <c r="P205" s="51"/>
      <c r="Q205" s="51"/>
      <c r="R205" s="51"/>
      <c r="S205" s="50"/>
      <c r="T205" s="51"/>
      <c r="U205" s="50"/>
      <c r="V205" s="51"/>
      <c r="W205" s="51"/>
      <c r="X205" s="51"/>
      <c r="Y205" s="50"/>
      <c r="Z205" s="51"/>
      <c r="AA205" s="50"/>
      <c r="AB205" s="51"/>
      <c r="AC205" s="51"/>
      <c r="AD205" s="51"/>
      <c r="AE205" s="50"/>
      <c r="AF205" s="51"/>
      <c r="AG205" s="50"/>
    </row>
    <row r="206">
      <c r="A206" s="35"/>
      <c r="B206" s="35"/>
      <c r="C206" s="35"/>
      <c r="D206" s="35"/>
      <c r="E206" s="35"/>
      <c r="F206" s="35"/>
      <c r="G206" s="35"/>
      <c r="H206" s="35"/>
      <c r="I206" s="48"/>
      <c r="J206" s="51"/>
      <c r="K206" s="51"/>
      <c r="L206" s="51"/>
      <c r="M206" s="51"/>
      <c r="N206" s="51"/>
      <c r="O206" s="50"/>
      <c r="P206" s="51"/>
      <c r="Q206" s="51"/>
      <c r="R206" s="51"/>
      <c r="S206" s="51"/>
      <c r="T206" s="51"/>
      <c r="U206" s="50"/>
      <c r="V206" s="51"/>
      <c r="W206" s="51"/>
      <c r="X206" s="51"/>
      <c r="Y206" s="51"/>
      <c r="Z206" s="51"/>
      <c r="AA206" s="50"/>
      <c r="AB206" s="51"/>
      <c r="AC206" s="51"/>
      <c r="AD206" s="51"/>
      <c r="AE206" s="51"/>
      <c r="AF206" s="51"/>
      <c r="AG206" s="50"/>
    </row>
    <row r="207">
      <c r="A207" s="35"/>
      <c r="B207" s="35"/>
      <c r="C207" s="35"/>
      <c r="D207" s="35"/>
      <c r="E207" s="35"/>
      <c r="F207" s="35"/>
      <c r="G207" s="35"/>
      <c r="H207" s="35"/>
      <c r="I207" s="48"/>
      <c r="J207" s="51"/>
      <c r="K207" s="51"/>
      <c r="L207" s="51"/>
      <c r="M207" s="51"/>
      <c r="N207" s="51"/>
      <c r="O207" s="50"/>
      <c r="P207" s="51"/>
      <c r="Q207" s="51"/>
      <c r="R207" s="51"/>
      <c r="S207" s="51"/>
      <c r="T207" s="51"/>
      <c r="U207" s="50"/>
      <c r="V207" s="51"/>
      <c r="W207" s="51"/>
      <c r="X207" s="51"/>
      <c r="Y207" s="51"/>
      <c r="Z207" s="51"/>
      <c r="AA207" s="50"/>
      <c r="AB207" s="51"/>
      <c r="AC207" s="51"/>
      <c r="AD207" s="51"/>
      <c r="AE207" s="51"/>
      <c r="AF207" s="51"/>
      <c r="AG207" s="50"/>
    </row>
    <row r="208">
      <c r="A208" s="35"/>
      <c r="B208" s="35"/>
      <c r="C208" s="35"/>
      <c r="D208" s="35"/>
      <c r="E208" s="35"/>
      <c r="F208" s="35"/>
      <c r="G208" s="35"/>
      <c r="H208" s="35"/>
      <c r="I208" s="48"/>
      <c r="J208" s="51"/>
      <c r="K208" s="51"/>
      <c r="L208" s="51"/>
      <c r="M208" s="51"/>
      <c r="N208" s="51"/>
      <c r="O208" s="50"/>
      <c r="P208" s="51"/>
      <c r="Q208" s="51"/>
      <c r="R208" s="51"/>
      <c r="S208" s="51"/>
      <c r="T208" s="51"/>
      <c r="U208" s="50"/>
      <c r="V208" s="51"/>
      <c r="W208" s="51"/>
      <c r="X208" s="51"/>
      <c r="Y208" s="51"/>
      <c r="Z208" s="51"/>
      <c r="AA208" s="50"/>
      <c r="AB208" s="51"/>
      <c r="AC208" s="51"/>
      <c r="AD208" s="51"/>
      <c r="AE208" s="51"/>
      <c r="AF208" s="51"/>
      <c r="AG208" s="50"/>
    </row>
    <row r="209">
      <c r="A209" s="35"/>
      <c r="B209" s="35"/>
      <c r="C209" s="35"/>
      <c r="D209" s="35"/>
      <c r="E209" s="35"/>
      <c r="F209" s="35"/>
      <c r="G209" s="35"/>
      <c r="H209" s="35"/>
      <c r="I209" s="48"/>
      <c r="J209" s="51"/>
      <c r="K209" s="51"/>
      <c r="L209" s="51"/>
      <c r="M209" s="50"/>
      <c r="N209" s="51"/>
      <c r="O209" s="50"/>
      <c r="P209" s="51"/>
      <c r="Q209" s="51"/>
      <c r="R209" s="51"/>
      <c r="S209" s="50"/>
      <c r="T209" s="51"/>
      <c r="U209" s="50"/>
      <c r="V209" s="51"/>
      <c r="W209" s="51"/>
      <c r="X209" s="51"/>
      <c r="Y209" s="50"/>
      <c r="Z209" s="51"/>
      <c r="AA209" s="50"/>
      <c r="AB209" s="51"/>
      <c r="AC209" s="51"/>
      <c r="AD209" s="51"/>
      <c r="AE209" s="50"/>
      <c r="AF209" s="51"/>
      <c r="AG209" s="50"/>
    </row>
    <row r="210">
      <c r="A210" s="35"/>
      <c r="B210" s="35"/>
      <c r="C210" s="35"/>
      <c r="D210" s="35"/>
      <c r="E210" s="35"/>
      <c r="F210" s="35"/>
      <c r="G210" s="35"/>
      <c r="H210" s="35"/>
      <c r="I210" s="48"/>
      <c r="J210" s="51"/>
      <c r="K210" s="51"/>
      <c r="L210" s="51"/>
      <c r="M210" s="50"/>
      <c r="N210" s="51"/>
      <c r="O210" s="50"/>
      <c r="P210" s="51"/>
      <c r="Q210" s="51"/>
      <c r="R210" s="51"/>
      <c r="S210" s="50"/>
      <c r="T210" s="51"/>
      <c r="U210" s="50"/>
      <c r="V210" s="51"/>
      <c r="W210" s="51"/>
      <c r="X210" s="51"/>
      <c r="Y210" s="50"/>
      <c r="Z210" s="51"/>
      <c r="AA210" s="50"/>
      <c r="AB210" s="51"/>
      <c r="AC210" s="51"/>
      <c r="AD210" s="51"/>
      <c r="AE210" s="50"/>
      <c r="AF210" s="51"/>
      <c r="AG210" s="50"/>
    </row>
    <row r="211">
      <c r="A211" s="35"/>
      <c r="B211" s="35"/>
      <c r="C211" s="35"/>
      <c r="D211" s="35"/>
      <c r="E211" s="35"/>
      <c r="F211" s="35"/>
      <c r="G211" s="35"/>
      <c r="H211" s="35"/>
      <c r="I211" s="48"/>
      <c r="J211" s="51"/>
      <c r="K211" s="51"/>
      <c r="L211" s="51"/>
      <c r="M211" s="50"/>
      <c r="N211" s="51"/>
      <c r="O211" s="50"/>
      <c r="P211" s="51"/>
      <c r="Q211" s="51"/>
      <c r="R211" s="51"/>
      <c r="S211" s="50"/>
      <c r="T211" s="51"/>
      <c r="U211" s="50"/>
      <c r="V211" s="51"/>
      <c r="W211" s="51"/>
      <c r="X211" s="51"/>
      <c r="Y211" s="50"/>
      <c r="Z211" s="51"/>
      <c r="AA211" s="50"/>
      <c r="AB211" s="51"/>
      <c r="AC211" s="51"/>
      <c r="AD211" s="51"/>
      <c r="AE211" s="50"/>
      <c r="AF211" s="51"/>
      <c r="AG211" s="50"/>
    </row>
    <row r="212">
      <c r="A212" s="35"/>
      <c r="B212" s="35"/>
      <c r="C212" s="35"/>
      <c r="D212" s="35"/>
      <c r="E212" s="35"/>
      <c r="F212" s="35"/>
      <c r="G212" s="35"/>
      <c r="H212" s="35"/>
      <c r="I212" s="48"/>
      <c r="J212" s="51"/>
      <c r="K212" s="47" t="s">
        <v>182</v>
      </c>
      <c r="L212" s="53">
        <f>SUM(L185:L207)</f>
        <v>3.882352941</v>
      </c>
      <c r="M212" s="51"/>
      <c r="N212" s="47" t="s">
        <v>183</v>
      </c>
      <c r="O212" s="53">
        <f>SUM(O185:O211)</f>
        <v>2.727272727</v>
      </c>
      <c r="P212" s="51"/>
      <c r="Q212" s="47" t="s">
        <v>184</v>
      </c>
      <c r="R212" s="53">
        <f>SUM(R185:R207)</f>
        <v>4.277777778</v>
      </c>
      <c r="S212" s="51"/>
      <c r="T212" s="47" t="s">
        <v>185</v>
      </c>
      <c r="U212" s="53">
        <f>SUM(U185:U211)</f>
        <v>2.4</v>
      </c>
      <c r="V212" s="51"/>
      <c r="W212" s="47" t="s">
        <v>186</v>
      </c>
      <c r="X212" s="53">
        <f>SUM(X185:X207)</f>
        <v>4.631578947</v>
      </c>
      <c r="Y212" s="51"/>
      <c r="Z212" s="47" t="s">
        <v>187</v>
      </c>
      <c r="AA212" s="53">
        <f>SUM(AA185:AA211)</f>
        <v>2</v>
      </c>
      <c r="AB212" s="51"/>
      <c r="AC212" s="47" t="s">
        <v>188</v>
      </c>
      <c r="AD212" s="53">
        <f>SUM(AD185:AD207)</f>
        <v>4.95</v>
      </c>
      <c r="AE212" s="51"/>
      <c r="AF212" s="47" t="s">
        <v>189</v>
      </c>
      <c r="AG212" s="53">
        <f>SUM(AG185:AG211)</f>
        <v>1.5</v>
      </c>
    </row>
    <row r="213">
      <c r="A213" s="35"/>
      <c r="B213" s="35"/>
      <c r="C213" s="35"/>
      <c r="D213" s="35"/>
      <c r="E213" s="35"/>
      <c r="F213" s="35"/>
      <c r="G213" s="35"/>
      <c r="H213" s="35"/>
      <c r="I213" s="48"/>
      <c r="J213" s="51"/>
      <c r="K213" s="51" t="s">
        <v>125</v>
      </c>
      <c r="L213" s="55">
        <f>L212+O212</f>
        <v>6.609625668</v>
      </c>
      <c r="M213" s="51"/>
      <c r="N213" s="51"/>
      <c r="O213" s="51"/>
      <c r="P213" s="51"/>
      <c r="Q213" s="51" t="s">
        <v>125</v>
      </c>
      <c r="R213" s="55">
        <f>R212+U212</f>
        <v>6.677777778</v>
      </c>
      <c r="S213" s="51"/>
      <c r="T213" s="51"/>
      <c r="U213" s="51"/>
      <c r="V213" s="51"/>
      <c r="W213" s="51" t="s">
        <v>125</v>
      </c>
      <c r="X213" s="55">
        <f>X212+AA212</f>
        <v>6.631578947</v>
      </c>
      <c r="Y213" s="51"/>
      <c r="Z213" s="51"/>
      <c r="AA213" s="51"/>
      <c r="AB213" s="51"/>
      <c r="AC213" s="51" t="s">
        <v>125</v>
      </c>
      <c r="AD213" s="55">
        <f>AD212+AG212</f>
        <v>6.45</v>
      </c>
      <c r="AE213" s="51"/>
      <c r="AF213" s="51"/>
      <c r="AG213" s="51"/>
    </row>
    <row r="214">
      <c r="A214" s="35"/>
      <c r="B214" s="35"/>
      <c r="C214" s="35"/>
      <c r="D214" s="35"/>
      <c r="E214" s="35"/>
      <c r="F214" s="35"/>
      <c r="G214" s="35"/>
      <c r="H214" s="35"/>
      <c r="I214" s="48"/>
      <c r="J214" s="45" t="s">
        <v>190</v>
      </c>
      <c r="K214" s="40"/>
      <c r="L214" s="41"/>
      <c r="M214" s="45" t="s">
        <v>191</v>
      </c>
      <c r="N214" s="40"/>
      <c r="O214" s="41"/>
      <c r="P214" s="45" t="s">
        <v>192</v>
      </c>
      <c r="Q214" s="40"/>
      <c r="R214" s="41"/>
      <c r="S214" s="45" t="s">
        <v>193</v>
      </c>
      <c r="T214" s="40"/>
      <c r="U214" s="41"/>
      <c r="V214" s="45" t="s">
        <v>194</v>
      </c>
      <c r="W214" s="40"/>
      <c r="X214" s="41"/>
      <c r="Y214" s="45" t="s">
        <v>195</v>
      </c>
      <c r="Z214" s="40"/>
      <c r="AA214" s="41"/>
      <c r="AB214" s="45" t="s">
        <v>196</v>
      </c>
      <c r="AC214" s="40"/>
      <c r="AD214" s="41"/>
      <c r="AE214" s="45" t="s">
        <v>197</v>
      </c>
      <c r="AF214" s="40"/>
      <c r="AG214" s="41"/>
    </row>
    <row r="215">
      <c r="A215" s="35"/>
      <c r="B215" s="35"/>
      <c r="C215" s="35"/>
      <c r="D215" s="35"/>
      <c r="E215" s="35"/>
      <c r="F215" s="35"/>
      <c r="G215" s="35"/>
      <c r="H215" s="35"/>
      <c r="I215" s="48"/>
      <c r="J215" s="47" t="s">
        <v>73</v>
      </c>
      <c r="K215" s="47" t="s">
        <v>115</v>
      </c>
      <c r="L215" s="47" t="s">
        <v>71</v>
      </c>
      <c r="M215" s="47" t="s">
        <v>73</v>
      </c>
      <c r="N215" s="47" t="s">
        <v>116</v>
      </c>
      <c r="O215" s="47" t="s">
        <v>71</v>
      </c>
      <c r="P215" s="47" t="s">
        <v>73</v>
      </c>
      <c r="Q215" s="47" t="s">
        <v>115</v>
      </c>
      <c r="R215" s="47" t="s">
        <v>71</v>
      </c>
      <c r="S215" s="47" t="s">
        <v>73</v>
      </c>
      <c r="T215" s="47" t="s">
        <v>116</v>
      </c>
      <c r="U215" s="47" t="s">
        <v>71</v>
      </c>
      <c r="V215" s="47" t="s">
        <v>73</v>
      </c>
      <c r="W215" s="47" t="s">
        <v>115</v>
      </c>
      <c r="X215" s="47" t="s">
        <v>71</v>
      </c>
      <c r="Y215" s="47" t="s">
        <v>73</v>
      </c>
      <c r="Z215" s="47" t="s">
        <v>116</v>
      </c>
      <c r="AA215" s="47" t="s">
        <v>71</v>
      </c>
      <c r="AB215" s="47" t="s">
        <v>73</v>
      </c>
      <c r="AC215" s="47" t="s">
        <v>115</v>
      </c>
      <c r="AD215" s="47" t="s">
        <v>71</v>
      </c>
      <c r="AE215" s="47" t="s">
        <v>73</v>
      </c>
      <c r="AF215" s="47" t="s">
        <v>116</v>
      </c>
      <c r="AG215" s="47" t="s">
        <v>71</v>
      </c>
    </row>
    <row r="216">
      <c r="A216" s="35"/>
      <c r="B216" s="35"/>
      <c r="C216" s="35"/>
      <c r="D216" s="35"/>
      <c r="E216" s="35"/>
      <c r="F216" s="35"/>
      <c r="G216" s="35"/>
      <c r="H216" s="35"/>
      <c r="I216" s="48"/>
      <c r="J216" s="50">
        <v>1.0</v>
      </c>
      <c r="K216" s="50">
        <f>AVERAGE(J216:J237)</f>
        <v>1.409090909</v>
      </c>
      <c r="L216" s="50">
        <f t="shared" ref="L216:L237" si="62">(J216-$K$216)^2</f>
        <v>0.1673553719</v>
      </c>
      <c r="M216" s="50">
        <v>1.0</v>
      </c>
      <c r="N216" s="50">
        <f>AVERAGE(M216:M221)</f>
        <v>1.333333333</v>
      </c>
      <c r="O216" s="50">
        <f t="shared" ref="O216:O221" si="63">(M216-N$216)^2</f>
        <v>0.1111111111</v>
      </c>
      <c r="P216" s="50">
        <v>1.0</v>
      </c>
      <c r="Q216" s="50">
        <f>AVERAGE(P216:P237)</f>
        <v>1.409090909</v>
      </c>
      <c r="R216" s="50">
        <f t="shared" ref="R216:R237" si="64">(P216-$Q$216)^2</f>
        <v>0.1673553719</v>
      </c>
      <c r="S216" s="50">
        <v>1.0</v>
      </c>
      <c r="T216" s="50">
        <f>AVERAGE(S216:S221)</f>
        <v>1.333333333</v>
      </c>
      <c r="U216" s="50">
        <f t="shared" ref="U216:U221" si="65">(S216-T$216)^2</f>
        <v>0.1111111111</v>
      </c>
      <c r="V216" s="50">
        <v>1.0</v>
      </c>
      <c r="W216" s="50">
        <f>AVERAGE(V216:V238)</f>
        <v>1.391304348</v>
      </c>
      <c r="X216" s="50">
        <f t="shared" ref="X216:X238" si="66">(V216-$W$216)^2</f>
        <v>0.1531190926</v>
      </c>
      <c r="Y216" s="50">
        <v>1.0</v>
      </c>
      <c r="Z216" s="50">
        <f>AVERAGE(Y216:Y220)</f>
        <v>1.4</v>
      </c>
      <c r="AA216" s="50">
        <f t="shared" ref="AA216:AA220" si="67">(Y216-Z$216)^2</f>
        <v>0.16</v>
      </c>
      <c r="AB216" s="50">
        <v>1.0</v>
      </c>
      <c r="AC216" s="50">
        <f>AVERAGE(AB216:AB240)</f>
        <v>1.4</v>
      </c>
      <c r="AD216" s="50">
        <f t="shared" ref="AD216:AD240" si="68">(AB216-$AC$216)^2</f>
        <v>0.16</v>
      </c>
      <c r="AE216" s="50">
        <v>2.0</v>
      </c>
      <c r="AF216" s="50">
        <f>AVERAGE(AE216:AE220)</f>
        <v>1.333333333</v>
      </c>
      <c r="AG216" s="50">
        <f t="shared" ref="AG216:AG218" si="69">(AE216-AF$216)^2</f>
        <v>0.4444444444</v>
      </c>
    </row>
    <row r="217">
      <c r="A217" s="35"/>
      <c r="B217" s="35"/>
      <c r="C217" s="35"/>
      <c r="D217" s="35"/>
      <c r="E217" s="35"/>
      <c r="F217" s="35"/>
      <c r="G217" s="35"/>
      <c r="H217" s="35"/>
      <c r="I217" s="48"/>
      <c r="J217" s="60">
        <v>1.0</v>
      </c>
      <c r="K217" s="51"/>
      <c r="L217" s="50">
        <f t="shared" si="62"/>
        <v>0.1673553719</v>
      </c>
      <c r="M217" s="50">
        <v>1.0</v>
      </c>
      <c r="N217" s="51"/>
      <c r="O217" s="50">
        <f t="shared" si="63"/>
        <v>0.1111111111</v>
      </c>
      <c r="P217" s="60">
        <v>1.0</v>
      </c>
      <c r="Q217" s="51"/>
      <c r="R217" s="50">
        <f t="shared" si="64"/>
        <v>0.1673553719</v>
      </c>
      <c r="S217" s="50">
        <v>1.0</v>
      </c>
      <c r="T217" s="51"/>
      <c r="U217" s="50">
        <f t="shared" si="65"/>
        <v>0.1111111111</v>
      </c>
      <c r="V217" s="60">
        <v>1.0</v>
      </c>
      <c r="W217" s="51"/>
      <c r="X217" s="50">
        <f t="shared" si="66"/>
        <v>0.1531190926</v>
      </c>
      <c r="Y217" s="50">
        <v>2.0</v>
      </c>
      <c r="Z217" s="51"/>
      <c r="AA217" s="50">
        <f t="shared" si="67"/>
        <v>0.36</v>
      </c>
      <c r="AB217" s="60">
        <v>1.0</v>
      </c>
      <c r="AC217" s="51"/>
      <c r="AD217" s="50">
        <f t="shared" si="68"/>
        <v>0.16</v>
      </c>
      <c r="AE217" s="50">
        <v>1.0</v>
      </c>
      <c r="AF217" s="51"/>
      <c r="AG217" s="50">
        <f t="shared" si="69"/>
        <v>0.1111111111</v>
      </c>
    </row>
    <row r="218">
      <c r="A218" s="35"/>
      <c r="B218" s="35"/>
      <c r="C218" s="35"/>
      <c r="D218" s="35"/>
      <c r="E218" s="35"/>
      <c r="F218" s="35"/>
      <c r="G218" s="35"/>
      <c r="H218" s="35"/>
      <c r="I218" s="48"/>
      <c r="J218" s="60">
        <v>1.0</v>
      </c>
      <c r="K218" s="51"/>
      <c r="L218" s="50">
        <f t="shared" si="62"/>
        <v>0.1673553719</v>
      </c>
      <c r="M218" s="50">
        <v>2.0</v>
      </c>
      <c r="N218" s="51"/>
      <c r="O218" s="50">
        <f t="shared" si="63"/>
        <v>0.4444444444</v>
      </c>
      <c r="P218" s="60">
        <v>1.0</v>
      </c>
      <c r="Q218" s="51"/>
      <c r="R218" s="50">
        <f t="shared" si="64"/>
        <v>0.1673553719</v>
      </c>
      <c r="S218" s="50">
        <v>2.0</v>
      </c>
      <c r="T218" s="51"/>
      <c r="U218" s="50">
        <f t="shared" si="65"/>
        <v>0.4444444444</v>
      </c>
      <c r="V218" s="60">
        <v>1.0</v>
      </c>
      <c r="W218" s="51"/>
      <c r="X218" s="50">
        <f t="shared" si="66"/>
        <v>0.1531190926</v>
      </c>
      <c r="Y218" s="50">
        <v>2.0</v>
      </c>
      <c r="Z218" s="51"/>
      <c r="AA218" s="50">
        <f t="shared" si="67"/>
        <v>0.36</v>
      </c>
      <c r="AB218" s="60">
        <v>1.0</v>
      </c>
      <c r="AC218" s="51"/>
      <c r="AD218" s="50">
        <f t="shared" si="68"/>
        <v>0.16</v>
      </c>
      <c r="AE218" s="50">
        <v>1.0</v>
      </c>
      <c r="AF218" s="51"/>
      <c r="AG218" s="50">
        <f t="shared" si="69"/>
        <v>0.1111111111</v>
      </c>
    </row>
    <row r="219">
      <c r="A219" s="35"/>
      <c r="B219" s="35"/>
      <c r="C219" s="35"/>
      <c r="D219" s="35"/>
      <c r="E219" s="35"/>
      <c r="F219" s="35"/>
      <c r="G219" s="35"/>
      <c r="H219" s="35"/>
      <c r="I219" s="48"/>
      <c r="J219" s="60">
        <v>2.0</v>
      </c>
      <c r="K219" s="51"/>
      <c r="L219" s="50">
        <f t="shared" si="62"/>
        <v>0.3491735537</v>
      </c>
      <c r="M219" s="50">
        <v>2.0</v>
      </c>
      <c r="N219" s="51"/>
      <c r="O219" s="50">
        <f t="shared" si="63"/>
        <v>0.4444444444</v>
      </c>
      <c r="P219" s="60">
        <v>2.0</v>
      </c>
      <c r="Q219" s="51"/>
      <c r="R219" s="50">
        <f t="shared" si="64"/>
        <v>0.3491735537</v>
      </c>
      <c r="S219" s="50">
        <v>2.0</v>
      </c>
      <c r="T219" s="51"/>
      <c r="U219" s="50">
        <f t="shared" si="65"/>
        <v>0.4444444444</v>
      </c>
      <c r="V219" s="60">
        <v>2.0</v>
      </c>
      <c r="W219" s="51"/>
      <c r="X219" s="50">
        <f t="shared" si="66"/>
        <v>0.370510397</v>
      </c>
      <c r="Y219" s="50">
        <v>1.0</v>
      </c>
      <c r="Z219" s="51"/>
      <c r="AA219" s="50">
        <f t="shared" si="67"/>
        <v>0.16</v>
      </c>
      <c r="AB219" s="60">
        <v>2.0</v>
      </c>
      <c r="AC219" s="51"/>
      <c r="AD219" s="50">
        <f t="shared" si="68"/>
        <v>0.36</v>
      </c>
      <c r="AE219" s="50"/>
      <c r="AF219" s="51"/>
      <c r="AG219" s="50"/>
    </row>
    <row r="220">
      <c r="A220" s="35"/>
      <c r="B220" s="35"/>
      <c r="C220" s="35"/>
      <c r="D220" s="35"/>
      <c r="E220" s="35"/>
      <c r="F220" s="35"/>
      <c r="G220" s="35"/>
      <c r="H220" s="35"/>
      <c r="I220" s="48"/>
      <c r="J220" s="65">
        <v>1.0</v>
      </c>
      <c r="K220" s="51"/>
      <c r="L220" s="50">
        <f t="shared" si="62"/>
        <v>0.1673553719</v>
      </c>
      <c r="M220" s="50">
        <v>1.0</v>
      </c>
      <c r="N220" s="51"/>
      <c r="O220" s="50">
        <f t="shared" si="63"/>
        <v>0.1111111111</v>
      </c>
      <c r="P220" s="65">
        <v>1.0</v>
      </c>
      <c r="Q220" s="51"/>
      <c r="R220" s="50">
        <f t="shared" si="64"/>
        <v>0.1673553719</v>
      </c>
      <c r="S220" s="50">
        <v>1.0</v>
      </c>
      <c r="T220" s="51"/>
      <c r="U220" s="50">
        <f t="shared" si="65"/>
        <v>0.1111111111</v>
      </c>
      <c r="V220" s="65">
        <v>1.0</v>
      </c>
      <c r="W220" s="51"/>
      <c r="X220" s="50">
        <f t="shared" si="66"/>
        <v>0.1531190926</v>
      </c>
      <c r="Y220" s="50">
        <v>1.0</v>
      </c>
      <c r="Z220" s="51"/>
      <c r="AA220" s="50">
        <f t="shared" si="67"/>
        <v>0.16</v>
      </c>
      <c r="AB220" s="65">
        <v>1.0</v>
      </c>
      <c r="AC220" s="51"/>
      <c r="AD220" s="50">
        <f t="shared" si="68"/>
        <v>0.16</v>
      </c>
      <c r="AE220" s="50"/>
      <c r="AF220" s="51"/>
      <c r="AG220" s="50"/>
    </row>
    <row r="221">
      <c r="A221" s="35"/>
      <c r="B221" s="35"/>
      <c r="C221" s="35"/>
      <c r="D221" s="35"/>
      <c r="E221" s="35"/>
      <c r="F221" s="35"/>
      <c r="G221" s="35"/>
      <c r="H221" s="35"/>
      <c r="I221" s="48"/>
      <c r="J221" s="65">
        <v>1.0</v>
      </c>
      <c r="K221" s="51"/>
      <c r="L221" s="50">
        <f t="shared" si="62"/>
        <v>0.1673553719</v>
      </c>
      <c r="M221" s="50">
        <v>1.0</v>
      </c>
      <c r="N221" s="51"/>
      <c r="O221" s="50">
        <f t="shared" si="63"/>
        <v>0.1111111111</v>
      </c>
      <c r="P221" s="65">
        <v>1.0</v>
      </c>
      <c r="Q221" s="51"/>
      <c r="R221" s="50">
        <f t="shared" si="64"/>
        <v>0.1673553719</v>
      </c>
      <c r="S221" s="50">
        <v>1.0</v>
      </c>
      <c r="T221" s="51"/>
      <c r="U221" s="50">
        <f t="shared" si="65"/>
        <v>0.1111111111</v>
      </c>
      <c r="V221" s="65">
        <v>1.0</v>
      </c>
      <c r="W221" s="51"/>
      <c r="X221" s="50">
        <f t="shared" si="66"/>
        <v>0.1531190926</v>
      </c>
      <c r="Y221" s="50"/>
      <c r="Z221" s="51"/>
      <c r="AA221" s="50"/>
      <c r="AB221" s="65">
        <v>1.0</v>
      </c>
      <c r="AC221" s="51"/>
      <c r="AD221" s="50">
        <f t="shared" si="68"/>
        <v>0.16</v>
      </c>
      <c r="AE221" s="50"/>
      <c r="AF221" s="51"/>
      <c r="AG221" s="50"/>
    </row>
    <row r="222">
      <c r="A222" s="35"/>
      <c r="B222" s="35"/>
      <c r="C222" s="35"/>
      <c r="D222" s="35"/>
      <c r="E222" s="35"/>
      <c r="F222" s="35"/>
      <c r="G222" s="35"/>
      <c r="H222" s="35"/>
      <c r="I222" s="48"/>
      <c r="J222" s="65">
        <v>1.0</v>
      </c>
      <c r="K222" s="51"/>
      <c r="L222" s="50">
        <f t="shared" si="62"/>
        <v>0.1673553719</v>
      </c>
      <c r="M222" s="50"/>
      <c r="N222" s="51"/>
      <c r="O222" s="50"/>
      <c r="P222" s="65">
        <v>1.0</v>
      </c>
      <c r="Q222" s="51"/>
      <c r="R222" s="50">
        <f t="shared" si="64"/>
        <v>0.1673553719</v>
      </c>
      <c r="S222" s="50"/>
      <c r="T222" s="51"/>
      <c r="U222" s="50"/>
      <c r="V222" s="65">
        <v>1.0</v>
      </c>
      <c r="W222" s="51"/>
      <c r="X222" s="50">
        <f t="shared" si="66"/>
        <v>0.1531190926</v>
      </c>
      <c r="Y222" s="50"/>
      <c r="Z222" s="51"/>
      <c r="AA222" s="50"/>
      <c r="AB222" s="65">
        <v>1.0</v>
      </c>
      <c r="AC222" s="51"/>
      <c r="AD222" s="50">
        <f t="shared" si="68"/>
        <v>0.16</v>
      </c>
      <c r="AE222" s="50"/>
      <c r="AF222" s="51"/>
      <c r="AG222" s="50"/>
    </row>
    <row r="223">
      <c r="A223" s="35"/>
      <c r="B223" s="35"/>
      <c r="C223" s="35"/>
      <c r="D223" s="35"/>
      <c r="E223" s="35"/>
      <c r="F223" s="35"/>
      <c r="G223" s="35"/>
      <c r="H223" s="35"/>
      <c r="I223" s="48"/>
      <c r="J223" s="65">
        <v>1.0</v>
      </c>
      <c r="K223" s="51"/>
      <c r="L223" s="50">
        <f t="shared" si="62"/>
        <v>0.1673553719</v>
      </c>
      <c r="M223" s="50"/>
      <c r="N223" s="51"/>
      <c r="O223" s="50"/>
      <c r="P223" s="65">
        <v>1.0</v>
      </c>
      <c r="Q223" s="51"/>
      <c r="R223" s="50">
        <f t="shared" si="64"/>
        <v>0.1673553719</v>
      </c>
      <c r="S223" s="50"/>
      <c r="T223" s="51"/>
      <c r="U223" s="50"/>
      <c r="V223" s="65">
        <v>1.0</v>
      </c>
      <c r="W223" s="51"/>
      <c r="X223" s="50">
        <f t="shared" si="66"/>
        <v>0.1531190926</v>
      </c>
      <c r="Y223" s="50"/>
      <c r="Z223" s="51"/>
      <c r="AA223" s="50"/>
      <c r="AB223" s="65">
        <v>1.0</v>
      </c>
      <c r="AC223" s="51"/>
      <c r="AD223" s="50">
        <f t="shared" si="68"/>
        <v>0.16</v>
      </c>
      <c r="AE223" s="50"/>
      <c r="AF223" s="51"/>
      <c r="AG223" s="50"/>
    </row>
    <row r="224">
      <c r="A224" s="35"/>
      <c r="B224" s="35"/>
      <c r="C224" s="35"/>
      <c r="D224" s="35"/>
      <c r="E224" s="35"/>
      <c r="F224" s="35"/>
      <c r="G224" s="35"/>
      <c r="H224" s="35"/>
      <c r="I224" s="48"/>
      <c r="J224" s="66">
        <v>1.0</v>
      </c>
      <c r="K224" s="51"/>
      <c r="L224" s="50">
        <f t="shared" si="62"/>
        <v>0.1673553719</v>
      </c>
      <c r="M224" s="50"/>
      <c r="N224" s="51"/>
      <c r="O224" s="50"/>
      <c r="P224" s="66">
        <v>1.0</v>
      </c>
      <c r="Q224" s="51"/>
      <c r="R224" s="50">
        <f t="shared" si="64"/>
        <v>0.1673553719</v>
      </c>
      <c r="S224" s="50"/>
      <c r="T224" s="51"/>
      <c r="U224" s="50"/>
      <c r="V224" s="66">
        <v>1.0</v>
      </c>
      <c r="W224" s="51"/>
      <c r="X224" s="50">
        <f t="shared" si="66"/>
        <v>0.1531190926</v>
      </c>
      <c r="Y224" s="50"/>
      <c r="Z224" s="51"/>
      <c r="AA224" s="50"/>
      <c r="AB224" s="66">
        <v>1.0</v>
      </c>
      <c r="AC224" s="51"/>
      <c r="AD224" s="50">
        <f t="shared" si="68"/>
        <v>0.16</v>
      </c>
      <c r="AE224" s="50"/>
      <c r="AF224" s="51"/>
      <c r="AG224" s="50"/>
    </row>
    <row r="225">
      <c r="A225" s="35"/>
      <c r="B225" s="35"/>
      <c r="C225" s="35"/>
      <c r="D225" s="35"/>
      <c r="E225" s="35"/>
      <c r="F225" s="35"/>
      <c r="G225" s="35"/>
      <c r="H225" s="35"/>
      <c r="I225" s="48"/>
      <c r="J225" s="66">
        <v>2.0</v>
      </c>
      <c r="K225" s="51"/>
      <c r="L225" s="50">
        <f t="shared" si="62"/>
        <v>0.3491735537</v>
      </c>
      <c r="M225" s="50"/>
      <c r="N225" s="51"/>
      <c r="O225" s="50"/>
      <c r="P225" s="66">
        <v>2.0</v>
      </c>
      <c r="Q225" s="51"/>
      <c r="R225" s="50">
        <f t="shared" si="64"/>
        <v>0.3491735537</v>
      </c>
      <c r="S225" s="50"/>
      <c r="T225" s="51"/>
      <c r="U225" s="50"/>
      <c r="V225" s="66">
        <v>2.0</v>
      </c>
      <c r="W225" s="51"/>
      <c r="X225" s="50">
        <f t="shared" si="66"/>
        <v>0.370510397</v>
      </c>
      <c r="Y225" s="50"/>
      <c r="Z225" s="51"/>
      <c r="AA225" s="50"/>
      <c r="AB225" s="66">
        <v>2.0</v>
      </c>
      <c r="AC225" s="51"/>
      <c r="AD225" s="50">
        <f t="shared" si="68"/>
        <v>0.36</v>
      </c>
      <c r="AE225" s="50"/>
      <c r="AF225" s="51"/>
      <c r="AG225" s="50"/>
    </row>
    <row r="226">
      <c r="A226" s="35"/>
      <c r="B226" s="35"/>
      <c r="C226" s="35"/>
      <c r="D226" s="35"/>
      <c r="E226" s="35"/>
      <c r="F226" s="35"/>
      <c r="G226" s="35"/>
      <c r="H226" s="35"/>
      <c r="I226" s="48"/>
      <c r="J226" s="66">
        <v>1.0</v>
      </c>
      <c r="K226" s="51"/>
      <c r="L226" s="50">
        <f t="shared" si="62"/>
        <v>0.1673553719</v>
      </c>
      <c r="M226" s="50"/>
      <c r="N226" s="51"/>
      <c r="O226" s="50"/>
      <c r="P226" s="66">
        <v>1.0</v>
      </c>
      <c r="Q226" s="51"/>
      <c r="R226" s="50">
        <f t="shared" si="64"/>
        <v>0.1673553719</v>
      </c>
      <c r="S226" s="50"/>
      <c r="T226" s="51"/>
      <c r="U226" s="50"/>
      <c r="V226" s="66">
        <v>1.0</v>
      </c>
      <c r="W226" s="51"/>
      <c r="X226" s="50">
        <f t="shared" si="66"/>
        <v>0.1531190926</v>
      </c>
      <c r="Y226" s="50"/>
      <c r="Z226" s="51"/>
      <c r="AA226" s="50"/>
      <c r="AB226" s="66">
        <v>1.0</v>
      </c>
      <c r="AC226" s="51"/>
      <c r="AD226" s="50">
        <f t="shared" si="68"/>
        <v>0.16</v>
      </c>
      <c r="AE226" s="50"/>
      <c r="AF226" s="51"/>
      <c r="AG226" s="50"/>
    </row>
    <row r="227">
      <c r="A227" s="35"/>
      <c r="B227" s="35"/>
      <c r="C227" s="35"/>
      <c r="D227" s="35"/>
      <c r="E227" s="35"/>
      <c r="F227" s="35"/>
      <c r="G227" s="35"/>
      <c r="H227" s="35"/>
      <c r="I227" s="48"/>
      <c r="J227" s="66">
        <v>2.0</v>
      </c>
      <c r="K227" s="51"/>
      <c r="L227" s="50">
        <f t="shared" si="62"/>
        <v>0.3491735537</v>
      </c>
      <c r="M227" s="50"/>
      <c r="N227" s="51"/>
      <c r="O227" s="50"/>
      <c r="P227" s="66">
        <v>2.0</v>
      </c>
      <c r="Q227" s="51"/>
      <c r="R227" s="50">
        <f t="shared" si="64"/>
        <v>0.3491735537</v>
      </c>
      <c r="S227" s="50"/>
      <c r="T227" s="51"/>
      <c r="U227" s="50"/>
      <c r="V227" s="66">
        <v>2.0</v>
      </c>
      <c r="W227" s="51"/>
      <c r="X227" s="50">
        <f t="shared" si="66"/>
        <v>0.370510397</v>
      </c>
      <c r="Y227" s="50"/>
      <c r="Z227" s="51"/>
      <c r="AA227" s="50"/>
      <c r="AB227" s="66">
        <v>2.0</v>
      </c>
      <c r="AC227" s="51"/>
      <c r="AD227" s="50">
        <f t="shared" si="68"/>
        <v>0.36</v>
      </c>
      <c r="AE227" s="50"/>
      <c r="AF227" s="51"/>
      <c r="AG227" s="50"/>
    </row>
    <row r="228">
      <c r="A228" s="35"/>
      <c r="B228" s="35"/>
      <c r="C228" s="35"/>
      <c r="D228" s="35"/>
      <c r="E228" s="35"/>
      <c r="F228" s="35"/>
      <c r="G228" s="35"/>
      <c r="H228" s="35"/>
      <c r="I228" s="48"/>
      <c r="J228" s="50">
        <v>2.0</v>
      </c>
      <c r="K228" s="51"/>
      <c r="L228" s="50">
        <f t="shared" si="62"/>
        <v>0.3491735537</v>
      </c>
      <c r="M228" s="50"/>
      <c r="N228" s="51"/>
      <c r="O228" s="50"/>
      <c r="P228" s="50">
        <v>2.0</v>
      </c>
      <c r="Q228" s="51"/>
      <c r="R228" s="50">
        <f t="shared" si="64"/>
        <v>0.3491735537</v>
      </c>
      <c r="S228" s="50"/>
      <c r="T228" s="51"/>
      <c r="U228" s="50"/>
      <c r="V228" s="50">
        <v>2.0</v>
      </c>
      <c r="W228" s="51"/>
      <c r="X228" s="50">
        <f t="shared" si="66"/>
        <v>0.370510397</v>
      </c>
      <c r="Y228" s="50"/>
      <c r="Z228" s="51"/>
      <c r="AA228" s="50"/>
      <c r="AB228" s="50">
        <v>2.0</v>
      </c>
      <c r="AC228" s="51"/>
      <c r="AD228" s="50">
        <f t="shared" si="68"/>
        <v>0.36</v>
      </c>
      <c r="AE228" s="50"/>
      <c r="AF228" s="51"/>
      <c r="AG228" s="50"/>
    </row>
    <row r="229">
      <c r="A229" s="35"/>
      <c r="B229" s="35"/>
      <c r="C229" s="35"/>
      <c r="D229" s="35"/>
      <c r="E229" s="35"/>
      <c r="F229" s="35"/>
      <c r="G229" s="35"/>
      <c r="H229" s="35"/>
      <c r="I229" s="48"/>
      <c r="J229" s="50">
        <v>1.0</v>
      </c>
      <c r="K229" s="51"/>
      <c r="L229" s="50">
        <f t="shared" si="62"/>
        <v>0.1673553719</v>
      </c>
      <c r="M229" s="50"/>
      <c r="N229" s="51"/>
      <c r="O229" s="50"/>
      <c r="P229" s="50">
        <v>1.0</v>
      </c>
      <c r="Q229" s="51"/>
      <c r="R229" s="50">
        <f t="shared" si="64"/>
        <v>0.1673553719</v>
      </c>
      <c r="S229" s="50"/>
      <c r="T229" s="51"/>
      <c r="U229" s="50"/>
      <c r="V229" s="50">
        <v>1.0</v>
      </c>
      <c r="W229" s="51"/>
      <c r="X229" s="50">
        <f t="shared" si="66"/>
        <v>0.1531190926</v>
      </c>
      <c r="Y229" s="50"/>
      <c r="Z229" s="51"/>
      <c r="AA229" s="50"/>
      <c r="AB229" s="50">
        <v>1.0</v>
      </c>
      <c r="AC229" s="51"/>
      <c r="AD229" s="50">
        <f t="shared" si="68"/>
        <v>0.16</v>
      </c>
      <c r="AE229" s="50"/>
      <c r="AF229" s="51"/>
      <c r="AG229" s="50"/>
    </row>
    <row r="230">
      <c r="A230" s="35"/>
      <c r="B230" s="35"/>
      <c r="C230" s="35"/>
      <c r="D230" s="35"/>
      <c r="E230" s="35"/>
      <c r="F230" s="35"/>
      <c r="G230" s="35"/>
      <c r="H230" s="35"/>
      <c r="I230" s="48"/>
      <c r="J230" s="66">
        <v>2.0</v>
      </c>
      <c r="K230" s="51"/>
      <c r="L230" s="50">
        <f t="shared" si="62"/>
        <v>0.3491735537</v>
      </c>
      <c r="M230" s="50"/>
      <c r="N230" s="51"/>
      <c r="O230" s="50"/>
      <c r="P230" s="66">
        <v>2.0</v>
      </c>
      <c r="Q230" s="51"/>
      <c r="R230" s="50">
        <f t="shared" si="64"/>
        <v>0.3491735537</v>
      </c>
      <c r="S230" s="50"/>
      <c r="T230" s="51"/>
      <c r="U230" s="50"/>
      <c r="V230" s="66">
        <v>2.0</v>
      </c>
      <c r="W230" s="51"/>
      <c r="X230" s="50">
        <f t="shared" si="66"/>
        <v>0.370510397</v>
      </c>
      <c r="Y230" s="50"/>
      <c r="Z230" s="51"/>
      <c r="AA230" s="50"/>
      <c r="AB230" s="66">
        <v>2.0</v>
      </c>
      <c r="AC230" s="51"/>
      <c r="AD230" s="50">
        <f t="shared" si="68"/>
        <v>0.36</v>
      </c>
      <c r="AE230" s="50"/>
      <c r="AF230" s="51"/>
      <c r="AG230" s="50"/>
    </row>
    <row r="231">
      <c r="A231" s="35"/>
      <c r="B231" s="35"/>
      <c r="C231" s="35"/>
      <c r="D231" s="35"/>
      <c r="E231" s="35"/>
      <c r="F231" s="35"/>
      <c r="G231" s="35"/>
      <c r="H231" s="35"/>
      <c r="I231" s="48"/>
      <c r="J231" s="66">
        <v>2.0</v>
      </c>
      <c r="K231" s="51"/>
      <c r="L231" s="50">
        <f t="shared" si="62"/>
        <v>0.3491735537</v>
      </c>
      <c r="M231" s="50"/>
      <c r="N231" s="51"/>
      <c r="O231" s="50"/>
      <c r="P231" s="66">
        <v>2.0</v>
      </c>
      <c r="Q231" s="51"/>
      <c r="R231" s="50">
        <f t="shared" si="64"/>
        <v>0.3491735537</v>
      </c>
      <c r="S231" s="50"/>
      <c r="T231" s="51"/>
      <c r="U231" s="50"/>
      <c r="V231" s="66">
        <v>2.0</v>
      </c>
      <c r="W231" s="51"/>
      <c r="X231" s="50">
        <f t="shared" si="66"/>
        <v>0.370510397</v>
      </c>
      <c r="Y231" s="50"/>
      <c r="Z231" s="51"/>
      <c r="AA231" s="50"/>
      <c r="AB231" s="66">
        <v>2.0</v>
      </c>
      <c r="AC231" s="51"/>
      <c r="AD231" s="50">
        <f t="shared" si="68"/>
        <v>0.36</v>
      </c>
      <c r="AE231" s="50"/>
      <c r="AF231" s="51"/>
      <c r="AG231" s="50"/>
    </row>
    <row r="232">
      <c r="A232" s="35"/>
      <c r="B232" s="35"/>
      <c r="C232" s="35"/>
      <c r="D232" s="35"/>
      <c r="E232" s="35"/>
      <c r="F232" s="35"/>
      <c r="G232" s="35"/>
      <c r="H232" s="35"/>
      <c r="I232" s="48"/>
      <c r="J232" s="66">
        <v>1.0</v>
      </c>
      <c r="K232" s="51"/>
      <c r="L232" s="50">
        <f t="shared" si="62"/>
        <v>0.1673553719</v>
      </c>
      <c r="M232" s="50"/>
      <c r="N232" s="51"/>
      <c r="O232" s="50"/>
      <c r="P232" s="66">
        <v>1.0</v>
      </c>
      <c r="Q232" s="51"/>
      <c r="R232" s="50">
        <f t="shared" si="64"/>
        <v>0.1673553719</v>
      </c>
      <c r="S232" s="50"/>
      <c r="T232" s="51"/>
      <c r="U232" s="50"/>
      <c r="V232" s="66">
        <v>1.0</v>
      </c>
      <c r="W232" s="51"/>
      <c r="X232" s="50">
        <f t="shared" si="66"/>
        <v>0.1531190926</v>
      </c>
      <c r="Y232" s="50"/>
      <c r="Z232" s="51"/>
      <c r="AA232" s="50"/>
      <c r="AB232" s="66">
        <v>1.0</v>
      </c>
      <c r="AC232" s="51"/>
      <c r="AD232" s="50">
        <f t="shared" si="68"/>
        <v>0.16</v>
      </c>
      <c r="AE232" s="50"/>
      <c r="AF232" s="51"/>
      <c r="AG232" s="50"/>
    </row>
    <row r="233">
      <c r="A233" s="35"/>
      <c r="B233" s="35"/>
      <c r="C233" s="35"/>
      <c r="D233" s="35"/>
      <c r="E233" s="35"/>
      <c r="F233" s="35"/>
      <c r="G233" s="35"/>
      <c r="H233" s="35"/>
      <c r="I233" s="48"/>
      <c r="J233" s="66">
        <v>2.0</v>
      </c>
      <c r="K233" s="51"/>
      <c r="L233" s="50">
        <f t="shared" si="62"/>
        <v>0.3491735537</v>
      </c>
      <c r="M233" s="50"/>
      <c r="N233" s="51"/>
      <c r="O233" s="50"/>
      <c r="P233" s="66">
        <v>2.0</v>
      </c>
      <c r="Q233" s="51"/>
      <c r="R233" s="50">
        <f t="shared" si="64"/>
        <v>0.3491735537</v>
      </c>
      <c r="S233" s="50"/>
      <c r="T233" s="51"/>
      <c r="U233" s="50"/>
      <c r="V233" s="66">
        <v>2.0</v>
      </c>
      <c r="W233" s="51"/>
      <c r="X233" s="50">
        <f t="shared" si="66"/>
        <v>0.370510397</v>
      </c>
      <c r="Y233" s="50"/>
      <c r="Z233" s="51"/>
      <c r="AA233" s="50"/>
      <c r="AB233" s="66">
        <v>2.0</v>
      </c>
      <c r="AC233" s="51"/>
      <c r="AD233" s="50">
        <f t="shared" si="68"/>
        <v>0.36</v>
      </c>
      <c r="AE233" s="50"/>
      <c r="AF233" s="51"/>
      <c r="AG233" s="50"/>
    </row>
    <row r="234">
      <c r="A234" s="35"/>
      <c r="B234" s="35"/>
      <c r="C234" s="35"/>
      <c r="D234" s="35"/>
      <c r="E234" s="35"/>
      <c r="F234" s="35"/>
      <c r="G234" s="35"/>
      <c r="H234" s="35"/>
      <c r="I234" s="48"/>
      <c r="J234" s="50">
        <v>2.0</v>
      </c>
      <c r="K234" s="51"/>
      <c r="L234" s="50">
        <f t="shared" si="62"/>
        <v>0.3491735537</v>
      </c>
      <c r="M234" s="50"/>
      <c r="N234" s="51"/>
      <c r="O234" s="50"/>
      <c r="P234" s="50">
        <v>2.0</v>
      </c>
      <c r="Q234" s="51"/>
      <c r="R234" s="50">
        <f t="shared" si="64"/>
        <v>0.3491735537</v>
      </c>
      <c r="S234" s="50"/>
      <c r="T234" s="51"/>
      <c r="U234" s="50"/>
      <c r="V234" s="50">
        <v>2.0</v>
      </c>
      <c r="W234" s="51"/>
      <c r="X234" s="50">
        <f t="shared" si="66"/>
        <v>0.370510397</v>
      </c>
      <c r="Y234" s="50"/>
      <c r="Z234" s="51"/>
      <c r="AA234" s="50"/>
      <c r="AB234" s="50">
        <v>2.0</v>
      </c>
      <c r="AC234" s="51"/>
      <c r="AD234" s="50">
        <f t="shared" si="68"/>
        <v>0.36</v>
      </c>
      <c r="AE234" s="50"/>
      <c r="AF234" s="51"/>
      <c r="AG234" s="50"/>
    </row>
    <row r="235">
      <c r="A235" s="35"/>
      <c r="B235" s="35"/>
      <c r="C235" s="35"/>
      <c r="D235" s="35"/>
      <c r="E235" s="35"/>
      <c r="F235" s="35"/>
      <c r="G235" s="35"/>
      <c r="H235" s="35"/>
      <c r="I235" s="48"/>
      <c r="J235" s="66">
        <v>2.0</v>
      </c>
      <c r="K235" s="51"/>
      <c r="L235" s="50">
        <f t="shared" si="62"/>
        <v>0.3491735537</v>
      </c>
      <c r="M235" s="50"/>
      <c r="N235" s="51"/>
      <c r="O235" s="50"/>
      <c r="P235" s="66">
        <v>2.0</v>
      </c>
      <c r="Q235" s="51"/>
      <c r="R235" s="50">
        <f t="shared" si="64"/>
        <v>0.3491735537</v>
      </c>
      <c r="S235" s="50"/>
      <c r="T235" s="51"/>
      <c r="U235" s="50"/>
      <c r="V235" s="66">
        <v>2.0</v>
      </c>
      <c r="W235" s="51"/>
      <c r="X235" s="50">
        <f t="shared" si="66"/>
        <v>0.370510397</v>
      </c>
      <c r="Y235" s="50"/>
      <c r="Z235" s="51"/>
      <c r="AA235" s="50"/>
      <c r="AB235" s="66">
        <v>2.0</v>
      </c>
      <c r="AC235" s="51"/>
      <c r="AD235" s="50">
        <f t="shared" si="68"/>
        <v>0.36</v>
      </c>
      <c r="AE235" s="50"/>
      <c r="AF235" s="51"/>
      <c r="AG235" s="50"/>
    </row>
    <row r="236">
      <c r="A236" s="35"/>
      <c r="B236" s="35"/>
      <c r="C236" s="35"/>
      <c r="D236" s="35"/>
      <c r="E236" s="35"/>
      <c r="F236" s="35"/>
      <c r="G236" s="35"/>
      <c r="H236" s="35"/>
      <c r="I236" s="48"/>
      <c r="J236" s="66">
        <v>1.0</v>
      </c>
      <c r="K236" s="51"/>
      <c r="L236" s="50">
        <f t="shared" si="62"/>
        <v>0.1673553719</v>
      </c>
      <c r="M236" s="50"/>
      <c r="N236" s="51"/>
      <c r="O236" s="50"/>
      <c r="P236" s="66">
        <v>1.0</v>
      </c>
      <c r="Q236" s="51"/>
      <c r="R236" s="50">
        <f t="shared" si="64"/>
        <v>0.1673553719</v>
      </c>
      <c r="S236" s="50"/>
      <c r="T236" s="51"/>
      <c r="U236" s="50"/>
      <c r="V236" s="66">
        <v>1.0</v>
      </c>
      <c r="W236" s="51"/>
      <c r="X236" s="50">
        <f t="shared" si="66"/>
        <v>0.1531190926</v>
      </c>
      <c r="Y236" s="50"/>
      <c r="Z236" s="51"/>
      <c r="AA236" s="50"/>
      <c r="AB236" s="66">
        <v>1.0</v>
      </c>
      <c r="AC236" s="51"/>
      <c r="AD236" s="50">
        <f t="shared" si="68"/>
        <v>0.16</v>
      </c>
      <c r="AE236" s="50"/>
      <c r="AF236" s="51"/>
      <c r="AG236" s="50"/>
    </row>
    <row r="237">
      <c r="A237" s="35"/>
      <c r="B237" s="35"/>
      <c r="C237" s="35"/>
      <c r="D237" s="35"/>
      <c r="E237" s="35"/>
      <c r="F237" s="35"/>
      <c r="G237" s="35"/>
      <c r="H237" s="35"/>
      <c r="I237" s="48"/>
      <c r="J237" s="66">
        <v>1.0</v>
      </c>
      <c r="K237" s="51"/>
      <c r="L237" s="50">
        <f t="shared" si="62"/>
        <v>0.1673553719</v>
      </c>
      <c r="M237" s="51"/>
      <c r="N237" s="51"/>
      <c r="O237" s="50"/>
      <c r="P237" s="66">
        <v>1.0</v>
      </c>
      <c r="Q237" s="51"/>
      <c r="R237" s="50">
        <f t="shared" si="64"/>
        <v>0.1673553719</v>
      </c>
      <c r="S237" s="51"/>
      <c r="T237" s="51"/>
      <c r="U237" s="50"/>
      <c r="V237" s="66">
        <v>1.0</v>
      </c>
      <c r="W237" s="51"/>
      <c r="X237" s="50">
        <f t="shared" si="66"/>
        <v>0.1531190926</v>
      </c>
      <c r="Y237" s="51"/>
      <c r="Z237" s="51"/>
      <c r="AA237" s="50"/>
      <c r="AB237" s="66">
        <v>1.0</v>
      </c>
      <c r="AC237" s="51"/>
      <c r="AD237" s="50">
        <f t="shared" si="68"/>
        <v>0.16</v>
      </c>
      <c r="AE237" s="51"/>
      <c r="AF237" s="51"/>
      <c r="AG237" s="50"/>
    </row>
    <row r="238">
      <c r="A238" s="35"/>
      <c r="B238" s="35"/>
      <c r="C238" s="35"/>
      <c r="D238" s="35"/>
      <c r="E238" s="35"/>
      <c r="F238" s="35"/>
      <c r="G238" s="35"/>
      <c r="H238" s="35"/>
      <c r="I238" s="48"/>
      <c r="J238" s="51"/>
      <c r="K238" s="51"/>
      <c r="L238" s="51"/>
      <c r="M238" s="51"/>
      <c r="N238" s="51"/>
      <c r="O238" s="50"/>
      <c r="P238" s="51"/>
      <c r="Q238" s="51"/>
      <c r="R238" s="51"/>
      <c r="S238" s="51"/>
      <c r="T238" s="51"/>
      <c r="U238" s="50"/>
      <c r="V238" s="66">
        <v>1.0</v>
      </c>
      <c r="W238" s="51"/>
      <c r="X238" s="50">
        <f t="shared" si="66"/>
        <v>0.1531190926</v>
      </c>
      <c r="Y238" s="51"/>
      <c r="Z238" s="51"/>
      <c r="AA238" s="50"/>
      <c r="AB238" s="66">
        <v>1.0</v>
      </c>
      <c r="AC238" s="51"/>
      <c r="AD238" s="50">
        <f t="shared" si="68"/>
        <v>0.16</v>
      </c>
      <c r="AE238" s="51"/>
      <c r="AF238" s="51"/>
      <c r="AG238" s="50"/>
    </row>
    <row r="239">
      <c r="A239" s="35"/>
      <c r="B239" s="35"/>
      <c r="C239" s="35"/>
      <c r="D239" s="35"/>
      <c r="E239" s="35"/>
      <c r="F239" s="35"/>
      <c r="G239" s="35"/>
      <c r="H239" s="35"/>
      <c r="I239" s="48"/>
      <c r="J239" s="51"/>
      <c r="K239" s="51"/>
      <c r="L239" s="51"/>
      <c r="M239" s="51"/>
      <c r="N239" s="51"/>
      <c r="O239" s="50"/>
      <c r="P239" s="51"/>
      <c r="Q239" s="51"/>
      <c r="R239" s="51"/>
      <c r="S239" s="51"/>
      <c r="T239" s="51"/>
      <c r="U239" s="50"/>
      <c r="V239" s="51"/>
      <c r="W239" s="51"/>
      <c r="X239" s="51"/>
      <c r="Y239" s="51"/>
      <c r="Z239" s="51"/>
      <c r="AA239" s="50"/>
      <c r="AB239" s="66">
        <v>1.0</v>
      </c>
      <c r="AC239" s="51"/>
      <c r="AD239" s="50">
        <f t="shared" si="68"/>
        <v>0.16</v>
      </c>
      <c r="AE239" s="51"/>
      <c r="AF239" s="51"/>
      <c r="AG239" s="50"/>
    </row>
    <row r="240">
      <c r="A240" s="35"/>
      <c r="B240" s="35"/>
      <c r="C240" s="35"/>
      <c r="D240" s="35"/>
      <c r="E240" s="35"/>
      <c r="F240" s="35"/>
      <c r="G240" s="35"/>
      <c r="H240" s="35"/>
      <c r="I240" s="48"/>
      <c r="J240" s="51"/>
      <c r="K240" s="51"/>
      <c r="L240" s="51"/>
      <c r="M240" s="50"/>
      <c r="N240" s="51"/>
      <c r="O240" s="50"/>
      <c r="P240" s="51"/>
      <c r="Q240" s="51"/>
      <c r="R240" s="51"/>
      <c r="S240" s="50"/>
      <c r="T240" s="51"/>
      <c r="U240" s="50"/>
      <c r="V240" s="51"/>
      <c r="W240" s="51"/>
      <c r="X240" s="51"/>
      <c r="Y240" s="50"/>
      <c r="Z240" s="51"/>
      <c r="AA240" s="50"/>
      <c r="AB240" s="66">
        <v>2.0</v>
      </c>
      <c r="AC240" s="51"/>
      <c r="AD240" s="50">
        <f t="shared" si="68"/>
        <v>0.36</v>
      </c>
      <c r="AE240" s="50"/>
      <c r="AF240" s="51"/>
      <c r="AG240" s="50"/>
    </row>
    <row r="241">
      <c r="A241" s="35"/>
      <c r="B241" s="35"/>
      <c r="C241" s="35"/>
      <c r="D241" s="35"/>
      <c r="E241" s="35"/>
      <c r="F241" s="35"/>
      <c r="G241" s="35"/>
      <c r="H241" s="35"/>
      <c r="I241" s="48"/>
      <c r="J241" s="51"/>
      <c r="K241" s="51"/>
      <c r="L241" s="51"/>
      <c r="M241" s="50"/>
      <c r="N241" s="51"/>
      <c r="O241" s="50"/>
      <c r="P241" s="51"/>
      <c r="Q241" s="51"/>
      <c r="R241" s="51"/>
      <c r="S241" s="50"/>
      <c r="T241" s="51"/>
      <c r="U241" s="50"/>
      <c r="V241" s="51"/>
      <c r="W241" s="51"/>
      <c r="X241" s="51"/>
      <c r="Y241" s="50"/>
      <c r="Z241" s="51"/>
      <c r="AA241" s="50"/>
      <c r="AB241" s="51"/>
      <c r="AC241" s="51"/>
      <c r="AD241" s="51"/>
      <c r="AE241" s="50"/>
      <c r="AF241" s="51"/>
      <c r="AG241" s="50"/>
    </row>
    <row r="242">
      <c r="A242" s="35"/>
      <c r="B242" s="35"/>
      <c r="C242" s="35"/>
      <c r="D242" s="35"/>
      <c r="E242" s="35"/>
      <c r="F242" s="35"/>
      <c r="G242" s="35"/>
      <c r="H242" s="35"/>
      <c r="I242" s="48"/>
      <c r="J242" s="51"/>
      <c r="K242" s="51"/>
      <c r="L242" s="51"/>
      <c r="M242" s="50"/>
      <c r="N242" s="51"/>
      <c r="O242" s="50"/>
      <c r="P242" s="51"/>
      <c r="Q242" s="51"/>
      <c r="R242" s="51"/>
      <c r="S242" s="50"/>
      <c r="T242" s="51"/>
      <c r="U242" s="50"/>
      <c r="V242" s="51"/>
      <c r="W242" s="51"/>
      <c r="X242" s="51"/>
      <c r="Y242" s="50"/>
      <c r="Z242" s="51"/>
      <c r="AA242" s="50"/>
      <c r="AB242" s="51"/>
      <c r="AC242" s="51"/>
      <c r="AD242" s="51"/>
      <c r="AE242" s="50"/>
      <c r="AF242" s="51"/>
      <c r="AG242" s="50"/>
    </row>
    <row r="243">
      <c r="A243" s="35"/>
      <c r="B243" s="35"/>
      <c r="C243" s="35"/>
      <c r="D243" s="35"/>
      <c r="E243" s="35"/>
      <c r="F243" s="35"/>
      <c r="G243" s="35"/>
      <c r="H243" s="35"/>
      <c r="I243" s="48"/>
      <c r="J243" s="51"/>
      <c r="K243" s="47" t="s">
        <v>198</v>
      </c>
      <c r="L243" s="53">
        <f>SUM(L216:L238)</f>
        <v>5.318181818</v>
      </c>
      <c r="M243" s="51"/>
      <c r="N243" s="47" t="s">
        <v>199</v>
      </c>
      <c r="O243" s="53">
        <f>SUM(O216:O242)</f>
        <v>1.333333333</v>
      </c>
      <c r="P243" s="51"/>
      <c r="Q243" s="47" t="s">
        <v>200</v>
      </c>
      <c r="R243" s="53">
        <f>SUM(R216:R238)</f>
        <v>5.318181818</v>
      </c>
      <c r="S243" s="51"/>
      <c r="T243" s="47" t="s">
        <v>201</v>
      </c>
      <c r="U243" s="53">
        <f>SUM(U216:U242)</f>
        <v>1.333333333</v>
      </c>
      <c r="V243" s="51"/>
      <c r="W243" s="47" t="s">
        <v>202</v>
      </c>
      <c r="X243" s="53">
        <f>SUM(X216:X238)</f>
        <v>5.47826087</v>
      </c>
      <c r="Y243" s="51"/>
      <c r="Z243" s="47" t="s">
        <v>203</v>
      </c>
      <c r="AA243" s="53">
        <f>SUM(AA216:AA242)</f>
        <v>1.2</v>
      </c>
      <c r="AB243" s="51"/>
      <c r="AC243" s="47" t="s">
        <v>204</v>
      </c>
      <c r="AD243" s="53">
        <f>SUM(AD216:AD242)</f>
        <v>6</v>
      </c>
      <c r="AE243" s="51"/>
      <c r="AF243" s="47" t="s">
        <v>205</v>
      </c>
      <c r="AG243" s="53">
        <f>SUM(AG216:AG242)</f>
        <v>0.6666666667</v>
      </c>
    </row>
    <row r="244">
      <c r="A244" s="35"/>
      <c r="B244" s="35"/>
      <c r="C244" s="35"/>
      <c r="D244" s="35"/>
      <c r="E244" s="35"/>
      <c r="F244" s="35"/>
      <c r="G244" s="35"/>
      <c r="H244" s="35"/>
      <c r="I244" s="48"/>
      <c r="J244" s="51"/>
      <c r="K244" s="51" t="s">
        <v>125</v>
      </c>
      <c r="L244" s="55">
        <f>L243+O243</f>
        <v>6.651515152</v>
      </c>
      <c r="M244" s="51"/>
      <c r="N244" s="51"/>
      <c r="O244" s="51"/>
      <c r="P244" s="51"/>
      <c r="Q244" s="51" t="s">
        <v>125</v>
      </c>
      <c r="R244" s="55">
        <f>R243+U243</f>
        <v>6.651515152</v>
      </c>
      <c r="S244" s="51"/>
      <c r="T244" s="51"/>
      <c r="U244" s="51"/>
      <c r="V244" s="51"/>
      <c r="W244" s="51" t="s">
        <v>125</v>
      </c>
      <c r="X244" s="55">
        <f>X243+AA243</f>
        <v>6.67826087</v>
      </c>
      <c r="Y244" s="51"/>
      <c r="Z244" s="51"/>
      <c r="AA244" s="51"/>
      <c r="AB244" s="51"/>
      <c r="AC244" s="51" t="s">
        <v>125</v>
      </c>
      <c r="AD244" s="55">
        <f>AD243+AG243</f>
        <v>6.666666667</v>
      </c>
      <c r="AE244" s="51"/>
      <c r="AF244" s="51"/>
      <c r="AG244" s="51"/>
    </row>
    <row r="245">
      <c r="A245" s="35"/>
      <c r="B245" s="35"/>
      <c r="C245" s="35"/>
      <c r="D245" s="35"/>
      <c r="E245" s="35"/>
      <c r="F245" s="35"/>
      <c r="G245" s="35"/>
      <c r="H245" s="35"/>
      <c r="I245" s="48"/>
      <c r="J245" s="45" t="s">
        <v>206</v>
      </c>
      <c r="K245" s="40"/>
      <c r="L245" s="41"/>
      <c r="M245" s="45" t="s">
        <v>207</v>
      </c>
      <c r="N245" s="40"/>
      <c r="O245" s="41"/>
      <c r="P245" s="45" t="s">
        <v>208</v>
      </c>
      <c r="Q245" s="40"/>
      <c r="R245" s="41"/>
      <c r="S245" s="45" t="s">
        <v>209</v>
      </c>
      <c r="T245" s="40"/>
      <c r="U245" s="41"/>
      <c r="V245" s="45" t="s">
        <v>210</v>
      </c>
      <c r="W245" s="40"/>
      <c r="X245" s="41"/>
      <c r="Y245" s="45" t="s">
        <v>211</v>
      </c>
      <c r="Z245" s="40"/>
      <c r="AA245" s="41"/>
      <c r="AB245" s="51"/>
      <c r="AC245" s="51"/>
      <c r="AD245" s="51"/>
      <c r="AE245" s="51"/>
      <c r="AF245" s="51"/>
      <c r="AG245" s="51"/>
    </row>
    <row r="246">
      <c r="A246" s="35"/>
      <c r="B246" s="35"/>
      <c r="C246" s="35"/>
      <c r="D246" s="35"/>
      <c r="E246" s="35"/>
      <c r="F246" s="35"/>
      <c r="G246" s="35"/>
      <c r="H246" s="35"/>
      <c r="I246" s="48"/>
      <c r="J246" s="47" t="s">
        <v>73</v>
      </c>
      <c r="K246" s="47" t="s">
        <v>115</v>
      </c>
      <c r="L246" s="47" t="s">
        <v>71</v>
      </c>
      <c r="M246" s="47" t="s">
        <v>73</v>
      </c>
      <c r="N246" s="47" t="s">
        <v>116</v>
      </c>
      <c r="O246" s="47" t="s">
        <v>71</v>
      </c>
      <c r="P246" s="47" t="s">
        <v>73</v>
      </c>
      <c r="Q246" s="47" t="s">
        <v>115</v>
      </c>
      <c r="R246" s="47" t="s">
        <v>71</v>
      </c>
      <c r="S246" s="47" t="s">
        <v>73</v>
      </c>
      <c r="T246" s="47" t="s">
        <v>116</v>
      </c>
      <c r="U246" s="47" t="s">
        <v>71</v>
      </c>
      <c r="V246" s="47" t="s">
        <v>73</v>
      </c>
      <c r="W246" s="47" t="s">
        <v>115</v>
      </c>
      <c r="X246" s="47" t="s">
        <v>71</v>
      </c>
      <c r="Y246" s="47" t="s">
        <v>73</v>
      </c>
      <c r="Z246" s="47" t="s">
        <v>116</v>
      </c>
      <c r="AA246" s="47" t="s">
        <v>71</v>
      </c>
      <c r="AB246" s="51"/>
      <c r="AC246" s="51"/>
      <c r="AD246" s="51"/>
      <c r="AE246" s="51"/>
      <c r="AF246" s="51"/>
      <c r="AG246" s="51"/>
    </row>
    <row r="247">
      <c r="A247" s="35"/>
      <c r="B247" s="35"/>
      <c r="C247" s="35"/>
      <c r="D247" s="35"/>
      <c r="E247" s="35"/>
      <c r="F247" s="35"/>
      <c r="G247" s="35"/>
      <c r="H247" s="35"/>
      <c r="I247" s="48"/>
      <c r="J247" s="50">
        <v>1.0</v>
      </c>
      <c r="K247" s="50">
        <f>AVERAGE(J247:J271)</f>
        <v>1.4</v>
      </c>
      <c r="L247" s="50">
        <f t="shared" ref="L247:L271" si="70">(J247-$K$247)^2</f>
        <v>0.16</v>
      </c>
      <c r="M247" s="50">
        <v>2.0</v>
      </c>
      <c r="N247" s="50">
        <f>AVERAGE(M247:M251)</f>
        <v>1.333333333</v>
      </c>
      <c r="O247" s="50">
        <f t="shared" ref="O247:O249" si="71">(M247-N$247)^2</f>
        <v>0.4444444444</v>
      </c>
      <c r="P247" s="50">
        <v>1.0</v>
      </c>
      <c r="Q247" s="50">
        <f>AVERAGE(P247:P272)</f>
        <v>1.423076923</v>
      </c>
      <c r="R247" s="50">
        <f t="shared" ref="R247:R272" si="72">(P247-$Q$247)^2</f>
        <v>0.1789940828</v>
      </c>
      <c r="S247" s="50">
        <v>1.0</v>
      </c>
      <c r="T247" s="50">
        <f>AVERAGE(S247:S251)</f>
        <v>1</v>
      </c>
      <c r="U247" s="50">
        <f t="shared" ref="U247:U248" si="73">(S247-T$247)^2</f>
        <v>0</v>
      </c>
      <c r="V247" s="50">
        <v>1.0</v>
      </c>
      <c r="W247" s="50">
        <f>AVERAGE(V247:V273)</f>
        <v>1.407407407</v>
      </c>
      <c r="X247" s="50">
        <f t="shared" ref="X247:X273" si="74">(V247-$W$247)^2</f>
        <v>0.1659807956</v>
      </c>
      <c r="Y247" s="50">
        <v>1.0</v>
      </c>
      <c r="Z247" s="50">
        <f>AVERAGE(Y247:Y251)</f>
        <v>1</v>
      </c>
      <c r="AA247" s="50">
        <f>(Y247-Z$247)^2</f>
        <v>0</v>
      </c>
      <c r="AB247" s="51"/>
      <c r="AC247" s="51"/>
      <c r="AD247" s="51"/>
      <c r="AE247" s="51"/>
      <c r="AF247" s="51"/>
      <c r="AG247" s="51"/>
    </row>
    <row r="248">
      <c r="A248" s="35"/>
      <c r="B248" s="35"/>
      <c r="C248" s="35"/>
      <c r="D248" s="35"/>
      <c r="E248" s="35"/>
      <c r="F248" s="35"/>
      <c r="G248" s="35"/>
      <c r="H248" s="35"/>
      <c r="I248" s="48"/>
      <c r="J248" s="60">
        <v>1.0</v>
      </c>
      <c r="K248" s="51"/>
      <c r="L248" s="50">
        <f t="shared" si="70"/>
        <v>0.16</v>
      </c>
      <c r="M248" s="50">
        <v>1.0</v>
      </c>
      <c r="N248" s="51"/>
      <c r="O248" s="50">
        <f t="shared" si="71"/>
        <v>0.1111111111</v>
      </c>
      <c r="P248" s="60">
        <v>1.0</v>
      </c>
      <c r="Q248" s="51"/>
      <c r="R248" s="50">
        <f t="shared" si="72"/>
        <v>0.1789940828</v>
      </c>
      <c r="S248" s="50">
        <v>1.0</v>
      </c>
      <c r="T248" s="51"/>
      <c r="U248" s="50">
        <f t="shared" si="73"/>
        <v>0</v>
      </c>
      <c r="V248" s="60">
        <v>1.0</v>
      </c>
      <c r="W248" s="51"/>
      <c r="X248" s="50">
        <f t="shared" si="74"/>
        <v>0.1659807956</v>
      </c>
      <c r="Y248" s="50"/>
      <c r="Z248" s="51"/>
      <c r="AA248" s="50"/>
      <c r="AB248" s="51"/>
      <c r="AC248" s="51"/>
      <c r="AD248" s="51"/>
      <c r="AE248" s="51"/>
      <c r="AF248" s="51"/>
      <c r="AG248" s="51"/>
    </row>
    <row r="249">
      <c r="A249" s="35"/>
      <c r="B249" s="35"/>
      <c r="C249" s="35"/>
      <c r="D249" s="35"/>
      <c r="E249" s="35"/>
      <c r="F249" s="35"/>
      <c r="G249" s="35"/>
      <c r="H249" s="35"/>
      <c r="I249" s="48"/>
      <c r="J249" s="60">
        <v>1.0</v>
      </c>
      <c r="K249" s="51"/>
      <c r="L249" s="50">
        <f t="shared" si="70"/>
        <v>0.16</v>
      </c>
      <c r="M249" s="50">
        <v>1.0</v>
      </c>
      <c r="N249" s="51"/>
      <c r="O249" s="50">
        <f t="shared" si="71"/>
        <v>0.1111111111</v>
      </c>
      <c r="P249" s="60">
        <v>1.0</v>
      </c>
      <c r="Q249" s="51"/>
      <c r="R249" s="50">
        <f t="shared" si="72"/>
        <v>0.1789940828</v>
      </c>
      <c r="S249" s="50"/>
      <c r="T249" s="51"/>
      <c r="U249" s="50"/>
      <c r="V249" s="60">
        <v>1.0</v>
      </c>
      <c r="W249" s="51"/>
      <c r="X249" s="50">
        <f t="shared" si="74"/>
        <v>0.1659807956</v>
      </c>
      <c r="Y249" s="50"/>
      <c r="Z249" s="51"/>
      <c r="AA249" s="50"/>
      <c r="AB249" s="51"/>
      <c r="AC249" s="51"/>
      <c r="AD249" s="51"/>
      <c r="AE249" s="51"/>
      <c r="AF249" s="51"/>
      <c r="AG249" s="51"/>
    </row>
    <row r="250">
      <c r="A250" s="35"/>
      <c r="B250" s="35"/>
      <c r="C250" s="35"/>
      <c r="D250" s="35"/>
      <c r="E250" s="35"/>
      <c r="F250" s="35"/>
      <c r="G250" s="35"/>
      <c r="H250" s="35"/>
      <c r="I250" s="48"/>
      <c r="J250" s="60">
        <v>2.0</v>
      </c>
      <c r="K250" s="51"/>
      <c r="L250" s="50">
        <f t="shared" si="70"/>
        <v>0.36</v>
      </c>
      <c r="M250" s="50"/>
      <c r="N250" s="51"/>
      <c r="O250" s="50"/>
      <c r="P250" s="60">
        <v>2.0</v>
      </c>
      <c r="Q250" s="51"/>
      <c r="R250" s="50">
        <f t="shared" si="72"/>
        <v>0.3328402367</v>
      </c>
      <c r="S250" s="50"/>
      <c r="T250" s="51"/>
      <c r="U250" s="50"/>
      <c r="V250" s="60">
        <v>2.0</v>
      </c>
      <c r="W250" s="51"/>
      <c r="X250" s="50">
        <f t="shared" si="74"/>
        <v>0.3511659808</v>
      </c>
      <c r="Y250" s="50"/>
      <c r="Z250" s="51"/>
      <c r="AA250" s="50"/>
      <c r="AB250" s="51"/>
      <c r="AC250" s="51"/>
      <c r="AD250" s="51"/>
      <c r="AE250" s="51"/>
      <c r="AF250" s="51"/>
      <c r="AG250" s="51"/>
    </row>
    <row r="251">
      <c r="A251" s="35"/>
      <c r="B251" s="35"/>
      <c r="C251" s="35"/>
      <c r="D251" s="35"/>
      <c r="E251" s="35"/>
      <c r="F251" s="35"/>
      <c r="G251" s="35"/>
      <c r="H251" s="35"/>
      <c r="I251" s="48"/>
      <c r="J251" s="65">
        <v>1.0</v>
      </c>
      <c r="K251" s="51"/>
      <c r="L251" s="50">
        <f t="shared" si="70"/>
        <v>0.16</v>
      </c>
      <c r="M251" s="50"/>
      <c r="N251" s="51"/>
      <c r="O251" s="50"/>
      <c r="P251" s="65">
        <v>1.0</v>
      </c>
      <c r="Q251" s="51"/>
      <c r="R251" s="50">
        <f t="shared" si="72"/>
        <v>0.1789940828</v>
      </c>
      <c r="S251" s="50"/>
      <c r="T251" s="51"/>
      <c r="U251" s="50"/>
      <c r="V251" s="65">
        <v>1.0</v>
      </c>
      <c r="W251" s="51"/>
      <c r="X251" s="50">
        <f t="shared" si="74"/>
        <v>0.1659807956</v>
      </c>
      <c r="Y251" s="50"/>
      <c r="Z251" s="51"/>
      <c r="AA251" s="50"/>
      <c r="AB251" s="51"/>
      <c r="AC251" s="51"/>
      <c r="AD251" s="51"/>
      <c r="AE251" s="51"/>
      <c r="AF251" s="51"/>
      <c r="AG251" s="51"/>
    </row>
    <row r="252">
      <c r="A252" s="35"/>
      <c r="B252" s="35"/>
      <c r="C252" s="35"/>
      <c r="D252" s="35"/>
      <c r="E252" s="35"/>
      <c r="F252" s="35"/>
      <c r="G252" s="35"/>
      <c r="H252" s="35"/>
      <c r="I252" s="48"/>
      <c r="J252" s="65">
        <v>1.0</v>
      </c>
      <c r="K252" s="51"/>
      <c r="L252" s="50">
        <f t="shared" si="70"/>
        <v>0.16</v>
      </c>
      <c r="M252" s="50"/>
      <c r="N252" s="51"/>
      <c r="O252" s="50"/>
      <c r="P252" s="65">
        <v>1.0</v>
      </c>
      <c r="Q252" s="51"/>
      <c r="R252" s="50">
        <f t="shared" si="72"/>
        <v>0.1789940828</v>
      </c>
      <c r="S252" s="50"/>
      <c r="T252" s="51"/>
      <c r="U252" s="50"/>
      <c r="V252" s="65">
        <v>1.0</v>
      </c>
      <c r="W252" s="51"/>
      <c r="X252" s="50">
        <f t="shared" si="74"/>
        <v>0.1659807956</v>
      </c>
      <c r="Y252" s="50"/>
      <c r="Z252" s="51"/>
      <c r="AA252" s="50"/>
      <c r="AB252" s="51"/>
      <c r="AC252" s="51"/>
      <c r="AD252" s="51"/>
      <c r="AE252" s="51"/>
      <c r="AF252" s="51"/>
      <c r="AG252" s="51"/>
    </row>
    <row r="253">
      <c r="A253" s="35"/>
      <c r="B253" s="35"/>
      <c r="C253" s="35"/>
      <c r="D253" s="35"/>
      <c r="E253" s="35"/>
      <c r="F253" s="35"/>
      <c r="G253" s="35"/>
      <c r="H253" s="35"/>
      <c r="I253" s="48"/>
      <c r="J253" s="65">
        <v>1.0</v>
      </c>
      <c r="K253" s="51"/>
      <c r="L253" s="50">
        <f t="shared" si="70"/>
        <v>0.16</v>
      </c>
      <c r="M253" s="50"/>
      <c r="N253" s="51"/>
      <c r="O253" s="50"/>
      <c r="P253" s="65">
        <v>1.0</v>
      </c>
      <c r="Q253" s="51"/>
      <c r="R253" s="50">
        <f t="shared" si="72"/>
        <v>0.1789940828</v>
      </c>
      <c r="S253" s="50"/>
      <c r="T253" s="51"/>
      <c r="U253" s="50"/>
      <c r="V253" s="65">
        <v>1.0</v>
      </c>
      <c r="W253" s="51"/>
      <c r="X253" s="50">
        <f t="shared" si="74"/>
        <v>0.1659807956</v>
      </c>
      <c r="Y253" s="50"/>
      <c r="Z253" s="51"/>
      <c r="AA253" s="50"/>
      <c r="AB253" s="51"/>
      <c r="AC253" s="51"/>
      <c r="AD253" s="51"/>
      <c r="AE253" s="51"/>
      <c r="AF253" s="51"/>
      <c r="AG253" s="51"/>
    </row>
    <row r="254">
      <c r="A254" s="35"/>
      <c r="B254" s="35"/>
      <c r="C254" s="35"/>
      <c r="D254" s="35"/>
      <c r="E254" s="35"/>
      <c r="F254" s="35"/>
      <c r="G254" s="35"/>
      <c r="H254" s="35"/>
      <c r="I254" s="48"/>
      <c r="J254" s="65">
        <v>1.0</v>
      </c>
      <c r="K254" s="51"/>
      <c r="L254" s="50">
        <f t="shared" si="70"/>
        <v>0.16</v>
      </c>
      <c r="M254" s="50"/>
      <c r="N254" s="51"/>
      <c r="O254" s="50"/>
      <c r="P254" s="65">
        <v>1.0</v>
      </c>
      <c r="Q254" s="51"/>
      <c r="R254" s="50">
        <f t="shared" si="72"/>
        <v>0.1789940828</v>
      </c>
      <c r="S254" s="50"/>
      <c r="T254" s="51"/>
      <c r="U254" s="50"/>
      <c r="V254" s="65">
        <v>1.0</v>
      </c>
      <c r="W254" s="51"/>
      <c r="X254" s="50">
        <f t="shared" si="74"/>
        <v>0.1659807956</v>
      </c>
      <c r="Y254" s="50"/>
      <c r="Z254" s="51"/>
      <c r="AA254" s="50"/>
      <c r="AB254" s="51"/>
      <c r="AC254" s="51"/>
      <c r="AD254" s="51"/>
      <c r="AE254" s="51"/>
      <c r="AF254" s="51"/>
      <c r="AG254" s="51"/>
    </row>
    <row r="255">
      <c r="A255" s="35"/>
      <c r="B255" s="35"/>
      <c r="C255" s="35"/>
      <c r="D255" s="35"/>
      <c r="E255" s="35"/>
      <c r="F255" s="35"/>
      <c r="G255" s="35"/>
      <c r="H255" s="35"/>
      <c r="I255" s="48"/>
      <c r="J255" s="66">
        <v>1.0</v>
      </c>
      <c r="K255" s="51"/>
      <c r="L255" s="50">
        <f t="shared" si="70"/>
        <v>0.16</v>
      </c>
      <c r="M255" s="50"/>
      <c r="N255" s="51"/>
      <c r="O255" s="50"/>
      <c r="P255" s="66">
        <v>1.0</v>
      </c>
      <c r="Q255" s="51"/>
      <c r="R255" s="50">
        <f t="shared" si="72"/>
        <v>0.1789940828</v>
      </c>
      <c r="S255" s="50"/>
      <c r="T255" s="51"/>
      <c r="U255" s="50"/>
      <c r="V255" s="66">
        <v>1.0</v>
      </c>
      <c r="W255" s="51"/>
      <c r="X255" s="50">
        <f t="shared" si="74"/>
        <v>0.1659807956</v>
      </c>
      <c r="Y255" s="50"/>
      <c r="Z255" s="51"/>
      <c r="AA255" s="50"/>
      <c r="AB255" s="51"/>
      <c r="AC255" s="51"/>
      <c r="AD255" s="51"/>
      <c r="AE255" s="51"/>
      <c r="AF255" s="51"/>
      <c r="AG255" s="51"/>
    </row>
    <row r="256">
      <c r="A256" s="35"/>
      <c r="B256" s="35"/>
      <c r="C256" s="35"/>
      <c r="D256" s="35"/>
      <c r="E256" s="35"/>
      <c r="F256" s="35"/>
      <c r="G256" s="35"/>
      <c r="H256" s="35"/>
      <c r="I256" s="48"/>
      <c r="J256" s="66">
        <v>2.0</v>
      </c>
      <c r="K256" s="51"/>
      <c r="L256" s="50">
        <f t="shared" si="70"/>
        <v>0.36</v>
      </c>
      <c r="M256" s="50"/>
      <c r="N256" s="51"/>
      <c r="O256" s="50"/>
      <c r="P256" s="66">
        <v>2.0</v>
      </c>
      <c r="Q256" s="51"/>
      <c r="R256" s="50">
        <f t="shared" si="72"/>
        <v>0.3328402367</v>
      </c>
      <c r="S256" s="50"/>
      <c r="T256" s="51"/>
      <c r="U256" s="50"/>
      <c r="V256" s="66">
        <v>2.0</v>
      </c>
      <c r="W256" s="51"/>
      <c r="X256" s="50">
        <f t="shared" si="74"/>
        <v>0.3511659808</v>
      </c>
      <c r="Y256" s="50"/>
      <c r="Z256" s="51"/>
      <c r="AA256" s="50"/>
      <c r="AB256" s="51"/>
      <c r="AC256" s="51"/>
      <c r="AD256" s="51"/>
      <c r="AE256" s="51"/>
      <c r="AF256" s="51"/>
      <c r="AG256" s="51"/>
    </row>
    <row r="257">
      <c r="A257" s="35"/>
      <c r="B257" s="35"/>
      <c r="C257" s="35"/>
      <c r="D257" s="35"/>
      <c r="E257" s="35"/>
      <c r="F257" s="35"/>
      <c r="G257" s="35"/>
      <c r="H257" s="35"/>
      <c r="I257" s="48"/>
      <c r="J257" s="66">
        <v>1.0</v>
      </c>
      <c r="K257" s="51"/>
      <c r="L257" s="50">
        <f t="shared" si="70"/>
        <v>0.16</v>
      </c>
      <c r="M257" s="50"/>
      <c r="N257" s="51"/>
      <c r="O257" s="50"/>
      <c r="P257" s="66">
        <v>1.0</v>
      </c>
      <c r="Q257" s="51"/>
      <c r="R257" s="50">
        <f t="shared" si="72"/>
        <v>0.1789940828</v>
      </c>
      <c r="S257" s="50"/>
      <c r="T257" s="51"/>
      <c r="U257" s="50"/>
      <c r="V257" s="66">
        <v>1.0</v>
      </c>
      <c r="W257" s="51"/>
      <c r="X257" s="50">
        <f t="shared" si="74"/>
        <v>0.1659807956</v>
      </c>
      <c r="Y257" s="50"/>
      <c r="Z257" s="51"/>
      <c r="AA257" s="50"/>
      <c r="AB257" s="51"/>
      <c r="AC257" s="51"/>
      <c r="AD257" s="51"/>
      <c r="AE257" s="51"/>
      <c r="AF257" s="51"/>
      <c r="AG257" s="51"/>
    </row>
    <row r="258">
      <c r="A258" s="35"/>
      <c r="B258" s="35"/>
      <c r="C258" s="35"/>
      <c r="D258" s="35"/>
      <c r="E258" s="35"/>
      <c r="F258" s="35"/>
      <c r="G258" s="35"/>
      <c r="H258" s="35"/>
      <c r="I258" s="48"/>
      <c r="J258" s="66">
        <v>2.0</v>
      </c>
      <c r="K258" s="51"/>
      <c r="L258" s="50">
        <f t="shared" si="70"/>
        <v>0.36</v>
      </c>
      <c r="M258" s="50"/>
      <c r="N258" s="51"/>
      <c r="O258" s="50"/>
      <c r="P258" s="66">
        <v>2.0</v>
      </c>
      <c r="Q258" s="51"/>
      <c r="R258" s="50">
        <f t="shared" si="72"/>
        <v>0.3328402367</v>
      </c>
      <c r="S258" s="50"/>
      <c r="T258" s="51"/>
      <c r="U258" s="50"/>
      <c r="V258" s="66">
        <v>2.0</v>
      </c>
      <c r="W258" s="51"/>
      <c r="X258" s="50">
        <f t="shared" si="74"/>
        <v>0.3511659808</v>
      </c>
      <c r="Y258" s="50"/>
      <c r="Z258" s="51"/>
      <c r="AA258" s="50"/>
      <c r="AB258" s="51"/>
      <c r="AC258" s="51"/>
      <c r="AD258" s="51"/>
      <c r="AE258" s="51"/>
      <c r="AF258" s="51"/>
      <c r="AG258" s="51"/>
    </row>
    <row r="259">
      <c r="A259" s="35"/>
      <c r="B259" s="35"/>
      <c r="C259" s="35"/>
      <c r="D259" s="35"/>
      <c r="E259" s="35"/>
      <c r="F259" s="35"/>
      <c r="G259" s="35"/>
      <c r="H259" s="35"/>
      <c r="I259" s="48"/>
      <c r="J259" s="50">
        <v>2.0</v>
      </c>
      <c r="K259" s="51"/>
      <c r="L259" s="50">
        <f t="shared" si="70"/>
        <v>0.36</v>
      </c>
      <c r="M259" s="50"/>
      <c r="N259" s="51"/>
      <c r="O259" s="50"/>
      <c r="P259" s="50">
        <v>2.0</v>
      </c>
      <c r="Q259" s="51"/>
      <c r="R259" s="50">
        <f t="shared" si="72"/>
        <v>0.3328402367</v>
      </c>
      <c r="S259" s="50"/>
      <c r="T259" s="51"/>
      <c r="U259" s="50"/>
      <c r="V259" s="50">
        <v>2.0</v>
      </c>
      <c r="W259" s="51"/>
      <c r="X259" s="50">
        <f t="shared" si="74"/>
        <v>0.3511659808</v>
      </c>
      <c r="Y259" s="50"/>
      <c r="Z259" s="51"/>
      <c r="AA259" s="50"/>
      <c r="AB259" s="51"/>
      <c r="AC259" s="51"/>
      <c r="AD259" s="51"/>
      <c r="AE259" s="51"/>
      <c r="AF259" s="51"/>
      <c r="AG259" s="51"/>
    </row>
    <row r="260">
      <c r="A260" s="35"/>
      <c r="B260" s="35"/>
      <c r="C260" s="35"/>
      <c r="D260" s="35"/>
      <c r="E260" s="35"/>
      <c r="F260" s="35"/>
      <c r="G260" s="35"/>
      <c r="H260" s="35"/>
      <c r="I260" s="48"/>
      <c r="J260" s="50">
        <v>1.0</v>
      </c>
      <c r="K260" s="51"/>
      <c r="L260" s="50">
        <f t="shared" si="70"/>
        <v>0.16</v>
      </c>
      <c r="M260" s="50"/>
      <c r="N260" s="51"/>
      <c r="O260" s="50"/>
      <c r="P260" s="50">
        <v>1.0</v>
      </c>
      <c r="Q260" s="51"/>
      <c r="R260" s="50">
        <f t="shared" si="72"/>
        <v>0.1789940828</v>
      </c>
      <c r="S260" s="50"/>
      <c r="T260" s="51"/>
      <c r="U260" s="50"/>
      <c r="V260" s="50">
        <v>1.0</v>
      </c>
      <c r="W260" s="51"/>
      <c r="X260" s="50">
        <f t="shared" si="74"/>
        <v>0.1659807956</v>
      </c>
      <c r="Y260" s="50"/>
      <c r="Z260" s="51"/>
      <c r="AA260" s="50"/>
      <c r="AB260" s="51"/>
      <c r="AC260" s="51"/>
      <c r="AD260" s="51"/>
      <c r="AE260" s="51"/>
      <c r="AF260" s="51"/>
      <c r="AG260" s="51"/>
    </row>
    <row r="261">
      <c r="A261" s="35"/>
      <c r="B261" s="35"/>
      <c r="C261" s="35"/>
      <c r="D261" s="35"/>
      <c r="E261" s="35"/>
      <c r="F261" s="35"/>
      <c r="G261" s="35"/>
      <c r="H261" s="35"/>
      <c r="I261" s="48"/>
      <c r="J261" s="66">
        <v>2.0</v>
      </c>
      <c r="K261" s="51"/>
      <c r="L261" s="50">
        <f t="shared" si="70"/>
        <v>0.36</v>
      </c>
      <c r="M261" s="50"/>
      <c r="N261" s="51"/>
      <c r="O261" s="50"/>
      <c r="P261" s="66">
        <v>2.0</v>
      </c>
      <c r="Q261" s="51"/>
      <c r="R261" s="50">
        <f t="shared" si="72"/>
        <v>0.3328402367</v>
      </c>
      <c r="S261" s="50"/>
      <c r="T261" s="51"/>
      <c r="U261" s="50"/>
      <c r="V261" s="66">
        <v>2.0</v>
      </c>
      <c r="W261" s="51"/>
      <c r="X261" s="50">
        <f t="shared" si="74"/>
        <v>0.3511659808</v>
      </c>
      <c r="Y261" s="50"/>
      <c r="Z261" s="51"/>
      <c r="AA261" s="50"/>
      <c r="AB261" s="51"/>
      <c r="AC261" s="51"/>
      <c r="AD261" s="51"/>
      <c r="AE261" s="51"/>
      <c r="AF261" s="51"/>
      <c r="AG261" s="51"/>
    </row>
    <row r="262">
      <c r="A262" s="35"/>
      <c r="B262" s="35"/>
      <c r="C262" s="35"/>
      <c r="D262" s="35"/>
      <c r="E262" s="35"/>
      <c r="F262" s="35"/>
      <c r="G262" s="35"/>
      <c r="H262" s="35"/>
      <c r="I262" s="48"/>
      <c r="J262" s="66">
        <v>2.0</v>
      </c>
      <c r="K262" s="51"/>
      <c r="L262" s="50">
        <f t="shared" si="70"/>
        <v>0.36</v>
      </c>
      <c r="M262" s="50"/>
      <c r="N262" s="51"/>
      <c r="O262" s="50"/>
      <c r="P262" s="66">
        <v>2.0</v>
      </c>
      <c r="Q262" s="51"/>
      <c r="R262" s="50">
        <f t="shared" si="72"/>
        <v>0.3328402367</v>
      </c>
      <c r="S262" s="50"/>
      <c r="T262" s="51"/>
      <c r="U262" s="50"/>
      <c r="V262" s="66">
        <v>2.0</v>
      </c>
      <c r="W262" s="51"/>
      <c r="X262" s="50">
        <f t="shared" si="74"/>
        <v>0.3511659808</v>
      </c>
      <c r="Y262" s="50"/>
      <c r="Z262" s="51"/>
      <c r="AA262" s="50"/>
      <c r="AB262" s="51"/>
      <c r="AC262" s="51"/>
      <c r="AD262" s="51"/>
      <c r="AE262" s="51"/>
      <c r="AF262" s="51"/>
      <c r="AG262" s="51"/>
    </row>
    <row r="263">
      <c r="A263" s="35"/>
      <c r="B263" s="35"/>
      <c r="C263" s="35"/>
      <c r="D263" s="35"/>
      <c r="E263" s="35"/>
      <c r="F263" s="35"/>
      <c r="G263" s="35"/>
      <c r="H263" s="35"/>
      <c r="I263" s="48"/>
      <c r="J263" s="66">
        <v>1.0</v>
      </c>
      <c r="K263" s="51"/>
      <c r="L263" s="50">
        <f t="shared" si="70"/>
        <v>0.16</v>
      </c>
      <c r="M263" s="50"/>
      <c r="N263" s="51"/>
      <c r="O263" s="50"/>
      <c r="P263" s="66">
        <v>1.0</v>
      </c>
      <c r="Q263" s="51"/>
      <c r="R263" s="50">
        <f t="shared" si="72"/>
        <v>0.1789940828</v>
      </c>
      <c r="S263" s="50"/>
      <c r="T263" s="51"/>
      <c r="U263" s="50"/>
      <c r="V263" s="66">
        <v>1.0</v>
      </c>
      <c r="W263" s="51"/>
      <c r="X263" s="50">
        <f t="shared" si="74"/>
        <v>0.1659807956</v>
      </c>
      <c r="Y263" s="50"/>
      <c r="Z263" s="51"/>
      <c r="AA263" s="50"/>
      <c r="AB263" s="51"/>
      <c r="AC263" s="51"/>
      <c r="AD263" s="51"/>
      <c r="AE263" s="51"/>
      <c r="AF263" s="51"/>
      <c r="AG263" s="51"/>
    </row>
    <row r="264">
      <c r="A264" s="35"/>
      <c r="B264" s="35"/>
      <c r="C264" s="35"/>
      <c r="D264" s="35"/>
      <c r="E264" s="35"/>
      <c r="F264" s="35"/>
      <c r="G264" s="35"/>
      <c r="H264" s="35"/>
      <c r="I264" s="48"/>
      <c r="J264" s="66">
        <v>2.0</v>
      </c>
      <c r="K264" s="51"/>
      <c r="L264" s="50">
        <f t="shared" si="70"/>
        <v>0.36</v>
      </c>
      <c r="M264" s="50"/>
      <c r="N264" s="51"/>
      <c r="O264" s="50"/>
      <c r="P264" s="66">
        <v>2.0</v>
      </c>
      <c r="Q264" s="51"/>
      <c r="R264" s="50">
        <f t="shared" si="72"/>
        <v>0.3328402367</v>
      </c>
      <c r="S264" s="50"/>
      <c r="T264" s="51"/>
      <c r="U264" s="50"/>
      <c r="V264" s="66">
        <v>2.0</v>
      </c>
      <c r="W264" s="51"/>
      <c r="X264" s="50">
        <f t="shared" si="74"/>
        <v>0.3511659808</v>
      </c>
      <c r="Y264" s="50"/>
      <c r="Z264" s="51"/>
      <c r="AA264" s="50"/>
      <c r="AB264" s="51"/>
      <c r="AC264" s="51"/>
      <c r="AD264" s="51"/>
      <c r="AE264" s="51"/>
      <c r="AF264" s="51"/>
      <c r="AG264" s="51"/>
    </row>
    <row r="265">
      <c r="A265" s="35"/>
      <c r="B265" s="35"/>
      <c r="C265" s="35"/>
      <c r="D265" s="35"/>
      <c r="E265" s="35"/>
      <c r="F265" s="35"/>
      <c r="G265" s="35"/>
      <c r="H265" s="35"/>
      <c r="I265" s="48"/>
      <c r="J265" s="50">
        <v>2.0</v>
      </c>
      <c r="K265" s="51"/>
      <c r="L265" s="50">
        <f t="shared" si="70"/>
        <v>0.36</v>
      </c>
      <c r="M265" s="50"/>
      <c r="N265" s="51"/>
      <c r="O265" s="50"/>
      <c r="P265" s="50">
        <v>2.0</v>
      </c>
      <c r="Q265" s="51"/>
      <c r="R265" s="50">
        <f t="shared" si="72"/>
        <v>0.3328402367</v>
      </c>
      <c r="S265" s="50"/>
      <c r="T265" s="51"/>
      <c r="U265" s="50"/>
      <c r="V265" s="50">
        <v>2.0</v>
      </c>
      <c r="W265" s="51"/>
      <c r="X265" s="50">
        <f t="shared" si="74"/>
        <v>0.3511659808</v>
      </c>
      <c r="Y265" s="50"/>
      <c r="Z265" s="51"/>
      <c r="AA265" s="50"/>
      <c r="AB265" s="51"/>
      <c r="AC265" s="51"/>
      <c r="AD265" s="51"/>
      <c r="AE265" s="51"/>
      <c r="AF265" s="51"/>
      <c r="AG265" s="51"/>
    </row>
    <row r="266">
      <c r="A266" s="35"/>
      <c r="B266" s="35"/>
      <c r="C266" s="35"/>
      <c r="D266" s="35"/>
      <c r="E266" s="35"/>
      <c r="F266" s="35"/>
      <c r="G266" s="35"/>
      <c r="H266" s="35"/>
      <c r="I266" s="48"/>
      <c r="J266" s="66">
        <v>2.0</v>
      </c>
      <c r="K266" s="51"/>
      <c r="L266" s="50">
        <f t="shared" si="70"/>
        <v>0.36</v>
      </c>
      <c r="M266" s="50"/>
      <c r="N266" s="51"/>
      <c r="O266" s="50"/>
      <c r="P266" s="66">
        <v>2.0</v>
      </c>
      <c r="Q266" s="51"/>
      <c r="R266" s="50">
        <f t="shared" si="72"/>
        <v>0.3328402367</v>
      </c>
      <c r="S266" s="50"/>
      <c r="T266" s="51"/>
      <c r="U266" s="50"/>
      <c r="V266" s="66">
        <v>2.0</v>
      </c>
      <c r="W266" s="51"/>
      <c r="X266" s="50">
        <f t="shared" si="74"/>
        <v>0.3511659808</v>
      </c>
      <c r="Y266" s="50"/>
      <c r="Z266" s="51"/>
      <c r="AA266" s="50"/>
      <c r="AB266" s="51"/>
      <c r="AC266" s="51"/>
      <c r="AD266" s="51"/>
      <c r="AE266" s="51"/>
      <c r="AF266" s="51"/>
      <c r="AG266" s="51"/>
    </row>
    <row r="267">
      <c r="A267" s="35"/>
      <c r="B267" s="35"/>
      <c r="C267" s="35"/>
      <c r="D267" s="35"/>
      <c r="E267" s="35"/>
      <c r="F267" s="35"/>
      <c r="G267" s="35"/>
      <c r="H267" s="35"/>
      <c r="I267" s="48"/>
      <c r="J267" s="66">
        <v>1.0</v>
      </c>
      <c r="K267" s="51"/>
      <c r="L267" s="50">
        <f t="shared" si="70"/>
        <v>0.16</v>
      </c>
      <c r="M267" s="50"/>
      <c r="N267" s="51"/>
      <c r="O267" s="50"/>
      <c r="P267" s="66">
        <v>1.0</v>
      </c>
      <c r="Q267" s="51"/>
      <c r="R267" s="50">
        <f t="shared" si="72"/>
        <v>0.1789940828</v>
      </c>
      <c r="S267" s="50"/>
      <c r="T267" s="51"/>
      <c r="U267" s="50"/>
      <c r="V267" s="66">
        <v>1.0</v>
      </c>
      <c r="W267" s="51"/>
      <c r="X267" s="50">
        <f t="shared" si="74"/>
        <v>0.1659807956</v>
      </c>
      <c r="Y267" s="50"/>
      <c r="Z267" s="51"/>
      <c r="AA267" s="50"/>
      <c r="AB267" s="51"/>
      <c r="AC267" s="51"/>
      <c r="AD267" s="51"/>
      <c r="AE267" s="51"/>
      <c r="AF267" s="51"/>
      <c r="AG267" s="51"/>
    </row>
    <row r="268">
      <c r="A268" s="35"/>
      <c r="B268" s="35"/>
      <c r="C268" s="35"/>
      <c r="D268" s="35"/>
      <c r="E268" s="35"/>
      <c r="F268" s="35"/>
      <c r="G268" s="35"/>
      <c r="H268" s="35"/>
      <c r="I268" s="48"/>
      <c r="J268" s="66">
        <v>1.0</v>
      </c>
      <c r="K268" s="51"/>
      <c r="L268" s="50">
        <f t="shared" si="70"/>
        <v>0.16</v>
      </c>
      <c r="M268" s="51"/>
      <c r="N268" s="51"/>
      <c r="O268" s="50"/>
      <c r="P268" s="66">
        <v>1.0</v>
      </c>
      <c r="Q268" s="51"/>
      <c r="R268" s="50">
        <f t="shared" si="72"/>
        <v>0.1789940828</v>
      </c>
      <c r="S268" s="51"/>
      <c r="T268" s="51"/>
      <c r="U268" s="50"/>
      <c r="V268" s="66">
        <v>1.0</v>
      </c>
      <c r="W268" s="51"/>
      <c r="X268" s="50">
        <f t="shared" si="74"/>
        <v>0.1659807956</v>
      </c>
      <c r="Y268" s="51"/>
      <c r="Z268" s="51"/>
      <c r="AA268" s="50"/>
      <c r="AB268" s="51"/>
      <c r="AC268" s="51"/>
      <c r="AD268" s="51"/>
      <c r="AE268" s="51"/>
      <c r="AF268" s="51"/>
      <c r="AG268" s="51"/>
    </row>
    <row r="269">
      <c r="A269" s="35"/>
      <c r="B269" s="35"/>
      <c r="C269" s="35"/>
      <c r="D269" s="35"/>
      <c r="E269" s="35"/>
      <c r="F269" s="35"/>
      <c r="G269" s="35"/>
      <c r="H269" s="35"/>
      <c r="I269" s="48"/>
      <c r="J269" s="66">
        <v>1.0</v>
      </c>
      <c r="K269" s="51"/>
      <c r="L269" s="50">
        <f t="shared" si="70"/>
        <v>0.16</v>
      </c>
      <c r="M269" s="51"/>
      <c r="N269" s="51"/>
      <c r="O269" s="50"/>
      <c r="P269" s="66">
        <v>1.0</v>
      </c>
      <c r="Q269" s="51"/>
      <c r="R269" s="50">
        <f t="shared" si="72"/>
        <v>0.1789940828</v>
      </c>
      <c r="S269" s="51"/>
      <c r="T269" s="51"/>
      <c r="U269" s="50"/>
      <c r="V269" s="66">
        <v>1.0</v>
      </c>
      <c r="W269" s="51"/>
      <c r="X269" s="50">
        <f t="shared" si="74"/>
        <v>0.1659807956</v>
      </c>
      <c r="Y269" s="51"/>
      <c r="Z269" s="51"/>
      <c r="AA269" s="50"/>
      <c r="AB269" s="51"/>
      <c r="AC269" s="51"/>
      <c r="AD269" s="51"/>
      <c r="AE269" s="51"/>
      <c r="AF269" s="51"/>
      <c r="AG269" s="51"/>
    </row>
    <row r="270">
      <c r="A270" s="35"/>
      <c r="B270" s="35"/>
      <c r="C270" s="35"/>
      <c r="D270" s="35"/>
      <c r="E270" s="35"/>
      <c r="F270" s="35"/>
      <c r="G270" s="35"/>
      <c r="H270" s="35"/>
      <c r="I270" s="48"/>
      <c r="J270" s="66">
        <v>1.0</v>
      </c>
      <c r="K270" s="51"/>
      <c r="L270" s="50">
        <f t="shared" si="70"/>
        <v>0.16</v>
      </c>
      <c r="M270" s="51"/>
      <c r="N270" s="51"/>
      <c r="O270" s="50"/>
      <c r="P270" s="66">
        <v>1.0</v>
      </c>
      <c r="Q270" s="51"/>
      <c r="R270" s="50">
        <f t="shared" si="72"/>
        <v>0.1789940828</v>
      </c>
      <c r="S270" s="51"/>
      <c r="T270" s="51"/>
      <c r="U270" s="50"/>
      <c r="V270" s="66">
        <v>1.0</v>
      </c>
      <c r="W270" s="51"/>
      <c r="X270" s="50">
        <f t="shared" si="74"/>
        <v>0.1659807956</v>
      </c>
      <c r="Y270" s="51"/>
      <c r="Z270" s="51"/>
      <c r="AA270" s="50"/>
      <c r="AB270" s="51"/>
      <c r="AC270" s="51"/>
      <c r="AD270" s="51"/>
      <c r="AE270" s="51"/>
      <c r="AF270" s="51"/>
      <c r="AG270" s="51"/>
    </row>
    <row r="271">
      <c r="A271" s="35"/>
      <c r="B271" s="35"/>
      <c r="C271" s="35"/>
      <c r="D271" s="35"/>
      <c r="E271" s="35"/>
      <c r="F271" s="35"/>
      <c r="G271" s="35"/>
      <c r="H271" s="35"/>
      <c r="I271" s="48"/>
      <c r="J271" s="66">
        <v>2.0</v>
      </c>
      <c r="K271" s="51"/>
      <c r="L271" s="50">
        <f t="shared" si="70"/>
        <v>0.36</v>
      </c>
      <c r="M271" s="50"/>
      <c r="N271" s="51"/>
      <c r="O271" s="50"/>
      <c r="P271" s="66">
        <v>2.0</v>
      </c>
      <c r="Q271" s="51"/>
      <c r="R271" s="50">
        <f t="shared" si="72"/>
        <v>0.3328402367</v>
      </c>
      <c r="S271" s="50"/>
      <c r="T271" s="51"/>
      <c r="U271" s="50"/>
      <c r="V271" s="66">
        <v>2.0</v>
      </c>
      <c r="W271" s="51"/>
      <c r="X271" s="50">
        <f t="shared" si="74"/>
        <v>0.3511659808</v>
      </c>
      <c r="Y271" s="50"/>
      <c r="Z271" s="51"/>
      <c r="AA271" s="50"/>
      <c r="AB271" s="51"/>
      <c r="AC271" s="51"/>
      <c r="AD271" s="51"/>
      <c r="AE271" s="51"/>
      <c r="AF271" s="51"/>
      <c r="AG271" s="51"/>
    </row>
    <row r="272">
      <c r="A272" s="35"/>
      <c r="B272" s="35"/>
      <c r="C272" s="35"/>
      <c r="D272" s="35"/>
      <c r="E272" s="35"/>
      <c r="F272" s="35"/>
      <c r="G272" s="35"/>
      <c r="H272" s="35"/>
      <c r="I272" s="48"/>
      <c r="J272" s="51"/>
      <c r="K272" s="51"/>
      <c r="L272" s="51"/>
      <c r="M272" s="50"/>
      <c r="N272" s="51"/>
      <c r="O272" s="50"/>
      <c r="P272" s="66">
        <v>2.0</v>
      </c>
      <c r="Q272" s="51"/>
      <c r="R272" s="50">
        <f t="shared" si="72"/>
        <v>0.3328402367</v>
      </c>
      <c r="S272" s="50"/>
      <c r="T272" s="51"/>
      <c r="U272" s="50"/>
      <c r="V272" s="66">
        <v>2.0</v>
      </c>
      <c r="W272" s="51"/>
      <c r="X272" s="50">
        <f t="shared" si="74"/>
        <v>0.3511659808</v>
      </c>
      <c r="Y272" s="50"/>
      <c r="Z272" s="51"/>
      <c r="AA272" s="50"/>
      <c r="AB272" s="51"/>
      <c r="AC272" s="51"/>
      <c r="AD272" s="51"/>
      <c r="AE272" s="51"/>
      <c r="AF272" s="51"/>
      <c r="AG272" s="51"/>
    </row>
    <row r="273">
      <c r="A273" s="35"/>
      <c r="B273" s="35"/>
      <c r="C273" s="35"/>
      <c r="D273" s="35"/>
      <c r="E273" s="35"/>
      <c r="F273" s="35"/>
      <c r="G273" s="35"/>
      <c r="H273" s="35"/>
      <c r="I273" s="48"/>
      <c r="J273" s="51"/>
      <c r="K273" s="51"/>
      <c r="L273" s="51"/>
      <c r="M273" s="50"/>
      <c r="N273" s="51"/>
      <c r="O273" s="50"/>
      <c r="P273" s="51"/>
      <c r="Q273" s="51"/>
      <c r="R273" s="51"/>
      <c r="S273" s="50"/>
      <c r="T273" s="51"/>
      <c r="U273" s="50"/>
      <c r="V273" s="66">
        <v>1.0</v>
      </c>
      <c r="W273" s="51"/>
      <c r="X273" s="50">
        <f t="shared" si="74"/>
        <v>0.1659807956</v>
      </c>
      <c r="Y273" s="50"/>
      <c r="Z273" s="51"/>
      <c r="AA273" s="50"/>
      <c r="AB273" s="51"/>
      <c r="AC273" s="51"/>
      <c r="AD273" s="51"/>
      <c r="AE273" s="51"/>
      <c r="AF273" s="51"/>
      <c r="AG273" s="51"/>
    </row>
    <row r="274">
      <c r="A274" s="35"/>
      <c r="B274" s="35"/>
      <c r="C274" s="35"/>
      <c r="D274" s="35"/>
      <c r="E274" s="35"/>
      <c r="F274" s="35"/>
      <c r="G274" s="35"/>
      <c r="H274" s="35"/>
      <c r="I274" s="48"/>
      <c r="J274" s="51"/>
      <c r="K274" s="47" t="s">
        <v>212</v>
      </c>
      <c r="L274" s="53">
        <f>SUM(L247:L273)</f>
        <v>6</v>
      </c>
      <c r="M274" s="51"/>
      <c r="N274" s="47" t="s">
        <v>213</v>
      </c>
      <c r="O274" s="53">
        <f>SUM(O247:O273)</f>
        <v>0.6666666667</v>
      </c>
      <c r="P274" s="51"/>
      <c r="Q274" s="47" t="s">
        <v>214</v>
      </c>
      <c r="R274" s="53">
        <f>SUM(R247:R273)</f>
        <v>6.346153846</v>
      </c>
      <c r="S274" s="51"/>
      <c r="T274" s="47" t="s">
        <v>215</v>
      </c>
      <c r="U274" s="53">
        <f>SUM(U247:U273)</f>
        <v>0</v>
      </c>
      <c r="V274" s="51"/>
      <c r="W274" s="47" t="s">
        <v>214</v>
      </c>
      <c r="X274" s="53">
        <f>SUM(X247:X273)</f>
        <v>6.518518519</v>
      </c>
      <c r="Y274" s="51"/>
      <c r="Z274" s="47" t="s">
        <v>215</v>
      </c>
      <c r="AA274" s="53">
        <f>SUM(AA247:AA273)</f>
        <v>0</v>
      </c>
      <c r="AB274" s="51"/>
      <c r="AC274" s="51"/>
      <c r="AD274" s="51"/>
      <c r="AE274" s="51"/>
      <c r="AF274" s="51"/>
      <c r="AG274" s="51"/>
    </row>
    <row r="275">
      <c r="A275" s="35"/>
      <c r="B275" s="35"/>
      <c r="C275" s="35"/>
      <c r="D275" s="35"/>
      <c r="E275" s="35"/>
      <c r="F275" s="35"/>
      <c r="G275" s="35"/>
      <c r="H275" s="35"/>
      <c r="I275" s="54"/>
      <c r="J275" s="51"/>
      <c r="K275" s="51" t="s">
        <v>125</v>
      </c>
      <c r="L275" s="55">
        <f>L274+O274</f>
        <v>6.666666667</v>
      </c>
      <c r="M275" s="51"/>
      <c r="N275" s="51"/>
      <c r="O275" s="51"/>
      <c r="P275" s="51"/>
      <c r="Q275" s="51" t="s">
        <v>125</v>
      </c>
      <c r="R275" s="55">
        <f>R274+U274</f>
        <v>6.346153846</v>
      </c>
      <c r="S275" s="51"/>
      <c r="T275" s="51"/>
      <c r="U275" s="51"/>
      <c r="V275" s="51"/>
      <c r="W275" s="51" t="s">
        <v>125</v>
      </c>
      <c r="X275" s="55">
        <f>X274+AA274</f>
        <v>6.518518519</v>
      </c>
      <c r="Y275" s="51"/>
      <c r="Z275" s="51"/>
      <c r="AA275" s="51"/>
      <c r="AB275" s="51"/>
      <c r="AC275" s="51"/>
      <c r="AD275" s="51"/>
      <c r="AE275" s="51"/>
      <c r="AF275" s="51"/>
      <c r="AG275" s="51"/>
    </row>
    <row r="276">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c r="AA276" s="35"/>
      <c r="AB276" s="35"/>
      <c r="AC276" s="35"/>
      <c r="AD276" s="35"/>
      <c r="AE276" s="35"/>
      <c r="AF276" s="35"/>
      <c r="AG276" s="35"/>
    </row>
    <row r="277">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c r="AA277" s="35"/>
      <c r="AB277" s="35"/>
      <c r="AC277" s="35"/>
      <c r="AD277" s="35"/>
      <c r="AE277" s="35"/>
      <c r="AF277" s="35"/>
      <c r="AG277" s="35"/>
    </row>
    <row r="278">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c r="AA278" s="35"/>
      <c r="AB278" s="35"/>
      <c r="AC278" s="35"/>
      <c r="AD278" s="35"/>
      <c r="AE278" s="35"/>
      <c r="AF278" s="35"/>
      <c r="AG278" s="35"/>
    </row>
    <row r="279">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c r="AA279" s="35"/>
      <c r="AB279" s="35"/>
      <c r="AC279" s="35"/>
      <c r="AD279" s="35"/>
      <c r="AE279" s="35"/>
      <c r="AF279" s="35"/>
      <c r="AG279" s="35"/>
    </row>
    <row r="280">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c r="AA280" s="35"/>
      <c r="AB280" s="35"/>
      <c r="AC280" s="35"/>
      <c r="AD280" s="35"/>
      <c r="AE280" s="35"/>
      <c r="AF280" s="35"/>
      <c r="AG280" s="35"/>
    </row>
    <row r="281">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c r="AA281" s="35"/>
      <c r="AB281" s="35"/>
      <c r="AC281" s="35"/>
      <c r="AD281" s="35"/>
      <c r="AE281" s="35"/>
      <c r="AF281" s="35"/>
      <c r="AG281" s="35"/>
    </row>
    <row r="282">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c r="AA282" s="35"/>
      <c r="AB282" s="35"/>
      <c r="AC282" s="35"/>
      <c r="AD282" s="35"/>
      <c r="AE282" s="35"/>
      <c r="AF282" s="35"/>
      <c r="AG282" s="35"/>
    </row>
    <row r="283">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c r="AA283" s="35"/>
      <c r="AB283" s="35"/>
      <c r="AC283" s="35"/>
      <c r="AD283" s="35"/>
      <c r="AE283" s="35"/>
      <c r="AF283" s="35"/>
      <c r="AG283" s="35"/>
    </row>
    <row r="284">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c r="AA284" s="35"/>
      <c r="AB284" s="35"/>
      <c r="AC284" s="35"/>
      <c r="AD284" s="35"/>
      <c r="AE284" s="35"/>
      <c r="AF284" s="35"/>
      <c r="AG284" s="35"/>
    </row>
    <row r="285">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c r="AA285" s="35"/>
      <c r="AB285" s="35"/>
      <c r="AC285" s="35"/>
      <c r="AD285" s="35"/>
      <c r="AE285" s="35"/>
      <c r="AF285" s="35"/>
      <c r="AG285" s="35"/>
    </row>
    <row r="286">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c r="AA286" s="35"/>
      <c r="AB286" s="35"/>
      <c r="AC286" s="35"/>
      <c r="AD286" s="35"/>
      <c r="AE286" s="35"/>
      <c r="AF286" s="35"/>
      <c r="AG286" s="35"/>
    </row>
    <row r="287">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c r="AA287" s="35"/>
      <c r="AB287" s="35"/>
      <c r="AC287" s="35"/>
      <c r="AD287" s="35"/>
      <c r="AE287" s="35"/>
      <c r="AF287" s="35"/>
      <c r="AG287" s="35"/>
    </row>
    <row r="288">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c r="AA288" s="35"/>
      <c r="AB288" s="35"/>
      <c r="AC288" s="35"/>
      <c r="AD288" s="35"/>
      <c r="AE288" s="35"/>
      <c r="AF288" s="35"/>
      <c r="AG288" s="35"/>
    </row>
    <row r="289">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c r="AA289" s="35"/>
      <c r="AB289" s="35"/>
      <c r="AC289" s="35"/>
      <c r="AD289" s="35"/>
      <c r="AE289" s="35"/>
      <c r="AF289" s="35"/>
      <c r="AG289" s="35"/>
    </row>
    <row r="290">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c r="AA290" s="35"/>
      <c r="AB290" s="35"/>
      <c r="AC290" s="35"/>
      <c r="AD290" s="35"/>
      <c r="AE290" s="35"/>
      <c r="AF290" s="35"/>
      <c r="AG290" s="35"/>
    </row>
    <row r="291">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c r="AA291" s="35"/>
      <c r="AB291" s="35"/>
      <c r="AC291" s="35"/>
      <c r="AD291" s="35"/>
      <c r="AE291" s="35"/>
      <c r="AF291" s="35"/>
      <c r="AG291" s="35"/>
    </row>
    <row r="292">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c r="AA292" s="35"/>
      <c r="AB292" s="35"/>
      <c r="AC292" s="35"/>
      <c r="AD292" s="35"/>
      <c r="AE292" s="35"/>
      <c r="AF292" s="35"/>
      <c r="AG292" s="35"/>
    </row>
    <row r="293">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c r="AA293" s="35"/>
      <c r="AB293" s="35"/>
      <c r="AC293" s="35"/>
      <c r="AD293" s="35"/>
      <c r="AE293" s="35"/>
      <c r="AF293" s="35"/>
      <c r="AG293" s="35"/>
    </row>
    <row r="294">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c r="AA294" s="35"/>
      <c r="AB294" s="35"/>
      <c r="AC294" s="35"/>
      <c r="AD294" s="35"/>
      <c r="AE294" s="35"/>
      <c r="AF294" s="35"/>
      <c r="AG294" s="35"/>
    </row>
    <row r="295">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c r="AA295" s="35"/>
      <c r="AB295" s="35"/>
      <c r="AC295" s="35"/>
      <c r="AD295" s="35"/>
      <c r="AE295" s="35"/>
      <c r="AF295" s="35"/>
      <c r="AG295" s="35"/>
    </row>
    <row r="296">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c r="AA296" s="35"/>
      <c r="AB296" s="35"/>
      <c r="AC296" s="35"/>
      <c r="AD296" s="35"/>
      <c r="AE296" s="35"/>
      <c r="AF296" s="35"/>
      <c r="AG296" s="35"/>
    </row>
    <row r="297">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c r="AA297" s="35"/>
      <c r="AB297" s="35"/>
      <c r="AC297" s="35"/>
      <c r="AD297" s="35"/>
      <c r="AE297" s="35"/>
      <c r="AF297" s="35"/>
      <c r="AG297" s="35"/>
    </row>
    <row r="298">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c r="AA298" s="35"/>
      <c r="AB298" s="35"/>
      <c r="AC298" s="35"/>
      <c r="AD298" s="35"/>
      <c r="AE298" s="35"/>
      <c r="AF298" s="35"/>
      <c r="AG298" s="35"/>
    </row>
    <row r="299">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c r="AA299" s="35"/>
      <c r="AB299" s="35"/>
      <c r="AC299" s="35"/>
      <c r="AD299" s="35"/>
      <c r="AE299" s="35"/>
      <c r="AF299" s="35"/>
      <c r="AG299" s="35"/>
    </row>
    <row r="300">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c r="AA300" s="35"/>
      <c r="AB300" s="35"/>
      <c r="AC300" s="35"/>
      <c r="AD300" s="35"/>
      <c r="AE300" s="35"/>
      <c r="AF300" s="35"/>
      <c r="AG300" s="35"/>
    </row>
    <row r="301">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c r="AA301" s="35"/>
      <c r="AB301" s="35"/>
      <c r="AC301" s="35"/>
      <c r="AD301" s="35"/>
      <c r="AE301" s="35"/>
      <c r="AF301" s="35"/>
      <c r="AG301" s="35"/>
    </row>
    <row r="302">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c r="AA302" s="35"/>
      <c r="AB302" s="35"/>
      <c r="AC302" s="35"/>
      <c r="AD302" s="35"/>
      <c r="AE302" s="35"/>
      <c r="AF302" s="35"/>
      <c r="AG302" s="35"/>
    </row>
    <row r="303">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c r="AA303" s="35"/>
      <c r="AB303" s="35"/>
      <c r="AC303" s="35"/>
      <c r="AD303" s="35"/>
      <c r="AE303" s="35"/>
      <c r="AF303" s="35"/>
      <c r="AG303" s="35"/>
    </row>
    <row r="304">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c r="AA304" s="35"/>
      <c r="AB304" s="35"/>
      <c r="AC304" s="35"/>
      <c r="AD304" s="35"/>
      <c r="AE304" s="35"/>
      <c r="AF304" s="35"/>
      <c r="AG304" s="35"/>
    </row>
    <row r="305">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c r="AA305" s="35"/>
      <c r="AB305" s="35"/>
      <c r="AC305" s="35"/>
      <c r="AD305" s="35"/>
      <c r="AE305" s="35"/>
      <c r="AF305" s="35"/>
      <c r="AG305" s="35"/>
    </row>
    <row r="306">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c r="AA306" s="35"/>
      <c r="AB306" s="35"/>
      <c r="AC306" s="35"/>
      <c r="AD306" s="35"/>
      <c r="AE306" s="35"/>
      <c r="AF306" s="35"/>
      <c r="AG306" s="35"/>
    </row>
    <row r="307">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c r="AA307" s="35"/>
      <c r="AB307" s="35"/>
      <c r="AC307" s="35"/>
      <c r="AD307" s="35"/>
      <c r="AE307" s="35"/>
      <c r="AF307" s="35"/>
      <c r="AG307" s="35"/>
    </row>
    <row r="308">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c r="AA308" s="35"/>
      <c r="AB308" s="35"/>
      <c r="AC308" s="35"/>
      <c r="AD308" s="35"/>
      <c r="AE308" s="35"/>
      <c r="AF308" s="35"/>
      <c r="AG308" s="35"/>
    </row>
    <row r="309">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c r="AA309" s="35"/>
      <c r="AB309" s="35"/>
      <c r="AC309" s="35"/>
      <c r="AD309" s="35"/>
      <c r="AE309" s="35"/>
      <c r="AF309" s="35"/>
      <c r="AG309" s="35"/>
    </row>
    <row r="310">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c r="AA310" s="35"/>
      <c r="AB310" s="35"/>
      <c r="AC310" s="35"/>
      <c r="AD310" s="35"/>
      <c r="AE310" s="35"/>
      <c r="AF310" s="35"/>
      <c r="AG310" s="35"/>
    </row>
    <row r="311">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c r="AA311" s="35"/>
      <c r="AB311" s="35"/>
      <c r="AC311" s="35"/>
      <c r="AD311" s="35"/>
      <c r="AE311" s="35"/>
      <c r="AF311" s="35"/>
      <c r="AG311" s="35"/>
    </row>
    <row r="312">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c r="AA312" s="35"/>
      <c r="AB312" s="35"/>
      <c r="AC312" s="35"/>
      <c r="AD312" s="35"/>
      <c r="AE312" s="35"/>
      <c r="AF312" s="35"/>
      <c r="AG312" s="35"/>
    </row>
    <row r="313">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c r="AA313" s="35"/>
      <c r="AB313" s="35"/>
      <c r="AC313" s="35"/>
      <c r="AD313" s="35"/>
      <c r="AE313" s="35"/>
      <c r="AF313" s="35"/>
      <c r="AG313" s="35"/>
    </row>
    <row r="314">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c r="AA314" s="35"/>
      <c r="AB314" s="35"/>
      <c r="AC314" s="35"/>
      <c r="AD314" s="35"/>
      <c r="AE314" s="35"/>
      <c r="AF314" s="35"/>
      <c r="AG314" s="35"/>
    </row>
    <row r="315">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c r="AA315" s="35"/>
      <c r="AB315" s="35"/>
      <c r="AC315" s="35"/>
      <c r="AD315" s="35"/>
      <c r="AE315" s="35"/>
      <c r="AF315" s="35"/>
      <c r="AG315" s="35"/>
    </row>
    <row r="316">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c r="AA316" s="35"/>
      <c r="AB316" s="35"/>
      <c r="AC316" s="35"/>
      <c r="AD316" s="35"/>
      <c r="AE316" s="35"/>
      <c r="AF316" s="35"/>
      <c r="AG316" s="35"/>
    </row>
    <row r="317">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c r="AA317" s="35"/>
      <c r="AB317" s="35"/>
      <c r="AC317" s="35"/>
      <c r="AD317" s="35"/>
      <c r="AE317" s="35"/>
      <c r="AF317" s="35"/>
      <c r="AG317" s="35"/>
    </row>
    <row r="318">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c r="AA318" s="35"/>
      <c r="AB318" s="35"/>
      <c r="AC318" s="35"/>
      <c r="AD318" s="35"/>
      <c r="AE318" s="35"/>
      <c r="AF318" s="35"/>
      <c r="AG318" s="35"/>
    </row>
    <row r="319">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c r="AA319" s="35"/>
      <c r="AB319" s="35"/>
      <c r="AC319" s="35"/>
      <c r="AD319" s="35"/>
      <c r="AE319" s="35"/>
      <c r="AF319" s="35"/>
      <c r="AG319" s="35"/>
    </row>
    <row r="320">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c r="AA320" s="35"/>
      <c r="AB320" s="35"/>
      <c r="AC320" s="35"/>
      <c r="AD320" s="35"/>
      <c r="AE320" s="35"/>
      <c r="AF320" s="35"/>
      <c r="AG320" s="35"/>
    </row>
    <row r="321">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c r="AA321" s="35"/>
      <c r="AB321" s="35"/>
      <c r="AC321" s="35"/>
      <c r="AD321" s="35"/>
      <c r="AE321" s="35"/>
      <c r="AF321" s="35"/>
      <c r="AG321" s="35"/>
    </row>
    <row r="322">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c r="AA322" s="35"/>
      <c r="AB322" s="35"/>
      <c r="AC322" s="35"/>
      <c r="AD322" s="35"/>
      <c r="AE322" s="35"/>
      <c r="AF322" s="35"/>
      <c r="AG322" s="35"/>
    </row>
    <row r="323">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c r="AA323" s="35"/>
      <c r="AB323" s="35"/>
      <c r="AC323" s="35"/>
      <c r="AD323" s="35"/>
      <c r="AE323" s="35"/>
      <c r="AF323" s="35"/>
      <c r="AG323" s="35"/>
    </row>
    <row r="324">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c r="AA324" s="35"/>
      <c r="AB324" s="35"/>
      <c r="AC324" s="35"/>
      <c r="AD324" s="35"/>
      <c r="AE324" s="35"/>
      <c r="AF324" s="35"/>
      <c r="AG324" s="35"/>
    </row>
    <row r="325">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c r="AA325" s="35"/>
      <c r="AB325" s="35"/>
      <c r="AC325" s="35"/>
      <c r="AD325" s="35"/>
      <c r="AE325" s="35"/>
      <c r="AF325" s="35"/>
      <c r="AG325" s="35"/>
    </row>
    <row r="326">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c r="AA326" s="35"/>
      <c r="AB326" s="35"/>
      <c r="AC326" s="35"/>
      <c r="AD326" s="35"/>
      <c r="AE326" s="35"/>
      <c r="AF326" s="35"/>
      <c r="AG326" s="35"/>
    </row>
    <row r="327">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c r="AA327" s="35"/>
      <c r="AB327" s="35"/>
      <c r="AC327" s="35"/>
      <c r="AD327" s="35"/>
      <c r="AE327" s="35"/>
      <c r="AF327" s="35"/>
      <c r="AG327" s="35"/>
    </row>
    <row r="328">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c r="AA328" s="35"/>
      <c r="AB328" s="35"/>
      <c r="AC328" s="35"/>
      <c r="AD328" s="35"/>
      <c r="AE328" s="35"/>
      <c r="AF328" s="35"/>
      <c r="AG328" s="35"/>
    </row>
    <row r="329">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c r="AA329" s="35"/>
      <c r="AB329" s="35"/>
      <c r="AC329" s="35"/>
      <c r="AD329" s="35"/>
      <c r="AE329" s="35"/>
      <c r="AF329" s="35"/>
      <c r="AG329" s="35"/>
    </row>
    <row r="330">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c r="AA330" s="35"/>
      <c r="AB330" s="35"/>
      <c r="AC330" s="35"/>
      <c r="AD330" s="35"/>
      <c r="AE330" s="35"/>
      <c r="AF330" s="35"/>
      <c r="AG330" s="35"/>
    </row>
    <row r="331">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c r="AA331" s="35"/>
      <c r="AB331" s="35"/>
      <c r="AC331" s="35"/>
      <c r="AD331" s="35"/>
      <c r="AE331" s="35"/>
      <c r="AF331" s="35"/>
      <c r="AG331" s="35"/>
    </row>
    <row r="332">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c r="AA332" s="35"/>
      <c r="AB332" s="35"/>
      <c r="AC332" s="35"/>
      <c r="AD332" s="35"/>
      <c r="AE332" s="35"/>
      <c r="AF332" s="35"/>
      <c r="AG332" s="35"/>
    </row>
    <row r="333">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c r="AA333" s="35"/>
      <c r="AB333" s="35"/>
      <c r="AC333" s="35"/>
      <c r="AD333" s="35"/>
      <c r="AE333" s="35"/>
      <c r="AF333" s="35"/>
      <c r="AG333" s="35"/>
    </row>
    <row r="334">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c r="AA334" s="35"/>
      <c r="AB334" s="35"/>
      <c r="AC334" s="35"/>
      <c r="AD334" s="35"/>
      <c r="AE334" s="35"/>
      <c r="AF334" s="35"/>
      <c r="AG334" s="35"/>
    </row>
    <row r="335">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c r="AA335" s="35"/>
      <c r="AB335" s="35"/>
      <c r="AC335" s="35"/>
      <c r="AD335" s="35"/>
      <c r="AE335" s="35"/>
      <c r="AF335" s="35"/>
      <c r="AG335" s="35"/>
    </row>
    <row r="336">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c r="AA336" s="35"/>
      <c r="AB336" s="35"/>
      <c r="AC336" s="35"/>
      <c r="AD336" s="35"/>
      <c r="AE336" s="35"/>
      <c r="AF336" s="35"/>
      <c r="AG336" s="35"/>
    </row>
    <row r="337">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c r="AA337" s="35"/>
      <c r="AB337" s="35"/>
      <c r="AC337" s="35"/>
      <c r="AD337" s="35"/>
      <c r="AE337" s="35"/>
      <c r="AF337" s="35"/>
      <c r="AG337" s="35"/>
    </row>
    <row r="338">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c r="AA338" s="35"/>
      <c r="AB338" s="35"/>
      <c r="AC338" s="35"/>
      <c r="AD338" s="35"/>
      <c r="AE338" s="35"/>
      <c r="AF338" s="35"/>
      <c r="AG338" s="35"/>
    </row>
    <row r="339">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c r="AA339" s="35"/>
      <c r="AB339" s="35"/>
      <c r="AC339" s="35"/>
      <c r="AD339" s="35"/>
      <c r="AE339" s="35"/>
      <c r="AF339" s="35"/>
      <c r="AG339" s="35"/>
    </row>
    <row r="340">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c r="AA340" s="35"/>
      <c r="AB340" s="35"/>
      <c r="AC340" s="35"/>
      <c r="AD340" s="35"/>
      <c r="AE340" s="35"/>
      <c r="AF340" s="35"/>
      <c r="AG340" s="35"/>
    </row>
    <row r="341">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c r="AA341" s="35"/>
      <c r="AB341" s="35"/>
      <c r="AC341" s="35"/>
      <c r="AD341" s="35"/>
      <c r="AE341" s="35"/>
      <c r="AF341" s="35"/>
      <c r="AG341" s="35"/>
    </row>
    <row r="342">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c r="AA342" s="35"/>
      <c r="AB342" s="35"/>
      <c r="AC342" s="35"/>
      <c r="AD342" s="35"/>
      <c r="AE342" s="35"/>
      <c r="AF342" s="35"/>
      <c r="AG342" s="35"/>
    </row>
    <row r="343">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c r="AA343" s="35"/>
      <c r="AB343" s="35"/>
      <c r="AC343" s="35"/>
      <c r="AD343" s="35"/>
      <c r="AE343" s="35"/>
      <c r="AF343" s="35"/>
      <c r="AG343" s="35"/>
    </row>
    <row r="344">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c r="AA344" s="35"/>
      <c r="AB344" s="35"/>
      <c r="AC344" s="35"/>
      <c r="AD344" s="35"/>
      <c r="AE344" s="35"/>
      <c r="AF344" s="35"/>
      <c r="AG344" s="35"/>
    </row>
    <row r="345">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c r="AA345" s="35"/>
      <c r="AB345" s="35"/>
      <c r="AC345" s="35"/>
      <c r="AD345" s="35"/>
      <c r="AE345" s="35"/>
      <c r="AF345" s="35"/>
      <c r="AG345" s="35"/>
    </row>
    <row r="346">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c r="AA346" s="35"/>
      <c r="AB346" s="35"/>
      <c r="AC346" s="35"/>
      <c r="AD346" s="35"/>
      <c r="AE346" s="35"/>
      <c r="AF346" s="35"/>
      <c r="AG346" s="35"/>
    </row>
    <row r="347">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c r="AA347" s="35"/>
      <c r="AB347" s="35"/>
      <c r="AC347" s="35"/>
      <c r="AD347" s="35"/>
      <c r="AE347" s="35"/>
      <c r="AF347" s="35"/>
      <c r="AG347" s="35"/>
    </row>
    <row r="348">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c r="AA348" s="35"/>
      <c r="AB348" s="35"/>
      <c r="AC348" s="35"/>
      <c r="AD348" s="35"/>
      <c r="AE348" s="35"/>
      <c r="AF348" s="35"/>
      <c r="AG348" s="35"/>
    </row>
    <row r="349">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c r="AA349" s="35"/>
      <c r="AB349" s="35"/>
      <c r="AC349" s="35"/>
      <c r="AD349" s="35"/>
      <c r="AE349" s="35"/>
      <c r="AF349" s="35"/>
      <c r="AG349" s="35"/>
    </row>
    <row r="350">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c r="AA350" s="35"/>
      <c r="AB350" s="35"/>
      <c r="AC350" s="35"/>
      <c r="AD350" s="35"/>
      <c r="AE350" s="35"/>
      <c r="AF350" s="35"/>
      <c r="AG350" s="35"/>
    </row>
    <row r="351">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c r="AA351" s="35"/>
      <c r="AB351" s="35"/>
      <c r="AC351" s="35"/>
      <c r="AD351" s="35"/>
      <c r="AE351" s="35"/>
      <c r="AF351" s="35"/>
      <c r="AG351" s="35"/>
    </row>
    <row r="352">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c r="AA352" s="35"/>
      <c r="AB352" s="35"/>
      <c r="AC352" s="35"/>
      <c r="AD352" s="35"/>
      <c r="AE352" s="35"/>
      <c r="AF352" s="35"/>
      <c r="AG352" s="35"/>
    </row>
    <row r="353">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c r="AA353" s="35"/>
      <c r="AB353" s="35"/>
      <c r="AC353" s="35"/>
      <c r="AD353" s="35"/>
      <c r="AE353" s="35"/>
      <c r="AF353" s="35"/>
      <c r="AG353" s="35"/>
    </row>
    <row r="354">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c r="AA354" s="35"/>
      <c r="AB354" s="35"/>
      <c r="AC354" s="35"/>
      <c r="AD354" s="35"/>
      <c r="AE354" s="35"/>
      <c r="AF354" s="35"/>
      <c r="AG354" s="35"/>
    </row>
    <row r="355">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c r="AA355" s="35"/>
      <c r="AB355" s="35"/>
      <c r="AC355" s="35"/>
      <c r="AD355" s="35"/>
      <c r="AE355" s="35"/>
      <c r="AF355" s="35"/>
      <c r="AG355" s="35"/>
    </row>
    <row r="356">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c r="AA356" s="35"/>
      <c r="AB356" s="35"/>
      <c r="AC356" s="35"/>
      <c r="AD356" s="35"/>
      <c r="AE356" s="35"/>
      <c r="AF356" s="35"/>
      <c r="AG356" s="35"/>
    </row>
    <row r="357">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c r="AA357" s="35"/>
      <c r="AB357" s="35"/>
      <c r="AC357" s="35"/>
      <c r="AD357" s="35"/>
      <c r="AE357" s="35"/>
      <c r="AF357" s="35"/>
      <c r="AG357" s="35"/>
    </row>
    <row r="358">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c r="AA358" s="35"/>
      <c r="AB358" s="35"/>
      <c r="AC358" s="35"/>
      <c r="AD358" s="35"/>
      <c r="AE358" s="35"/>
      <c r="AF358" s="35"/>
      <c r="AG358" s="35"/>
    </row>
    <row r="359">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c r="AA359" s="35"/>
      <c r="AB359" s="35"/>
      <c r="AC359" s="35"/>
      <c r="AD359" s="35"/>
      <c r="AE359" s="35"/>
      <c r="AF359" s="35"/>
      <c r="AG359" s="35"/>
    </row>
    <row r="360">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c r="AA360" s="35"/>
      <c r="AB360" s="35"/>
      <c r="AC360" s="35"/>
      <c r="AD360" s="35"/>
      <c r="AE360" s="35"/>
      <c r="AF360" s="35"/>
      <c r="AG360" s="35"/>
    </row>
    <row r="361">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c r="AA361" s="35"/>
      <c r="AB361" s="35"/>
      <c r="AC361" s="35"/>
      <c r="AD361" s="35"/>
      <c r="AE361" s="35"/>
      <c r="AF361" s="35"/>
      <c r="AG361" s="35"/>
    </row>
    <row r="362">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c r="AA362" s="35"/>
      <c r="AB362" s="35"/>
      <c r="AC362" s="35"/>
      <c r="AD362" s="35"/>
      <c r="AE362" s="35"/>
      <c r="AF362" s="35"/>
      <c r="AG362" s="35"/>
    </row>
    <row r="363">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c r="AA363" s="35"/>
      <c r="AB363" s="35"/>
      <c r="AC363" s="35"/>
      <c r="AD363" s="35"/>
      <c r="AE363" s="35"/>
      <c r="AF363" s="35"/>
      <c r="AG363" s="35"/>
    </row>
    <row r="364">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c r="AA364" s="35"/>
      <c r="AB364" s="35"/>
      <c r="AC364" s="35"/>
      <c r="AD364" s="35"/>
      <c r="AE364" s="35"/>
      <c r="AF364" s="35"/>
      <c r="AG364" s="35"/>
    </row>
    <row r="365">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c r="AA365" s="35"/>
      <c r="AB365" s="35"/>
      <c r="AC365" s="35"/>
      <c r="AD365" s="35"/>
      <c r="AE365" s="35"/>
      <c r="AF365" s="35"/>
      <c r="AG365" s="35"/>
    </row>
    <row r="366">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c r="AA366" s="35"/>
      <c r="AB366" s="35"/>
      <c r="AC366" s="35"/>
      <c r="AD366" s="35"/>
      <c r="AE366" s="35"/>
      <c r="AF366" s="35"/>
      <c r="AG366" s="35"/>
    </row>
    <row r="367">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c r="AA367" s="35"/>
      <c r="AB367" s="35"/>
      <c r="AC367" s="35"/>
      <c r="AD367" s="35"/>
      <c r="AE367" s="35"/>
      <c r="AF367" s="35"/>
      <c r="AG367" s="35"/>
    </row>
    <row r="368">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c r="AA368" s="35"/>
      <c r="AB368" s="35"/>
      <c r="AC368" s="35"/>
      <c r="AD368" s="35"/>
      <c r="AE368" s="35"/>
      <c r="AF368" s="35"/>
      <c r="AG368" s="35"/>
    </row>
    <row r="369">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c r="AA369" s="35"/>
      <c r="AB369" s="35"/>
      <c r="AC369" s="35"/>
      <c r="AD369" s="35"/>
      <c r="AE369" s="35"/>
      <c r="AF369" s="35"/>
      <c r="AG369" s="35"/>
    </row>
    <row r="370">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c r="AA370" s="35"/>
      <c r="AB370" s="35"/>
      <c r="AC370" s="35"/>
      <c r="AD370" s="35"/>
      <c r="AE370" s="35"/>
      <c r="AF370" s="35"/>
      <c r="AG370" s="35"/>
    </row>
    <row r="371">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c r="AA371" s="35"/>
      <c r="AB371" s="35"/>
      <c r="AC371" s="35"/>
      <c r="AD371" s="35"/>
      <c r="AE371" s="35"/>
      <c r="AF371" s="35"/>
      <c r="AG371" s="35"/>
    </row>
    <row r="372">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c r="AA372" s="35"/>
      <c r="AB372" s="35"/>
      <c r="AC372" s="35"/>
      <c r="AD372" s="35"/>
      <c r="AE372" s="35"/>
      <c r="AF372" s="35"/>
      <c r="AG372" s="35"/>
    </row>
    <row r="373">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c r="AA373" s="35"/>
      <c r="AB373" s="35"/>
      <c r="AC373" s="35"/>
      <c r="AD373" s="35"/>
      <c r="AE373" s="35"/>
      <c r="AF373" s="35"/>
      <c r="AG373" s="35"/>
    </row>
    <row r="374">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c r="AA374" s="35"/>
      <c r="AB374" s="35"/>
      <c r="AC374" s="35"/>
      <c r="AD374" s="35"/>
      <c r="AE374" s="35"/>
      <c r="AF374" s="35"/>
      <c r="AG374" s="35"/>
    </row>
    <row r="375">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c r="AA375" s="35"/>
      <c r="AB375" s="35"/>
      <c r="AC375" s="35"/>
      <c r="AD375" s="35"/>
      <c r="AE375" s="35"/>
      <c r="AF375" s="35"/>
      <c r="AG375" s="35"/>
    </row>
    <row r="376">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c r="AA376" s="35"/>
      <c r="AB376" s="35"/>
      <c r="AC376" s="35"/>
      <c r="AD376" s="35"/>
      <c r="AE376" s="35"/>
      <c r="AF376" s="35"/>
      <c r="AG376" s="35"/>
    </row>
    <row r="377">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c r="AA377" s="35"/>
      <c r="AB377" s="35"/>
      <c r="AC377" s="35"/>
      <c r="AD377" s="35"/>
      <c r="AE377" s="35"/>
      <c r="AF377" s="35"/>
      <c r="AG377" s="35"/>
    </row>
    <row r="378">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c r="AA378" s="35"/>
      <c r="AB378" s="35"/>
      <c r="AC378" s="35"/>
      <c r="AD378" s="35"/>
      <c r="AE378" s="35"/>
      <c r="AF378" s="35"/>
      <c r="AG378" s="35"/>
    </row>
    <row r="379">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c r="AA379" s="35"/>
      <c r="AB379" s="35"/>
      <c r="AC379" s="35"/>
      <c r="AD379" s="35"/>
      <c r="AE379" s="35"/>
      <c r="AF379" s="35"/>
      <c r="AG379" s="35"/>
    </row>
    <row r="380">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c r="AA380" s="35"/>
      <c r="AB380" s="35"/>
      <c r="AC380" s="35"/>
      <c r="AD380" s="35"/>
      <c r="AE380" s="35"/>
      <c r="AF380" s="35"/>
      <c r="AG380" s="35"/>
    </row>
    <row r="381">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c r="AA381" s="35"/>
      <c r="AB381" s="35"/>
      <c r="AC381" s="35"/>
      <c r="AD381" s="35"/>
      <c r="AE381" s="35"/>
      <c r="AF381" s="35"/>
      <c r="AG381" s="35"/>
    </row>
    <row r="382">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c r="AA382" s="35"/>
      <c r="AB382" s="35"/>
      <c r="AC382" s="35"/>
      <c r="AD382" s="35"/>
      <c r="AE382" s="35"/>
      <c r="AF382" s="35"/>
      <c r="AG382" s="35"/>
    </row>
    <row r="383">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c r="AA383" s="35"/>
      <c r="AB383" s="35"/>
      <c r="AC383" s="35"/>
      <c r="AD383" s="35"/>
      <c r="AE383" s="35"/>
      <c r="AF383" s="35"/>
      <c r="AG383" s="35"/>
    </row>
    <row r="384">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c r="AA384" s="35"/>
      <c r="AB384" s="35"/>
      <c r="AC384" s="35"/>
      <c r="AD384" s="35"/>
      <c r="AE384" s="35"/>
      <c r="AF384" s="35"/>
      <c r="AG384" s="35"/>
    </row>
    <row r="385">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c r="AA385" s="35"/>
      <c r="AB385" s="35"/>
      <c r="AC385" s="35"/>
      <c r="AD385" s="35"/>
      <c r="AE385" s="35"/>
      <c r="AF385" s="35"/>
      <c r="AG385" s="35"/>
    </row>
    <row r="386">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c r="AA386" s="35"/>
      <c r="AB386" s="35"/>
      <c r="AC386" s="35"/>
      <c r="AD386" s="35"/>
      <c r="AE386" s="35"/>
      <c r="AF386" s="35"/>
      <c r="AG386" s="35"/>
    </row>
    <row r="387">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c r="AA387" s="35"/>
      <c r="AB387" s="35"/>
      <c r="AC387" s="35"/>
      <c r="AD387" s="35"/>
      <c r="AE387" s="35"/>
      <c r="AF387" s="35"/>
      <c r="AG387" s="35"/>
    </row>
    <row r="388">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c r="AA388" s="35"/>
      <c r="AB388" s="35"/>
      <c r="AC388" s="35"/>
      <c r="AD388" s="35"/>
      <c r="AE388" s="35"/>
      <c r="AF388" s="35"/>
      <c r="AG388" s="35"/>
    </row>
    <row r="389">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c r="AA389" s="35"/>
      <c r="AB389" s="35"/>
      <c r="AC389" s="35"/>
      <c r="AD389" s="35"/>
      <c r="AE389" s="35"/>
      <c r="AF389" s="35"/>
      <c r="AG389" s="35"/>
    </row>
    <row r="390">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c r="AA390" s="35"/>
      <c r="AB390" s="35"/>
      <c r="AC390" s="35"/>
      <c r="AD390" s="35"/>
      <c r="AE390" s="35"/>
      <c r="AF390" s="35"/>
      <c r="AG390" s="35"/>
    </row>
    <row r="391">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c r="AA391" s="35"/>
      <c r="AB391" s="35"/>
      <c r="AC391" s="35"/>
      <c r="AD391" s="35"/>
      <c r="AE391" s="35"/>
      <c r="AF391" s="35"/>
      <c r="AG391" s="35"/>
    </row>
    <row r="392">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c r="AA392" s="35"/>
      <c r="AB392" s="35"/>
      <c r="AC392" s="35"/>
      <c r="AD392" s="35"/>
      <c r="AE392" s="35"/>
      <c r="AF392" s="35"/>
      <c r="AG392" s="35"/>
    </row>
    <row r="393">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c r="AA393" s="35"/>
      <c r="AB393" s="35"/>
      <c r="AC393" s="35"/>
      <c r="AD393" s="35"/>
      <c r="AE393" s="35"/>
      <c r="AF393" s="35"/>
      <c r="AG393" s="35"/>
    </row>
    <row r="394">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c r="AA394" s="35"/>
      <c r="AB394" s="35"/>
      <c r="AC394" s="35"/>
      <c r="AD394" s="35"/>
      <c r="AE394" s="35"/>
      <c r="AF394" s="35"/>
      <c r="AG394" s="35"/>
    </row>
    <row r="395">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c r="AA395" s="35"/>
      <c r="AB395" s="35"/>
      <c r="AC395" s="35"/>
      <c r="AD395" s="35"/>
      <c r="AE395" s="35"/>
      <c r="AF395" s="35"/>
      <c r="AG395" s="35"/>
    </row>
    <row r="396">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c r="AA396" s="35"/>
      <c r="AB396" s="35"/>
      <c r="AC396" s="35"/>
      <c r="AD396" s="35"/>
      <c r="AE396" s="35"/>
      <c r="AF396" s="35"/>
      <c r="AG396" s="35"/>
    </row>
    <row r="397">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c r="AA397" s="35"/>
      <c r="AB397" s="35"/>
      <c r="AC397" s="35"/>
      <c r="AD397" s="35"/>
      <c r="AE397" s="35"/>
      <c r="AF397" s="35"/>
      <c r="AG397" s="35"/>
    </row>
    <row r="398">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c r="AA398" s="35"/>
      <c r="AB398" s="35"/>
      <c r="AC398" s="35"/>
      <c r="AD398" s="35"/>
      <c r="AE398" s="35"/>
      <c r="AF398" s="35"/>
      <c r="AG398" s="35"/>
    </row>
    <row r="399">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c r="AA399" s="35"/>
      <c r="AB399" s="35"/>
      <c r="AC399" s="35"/>
      <c r="AD399" s="35"/>
      <c r="AE399" s="35"/>
      <c r="AF399" s="35"/>
      <c r="AG399" s="35"/>
    </row>
    <row r="400">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c r="AA400" s="35"/>
      <c r="AB400" s="35"/>
      <c r="AC400" s="35"/>
      <c r="AD400" s="35"/>
      <c r="AE400" s="35"/>
      <c r="AF400" s="35"/>
      <c r="AG400" s="35"/>
    </row>
    <row r="401">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c r="AA401" s="35"/>
      <c r="AB401" s="35"/>
      <c r="AC401" s="35"/>
      <c r="AD401" s="35"/>
      <c r="AE401" s="35"/>
      <c r="AF401" s="35"/>
      <c r="AG401" s="35"/>
    </row>
    <row r="402">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c r="AA402" s="35"/>
      <c r="AB402" s="35"/>
      <c r="AC402" s="35"/>
      <c r="AD402" s="35"/>
      <c r="AE402" s="35"/>
      <c r="AF402" s="35"/>
      <c r="AG402" s="35"/>
    </row>
    <row r="403">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c r="AA403" s="35"/>
      <c r="AB403" s="35"/>
      <c r="AC403" s="35"/>
      <c r="AD403" s="35"/>
      <c r="AE403" s="35"/>
      <c r="AF403" s="35"/>
      <c r="AG403" s="35"/>
    </row>
    <row r="404">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c r="AA404" s="35"/>
      <c r="AB404" s="35"/>
      <c r="AC404" s="35"/>
      <c r="AD404" s="35"/>
      <c r="AE404" s="35"/>
      <c r="AF404" s="35"/>
      <c r="AG404" s="35"/>
    </row>
    <row r="405">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c r="AA405" s="35"/>
      <c r="AB405" s="35"/>
      <c r="AC405" s="35"/>
      <c r="AD405" s="35"/>
      <c r="AE405" s="35"/>
      <c r="AF405" s="35"/>
      <c r="AG405" s="35"/>
    </row>
    <row r="406">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c r="AA406" s="35"/>
      <c r="AB406" s="35"/>
      <c r="AC406" s="35"/>
      <c r="AD406" s="35"/>
      <c r="AE406" s="35"/>
      <c r="AF406" s="35"/>
      <c r="AG406" s="35"/>
    </row>
    <row r="407">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c r="AA407" s="35"/>
      <c r="AB407" s="35"/>
      <c r="AC407" s="35"/>
      <c r="AD407" s="35"/>
      <c r="AE407" s="35"/>
      <c r="AF407" s="35"/>
      <c r="AG407" s="35"/>
    </row>
    <row r="408">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c r="AA408" s="35"/>
      <c r="AB408" s="35"/>
      <c r="AC408" s="35"/>
      <c r="AD408" s="35"/>
      <c r="AE408" s="35"/>
      <c r="AF408" s="35"/>
      <c r="AG408" s="35"/>
    </row>
    <row r="409">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c r="AA409" s="35"/>
      <c r="AB409" s="35"/>
      <c r="AC409" s="35"/>
      <c r="AD409" s="35"/>
      <c r="AE409" s="35"/>
      <c r="AF409" s="35"/>
      <c r="AG409" s="35"/>
    </row>
    <row r="410">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c r="AA410" s="35"/>
      <c r="AB410" s="35"/>
      <c r="AC410" s="35"/>
      <c r="AD410" s="35"/>
      <c r="AE410" s="35"/>
      <c r="AF410" s="35"/>
      <c r="AG410" s="35"/>
    </row>
    <row r="411">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c r="AA411" s="35"/>
      <c r="AB411" s="35"/>
      <c r="AC411" s="35"/>
      <c r="AD411" s="35"/>
      <c r="AE411" s="35"/>
      <c r="AF411" s="35"/>
      <c r="AG411" s="35"/>
    </row>
    <row r="412">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c r="AA412" s="35"/>
      <c r="AB412" s="35"/>
      <c r="AC412" s="35"/>
      <c r="AD412" s="35"/>
      <c r="AE412" s="35"/>
      <c r="AF412" s="35"/>
      <c r="AG412" s="35"/>
    </row>
    <row r="413">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c r="AA413" s="35"/>
      <c r="AB413" s="35"/>
      <c r="AC413" s="35"/>
      <c r="AD413" s="35"/>
      <c r="AE413" s="35"/>
      <c r="AF413" s="35"/>
      <c r="AG413" s="35"/>
    </row>
    <row r="414">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c r="AA414" s="35"/>
      <c r="AB414" s="35"/>
      <c r="AC414" s="35"/>
      <c r="AD414" s="35"/>
      <c r="AE414" s="35"/>
      <c r="AF414" s="35"/>
      <c r="AG414" s="35"/>
    </row>
    <row r="415">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c r="AA415" s="35"/>
      <c r="AB415" s="35"/>
      <c r="AC415" s="35"/>
      <c r="AD415" s="35"/>
      <c r="AE415" s="35"/>
      <c r="AF415" s="35"/>
      <c r="AG415" s="35"/>
    </row>
    <row r="416">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c r="AA416" s="35"/>
      <c r="AB416" s="35"/>
      <c r="AC416" s="35"/>
      <c r="AD416" s="35"/>
      <c r="AE416" s="35"/>
      <c r="AF416" s="35"/>
      <c r="AG416" s="35"/>
    </row>
    <row r="417">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c r="AA417" s="35"/>
      <c r="AB417" s="35"/>
      <c r="AC417" s="35"/>
      <c r="AD417" s="35"/>
      <c r="AE417" s="35"/>
      <c r="AF417" s="35"/>
      <c r="AG417" s="35"/>
    </row>
    <row r="418">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c r="AA418" s="35"/>
      <c r="AB418" s="35"/>
      <c r="AC418" s="35"/>
      <c r="AD418" s="35"/>
      <c r="AE418" s="35"/>
      <c r="AF418" s="35"/>
      <c r="AG418" s="35"/>
    </row>
    <row r="419">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c r="AA419" s="35"/>
      <c r="AB419" s="35"/>
      <c r="AC419" s="35"/>
      <c r="AD419" s="35"/>
      <c r="AE419" s="35"/>
      <c r="AF419" s="35"/>
      <c r="AG419" s="35"/>
    </row>
    <row r="420">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c r="AA420" s="35"/>
      <c r="AB420" s="35"/>
      <c r="AC420" s="35"/>
      <c r="AD420" s="35"/>
      <c r="AE420" s="35"/>
      <c r="AF420" s="35"/>
      <c r="AG420" s="35"/>
    </row>
    <row r="421">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c r="AA421" s="35"/>
      <c r="AB421" s="35"/>
      <c r="AC421" s="35"/>
      <c r="AD421" s="35"/>
      <c r="AE421" s="35"/>
      <c r="AF421" s="35"/>
      <c r="AG421" s="35"/>
    </row>
    <row r="422">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c r="AA422" s="35"/>
      <c r="AB422" s="35"/>
      <c r="AC422" s="35"/>
      <c r="AD422" s="35"/>
      <c r="AE422" s="35"/>
      <c r="AF422" s="35"/>
      <c r="AG422" s="35"/>
    </row>
    <row r="423">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c r="AA423" s="35"/>
      <c r="AB423" s="35"/>
      <c r="AC423" s="35"/>
      <c r="AD423" s="35"/>
      <c r="AE423" s="35"/>
      <c r="AF423" s="35"/>
      <c r="AG423" s="35"/>
    </row>
    <row r="424">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c r="AA424" s="35"/>
      <c r="AB424" s="35"/>
      <c r="AC424" s="35"/>
      <c r="AD424" s="35"/>
      <c r="AE424" s="35"/>
      <c r="AF424" s="35"/>
      <c r="AG424" s="35"/>
    </row>
    <row r="425">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c r="AA425" s="35"/>
      <c r="AB425" s="35"/>
      <c r="AC425" s="35"/>
      <c r="AD425" s="35"/>
      <c r="AE425" s="35"/>
      <c r="AF425" s="35"/>
      <c r="AG425" s="35"/>
    </row>
    <row r="426">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c r="AA426" s="35"/>
      <c r="AB426" s="35"/>
      <c r="AC426" s="35"/>
      <c r="AD426" s="35"/>
      <c r="AE426" s="35"/>
      <c r="AF426" s="35"/>
      <c r="AG426" s="35"/>
    </row>
    <row r="427">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c r="AA427" s="35"/>
      <c r="AB427" s="35"/>
      <c r="AC427" s="35"/>
      <c r="AD427" s="35"/>
      <c r="AE427" s="35"/>
      <c r="AF427" s="35"/>
      <c r="AG427" s="35"/>
    </row>
    <row r="428">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c r="AA428" s="35"/>
      <c r="AB428" s="35"/>
      <c r="AC428" s="35"/>
      <c r="AD428" s="35"/>
      <c r="AE428" s="35"/>
      <c r="AF428" s="35"/>
      <c r="AG428" s="35"/>
    </row>
    <row r="429">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c r="AA429" s="35"/>
      <c r="AB429" s="35"/>
      <c r="AC429" s="35"/>
      <c r="AD429" s="35"/>
      <c r="AE429" s="35"/>
      <c r="AF429" s="35"/>
      <c r="AG429" s="35"/>
    </row>
    <row r="430">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c r="AA430" s="35"/>
      <c r="AB430" s="35"/>
      <c r="AC430" s="35"/>
      <c r="AD430" s="35"/>
      <c r="AE430" s="35"/>
      <c r="AF430" s="35"/>
      <c r="AG430" s="35"/>
    </row>
    <row r="431">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c r="AA431" s="35"/>
      <c r="AB431" s="35"/>
      <c r="AC431" s="35"/>
      <c r="AD431" s="35"/>
      <c r="AE431" s="35"/>
      <c r="AF431" s="35"/>
      <c r="AG431" s="35"/>
    </row>
    <row r="432">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c r="AA432" s="35"/>
      <c r="AB432" s="35"/>
      <c r="AC432" s="35"/>
      <c r="AD432" s="35"/>
      <c r="AE432" s="35"/>
      <c r="AF432" s="35"/>
      <c r="AG432" s="35"/>
    </row>
    <row r="433">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c r="AA433" s="35"/>
      <c r="AB433" s="35"/>
      <c r="AC433" s="35"/>
      <c r="AD433" s="35"/>
      <c r="AE433" s="35"/>
      <c r="AF433" s="35"/>
      <c r="AG433" s="35"/>
    </row>
    <row r="434">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c r="AA434" s="35"/>
      <c r="AB434" s="35"/>
      <c r="AC434" s="35"/>
      <c r="AD434" s="35"/>
      <c r="AE434" s="35"/>
      <c r="AF434" s="35"/>
      <c r="AG434" s="35"/>
    </row>
    <row r="435">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c r="AA435" s="35"/>
      <c r="AB435" s="35"/>
      <c r="AC435" s="35"/>
      <c r="AD435" s="35"/>
      <c r="AE435" s="35"/>
      <c r="AF435" s="35"/>
      <c r="AG435" s="35"/>
    </row>
    <row r="436">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c r="AA436" s="35"/>
      <c r="AB436" s="35"/>
      <c r="AC436" s="35"/>
      <c r="AD436" s="35"/>
      <c r="AE436" s="35"/>
      <c r="AF436" s="35"/>
      <c r="AG436" s="35"/>
    </row>
    <row r="437">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c r="AA437" s="35"/>
      <c r="AB437" s="35"/>
      <c r="AC437" s="35"/>
      <c r="AD437" s="35"/>
      <c r="AE437" s="35"/>
      <c r="AF437" s="35"/>
      <c r="AG437" s="35"/>
    </row>
    <row r="438">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c r="AA438" s="35"/>
      <c r="AB438" s="35"/>
      <c r="AC438" s="35"/>
      <c r="AD438" s="35"/>
      <c r="AE438" s="35"/>
      <c r="AF438" s="35"/>
      <c r="AG438" s="35"/>
    </row>
    <row r="439">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c r="AA439" s="35"/>
      <c r="AB439" s="35"/>
      <c r="AC439" s="35"/>
      <c r="AD439" s="35"/>
      <c r="AE439" s="35"/>
      <c r="AF439" s="35"/>
      <c r="AG439" s="35"/>
    </row>
    <row r="440">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c r="AA440" s="35"/>
      <c r="AB440" s="35"/>
      <c r="AC440" s="35"/>
      <c r="AD440" s="35"/>
      <c r="AE440" s="35"/>
      <c r="AF440" s="35"/>
      <c r="AG440" s="35"/>
    </row>
    <row r="441">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c r="AA441" s="35"/>
      <c r="AB441" s="35"/>
      <c r="AC441" s="35"/>
      <c r="AD441" s="35"/>
      <c r="AE441" s="35"/>
      <c r="AF441" s="35"/>
      <c r="AG441" s="35"/>
    </row>
    <row r="442">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c r="AA442" s="35"/>
      <c r="AB442" s="35"/>
      <c r="AC442" s="35"/>
      <c r="AD442" s="35"/>
      <c r="AE442" s="35"/>
      <c r="AF442" s="35"/>
      <c r="AG442" s="35"/>
    </row>
    <row r="443">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c r="AA443" s="35"/>
      <c r="AB443" s="35"/>
      <c r="AC443" s="35"/>
      <c r="AD443" s="35"/>
      <c r="AE443" s="35"/>
      <c r="AF443" s="35"/>
      <c r="AG443" s="35"/>
    </row>
    <row r="444">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c r="AA444" s="35"/>
      <c r="AB444" s="35"/>
      <c r="AC444" s="35"/>
      <c r="AD444" s="35"/>
      <c r="AE444" s="35"/>
      <c r="AF444" s="35"/>
      <c r="AG444" s="35"/>
    </row>
    <row r="445">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c r="AA445" s="35"/>
      <c r="AB445" s="35"/>
      <c r="AC445" s="35"/>
      <c r="AD445" s="35"/>
      <c r="AE445" s="35"/>
      <c r="AF445" s="35"/>
      <c r="AG445" s="35"/>
    </row>
    <row r="446">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c r="AA446" s="35"/>
      <c r="AB446" s="35"/>
      <c r="AC446" s="35"/>
      <c r="AD446" s="35"/>
      <c r="AE446" s="35"/>
      <c r="AF446" s="35"/>
      <c r="AG446" s="35"/>
    </row>
    <row r="447">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c r="AA447" s="35"/>
      <c r="AB447" s="35"/>
      <c r="AC447" s="35"/>
      <c r="AD447" s="35"/>
      <c r="AE447" s="35"/>
      <c r="AF447" s="35"/>
      <c r="AG447" s="35"/>
    </row>
    <row r="448">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c r="AA448" s="35"/>
      <c r="AB448" s="35"/>
      <c r="AC448" s="35"/>
      <c r="AD448" s="35"/>
      <c r="AE448" s="35"/>
      <c r="AF448" s="35"/>
      <c r="AG448" s="35"/>
    </row>
    <row r="449">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c r="AA449" s="35"/>
      <c r="AB449" s="35"/>
      <c r="AC449" s="35"/>
      <c r="AD449" s="35"/>
      <c r="AE449" s="35"/>
      <c r="AF449" s="35"/>
      <c r="AG449" s="35"/>
    </row>
    <row r="450">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c r="AA450" s="35"/>
      <c r="AB450" s="35"/>
      <c r="AC450" s="35"/>
      <c r="AD450" s="35"/>
      <c r="AE450" s="35"/>
      <c r="AF450" s="35"/>
      <c r="AG450" s="35"/>
    </row>
    <row r="451">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c r="AA451" s="35"/>
      <c r="AB451" s="35"/>
      <c r="AC451" s="35"/>
      <c r="AD451" s="35"/>
      <c r="AE451" s="35"/>
      <c r="AF451" s="35"/>
      <c r="AG451" s="35"/>
    </row>
    <row r="452">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c r="AA452" s="35"/>
      <c r="AB452" s="35"/>
      <c r="AC452" s="35"/>
      <c r="AD452" s="35"/>
      <c r="AE452" s="35"/>
      <c r="AF452" s="35"/>
      <c r="AG452" s="35"/>
    </row>
    <row r="453">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c r="AA453" s="35"/>
      <c r="AB453" s="35"/>
      <c r="AC453" s="35"/>
      <c r="AD453" s="35"/>
      <c r="AE453" s="35"/>
      <c r="AF453" s="35"/>
      <c r="AG453" s="35"/>
    </row>
    <row r="454">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c r="AA454" s="35"/>
      <c r="AB454" s="35"/>
      <c r="AC454" s="35"/>
      <c r="AD454" s="35"/>
      <c r="AE454" s="35"/>
      <c r="AF454" s="35"/>
      <c r="AG454" s="35"/>
    </row>
    <row r="455">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c r="AA455" s="35"/>
      <c r="AB455" s="35"/>
      <c r="AC455" s="35"/>
      <c r="AD455" s="35"/>
      <c r="AE455" s="35"/>
      <c r="AF455" s="35"/>
      <c r="AG455" s="35"/>
    </row>
    <row r="456">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c r="AA456" s="35"/>
      <c r="AB456" s="35"/>
      <c r="AC456" s="35"/>
      <c r="AD456" s="35"/>
      <c r="AE456" s="35"/>
      <c r="AF456" s="35"/>
      <c r="AG456" s="35"/>
    </row>
    <row r="457">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c r="AA457" s="35"/>
      <c r="AB457" s="35"/>
      <c r="AC457" s="35"/>
      <c r="AD457" s="35"/>
      <c r="AE457" s="35"/>
      <c r="AF457" s="35"/>
      <c r="AG457" s="35"/>
    </row>
    <row r="458">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c r="AA458" s="35"/>
      <c r="AB458" s="35"/>
      <c r="AC458" s="35"/>
      <c r="AD458" s="35"/>
      <c r="AE458" s="35"/>
      <c r="AF458" s="35"/>
      <c r="AG458" s="35"/>
    </row>
    <row r="459">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c r="AA459" s="35"/>
      <c r="AB459" s="35"/>
      <c r="AC459" s="35"/>
      <c r="AD459" s="35"/>
      <c r="AE459" s="35"/>
      <c r="AF459" s="35"/>
      <c r="AG459" s="35"/>
    </row>
    <row r="460">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c r="AA460" s="35"/>
      <c r="AB460" s="35"/>
      <c r="AC460" s="35"/>
      <c r="AD460" s="35"/>
      <c r="AE460" s="35"/>
      <c r="AF460" s="35"/>
      <c r="AG460" s="35"/>
    </row>
    <row r="461">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c r="AA461" s="35"/>
      <c r="AB461" s="35"/>
      <c r="AC461" s="35"/>
      <c r="AD461" s="35"/>
      <c r="AE461" s="35"/>
      <c r="AF461" s="35"/>
      <c r="AG461" s="35"/>
    </row>
    <row r="462">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c r="AA462" s="35"/>
      <c r="AB462" s="35"/>
      <c r="AC462" s="35"/>
      <c r="AD462" s="35"/>
      <c r="AE462" s="35"/>
      <c r="AF462" s="35"/>
      <c r="AG462" s="35"/>
    </row>
    <row r="463">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c r="AA463" s="35"/>
      <c r="AB463" s="35"/>
      <c r="AC463" s="35"/>
      <c r="AD463" s="35"/>
      <c r="AE463" s="35"/>
      <c r="AF463" s="35"/>
      <c r="AG463" s="35"/>
    </row>
    <row r="464">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c r="AA464" s="35"/>
      <c r="AB464" s="35"/>
      <c r="AC464" s="35"/>
      <c r="AD464" s="35"/>
      <c r="AE464" s="35"/>
      <c r="AF464" s="35"/>
      <c r="AG464" s="35"/>
    </row>
    <row r="465">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c r="AA465" s="35"/>
      <c r="AB465" s="35"/>
      <c r="AC465" s="35"/>
      <c r="AD465" s="35"/>
      <c r="AE465" s="35"/>
      <c r="AF465" s="35"/>
      <c r="AG465" s="35"/>
    </row>
    <row r="466">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c r="AA466" s="35"/>
      <c r="AB466" s="35"/>
      <c r="AC466" s="35"/>
      <c r="AD466" s="35"/>
      <c r="AE466" s="35"/>
      <c r="AF466" s="35"/>
      <c r="AG466" s="35"/>
    </row>
    <row r="467">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c r="AA467" s="35"/>
      <c r="AB467" s="35"/>
      <c r="AC467" s="35"/>
      <c r="AD467" s="35"/>
      <c r="AE467" s="35"/>
      <c r="AF467" s="35"/>
      <c r="AG467" s="35"/>
    </row>
    <row r="468">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c r="AA468" s="35"/>
      <c r="AB468" s="35"/>
      <c r="AC468" s="35"/>
      <c r="AD468" s="35"/>
      <c r="AE468" s="35"/>
      <c r="AF468" s="35"/>
      <c r="AG468" s="35"/>
    </row>
    <row r="469">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c r="AA469" s="35"/>
      <c r="AB469" s="35"/>
      <c r="AC469" s="35"/>
      <c r="AD469" s="35"/>
      <c r="AE469" s="35"/>
      <c r="AF469" s="35"/>
      <c r="AG469" s="35"/>
    </row>
    <row r="470">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c r="AA470" s="35"/>
      <c r="AB470" s="35"/>
      <c r="AC470" s="35"/>
      <c r="AD470" s="35"/>
      <c r="AE470" s="35"/>
      <c r="AF470" s="35"/>
      <c r="AG470" s="35"/>
    </row>
    <row r="471">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c r="AA471" s="35"/>
      <c r="AB471" s="35"/>
      <c r="AC471" s="35"/>
      <c r="AD471" s="35"/>
      <c r="AE471" s="35"/>
      <c r="AF471" s="35"/>
      <c r="AG471" s="35"/>
    </row>
    <row r="472">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c r="AA472" s="35"/>
      <c r="AB472" s="35"/>
      <c r="AC472" s="35"/>
      <c r="AD472" s="35"/>
      <c r="AE472" s="35"/>
      <c r="AF472" s="35"/>
      <c r="AG472" s="35"/>
    </row>
    <row r="473">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c r="AA473" s="35"/>
      <c r="AB473" s="35"/>
      <c r="AC473" s="35"/>
      <c r="AD473" s="35"/>
      <c r="AE473" s="35"/>
      <c r="AF473" s="35"/>
      <c r="AG473" s="35"/>
    </row>
    <row r="474">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c r="AA474" s="35"/>
      <c r="AB474" s="35"/>
      <c r="AC474" s="35"/>
      <c r="AD474" s="35"/>
      <c r="AE474" s="35"/>
      <c r="AF474" s="35"/>
      <c r="AG474" s="35"/>
    </row>
    <row r="475">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c r="AA475" s="35"/>
      <c r="AB475" s="35"/>
      <c r="AC475" s="35"/>
      <c r="AD475" s="35"/>
      <c r="AE475" s="35"/>
      <c r="AF475" s="35"/>
      <c r="AG475" s="35"/>
    </row>
    <row r="476">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c r="AA476" s="35"/>
      <c r="AB476" s="35"/>
      <c r="AC476" s="35"/>
      <c r="AD476" s="35"/>
      <c r="AE476" s="35"/>
      <c r="AF476" s="35"/>
      <c r="AG476" s="35"/>
    </row>
    <row r="477">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c r="AA477" s="35"/>
      <c r="AB477" s="35"/>
      <c r="AC477" s="35"/>
      <c r="AD477" s="35"/>
      <c r="AE477" s="35"/>
      <c r="AF477" s="35"/>
      <c r="AG477" s="35"/>
    </row>
    <row r="478">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c r="AA478" s="35"/>
      <c r="AB478" s="35"/>
      <c r="AC478" s="35"/>
      <c r="AD478" s="35"/>
      <c r="AE478" s="35"/>
      <c r="AF478" s="35"/>
      <c r="AG478" s="35"/>
    </row>
    <row r="479">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c r="AA479" s="35"/>
      <c r="AB479" s="35"/>
      <c r="AC479" s="35"/>
      <c r="AD479" s="35"/>
      <c r="AE479" s="35"/>
      <c r="AF479" s="35"/>
      <c r="AG479" s="35"/>
    </row>
    <row r="480">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c r="AA480" s="35"/>
      <c r="AB480" s="35"/>
      <c r="AC480" s="35"/>
      <c r="AD480" s="35"/>
      <c r="AE480" s="35"/>
      <c r="AF480" s="35"/>
      <c r="AG480" s="35"/>
    </row>
    <row r="481">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c r="AA481" s="35"/>
      <c r="AB481" s="35"/>
      <c r="AC481" s="35"/>
      <c r="AD481" s="35"/>
      <c r="AE481" s="35"/>
      <c r="AF481" s="35"/>
      <c r="AG481" s="35"/>
    </row>
    <row r="482">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c r="AA482" s="35"/>
      <c r="AB482" s="35"/>
      <c r="AC482" s="35"/>
      <c r="AD482" s="35"/>
      <c r="AE482" s="35"/>
      <c r="AF482" s="35"/>
      <c r="AG482" s="35"/>
    </row>
    <row r="483">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c r="AA483" s="35"/>
      <c r="AB483" s="35"/>
      <c r="AC483" s="35"/>
      <c r="AD483" s="35"/>
      <c r="AE483" s="35"/>
      <c r="AF483" s="35"/>
      <c r="AG483" s="35"/>
    </row>
    <row r="484">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c r="AA484" s="35"/>
      <c r="AB484" s="35"/>
      <c r="AC484" s="35"/>
      <c r="AD484" s="35"/>
      <c r="AE484" s="35"/>
      <c r="AF484" s="35"/>
      <c r="AG484" s="35"/>
    </row>
    <row r="485">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c r="AA485" s="35"/>
      <c r="AB485" s="35"/>
      <c r="AC485" s="35"/>
      <c r="AD485" s="35"/>
      <c r="AE485" s="35"/>
      <c r="AF485" s="35"/>
      <c r="AG485" s="35"/>
    </row>
    <row r="486">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c r="AA486" s="35"/>
      <c r="AB486" s="35"/>
      <c r="AC486" s="35"/>
      <c r="AD486" s="35"/>
      <c r="AE486" s="35"/>
      <c r="AF486" s="35"/>
      <c r="AG486" s="35"/>
    </row>
    <row r="487">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c r="AA487" s="35"/>
      <c r="AB487" s="35"/>
      <c r="AC487" s="35"/>
      <c r="AD487" s="35"/>
      <c r="AE487" s="35"/>
      <c r="AF487" s="35"/>
      <c r="AG487" s="35"/>
    </row>
    <row r="488">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c r="AA488" s="35"/>
      <c r="AB488" s="35"/>
      <c r="AC488" s="35"/>
      <c r="AD488" s="35"/>
      <c r="AE488" s="35"/>
      <c r="AF488" s="35"/>
      <c r="AG488" s="35"/>
    </row>
    <row r="489">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c r="AA489" s="35"/>
      <c r="AB489" s="35"/>
      <c r="AC489" s="35"/>
      <c r="AD489" s="35"/>
      <c r="AE489" s="35"/>
      <c r="AF489" s="35"/>
      <c r="AG489" s="35"/>
    </row>
    <row r="490">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c r="AA490" s="35"/>
      <c r="AB490" s="35"/>
      <c r="AC490" s="35"/>
      <c r="AD490" s="35"/>
      <c r="AE490" s="35"/>
      <c r="AF490" s="35"/>
      <c r="AG490" s="35"/>
    </row>
    <row r="491">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c r="AA491" s="35"/>
      <c r="AB491" s="35"/>
      <c r="AC491" s="35"/>
      <c r="AD491" s="35"/>
      <c r="AE491" s="35"/>
      <c r="AF491" s="35"/>
      <c r="AG491" s="35"/>
    </row>
    <row r="492">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c r="AA492" s="35"/>
      <c r="AB492" s="35"/>
      <c r="AC492" s="35"/>
      <c r="AD492" s="35"/>
      <c r="AE492" s="35"/>
      <c r="AF492" s="35"/>
      <c r="AG492" s="35"/>
    </row>
    <row r="493">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c r="AA493" s="35"/>
      <c r="AB493" s="35"/>
      <c r="AC493" s="35"/>
      <c r="AD493" s="35"/>
      <c r="AE493" s="35"/>
      <c r="AF493" s="35"/>
      <c r="AG493" s="35"/>
    </row>
    <row r="494">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c r="AA494" s="35"/>
      <c r="AB494" s="35"/>
      <c r="AC494" s="35"/>
      <c r="AD494" s="35"/>
      <c r="AE494" s="35"/>
      <c r="AF494" s="35"/>
      <c r="AG494" s="35"/>
    </row>
    <row r="495">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c r="AA495" s="35"/>
      <c r="AB495" s="35"/>
      <c r="AC495" s="35"/>
      <c r="AD495" s="35"/>
      <c r="AE495" s="35"/>
      <c r="AF495" s="35"/>
      <c r="AG495" s="35"/>
    </row>
    <row r="496">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c r="AA496" s="35"/>
      <c r="AB496" s="35"/>
      <c r="AC496" s="35"/>
      <c r="AD496" s="35"/>
      <c r="AE496" s="35"/>
      <c r="AF496" s="35"/>
      <c r="AG496" s="35"/>
    </row>
    <row r="497">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c r="AA497" s="35"/>
      <c r="AB497" s="35"/>
      <c r="AC497" s="35"/>
      <c r="AD497" s="35"/>
      <c r="AE497" s="35"/>
      <c r="AF497" s="35"/>
      <c r="AG497" s="35"/>
    </row>
    <row r="498">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c r="AA498" s="35"/>
      <c r="AB498" s="35"/>
      <c r="AC498" s="35"/>
      <c r="AD498" s="35"/>
      <c r="AE498" s="35"/>
      <c r="AF498" s="35"/>
      <c r="AG498" s="35"/>
    </row>
    <row r="499">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c r="AA499" s="35"/>
      <c r="AB499" s="35"/>
      <c r="AC499" s="35"/>
      <c r="AD499" s="35"/>
      <c r="AE499" s="35"/>
      <c r="AF499" s="35"/>
      <c r="AG499" s="35"/>
    </row>
    <row r="500">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c r="AA500" s="35"/>
      <c r="AB500" s="35"/>
      <c r="AC500" s="35"/>
      <c r="AD500" s="35"/>
      <c r="AE500" s="35"/>
      <c r="AF500" s="35"/>
      <c r="AG500" s="35"/>
    </row>
    <row r="501">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c r="AA501" s="35"/>
      <c r="AB501" s="35"/>
      <c r="AC501" s="35"/>
      <c r="AD501" s="35"/>
      <c r="AE501" s="35"/>
      <c r="AF501" s="35"/>
      <c r="AG501" s="35"/>
    </row>
    <row r="502">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c r="AA502" s="35"/>
      <c r="AB502" s="35"/>
      <c r="AC502" s="35"/>
      <c r="AD502" s="35"/>
      <c r="AE502" s="35"/>
      <c r="AF502" s="35"/>
      <c r="AG502" s="35"/>
    </row>
    <row r="503">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c r="AA503" s="35"/>
      <c r="AB503" s="35"/>
      <c r="AC503" s="35"/>
      <c r="AD503" s="35"/>
      <c r="AE503" s="35"/>
      <c r="AF503" s="35"/>
      <c r="AG503" s="35"/>
    </row>
    <row r="504">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c r="AA504" s="35"/>
      <c r="AB504" s="35"/>
      <c r="AC504" s="35"/>
      <c r="AD504" s="35"/>
      <c r="AE504" s="35"/>
      <c r="AF504" s="35"/>
      <c r="AG504" s="35"/>
    </row>
    <row r="505">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c r="AA505" s="35"/>
      <c r="AB505" s="35"/>
      <c r="AC505" s="35"/>
      <c r="AD505" s="35"/>
      <c r="AE505" s="35"/>
      <c r="AF505" s="35"/>
      <c r="AG505" s="35"/>
    </row>
    <row r="506">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c r="AA506" s="35"/>
      <c r="AB506" s="35"/>
      <c r="AC506" s="35"/>
      <c r="AD506" s="35"/>
      <c r="AE506" s="35"/>
      <c r="AF506" s="35"/>
      <c r="AG506" s="35"/>
    </row>
    <row r="507">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c r="AA507" s="35"/>
      <c r="AB507" s="35"/>
      <c r="AC507" s="35"/>
      <c r="AD507" s="35"/>
      <c r="AE507" s="35"/>
      <c r="AF507" s="35"/>
      <c r="AG507" s="35"/>
    </row>
    <row r="508">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c r="AA508" s="35"/>
      <c r="AB508" s="35"/>
      <c r="AC508" s="35"/>
      <c r="AD508" s="35"/>
      <c r="AE508" s="35"/>
      <c r="AF508" s="35"/>
      <c r="AG508" s="35"/>
    </row>
    <row r="509">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c r="AA509" s="35"/>
      <c r="AB509" s="35"/>
      <c r="AC509" s="35"/>
      <c r="AD509" s="35"/>
      <c r="AE509" s="35"/>
      <c r="AF509" s="35"/>
      <c r="AG509" s="35"/>
    </row>
    <row r="510">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c r="AA510" s="35"/>
      <c r="AB510" s="35"/>
      <c r="AC510" s="35"/>
      <c r="AD510" s="35"/>
      <c r="AE510" s="35"/>
      <c r="AF510" s="35"/>
      <c r="AG510" s="35"/>
    </row>
    <row r="511">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c r="AA511" s="35"/>
      <c r="AB511" s="35"/>
      <c r="AC511" s="35"/>
      <c r="AD511" s="35"/>
      <c r="AE511" s="35"/>
      <c r="AF511" s="35"/>
      <c r="AG511" s="35"/>
    </row>
    <row r="512">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c r="AA512" s="35"/>
      <c r="AB512" s="35"/>
      <c r="AC512" s="35"/>
      <c r="AD512" s="35"/>
      <c r="AE512" s="35"/>
      <c r="AF512" s="35"/>
      <c r="AG512" s="35"/>
    </row>
    <row r="513">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c r="AA513" s="35"/>
      <c r="AB513" s="35"/>
      <c r="AC513" s="35"/>
      <c r="AD513" s="35"/>
      <c r="AE513" s="35"/>
      <c r="AF513" s="35"/>
      <c r="AG513" s="35"/>
    </row>
    <row r="514">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c r="AA514" s="35"/>
      <c r="AB514" s="35"/>
      <c r="AC514" s="35"/>
      <c r="AD514" s="35"/>
      <c r="AE514" s="35"/>
      <c r="AF514" s="35"/>
      <c r="AG514" s="35"/>
    </row>
    <row r="515">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c r="AA515" s="35"/>
      <c r="AB515" s="35"/>
      <c r="AC515" s="35"/>
      <c r="AD515" s="35"/>
      <c r="AE515" s="35"/>
      <c r="AF515" s="35"/>
      <c r="AG515" s="35"/>
    </row>
    <row r="516">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c r="AA516" s="35"/>
      <c r="AB516" s="35"/>
      <c r="AC516" s="35"/>
      <c r="AD516" s="35"/>
      <c r="AE516" s="35"/>
      <c r="AF516" s="35"/>
      <c r="AG516" s="35"/>
    </row>
    <row r="517">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c r="AA517" s="35"/>
      <c r="AB517" s="35"/>
      <c r="AC517" s="35"/>
      <c r="AD517" s="35"/>
      <c r="AE517" s="35"/>
      <c r="AF517" s="35"/>
      <c r="AG517" s="35"/>
    </row>
    <row r="518">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c r="AA518" s="35"/>
      <c r="AB518" s="35"/>
      <c r="AC518" s="35"/>
      <c r="AD518" s="35"/>
      <c r="AE518" s="35"/>
      <c r="AF518" s="35"/>
      <c r="AG518" s="35"/>
    </row>
    <row r="519">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c r="AA519" s="35"/>
      <c r="AB519" s="35"/>
      <c r="AC519" s="35"/>
      <c r="AD519" s="35"/>
      <c r="AE519" s="35"/>
      <c r="AF519" s="35"/>
      <c r="AG519" s="35"/>
    </row>
    <row r="520">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c r="AA520" s="35"/>
      <c r="AB520" s="35"/>
      <c r="AC520" s="35"/>
      <c r="AD520" s="35"/>
      <c r="AE520" s="35"/>
      <c r="AF520" s="35"/>
      <c r="AG520" s="35"/>
    </row>
    <row r="521">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c r="AA521" s="35"/>
      <c r="AB521" s="35"/>
      <c r="AC521" s="35"/>
      <c r="AD521" s="35"/>
      <c r="AE521" s="35"/>
      <c r="AF521" s="35"/>
      <c r="AG521" s="35"/>
    </row>
    <row r="522">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c r="AA522" s="35"/>
      <c r="AB522" s="35"/>
      <c r="AC522" s="35"/>
      <c r="AD522" s="35"/>
      <c r="AE522" s="35"/>
      <c r="AF522" s="35"/>
      <c r="AG522" s="35"/>
    </row>
    <row r="523">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c r="AA523" s="35"/>
      <c r="AB523" s="35"/>
      <c r="AC523" s="35"/>
      <c r="AD523" s="35"/>
      <c r="AE523" s="35"/>
      <c r="AF523" s="35"/>
      <c r="AG523" s="35"/>
    </row>
    <row r="524">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c r="AA524" s="35"/>
      <c r="AB524" s="35"/>
      <c r="AC524" s="35"/>
      <c r="AD524" s="35"/>
      <c r="AE524" s="35"/>
      <c r="AF524" s="35"/>
      <c r="AG524" s="35"/>
    </row>
    <row r="525">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c r="AA525" s="35"/>
      <c r="AB525" s="35"/>
      <c r="AC525" s="35"/>
      <c r="AD525" s="35"/>
      <c r="AE525" s="35"/>
      <c r="AF525" s="35"/>
      <c r="AG525" s="35"/>
    </row>
    <row r="526">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c r="AA526" s="35"/>
      <c r="AB526" s="35"/>
      <c r="AC526" s="35"/>
      <c r="AD526" s="35"/>
      <c r="AE526" s="35"/>
      <c r="AF526" s="35"/>
      <c r="AG526" s="35"/>
    </row>
    <row r="527">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c r="AA527" s="35"/>
      <c r="AB527" s="35"/>
      <c r="AC527" s="35"/>
      <c r="AD527" s="35"/>
      <c r="AE527" s="35"/>
      <c r="AF527" s="35"/>
      <c r="AG527" s="35"/>
    </row>
    <row r="528">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c r="AA528" s="35"/>
      <c r="AB528" s="35"/>
      <c r="AC528" s="35"/>
      <c r="AD528" s="35"/>
      <c r="AE528" s="35"/>
      <c r="AF528" s="35"/>
      <c r="AG528" s="35"/>
    </row>
    <row r="529">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c r="AA529" s="35"/>
      <c r="AB529" s="35"/>
      <c r="AC529" s="35"/>
      <c r="AD529" s="35"/>
      <c r="AE529" s="35"/>
      <c r="AF529" s="35"/>
      <c r="AG529" s="35"/>
    </row>
    <row r="530">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c r="AA530" s="35"/>
      <c r="AB530" s="35"/>
      <c r="AC530" s="35"/>
      <c r="AD530" s="35"/>
      <c r="AE530" s="35"/>
      <c r="AF530" s="35"/>
      <c r="AG530" s="35"/>
    </row>
    <row r="531">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c r="AA531" s="35"/>
      <c r="AB531" s="35"/>
      <c r="AC531" s="35"/>
      <c r="AD531" s="35"/>
      <c r="AE531" s="35"/>
      <c r="AF531" s="35"/>
      <c r="AG531" s="35"/>
    </row>
    <row r="532">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c r="AA532" s="35"/>
      <c r="AB532" s="35"/>
      <c r="AC532" s="35"/>
      <c r="AD532" s="35"/>
      <c r="AE532" s="35"/>
      <c r="AF532" s="35"/>
      <c r="AG532" s="35"/>
    </row>
    <row r="533">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c r="AA533" s="35"/>
      <c r="AB533" s="35"/>
      <c r="AC533" s="35"/>
      <c r="AD533" s="35"/>
      <c r="AE533" s="35"/>
      <c r="AF533" s="35"/>
      <c r="AG533" s="35"/>
    </row>
    <row r="534">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c r="AA534" s="35"/>
      <c r="AB534" s="35"/>
      <c r="AC534" s="35"/>
      <c r="AD534" s="35"/>
      <c r="AE534" s="35"/>
      <c r="AF534" s="35"/>
      <c r="AG534" s="35"/>
    </row>
    <row r="535">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c r="AA535" s="35"/>
      <c r="AB535" s="35"/>
      <c r="AC535" s="35"/>
      <c r="AD535" s="35"/>
      <c r="AE535" s="35"/>
      <c r="AF535" s="35"/>
      <c r="AG535" s="35"/>
    </row>
    <row r="536">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c r="AA536" s="35"/>
      <c r="AB536" s="35"/>
      <c r="AC536" s="35"/>
      <c r="AD536" s="35"/>
      <c r="AE536" s="35"/>
      <c r="AF536" s="35"/>
      <c r="AG536" s="35"/>
    </row>
    <row r="537">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c r="AA537" s="35"/>
      <c r="AB537" s="35"/>
      <c r="AC537" s="35"/>
      <c r="AD537" s="35"/>
      <c r="AE537" s="35"/>
      <c r="AF537" s="35"/>
      <c r="AG537" s="35"/>
    </row>
    <row r="538">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c r="AA538" s="35"/>
      <c r="AB538" s="35"/>
      <c r="AC538" s="35"/>
      <c r="AD538" s="35"/>
      <c r="AE538" s="35"/>
      <c r="AF538" s="35"/>
      <c r="AG538" s="35"/>
    </row>
    <row r="539">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c r="AA539" s="35"/>
      <c r="AB539" s="35"/>
      <c r="AC539" s="35"/>
      <c r="AD539" s="35"/>
      <c r="AE539" s="35"/>
      <c r="AF539" s="35"/>
      <c r="AG539" s="35"/>
    </row>
    <row r="540">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c r="AA540" s="35"/>
      <c r="AB540" s="35"/>
      <c r="AC540" s="35"/>
      <c r="AD540" s="35"/>
      <c r="AE540" s="35"/>
      <c r="AF540" s="35"/>
      <c r="AG540" s="35"/>
    </row>
    <row r="541">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c r="AA541" s="35"/>
      <c r="AB541" s="35"/>
      <c r="AC541" s="35"/>
      <c r="AD541" s="35"/>
      <c r="AE541" s="35"/>
      <c r="AF541" s="35"/>
      <c r="AG541" s="35"/>
    </row>
    <row r="542">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c r="AA542" s="35"/>
      <c r="AB542" s="35"/>
      <c r="AC542" s="35"/>
      <c r="AD542" s="35"/>
      <c r="AE542" s="35"/>
      <c r="AF542" s="35"/>
      <c r="AG542" s="35"/>
    </row>
    <row r="543">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c r="AA543" s="35"/>
      <c r="AB543" s="35"/>
      <c r="AC543" s="35"/>
      <c r="AD543" s="35"/>
      <c r="AE543" s="35"/>
      <c r="AF543" s="35"/>
      <c r="AG543" s="35"/>
    </row>
    <row r="544">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c r="AA544" s="35"/>
      <c r="AB544" s="35"/>
      <c r="AC544" s="35"/>
      <c r="AD544" s="35"/>
      <c r="AE544" s="35"/>
      <c r="AF544" s="35"/>
      <c r="AG544" s="35"/>
    </row>
    <row r="545">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c r="AA545" s="35"/>
      <c r="AB545" s="35"/>
      <c r="AC545" s="35"/>
      <c r="AD545" s="35"/>
      <c r="AE545" s="35"/>
      <c r="AF545" s="35"/>
      <c r="AG545" s="35"/>
    </row>
    <row r="546">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c r="AA546" s="35"/>
      <c r="AB546" s="35"/>
      <c r="AC546" s="35"/>
      <c r="AD546" s="35"/>
      <c r="AE546" s="35"/>
      <c r="AF546" s="35"/>
      <c r="AG546" s="35"/>
    </row>
    <row r="547">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c r="AA547" s="35"/>
      <c r="AB547" s="35"/>
      <c r="AC547" s="35"/>
      <c r="AD547" s="35"/>
      <c r="AE547" s="35"/>
      <c r="AF547" s="35"/>
      <c r="AG547" s="35"/>
    </row>
    <row r="548">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c r="AA548" s="35"/>
      <c r="AB548" s="35"/>
      <c r="AC548" s="35"/>
      <c r="AD548" s="35"/>
      <c r="AE548" s="35"/>
      <c r="AF548" s="35"/>
      <c r="AG548" s="35"/>
    </row>
    <row r="549">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c r="AA549" s="35"/>
      <c r="AB549" s="35"/>
      <c r="AC549" s="35"/>
      <c r="AD549" s="35"/>
      <c r="AE549" s="35"/>
      <c r="AF549" s="35"/>
      <c r="AG549" s="35"/>
    </row>
    <row r="550">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c r="AA550" s="35"/>
      <c r="AB550" s="35"/>
      <c r="AC550" s="35"/>
      <c r="AD550" s="35"/>
      <c r="AE550" s="35"/>
      <c r="AF550" s="35"/>
      <c r="AG550" s="35"/>
    </row>
    <row r="551">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c r="AA551" s="35"/>
      <c r="AB551" s="35"/>
      <c r="AC551" s="35"/>
      <c r="AD551" s="35"/>
      <c r="AE551" s="35"/>
      <c r="AF551" s="35"/>
      <c r="AG551" s="35"/>
    </row>
    <row r="552">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c r="AA552" s="35"/>
      <c r="AB552" s="35"/>
      <c r="AC552" s="35"/>
      <c r="AD552" s="35"/>
      <c r="AE552" s="35"/>
      <c r="AF552" s="35"/>
      <c r="AG552" s="35"/>
    </row>
    <row r="553">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c r="AA553" s="35"/>
      <c r="AB553" s="35"/>
      <c r="AC553" s="35"/>
      <c r="AD553" s="35"/>
      <c r="AE553" s="35"/>
      <c r="AF553" s="35"/>
      <c r="AG553" s="35"/>
    </row>
    <row r="554">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c r="AA554" s="35"/>
      <c r="AB554" s="35"/>
      <c r="AC554" s="35"/>
      <c r="AD554" s="35"/>
      <c r="AE554" s="35"/>
      <c r="AF554" s="35"/>
      <c r="AG554" s="35"/>
    </row>
    <row r="555">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c r="AA555" s="35"/>
      <c r="AB555" s="35"/>
      <c r="AC555" s="35"/>
      <c r="AD555" s="35"/>
      <c r="AE555" s="35"/>
      <c r="AF555" s="35"/>
      <c r="AG555" s="35"/>
    </row>
    <row r="556">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c r="AA556" s="35"/>
      <c r="AB556" s="35"/>
      <c r="AC556" s="35"/>
      <c r="AD556" s="35"/>
      <c r="AE556" s="35"/>
      <c r="AF556" s="35"/>
      <c r="AG556" s="35"/>
    </row>
    <row r="557">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c r="AA557" s="35"/>
      <c r="AB557" s="35"/>
      <c r="AC557" s="35"/>
      <c r="AD557" s="35"/>
      <c r="AE557" s="35"/>
      <c r="AF557" s="35"/>
      <c r="AG557" s="35"/>
    </row>
    <row r="558">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c r="AA558" s="35"/>
      <c r="AB558" s="35"/>
      <c r="AC558" s="35"/>
      <c r="AD558" s="35"/>
      <c r="AE558" s="35"/>
      <c r="AF558" s="35"/>
      <c r="AG558" s="35"/>
    </row>
    <row r="559">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c r="AA559" s="35"/>
      <c r="AB559" s="35"/>
      <c r="AC559" s="35"/>
      <c r="AD559" s="35"/>
      <c r="AE559" s="35"/>
      <c r="AF559" s="35"/>
      <c r="AG559" s="35"/>
    </row>
    <row r="560">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c r="AA560" s="35"/>
      <c r="AB560" s="35"/>
      <c r="AC560" s="35"/>
      <c r="AD560" s="35"/>
      <c r="AE560" s="35"/>
      <c r="AF560" s="35"/>
      <c r="AG560" s="35"/>
    </row>
    <row r="561">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c r="AA561" s="35"/>
      <c r="AB561" s="35"/>
      <c r="AC561" s="35"/>
      <c r="AD561" s="35"/>
      <c r="AE561" s="35"/>
      <c r="AF561" s="35"/>
      <c r="AG561" s="35"/>
    </row>
    <row r="562">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c r="AA562" s="35"/>
      <c r="AB562" s="35"/>
      <c r="AC562" s="35"/>
      <c r="AD562" s="35"/>
      <c r="AE562" s="35"/>
      <c r="AF562" s="35"/>
      <c r="AG562" s="35"/>
    </row>
    <row r="563">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c r="AA563" s="35"/>
      <c r="AB563" s="35"/>
      <c r="AC563" s="35"/>
      <c r="AD563" s="35"/>
      <c r="AE563" s="35"/>
      <c r="AF563" s="35"/>
      <c r="AG563" s="35"/>
    </row>
    <row r="564">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c r="AA564" s="35"/>
      <c r="AB564" s="35"/>
      <c r="AC564" s="35"/>
      <c r="AD564" s="35"/>
      <c r="AE564" s="35"/>
      <c r="AF564" s="35"/>
      <c r="AG564" s="35"/>
    </row>
    <row r="565">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c r="AA565" s="35"/>
      <c r="AB565" s="35"/>
      <c r="AC565" s="35"/>
      <c r="AD565" s="35"/>
      <c r="AE565" s="35"/>
      <c r="AF565" s="35"/>
      <c r="AG565" s="35"/>
    </row>
    <row r="566">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c r="AA566" s="35"/>
      <c r="AB566" s="35"/>
      <c r="AC566" s="35"/>
      <c r="AD566" s="35"/>
      <c r="AE566" s="35"/>
      <c r="AF566" s="35"/>
      <c r="AG566" s="35"/>
    </row>
    <row r="567">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c r="AA567" s="35"/>
      <c r="AB567" s="35"/>
      <c r="AC567" s="35"/>
      <c r="AD567" s="35"/>
      <c r="AE567" s="35"/>
      <c r="AF567" s="35"/>
      <c r="AG567" s="35"/>
    </row>
    <row r="568">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c r="AA568" s="35"/>
      <c r="AB568" s="35"/>
      <c r="AC568" s="35"/>
      <c r="AD568" s="35"/>
      <c r="AE568" s="35"/>
      <c r="AF568" s="35"/>
      <c r="AG568" s="35"/>
    </row>
    <row r="569">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c r="AA569" s="35"/>
      <c r="AB569" s="35"/>
      <c r="AC569" s="35"/>
      <c r="AD569" s="35"/>
      <c r="AE569" s="35"/>
      <c r="AF569" s="35"/>
      <c r="AG569" s="35"/>
    </row>
    <row r="570">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c r="AA570" s="35"/>
      <c r="AB570" s="35"/>
      <c r="AC570" s="35"/>
      <c r="AD570" s="35"/>
      <c r="AE570" s="35"/>
      <c r="AF570" s="35"/>
      <c r="AG570" s="35"/>
    </row>
    <row r="571">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c r="AA571" s="35"/>
      <c r="AB571" s="35"/>
      <c r="AC571" s="35"/>
      <c r="AD571" s="35"/>
      <c r="AE571" s="35"/>
      <c r="AF571" s="35"/>
      <c r="AG571" s="35"/>
    </row>
    <row r="572">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c r="AA572" s="35"/>
      <c r="AB572" s="35"/>
      <c r="AC572" s="35"/>
      <c r="AD572" s="35"/>
      <c r="AE572" s="35"/>
      <c r="AF572" s="35"/>
      <c r="AG572" s="35"/>
    </row>
    <row r="573">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c r="AA573" s="35"/>
      <c r="AB573" s="35"/>
      <c r="AC573" s="35"/>
      <c r="AD573" s="35"/>
      <c r="AE573" s="35"/>
      <c r="AF573" s="35"/>
      <c r="AG573" s="35"/>
    </row>
    <row r="574">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c r="AA574" s="35"/>
      <c r="AB574" s="35"/>
      <c r="AC574" s="35"/>
      <c r="AD574" s="35"/>
      <c r="AE574" s="35"/>
      <c r="AF574" s="35"/>
      <c r="AG574" s="35"/>
    </row>
    <row r="575">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c r="AA575" s="35"/>
      <c r="AB575" s="35"/>
      <c r="AC575" s="35"/>
      <c r="AD575" s="35"/>
      <c r="AE575" s="35"/>
      <c r="AF575" s="35"/>
      <c r="AG575" s="35"/>
    </row>
    <row r="576">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c r="AA576" s="35"/>
      <c r="AB576" s="35"/>
      <c r="AC576" s="35"/>
      <c r="AD576" s="35"/>
      <c r="AE576" s="35"/>
      <c r="AF576" s="35"/>
      <c r="AG576" s="35"/>
    </row>
    <row r="577">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c r="AA577" s="35"/>
      <c r="AB577" s="35"/>
      <c r="AC577" s="35"/>
      <c r="AD577" s="35"/>
      <c r="AE577" s="35"/>
      <c r="AF577" s="35"/>
      <c r="AG577" s="35"/>
    </row>
    <row r="578">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c r="AA578" s="35"/>
      <c r="AB578" s="35"/>
      <c r="AC578" s="35"/>
      <c r="AD578" s="35"/>
      <c r="AE578" s="35"/>
      <c r="AF578" s="35"/>
      <c r="AG578" s="35"/>
    </row>
    <row r="579">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c r="AA579" s="35"/>
      <c r="AB579" s="35"/>
      <c r="AC579" s="35"/>
      <c r="AD579" s="35"/>
      <c r="AE579" s="35"/>
      <c r="AF579" s="35"/>
      <c r="AG579" s="35"/>
    </row>
    <row r="580">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c r="AA580" s="35"/>
      <c r="AB580" s="35"/>
      <c r="AC580" s="35"/>
      <c r="AD580" s="35"/>
      <c r="AE580" s="35"/>
      <c r="AF580" s="35"/>
      <c r="AG580" s="35"/>
    </row>
    <row r="581">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c r="AA581" s="35"/>
      <c r="AB581" s="35"/>
      <c r="AC581" s="35"/>
      <c r="AD581" s="35"/>
      <c r="AE581" s="35"/>
      <c r="AF581" s="35"/>
      <c r="AG581" s="35"/>
    </row>
    <row r="582">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c r="AA582" s="35"/>
      <c r="AB582" s="35"/>
      <c r="AC582" s="35"/>
      <c r="AD582" s="35"/>
      <c r="AE582" s="35"/>
      <c r="AF582" s="35"/>
      <c r="AG582" s="35"/>
    </row>
    <row r="583">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c r="AA583" s="35"/>
      <c r="AB583" s="35"/>
      <c r="AC583" s="35"/>
      <c r="AD583" s="35"/>
      <c r="AE583" s="35"/>
      <c r="AF583" s="35"/>
      <c r="AG583" s="35"/>
    </row>
    <row r="584">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c r="AA584" s="35"/>
      <c r="AB584" s="35"/>
      <c r="AC584" s="35"/>
      <c r="AD584" s="35"/>
      <c r="AE584" s="35"/>
      <c r="AF584" s="35"/>
      <c r="AG584" s="35"/>
    </row>
    <row r="585">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c r="AA585" s="35"/>
      <c r="AB585" s="35"/>
      <c r="AC585" s="35"/>
      <c r="AD585" s="35"/>
      <c r="AE585" s="35"/>
      <c r="AF585" s="35"/>
      <c r="AG585" s="35"/>
    </row>
    <row r="586">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c r="AA586" s="35"/>
      <c r="AB586" s="35"/>
      <c r="AC586" s="35"/>
      <c r="AD586" s="35"/>
      <c r="AE586" s="35"/>
      <c r="AF586" s="35"/>
      <c r="AG586" s="35"/>
    </row>
    <row r="587">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c r="AA587" s="35"/>
      <c r="AB587" s="35"/>
      <c r="AC587" s="35"/>
      <c r="AD587" s="35"/>
      <c r="AE587" s="35"/>
      <c r="AF587" s="35"/>
      <c r="AG587" s="35"/>
    </row>
    <row r="588">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c r="AA588" s="35"/>
      <c r="AB588" s="35"/>
      <c r="AC588" s="35"/>
      <c r="AD588" s="35"/>
      <c r="AE588" s="35"/>
      <c r="AF588" s="35"/>
      <c r="AG588" s="35"/>
    </row>
    <row r="589">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c r="AA589" s="35"/>
      <c r="AB589" s="35"/>
      <c r="AC589" s="35"/>
      <c r="AD589" s="35"/>
      <c r="AE589" s="35"/>
      <c r="AF589" s="35"/>
      <c r="AG589" s="35"/>
    </row>
    <row r="590">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c r="AA590" s="35"/>
      <c r="AB590" s="35"/>
      <c r="AC590" s="35"/>
      <c r="AD590" s="35"/>
      <c r="AE590" s="35"/>
      <c r="AF590" s="35"/>
      <c r="AG590" s="35"/>
    </row>
    <row r="591">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c r="AA591" s="35"/>
      <c r="AB591" s="35"/>
      <c r="AC591" s="35"/>
      <c r="AD591" s="35"/>
      <c r="AE591" s="35"/>
      <c r="AF591" s="35"/>
      <c r="AG591" s="35"/>
    </row>
    <row r="592">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c r="AA592" s="35"/>
      <c r="AB592" s="35"/>
      <c r="AC592" s="35"/>
      <c r="AD592" s="35"/>
      <c r="AE592" s="35"/>
      <c r="AF592" s="35"/>
      <c r="AG592" s="35"/>
    </row>
    <row r="593">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c r="AA593" s="35"/>
      <c r="AB593" s="35"/>
      <c r="AC593" s="35"/>
      <c r="AD593" s="35"/>
      <c r="AE593" s="35"/>
      <c r="AF593" s="35"/>
      <c r="AG593" s="35"/>
    </row>
    <row r="594">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c r="AA594" s="35"/>
      <c r="AB594" s="35"/>
      <c r="AC594" s="35"/>
      <c r="AD594" s="35"/>
      <c r="AE594" s="35"/>
      <c r="AF594" s="35"/>
      <c r="AG594" s="35"/>
    </row>
    <row r="595">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c r="AA595" s="35"/>
      <c r="AB595" s="35"/>
      <c r="AC595" s="35"/>
      <c r="AD595" s="35"/>
      <c r="AE595" s="35"/>
      <c r="AF595" s="35"/>
      <c r="AG595" s="35"/>
    </row>
    <row r="596">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c r="AA596" s="35"/>
      <c r="AB596" s="35"/>
      <c r="AC596" s="35"/>
      <c r="AD596" s="35"/>
      <c r="AE596" s="35"/>
      <c r="AF596" s="35"/>
      <c r="AG596" s="35"/>
    </row>
    <row r="597">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c r="AA597" s="35"/>
      <c r="AB597" s="35"/>
      <c r="AC597" s="35"/>
      <c r="AD597" s="35"/>
      <c r="AE597" s="35"/>
      <c r="AF597" s="35"/>
      <c r="AG597" s="35"/>
    </row>
    <row r="598">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c r="AA598" s="35"/>
      <c r="AB598" s="35"/>
      <c r="AC598" s="35"/>
      <c r="AD598" s="35"/>
      <c r="AE598" s="35"/>
      <c r="AF598" s="35"/>
      <c r="AG598" s="35"/>
    </row>
    <row r="599">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c r="AA599" s="35"/>
      <c r="AB599" s="35"/>
      <c r="AC599" s="35"/>
      <c r="AD599" s="35"/>
      <c r="AE599" s="35"/>
      <c r="AF599" s="35"/>
      <c r="AG599" s="35"/>
    </row>
    <row r="600">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c r="AA600" s="35"/>
      <c r="AB600" s="35"/>
      <c r="AC600" s="35"/>
      <c r="AD600" s="35"/>
      <c r="AE600" s="35"/>
      <c r="AF600" s="35"/>
      <c r="AG600" s="35"/>
    </row>
    <row r="601">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c r="AA601" s="35"/>
      <c r="AB601" s="35"/>
      <c r="AC601" s="35"/>
      <c r="AD601" s="35"/>
      <c r="AE601" s="35"/>
      <c r="AF601" s="35"/>
      <c r="AG601" s="35"/>
    </row>
    <row r="602">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c r="AA602" s="35"/>
      <c r="AB602" s="35"/>
      <c r="AC602" s="35"/>
      <c r="AD602" s="35"/>
      <c r="AE602" s="35"/>
      <c r="AF602" s="35"/>
      <c r="AG602" s="35"/>
    </row>
    <row r="603">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c r="AA603" s="35"/>
      <c r="AB603" s="35"/>
      <c r="AC603" s="35"/>
      <c r="AD603" s="35"/>
      <c r="AE603" s="35"/>
      <c r="AF603" s="35"/>
      <c r="AG603" s="35"/>
    </row>
    <row r="604">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c r="AA604" s="35"/>
      <c r="AB604" s="35"/>
      <c r="AC604" s="35"/>
      <c r="AD604" s="35"/>
      <c r="AE604" s="35"/>
      <c r="AF604" s="35"/>
      <c r="AG604" s="35"/>
    </row>
    <row r="605">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c r="AA605" s="35"/>
      <c r="AB605" s="35"/>
      <c r="AC605" s="35"/>
      <c r="AD605" s="35"/>
      <c r="AE605" s="35"/>
      <c r="AF605" s="35"/>
      <c r="AG605" s="35"/>
    </row>
    <row r="606">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c r="AA606" s="35"/>
      <c r="AB606" s="35"/>
      <c r="AC606" s="35"/>
      <c r="AD606" s="35"/>
      <c r="AE606" s="35"/>
      <c r="AF606" s="35"/>
      <c r="AG606" s="35"/>
    </row>
    <row r="607">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c r="AA607" s="35"/>
      <c r="AB607" s="35"/>
      <c r="AC607" s="35"/>
      <c r="AD607" s="35"/>
      <c r="AE607" s="35"/>
      <c r="AF607" s="35"/>
      <c r="AG607" s="35"/>
    </row>
    <row r="608">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c r="AA608" s="35"/>
      <c r="AB608" s="35"/>
      <c r="AC608" s="35"/>
      <c r="AD608" s="35"/>
      <c r="AE608" s="35"/>
      <c r="AF608" s="35"/>
      <c r="AG608" s="35"/>
    </row>
    <row r="609">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c r="AA609" s="35"/>
      <c r="AB609" s="35"/>
      <c r="AC609" s="35"/>
      <c r="AD609" s="35"/>
      <c r="AE609" s="35"/>
      <c r="AF609" s="35"/>
      <c r="AG609" s="35"/>
    </row>
    <row r="610">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c r="AA610" s="35"/>
      <c r="AB610" s="35"/>
      <c r="AC610" s="35"/>
      <c r="AD610" s="35"/>
      <c r="AE610" s="35"/>
      <c r="AF610" s="35"/>
      <c r="AG610" s="35"/>
    </row>
    <row r="611">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c r="AA611" s="35"/>
      <c r="AB611" s="35"/>
      <c r="AC611" s="35"/>
      <c r="AD611" s="35"/>
      <c r="AE611" s="35"/>
      <c r="AF611" s="35"/>
      <c r="AG611" s="35"/>
    </row>
    <row r="612">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c r="AA612" s="35"/>
      <c r="AB612" s="35"/>
      <c r="AC612" s="35"/>
      <c r="AD612" s="35"/>
      <c r="AE612" s="35"/>
      <c r="AF612" s="35"/>
      <c r="AG612" s="35"/>
    </row>
    <row r="613">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c r="AA613" s="35"/>
      <c r="AB613" s="35"/>
      <c r="AC613" s="35"/>
      <c r="AD613" s="35"/>
      <c r="AE613" s="35"/>
      <c r="AF613" s="35"/>
      <c r="AG613" s="35"/>
    </row>
    <row r="614">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c r="AA614" s="35"/>
      <c r="AB614" s="35"/>
      <c r="AC614" s="35"/>
      <c r="AD614" s="35"/>
      <c r="AE614" s="35"/>
      <c r="AF614" s="35"/>
      <c r="AG614" s="35"/>
    </row>
    <row r="615">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c r="AA615" s="35"/>
      <c r="AB615" s="35"/>
      <c r="AC615" s="35"/>
      <c r="AD615" s="35"/>
      <c r="AE615" s="35"/>
      <c r="AF615" s="35"/>
      <c r="AG615" s="35"/>
    </row>
    <row r="616">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c r="AA616" s="35"/>
      <c r="AB616" s="35"/>
      <c r="AC616" s="35"/>
      <c r="AD616" s="35"/>
      <c r="AE616" s="35"/>
      <c r="AF616" s="35"/>
      <c r="AG616" s="35"/>
    </row>
    <row r="617">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c r="AA617" s="35"/>
      <c r="AB617" s="35"/>
      <c r="AC617" s="35"/>
      <c r="AD617" s="35"/>
      <c r="AE617" s="35"/>
      <c r="AF617" s="35"/>
      <c r="AG617" s="35"/>
    </row>
    <row r="618">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c r="AA618" s="35"/>
      <c r="AB618" s="35"/>
      <c r="AC618" s="35"/>
      <c r="AD618" s="35"/>
      <c r="AE618" s="35"/>
      <c r="AF618" s="35"/>
      <c r="AG618" s="35"/>
    </row>
    <row r="619">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c r="AA619" s="35"/>
      <c r="AB619" s="35"/>
      <c r="AC619" s="35"/>
      <c r="AD619" s="35"/>
      <c r="AE619" s="35"/>
      <c r="AF619" s="35"/>
      <c r="AG619" s="35"/>
    </row>
    <row r="620">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c r="AA620" s="35"/>
      <c r="AB620" s="35"/>
      <c r="AC620" s="35"/>
      <c r="AD620" s="35"/>
      <c r="AE620" s="35"/>
      <c r="AF620" s="35"/>
      <c r="AG620" s="35"/>
    </row>
    <row r="621">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c r="AA621" s="35"/>
      <c r="AB621" s="35"/>
      <c r="AC621" s="35"/>
      <c r="AD621" s="35"/>
      <c r="AE621" s="35"/>
      <c r="AF621" s="35"/>
      <c r="AG621" s="35"/>
    </row>
    <row r="622">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c r="AA622" s="35"/>
      <c r="AB622" s="35"/>
      <c r="AC622" s="35"/>
      <c r="AD622" s="35"/>
      <c r="AE622" s="35"/>
      <c r="AF622" s="35"/>
      <c r="AG622" s="35"/>
    </row>
    <row r="623">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c r="AA623" s="35"/>
      <c r="AB623" s="35"/>
      <c r="AC623" s="35"/>
      <c r="AD623" s="35"/>
      <c r="AE623" s="35"/>
      <c r="AF623" s="35"/>
      <c r="AG623" s="35"/>
    </row>
    <row r="624">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c r="AA624" s="35"/>
      <c r="AB624" s="35"/>
      <c r="AC624" s="35"/>
      <c r="AD624" s="35"/>
      <c r="AE624" s="35"/>
      <c r="AF624" s="35"/>
      <c r="AG624" s="35"/>
    </row>
    <row r="625">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c r="AA625" s="35"/>
      <c r="AB625" s="35"/>
      <c r="AC625" s="35"/>
      <c r="AD625" s="35"/>
      <c r="AE625" s="35"/>
      <c r="AF625" s="35"/>
      <c r="AG625" s="35"/>
    </row>
    <row r="626">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c r="AA626" s="35"/>
      <c r="AB626" s="35"/>
      <c r="AC626" s="35"/>
      <c r="AD626" s="35"/>
      <c r="AE626" s="35"/>
      <c r="AF626" s="35"/>
      <c r="AG626" s="35"/>
    </row>
    <row r="627">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c r="AA627" s="35"/>
      <c r="AB627" s="35"/>
      <c r="AC627" s="35"/>
      <c r="AD627" s="35"/>
      <c r="AE627" s="35"/>
      <c r="AF627" s="35"/>
      <c r="AG627" s="35"/>
    </row>
    <row r="628">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c r="AA628" s="35"/>
      <c r="AB628" s="35"/>
      <c r="AC628" s="35"/>
      <c r="AD628" s="35"/>
      <c r="AE628" s="35"/>
      <c r="AF628" s="35"/>
      <c r="AG628" s="35"/>
    </row>
    <row r="629">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c r="AA629" s="35"/>
      <c r="AB629" s="35"/>
      <c r="AC629" s="35"/>
      <c r="AD629" s="35"/>
      <c r="AE629" s="35"/>
      <c r="AF629" s="35"/>
      <c r="AG629" s="35"/>
    </row>
    <row r="630">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c r="AA630" s="35"/>
      <c r="AB630" s="35"/>
      <c r="AC630" s="35"/>
      <c r="AD630" s="35"/>
      <c r="AE630" s="35"/>
      <c r="AF630" s="35"/>
      <c r="AG630" s="35"/>
    </row>
    <row r="631">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c r="AA631" s="35"/>
      <c r="AB631" s="35"/>
      <c r="AC631" s="35"/>
      <c r="AD631" s="35"/>
      <c r="AE631" s="35"/>
      <c r="AF631" s="35"/>
      <c r="AG631" s="35"/>
    </row>
    <row r="632">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c r="AA632" s="35"/>
      <c r="AB632" s="35"/>
      <c r="AC632" s="35"/>
      <c r="AD632" s="35"/>
      <c r="AE632" s="35"/>
      <c r="AF632" s="35"/>
      <c r="AG632" s="35"/>
    </row>
    <row r="633">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c r="AA633" s="35"/>
      <c r="AB633" s="35"/>
      <c r="AC633" s="35"/>
      <c r="AD633" s="35"/>
      <c r="AE633" s="35"/>
      <c r="AF633" s="35"/>
      <c r="AG633" s="35"/>
    </row>
    <row r="634">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c r="AA634" s="35"/>
      <c r="AB634" s="35"/>
      <c r="AC634" s="35"/>
      <c r="AD634" s="35"/>
      <c r="AE634" s="35"/>
      <c r="AF634" s="35"/>
      <c r="AG634" s="35"/>
    </row>
    <row r="635">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c r="AA635" s="35"/>
      <c r="AB635" s="35"/>
      <c r="AC635" s="35"/>
      <c r="AD635" s="35"/>
      <c r="AE635" s="35"/>
      <c r="AF635" s="35"/>
      <c r="AG635" s="35"/>
    </row>
    <row r="636">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c r="AA636" s="35"/>
      <c r="AB636" s="35"/>
      <c r="AC636" s="35"/>
      <c r="AD636" s="35"/>
      <c r="AE636" s="35"/>
      <c r="AF636" s="35"/>
      <c r="AG636" s="35"/>
    </row>
    <row r="637">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c r="AA637" s="35"/>
      <c r="AB637" s="35"/>
      <c r="AC637" s="35"/>
      <c r="AD637" s="35"/>
      <c r="AE637" s="35"/>
      <c r="AF637" s="35"/>
      <c r="AG637" s="35"/>
    </row>
    <row r="638">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c r="AA638" s="35"/>
      <c r="AB638" s="35"/>
      <c r="AC638" s="35"/>
      <c r="AD638" s="35"/>
      <c r="AE638" s="35"/>
      <c r="AF638" s="35"/>
      <c r="AG638" s="35"/>
    </row>
    <row r="639">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c r="AA639" s="35"/>
      <c r="AB639" s="35"/>
      <c r="AC639" s="35"/>
      <c r="AD639" s="35"/>
      <c r="AE639" s="35"/>
      <c r="AF639" s="35"/>
      <c r="AG639" s="35"/>
    </row>
    <row r="640">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c r="AA640" s="35"/>
      <c r="AB640" s="35"/>
      <c r="AC640" s="35"/>
      <c r="AD640" s="35"/>
      <c r="AE640" s="35"/>
      <c r="AF640" s="35"/>
      <c r="AG640" s="35"/>
    </row>
    <row r="641">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c r="AA641" s="35"/>
      <c r="AB641" s="35"/>
      <c r="AC641" s="35"/>
      <c r="AD641" s="35"/>
      <c r="AE641" s="35"/>
      <c r="AF641" s="35"/>
      <c r="AG641" s="35"/>
    </row>
    <row r="642">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c r="AA642" s="35"/>
      <c r="AB642" s="35"/>
      <c r="AC642" s="35"/>
      <c r="AD642" s="35"/>
      <c r="AE642" s="35"/>
      <c r="AF642" s="35"/>
      <c r="AG642" s="35"/>
    </row>
    <row r="643">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c r="AA643" s="35"/>
      <c r="AB643" s="35"/>
      <c r="AC643" s="35"/>
      <c r="AD643" s="35"/>
      <c r="AE643" s="35"/>
      <c r="AF643" s="35"/>
      <c r="AG643" s="35"/>
    </row>
    <row r="644">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c r="AA644" s="35"/>
      <c r="AB644" s="35"/>
      <c r="AC644" s="35"/>
      <c r="AD644" s="35"/>
      <c r="AE644" s="35"/>
      <c r="AF644" s="35"/>
      <c r="AG644" s="35"/>
    </row>
    <row r="645">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c r="AA645" s="35"/>
      <c r="AB645" s="35"/>
      <c r="AC645" s="35"/>
      <c r="AD645" s="35"/>
      <c r="AE645" s="35"/>
      <c r="AF645" s="35"/>
      <c r="AG645" s="35"/>
    </row>
    <row r="646">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c r="AA646" s="35"/>
      <c r="AB646" s="35"/>
      <c r="AC646" s="35"/>
      <c r="AD646" s="35"/>
      <c r="AE646" s="35"/>
      <c r="AF646" s="35"/>
      <c r="AG646" s="35"/>
    </row>
    <row r="647">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c r="AA647" s="35"/>
      <c r="AB647" s="35"/>
      <c r="AC647" s="35"/>
      <c r="AD647" s="35"/>
      <c r="AE647" s="35"/>
      <c r="AF647" s="35"/>
      <c r="AG647" s="35"/>
    </row>
    <row r="648">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c r="AA648" s="35"/>
      <c r="AB648" s="35"/>
      <c r="AC648" s="35"/>
      <c r="AD648" s="35"/>
      <c r="AE648" s="35"/>
      <c r="AF648" s="35"/>
      <c r="AG648" s="35"/>
    </row>
    <row r="649">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c r="AA649" s="35"/>
      <c r="AB649" s="35"/>
      <c r="AC649" s="35"/>
      <c r="AD649" s="35"/>
      <c r="AE649" s="35"/>
      <c r="AF649" s="35"/>
      <c r="AG649" s="35"/>
    </row>
    <row r="650">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c r="AA650" s="35"/>
      <c r="AB650" s="35"/>
      <c r="AC650" s="35"/>
      <c r="AD650" s="35"/>
      <c r="AE650" s="35"/>
      <c r="AF650" s="35"/>
      <c r="AG650" s="35"/>
    </row>
    <row r="651">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c r="AA651" s="35"/>
      <c r="AB651" s="35"/>
      <c r="AC651" s="35"/>
      <c r="AD651" s="35"/>
      <c r="AE651" s="35"/>
      <c r="AF651" s="35"/>
      <c r="AG651" s="35"/>
    </row>
    <row r="652">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c r="AA652" s="35"/>
      <c r="AB652" s="35"/>
      <c r="AC652" s="35"/>
      <c r="AD652" s="35"/>
      <c r="AE652" s="35"/>
      <c r="AF652" s="35"/>
      <c r="AG652" s="35"/>
    </row>
    <row r="653">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c r="AA653" s="35"/>
      <c r="AB653" s="35"/>
      <c r="AC653" s="35"/>
      <c r="AD653" s="35"/>
      <c r="AE653" s="35"/>
      <c r="AF653" s="35"/>
      <c r="AG653" s="35"/>
    </row>
    <row r="654">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c r="AA654" s="35"/>
      <c r="AB654" s="35"/>
      <c r="AC654" s="35"/>
      <c r="AD654" s="35"/>
      <c r="AE654" s="35"/>
      <c r="AF654" s="35"/>
      <c r="AG654" s="35"/>
    </row>
    <row r="655">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c r="AA655" s="35"/>
      <c r="AB655" s="35"/>
      <c r="AC655" s="35"/>
      <c r="AD655" s="35"/>
      <c r="AE655" s="35"/>
      <c r="AF655" s="35"/>
      <c r="AG655" s="35"/>
    </row>
    <row r="656">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c r="AA656" s="35"/>
      <c r="AB656" s="35"/>
      <c r="AC656" s="35"/>
      <c r="AD656" s="35"/>
      <c r="AE656" s="35"/>
      <c r="AF656" s="35"/>
      <c r="AG656" s="35"/>
    </row>
    <row r="657">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c r="AA657" s="35"/>
      <c r="AB657" s="35"/>
      <c r="AC657" s="35"/>
      <c r="AD657" s="35"/>
      <c r="AE657" s="35"/>
      <c r="AF657" s="35"/>
      <c r="AG657" s="35"/>
    </row>
    <row r="658">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c r="AA658" s="35"/>
      <c r="AB658" s="35"/>
      <c r="AC658" s="35"/>
      <c r="AD658" s="35"/>
      <c r="AE658" s="35"/>
      <c r="AF658" s="35"/>
      <c r="AG658" s="35"/>
    </row>
    <row r="659">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c r="AA659" s="35"/>
      <c r="AB659" s="35"/>
      <c r="AC659" s="35"/>
      <c r="AD659" s="35"/>
      <c r="AE659" s="35"/>
      <c r="AF659" s="35"/>
      <c r="AG659" s="35"/>
    </row>
    <row r="660">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c r="AA660" s="35"/>
      <c r="AB660" s="35"/>
      <c r="AC660" s="35"/>
      <c r="AD660" s="35"/>
      <c r="AE660" s="35"/>
      <c r="AF660" s="35"/>
      <c r="AG660" s="35"/>
    </row>
    <row r="661">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c r="AA661" s="35"/>
      <c r="AB661" s="35"/>
      <c r="AC661" s="35"/>
      <c r="AD661" s="35"/>
      <c r="AE661" s="35"/>
      <c r="AF661" s="35"/>
      <c r="AG661" s="35"/>
    </row>
    <row r="662">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c r="AA662" s="35"/>
      <c r="AB662" s="35"/>
      <c r="AC662" s="35"/>
      <c r="AD662" s="35"/>
      <c r="AE662" s="35"/>
      <c r="AF662" s="35"/>
      <c r="AG662" s="35"/>
    </row>
    <row r="663">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c r="AA663" s="35"/>
      <c r="AB663" s="35"/>
      <c r="AC663" s="35"/>
      <c r="AD663" s="35"/>
      <c r="AE663" s="35"/>
      <c r="AF663" s="35"/>
      <c r="AG663" s="35"/>
    </row>
    <row r="664">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c r="AA664" s="35"/>
      <c r="AB664" s="35"/>
      <c r="AC664" s="35"/>
      <c r="AD664" s="35"/>
      <c r="AE664" s="35"/>
      <c r="AF664" s="35"/>
      <c r="AG664" s="35"/>
    </row>
    <row r="665">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c r="AA665" s="35"/>
      <c r="AB665" s="35"/>
      <c r="AC665" s="35"/>
      <c r="AD665" s="35"/>
      <c r="AE665" s="35"/>
      <c r="AF665" s="35"/>
      <c r="AG665" s="35"/>
    </row>
    <row r="666">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c r="AA666" s="35"/>
      <c r="AB666" s="35"/>
      <c r="AC666" s="35"/>
      <c r="AD666" s="35"/>
      <c r="AE666" s="35"/>
      <c r="AF666" s="35"/>
      <c r="AG666" s="35"/>
    </row>
    <row r="667">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c r="AA667" s="35"/>
      <c r="AB667" s="35"/>
      <c r="AC667" s="35"/>
      <c r="AD667" s="35"/>
      <c r="AE667" s="35"/>
      <c r="AF667" s="35"/>
      <c r="AG667" s="35"/>
    </row>
    <row r="668">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c r="AA668" s="35"/>
      <c r="AB668" s="35"/>
      <c r="AC668" s="35"/>
      <c r="AD668" s="35"/>
      <c r="AE668" s="35"/>
      <c r="AF668" s="35"/>
      <c r="AG668" s="35"/>
    </row>
    <row r="669">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c r="AA669" s="35"/>
      <c r="AB669" s="35"/>
      <c r="AC669" s="35"/>
      <c r="AD669" s="35"/>
      <c r="AE669" s="35"/>
      <c r="AF669" s="35"/>
      <c r="AG669" s="35"/>
    </row>
    <row r="670">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c r="AA670" s="35"/>
      <c r="AB670" s="35"/>
      <c r="AC670" s="35"/>
      <c r="AD670" s="35"/>
      <c r="AE670" s="35"/>
      <c r="AF670" s="35"/>
      <c r="AG670" s="35"/>
    </row>
    <row r="671">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c r="AA671" s="35"/>
      <c r="AB671" s="35"/>
      <c r="AC671" s="35"/>
      <c r="AD671" s="35"/>
      <c r="AE671" s="35"/>
      <c r="AF671" s="35"/>
      <c r="AG671" s="35"/>
    </row>
    <row r="672">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c r="AA672" s="35"/>
      <c r="AB672" s="35"/>
      <c r="AC672" s="35"/>
      <c r="AD672" s="35"/>
      <c r="AE672" s="35"/>
      <c r="AF672" s="35"/>
      <c r="AG672" s="35"/>
    </row>
    <row r="673">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c r="AA673" s="35"/>
      <c r="AB673" s="35"/>
      <c r="AC673" s="35"/>
      <c r="AD673" s="35"/>
      <c r="AE673" s="35"/>
      <c r="AF673" s="35"/>
      <c r="AG673" s="35"/>
    </row>
    <row r="674">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c r="AA674" s="35"/>
      <c r="AB674" s="35"/>
      <c r="AC674" s="35"/>
      <c r="AD674" s="35"/>
      <c r="AE674" s="35"/>
      <c r="AF674" s="35"/>
      <c r="AG674" s="35"/>
    </row>
    <row r="675">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c r="AA675" s="35"/>
      <c r="AB675" s="35"/>
      <c r="AC675" s="35"/>
      <c r="AD675" s="35"/>
      <c r="AE675" s="35"/>
      <c r="AF675" s="35"/>
      <c r="AG675" s="35"/>
    </row>
    <row r="676">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c r="AA676" s="35"/>
      <c r="AB676" s="35"/>
      <c r="AC676" s="35"/>
      <c r="AD676" s="35"/>
      <c r="AE676" s="35"/>
      <c r="AF676" s="35"/>
      <c r="AG676" s="35"/>
    </row>
    <row r="677">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c r="AA677" s="35"/>
      <c r="AB677" s="35"/>
      <c r="AC677" s="35"/>
      <c r="AD677" s="35"/>
      <c r="AE677" s="35"/>
      <c r="AF677" s="35"/>
      <c r="AG677" s="35"/>
    </row>
    <row r="678">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c r="AA678" s="35"/>
      <c r="AB678" s="35"/>
      <c r="AC678" s="35"/>
      <c r="AD678" s="35"/>
      <c r="AE678" s="35"/>
      <c r="AF678" s="35"/>
      <c r="AG678" s="35"/>
    </row>
    <row r="679">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c r="AA679" s="35"/>
      <c r="AB679" s="35"/>
      <c r="AC679" s="35"/>
      <c r="AD679" s="35"/>
      <c r="AE679" s="35"/>
      <c r="AF679" s="35"/>
      <c r="AG679" s="35"/>
    </row>
    <row r="680">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c r="AA680" s="35"/>
      <c r="AB680" s="35"/>
      <c r="AC680" s="35"/>
      <c r="AD680" s="35"/>
      <c r="AE680" s="35"/>
      <c r="AF680" s="35"/>
      <c r="AG680" s="35"/>
    </row>
    <row r="681">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c r="AA681" s="35"/>
      <c r="AB681" s="35"/>
      <c r="AC681" s="35"/>
      <c r="AD681" s="35"/>
      <c r="AE681" s="35"/>
      <c r="AF681" s="35"/>
      <c r="AG681" s="35"/>
    </row>
    <row r="682">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c r="AA682" s="35"/>
      <c r="AB682" s="35"/>
      <c r="AC682" s="35"/>
      <c r="AD682" s="35"/>
      <c r="AE682" s="35"/>
      <c r="AF682" s="35"/>
      <c r="AG682" s="35"/>
    </row>
    <row r="683">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c r="AA683" s="35"/>
      <c r="AB683" s="35"/>
      <c r="AC683" s="35"/>
      <c r="AD683" s="35"/>
      <c r="AE683" s="35"/>
      <c r="AF683" s="35"/>
      <c r="AG683" s="35"/>
    </row>
    <row r="684">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c r="AA684" s="35"/>
      <c r="AB684" s="35"/>
      <c r="AC684" s="35"/>
      <c r="AD684" s="35"/>
      <c r="AE684" s="35"/>
      <c r="AF684" s="35"/>
      <c r="AG684" s="35"/>
    </row>
    <row r="685">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c r="AA685" s="35"/>
      <c r="AB685" s="35"/>
      <c r="AC685" s="35"/>
      <c r="AD685" s="35"/>
      <c r="AE685" s="35"/>
      <c r="AF685" s="35"/>
      <c r="AG685" s="35"/>
    </row>
    <row r="686">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c r="AA686" s="35"/>
      <c r="AB686" s="35"/>
      <c r="AC686" s="35"/>
      <c r="AD686" s="35"/>
      <c r="AE686" s="35"/>
      <c r="AF686" s="35"/>
      <c r="AG686" s="35"/>
    </row>
    <row r="687">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c r="AA687" s="35"/>
      <c r="AB687" s="35"/>
      <c r="AC687" s="35"/>
      <c r="AD687" s="35"/>
      <c r="AE687" s="35"/>
      <c r="AF687" s="35"/>
      <c r="AG687" s="35"/>
    </row>
    <row r="688">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c r="AA688" s="35"/>
      <c r="AB688" s="35"/>
      <c r="AC688" s="35"/>
      <c r="AD688" s="35"/>
      <c r="AE688" s="35"/>
      <c r="AF688" s="35"/>
      <c r="AG688" s="35"/>
    </row>
    <row r="689">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c r="AA689" s="35"/>
      <c r="AB689" s="35"/>
      <c r="AC689" s="35"/>
      <c r="AD689" s="35"/>
      <c r="AE689" s="35"/>
      <c r="AF689" s="35"/>
      <c r="AG689" s="35"/>
    </row>
    <row r="690">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c r="AA690" s="35"/>
      <c r="AB690" s="35"/>
      <c r="AC690" s="35"/>
      <c r="AD690" s="35"/>
      <c r="AE690" s="35"/>
      <c r="AF690" s="35"/>
      <c r="AG690" s="35"/>
    </row>
    <row r="691">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c r="AA691" s="35"/>
      <c r="AB691" s="35"/>
      <c r="AC691" s="35"/>
      <c r="AD691" s="35"/>
      <c r="AE691" s="35"/>
      <c r="AF691" s="35"/>
      <c r="AG691" s="35"/>
    </row>
    <row r="692">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c r="AA692" s="35"/>
      <c r="AB692" s="35"/>
      <c r="AC692" s="35"/>
      <c r="AD692" s="35"/>
      <c r="AE692" s="35"/>
      <c r="AF692" s="35"/>
      <c r="AG692" s="35"/>
    </row>
    <row r="693">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c r="AA693" s="35"/>
      <c r="AB693" s="35"/>
      <c r="AC693" s="35"/>
      <c r="AD693" s="35"/>
      <c r="AE693" s="35"/>
      <c r="AF693" s="35"/>
      <c r="AG693" s="35"/>
    </row>
    <row r="694">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c r="AA694" s="35"/>
      <c r="AB694" s="35"/>
      <c r="AC694" s="35"/>
      <c r="AD694" s="35"/>
      <c r="AE694" s="35"/>
      <c r="AF694" s="35"/>
      <c r="AG694" s="35"/>
    </row>
    <row r="695">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c r="AA695" s="35"/>
      <c r="AB695" s="35"/>
      <c r="AC695" s="35"/>
      <c r="AD695" s="35"/>
      <c r="AE695" s="35"/>
      <c r="AF695" s="35"/>
      <c r="AG695" s="35"/>
    </row>
    <row r="696">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c r="AA696" s="35"/>
      <c r="AB696" s="35"/>
      <c r="AC696" s="35"/>
      <c r="AD696" s="35"/>
      <c r="AE696" s="35"/>
      <c r="AF696" s="35"/>
      <c r="AG696" s="35"/>
    </row>
    <row r="697">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c r="AA697" s="35"/>
      <c r="AB697" s="35"/>
      <c r="AC697" s="35"/>
      <c r="AD697" s="35"/>
      <c r="AE697" s="35"/>
      <c r="AF697" s="35"/>
      <c r="AG697" s="35"/>
    </row>
    <row r="698">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c r="AA698" s="35"/>
      <c r="AB698" s="35"/>
      <c r="AC698" s="35"/>
      <c r="AD698" s="35"/>
      <c r="AE698" s="35"/>
      <c r="AF698" s="35"/>
      <c r="AG698" s="35"/>
    </row>
    <row r="699">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c r="AA699" s="35"/>
      <c r="AB699" s="35"/>
      <c r="AC699" s="35"/>
      <c r="AD699" s="35"/>
      <c r="AE699" s="35"/>
      <c r="AF699" s="35"/>
      <c r="AG699" s="35"/>
    </row>
    <row r="700">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c r="AA700" s="35"/>
      <c r="AB700" s="35"/>
      <c r="AC700" s="35"/>
      <c r="AD700" s="35"/>
      <c r="AE700" s="35"/>
      <c r="AF700" s="35"/>
      <c r="AG700" s="35"/>
    </row>
    <row r="701">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c r="AA701" s="35"/>
      <c r="AB701" s="35"/>
      <c r="AC701" s="35"/>
      <c r="AD701" s="35"/>
      <c r="AE701" s="35"/>
      <c r="AF701" s="35"/>
      <c r="AG701" s="35"/>
    </row>
    <row r="702">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c r="AA702" s="35"/>
      <c r="AB702" s="35"/>
      <c r="AC702" s="35"/>
      <c r="AD702" s="35"/>
      <c r="AE702" s="35"/>
      <c r="AF702" s="35"/>
      <c r="AG702" s="35"/>
    </row>
    <row r="703">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c r="AA703" s="35"/>
      <c r="AB703" s="35"/>
      <c r="AC703" s="35"/>
      <c r="AD703" s="35"/>
      <c r="AE703" s="35"/>
      <c r="AF703" s="35"/>
      <c r="AG703" s="35"/>
    </row>
    <row r="704">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c r="AA704" s="35"/>
      <c r="AB704" s="35"/>
      <c r="AC704" s="35"/>
      <c r="AD704" s="35"/>
      <c r="AE704" s="35"/>
      <c r="AF704" s="35"/>
      <c r="AG704" s="35"/>
    </row>
    <row r="705">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c r="AA705" s="35"/>
      <c r="AB705" s="35"/>
      <c r="AC705" s="35"/>
      <c r="AD705" s="35"/>
      <c r="AE705" s="35"/>
      <c r="AF705" s="35"/>
      <c r="AG705" s="35"/>
    </row>
    <row r="706">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c r="AA706" s="35"/>
      <c r="AB706" s="35"/>
      <c r="AC706" s="35"/>
      <c r="AD706" s="35"/>
      <c r="AE706" s="35"/>
      <c r="AF706" s="35"/>
      <c r="AG706" s="35"/>
    </row>
    <row r="707">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c r="AA707" s="35"/>
      <c r="AB707" s="35"/>
      <c r="AC707" s="35"/>
      <c r="AD707" s="35"/>
      <c r="AE707" s="35"/>
      <c r="AF707" s="35"/>
      <c r="AG707" s="35"/>
    </row>
    <row r="708">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c r="AA708" s="35"/>
      <c r="AB708" s="35"/>
      <c r="AC708" s="35"/>
      <c r="AD708" s="35"/>
      <c r="AE708" s="35"/>
      <c r="AF708" s="35"/>
      <c r="AG708" s="35"/>
    </row>
    <row r="709">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c r="AA709" s="35"/>
      <c r="AB709" s="35"/>
      <c r="AC709" s="35"/>
      <c r="AD709" s="35"/>
      <c r="AE709" s="35"/>
      <c r="AF709" s="35"/>
      <c r="AG709" s="35"/>
    </row>
    <row r="710">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c r="AA710" s="35"/>
      <c r="AB710" s="35"/>
      <c r="AC710" s="35"/>
      <c r="AD710" s="35"/>
      <c r="AE710" s="35"/>
      <c r="AF710" s="35"/>
      <c r="AG710" s="35"/>
    </row>
    <row r="711">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c r="AA711" s="35"/>
      <c r="AB711" s="35"/>
      <c r="AC711" s="35"/>
      <c r="AD711" s="35"/>
      <c r="AE711" s="35"/>
      <c r="AF711" s="35"/>
      <c r="AG711" s="35"/>
    </row>
    <row r="712">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c r="AA712" s="35"/>
      <c r="AB712" s="35"/>
      <c r="AC712" s="35"/>
      <c r="AD712" s="35"/>
      <c r="AE712" s="35"/>
      <c r="AF712" s="35"/>
      <c r="AG712" s="35"/>
    </row>
    <row r="713">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c r="AA713" s="35"/>
      <c r="AB713" s="35"/>
      <c r="AC713" s="35"/>
      <c r="AD713" s="35"/>
      <c r="AE713" s="35"/>
      <c r="AF713" s="35"/>
      <c r="AG713" s="35"/>
    </row>
    <row r="714">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c r="AA714" s="35"/>
      <c r="AB714" s="35"/>
      <c r="AC714" s="35"/>
      <c r="AD714" s="35"/>
      <c r="AE714" s="35"/>
      <c r="AF714" s="35"/>
      <c r="AG714" s="35"/>
    </row>
    <row r="715">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c r="AA715" s="35"/>
      <c r="AB715" s="35"/>
      <c r="AC715" s="35"/>
      <c r="AD715" s="35"/>
      <c r="AE715" s="35"/>
      <c r="AF715" s="35"/>
      <c r="AG715" s="35"/>
    </row>
    <row r="716">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c r="AA716" s="35"/>
      <c r="AB716" s="35"/>
      <c r="AC716" s="35"/>
      <c r="AD716" s="35"/>
      <c r="AE716" s="35"/>
      <c r="AF716" s="35"/>
      <c r="AG716" s="35"/>
    </row>
    <row r="717">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c r="AA717" s="35"/>
      <c r="AB717" s="35"/>
      <c r="AC717" s="35"/>
      <c r="AD717" s="35"/>
      <c r="AE717" s="35"/>
      <c r="AF717" s="35"/>
      <c r="AG717" s="35"/>
    </row>
    <row r="718">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c r="AA718" s="35"/>
      <c r="AB718" s="35"/>
      <c r="AC718" s="35"/>
      <c r="AD718" s="35"/>
      <c r="AE718" s="35"/>
      <c r="AF718" s="35"/>
      <c r="AG718" s="35"/>
    </row>
    <row r="719">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c r="AA719" s="35"/>
      <c r="AB719" s="35"/>
      <c r="AC719" s="35"/>
      <c r="AD719" s="35"/>
      <c r="AE719" s="35"/>
      <c r="AF719" s="35"/>
      <c r="AG719" s="35"/>
    </row>
    <row r="720">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c r="AA720" s="35"/>
      <c r="AB720" s="35"/>
      <c r="AC720" s="35"/>
      <c r="AD720" s="35"/>
      <c r="AE720" s="35"/>
      <c r="AF720" s="35"/>
      <c r="AG720" s="35"/>
    </row>
    <row r="721">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c r="AA721" s="35"/>
      <c r="AB721" s="35"/>
      <c r="AC721" s="35"/>
      <c r="AD721" s="35"/>
      <c r="AE721" s="35"/>
      <c r="AF721" s="35"/>
      <c r="AG721" s="35"/>
    </row>
    <row r="722">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c r="AA722" s="35"/>
      <c r="AB722" s="35"/>
      <c r="AC722" s="35"/>
      <c r="AD722" s="35"/>
      <c r="AE722" s="35"/>
      <c r="AF722" s="35"/>
      <c r="AG722" s="35"/>
    </row>
    <row r="723">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c r="AA723" s="35"/>
      <c r="AB723" s="35"/>
      <c r="AC723" s="35"/>
      <c r="AD723" s="35"/>
      <c r="AE723" s="35"/>
      <c r="AF723" s="35"/>
      <c r="AG723" s="35"/>
    </row>
    <row r="724">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c r="AA724" s="35"/>
      <c r="AB724" s="35"/>
      <c r="AC724" s="35"/>
      <c r="AD724" s="35"/>
      <c r="AE724" s="35"/>
      <c r="AF724" s="35"/>
      <c r="AG724" s="35"/>
    </row>
    <row r="725">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c r="AA725" s="35"/>
      <c r="AB725" s="35"/>
      <c r="AC725" s="35"/>
      <c r="AD725" s="35"/>
      <c r="AE725" s="35"/>
      <c r="AF725" s="35"/>
      <c r="AG725" s="35"/>
    </row>
    <row r="726">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c r="AA726" s="35"/>
      <c r="AB726" s="35"/>
      <c r="AC726" s="35"/>
      <c r="AD726" s="35"/>
      <c r="AE726" s="35"/>
      <c r="AF726" s="35"/>
      <c r="AG726" s="35"/>
    </row>
    <row r="727">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c r="AA727" s="35"/>
      <c r="AB727" s="35"/>
      <c r="AC727" s="35"/>
      <c r="AD727" s="35"/>
      <c r="AE727" s="35"/>
      <c r="AF727" s="35"/>
      <c r="AG727" s="35"/>
    </row>
    <row r="728">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c r="AA728" s="35"/>
      <c r="AB728" s="35"/>
      <c r="AC728" s="35"/>
      <c r="AD728" s="35"/>
      <c r="AE728" s="35"/>
      <c r="AF728" s="35"/>
      <c r="AG728" s="35"/>
    </row>
    <row r="729">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c r="AA729" s="35"/>
      <c r="AB729" s="35"/>
      <c r="AC729" s="35"/>
      <c r="AD729" s="35"/>
      <c r="AE729" s="35"/>
      <c r="AF729" s="35"/>
      <c r="AG729" s="35"/>
    </row>
    <row r="730">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c r="AA730" s="35"/>
      <c r="AB730" s="35"/>
      <c r="AC730" s="35"/>
      <c r="AD730" s="35"/>
      <c r="AE730" s="35"/>
      <c r="AF730" s="35"/>
      <c r="AG730" s="35"/>
    </row>
    <row r="731">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c r="AA731" s="35"/>
      <c r="AB731" s="35"/>
      <c r="AC731" s="35"/>
      <c r="AD731" s="35"/>
      <c r="AE731" s="35"/>
      <c r="AF731" s="35"/>
      <c r="AG731" s="35"/>
    </row>
    <row r="732">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c r="AA732" s="35"/>
      <c r="AB732" s="35"/>
      <c r="AC732" s="35"/>
      <c r="AD732" s="35"/>
      <c r="AE732" s="35"/>
      <c r="AF732" s="35"/>
      <c r="AG732" s="35"/>
    </row>
    <row r="733">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c r="AA733" s="35"/>
      <c r="AB733" s="35"/>
      <c r="AC733" s="35"/>
      <c r="AD733" s="35"/>
      <c r="AE733" s="35"/>
      <c r="AF733" s="35"/>
      <c r="AG733" s="35"/>
    </row>
    <row r="734">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c r="AA734" s="35"/>
      <c r="AB734" s="35"/>
      <c r="AC734" s="35"/>
      <c r="AD734" s="35"/>
      <c r="AE734" s="35"/>
      <c r="AF734" s="35"/>
      <c r="AG734" s="35"/>
    </row>
    <row r="735">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c r="AA735" s="35"/>
      <c r="AB735" s="35"/>
      <c r="AC735" s="35"/>
      <c r="AD735" s="35"/>
      <c r="AE735" s="35"/>
      <c r="AF735" s="35"/>
      <c r="AG735" s="35"/>
    </row>
    <row r="736">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c r="AA736" s="35"/>
      <c r="AB736" s="35"/>
      <c r="AC736" s="35"/>
      <c r="AD736" s="35"/>
      <c r="AE736" s="35"/>
      <c r="AF736" s="35"/>
      <c r="AG736" s="35"/>
    </row>
    <row r="737">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c r="AA737" s="35"/>
      <c r="AB737" s="35"/>
      <c r="AC737" s="35"/>
      <c r="AD737" s="35"/>
      <c r="AE737" s="35"/>
      <c r="AF737" s="35"/>
      <c r="AG737" s="35"/>
    </row>
    <row r="738">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c r="AA738" s="35"/>
      <c r="AB738" s="35"/>
      <c r="AC738" s="35"/>
      <c r="AD738" s="35"/>
      <c r="AE738" s="35"/>
      <c r="AF738" s="35"/>
      <c r="AG738" s="35"/>
    </row>
    <row r="739">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c r="AA739" s="35"/>
      <c r="AB739" s="35"/>
      <c r="AC739" s="35"/>
      <c r="AD739" s="35"/>
      <c r="AE739" s="35"/>
      <c r="AF739" s="35"/>
      <c r="AG739" s="35"/>
    </row>
    <row r="740">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c r="AA740" s="35"/>
      <c r="AB740" s="35"/>
      <c r="AC740" s="35"/>
      <c r="AD740" s="35"/>
      <c r="AE740" s="35"/>
      <c r="AF740" s="35"/>
      <c r="AG740" s="35"/>
    </row>
    <row r="741">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c r="AA741" s="35"/>
      <c r="AB741" s="35"/>
      <c r="AC741" s="35"/>
      <c r="AD741" s="35"/>
      <c r="AE741" s="35"/>
      <c r="AF741" s="35"/>
      <c r="AG741" s="35"/>
    </row>
    <row r="742">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c r="AA742" s="35"/>
      <c r="AB742" s="35"/>
      <c r="AC742" s="35"/>
      <c r="AD742" s="35"/>
      <c r="AE742" s="35"/>
      <c r="AF742" s="35"/>
      <c r="AG742" s="35"/>
    </row>
    <row r="743">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c r="AA743" s="35"/>
      <c r="AB743" s="35"/>
      <c r="AC743" s="35"/>
      <c r="AD743" s="35"/>
      <c r="AE743" s="35"/>
      <c r="AF743" s="35"/>
      <c r="AG743" s="35"/>
    </row>
    <row r="744">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c r="AA744" s="35"/>
      <c r="AB744" s="35"/>
      <c r="AC744" s="35"/>
      <c r="AD744" s="35"/>
      <c r="AE744" s="35"/>
      <c r="AF744" s="35"/>
      <c r="AG744" s="35"/>
    </row>
    <row r="745">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c r="AA745" s="35"/>
      <c r="AB745" s="35"/>
      <c r="AC745" s="35"/>
      <c r="AD745" s="35"/>
      <c r="AE745" s="35"/>
      <c r="AF745" s="35"/>
      <c r="AG745" s="35"/>
    </row>
    <row r="746">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c r="AA746" s="35"/>
      <c r="AB746" s="35"/>
      <c r="AC746" s="35"/>
      <c r="AD746" s="35"/>
      <c r="AE746" s="35"/>
      <c r="AF746" s="35"/>
      <c r="AG746" s="35"/>
    </row>
    <row r="747">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c r="AA747" s="35"/>
      <c r="AB747" s="35"/>
      <c r="AC747" s="35"/>
      <c r="AD747" s="35"/>
      <c r="AE747" s="35"/>
      <c r="AF747" s="35"/>
      <c r="AG747" s="35"/>
    </row>
    <row r="748">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c r="AA748" s="35"/>
      <c r="AB748" s="35"/>
      <c r="AC748" s="35"/>
      <c r="AD748" s="35"/>
      <c r="AE748" s="35"/>
      <c r="AF748" s="35"/>
      <c r="AG748" s="35"/>
    </row>
    <row r="749">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c r="AA749" s="35"/>
      <c r="AB749" s="35"/>
      <c r="AC749" s="35"/>
      <c r="AD749" s="35"/>
      <c r="AE749" s="35"/>
      <c r="AF749" s="35"/>
      <c r="AG749" s="35"/>
    </row>
    <row r="750">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c r="AA750" s="35"/>
      <c r="AB750" s="35"/>
      <c r="AC750" s="35"/>
      <c r="AD750" s="35"/>
      <c r="AE750" s="35"/>
      <c r="AF750" s="35"/>
      <c r="AG750" s="35"/>
    </row>
    <row r="751">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c r="AA751" s="35"/>
      <c r="AB751" s="35"/>
      <c r="AC751" s="35"/>
      <c r="AD751" s="35"/>
      <c r="AE751" s="35"/>
      <c r="AF751" s="35"/>
      <c r="AG751" s="35"/>
    </row>
    <row r="752">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c r="AA752" s="35"/>
      <c r="AB752" s="35"/>
      <c r="AC752" s="35"/>
      <c r="AD752" s="35"/>
      <c r="AE752" s="35"/>
      <c r="AF752" s="35"/>
      <c r="AG752" s="35"/>
    </row>
    <row r="753">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c r="AA753" s="35"/>
      <c r="AB753" s="35"/>
      <c r="AC753" s="35"/>
      <c r="AD753" s="35"/>
      <c r="AE753" s="35"/>
      <c r="AF753" s="35"/>
      <c r="AG753" s="35"/>
    </row>
    <row r="754">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c r="AA754" s="35"/>
      <c r="AB754" s="35"/>
      <c r="AC754" s="35"/>
      <c r="AD754" s="35"/>
      <c r="AE754" s="35"/>
      <c r="AF754" s="35"/>
      <c r="AG754" s="35"/>
    </row>
    <row r="755">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c r="AA755" s="35"/>
      <c r="AB755" s="35"/>
      <c r="AC755" s="35"/>
      <c r="AD755" s="35"/>
      <c r="AE755" s="35"/>
      <c r="AF755" s="35"/>
      <c r="AG755" s="35"/>
    </row>
    <row r="756">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c r="AA756" s="35"/>
      <c r="AB756" s="35"/>
      <c r="AC756" s="35"/>
      <c r="AD756" s="35"/>
      <c r="AE756" s="35"/>
      <c r="AF756" s="35"/>
      <c r="AG756" s="35"/>
    </row>
    <row r="757">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c r="AA757" s="35"/>
      <c r="AB757" s="35"/>
      <c r="AC757" s="35"/>
      <c r="AD757" s="35"/>
      <c r="AE757" s="35"/>
      <c r="AF757" s="35"/>
      <c r="AG757" s="35"/>
    </row>
    <row r="758">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c r="AA758" s="35"/>
      <c r="AB758" s="35"/>
      <c r="AC758" s="35"/>
      <c r="AD758" s="35"/>
      <c r="AE758" s="35"/>
      <c r="AF758" s="35"/>
      <c r="AG758" s="35"/>
    </row>
    <row r="759">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c r="AA759" s="35"/>
      <c r="AB759" s="35"/>
      <c r="AC759" s="35"/>
      <c r="AD759" s="35"/>
      <c r="AE759" s="35"/>
      <c r="AF759" s="35"/>
      <c r="AG759" s="35"/>
    </row>
    <row r="760">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c r="AA760" s="35"/>
      <c r="AB760" s="35"/>
      <c r="AC760" s="35"/>
      <c r="AD760" s="35"/>
      <c r="AE760" s="35"/>
      <c r="AF760" s="35"/>
      <c r="AG760" s="35"/>
    </row>
    <row r="761">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c r="AA761" s="35"/>
      <c r="AB761" s="35"/>
      <c r="AC761" s="35"/>
      <c r="AD761" s="35"/>
      <c r="AE761" s="35"/>
      <c r="AF761" s="35"/>
      <c r="AG761" s="35"/>
    </row>
    <row r="762">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c r="AA762" s="35"/>
      <c r="AB762" s="35"/>
      <c r="AC762" s="35"/>
      <c r="AD762" s="35"/>
      <c r="AE762" s="35"/>
      <c r="AF762" s="35"/>
      <c r="AG762" s="35"/>
    </row>
    <row r="763">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c r="AA763" s="35"/>
      <c r="AB763" s="35"/>
      <c r="AC763" s="35"/>
      <c r="AD763" s="35"/>
      <c r="AE763" s="35"/>
      <c r="AF763" s="35"/>
      <c r="AG763" s="35"/>
    </row>
    <row r="764">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c r="AA764" s="35"/>
      <c r="AB764" s="35"/>
      <c r="AC764" s="35"/>
      <c r="AD764" s="35"/>
      <c r="AE764" s="35"/>
      <c r="AF764" s="35"/>
      <c r="AG764" s="35"/>
    </row>
    <row r="765">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c r="AA765" s="35"/>
      <c r="AB765" s="35"/>
      <c r="AC765" s="35"/>
      <c r="AD765" s="35"/>
      <c r="AE765" s="35"/>
      <c r="AF765" s="35"/>
      <c r="AG765" s="35"/>
    </row>
    <row r="766">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c r="AA766" s="35"/>
      <c r="AB766" s="35"/>
      <c r="AC766" s="35"/>
      <c r="AD766" s="35"/>
      <c r="AE766" s="35"/>
      <c r="AF766" s="35"/>
      <c r="AG766" s="35"/>
    </row>
    <row r="767">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c r="AA767" s="35"/>
      <c r="AB767" s="35"/>
      <c r="AC767" s="35"/>
      <c r="AD767" s="35"/>
      <c r="AE767" s="35"/>
      <c r="AF767" s="35"/>
      <c r="AG767" s="35"/>
    </row>
    <row r="768">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c r="AA768" s="35"/>
      <c r="AB768" s="35"/>
      <c r="AC768" s="35"/>
      <c r="AD768" s="35"/>
      <c r="AE768" s="35"/>
      <c r="AF768" s="35"/>
      <c r="AG768" s="35"/>
    </row>
    <row r="769">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c r="AA769" s="35"/>
      <c r="AB769" s="35"/>
      <c r="AC769" s="35"/>
      <c r="AD769" s="35"/>
      <c r="AE769" s="35"/>
      <c r="AF769" s="35"/>
      <c r="AG769" s="35"/>
    </row>
    <row r="770">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c r="AA770" s="35"/>
      <c r="AB770" s="35"/>
      <c r="AC770" s="35"/>
      <c r="AD770" s="35"/>
      <c r="AE770" s="35"/>
      <c r="AF770" s="35"/>
      <c r="AG770" s="35"/>
    </row>
    <row r="771">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c r="AA771" s="35"/>
      <c r="AB771" s="35"/>
      <c r="AC771" s="35"/>
      <c r="AD771" s="35"/>
      <c r="AE771" s="35"/>
      <c r="AF771" s="35"/>
      <c r="AG771" s="35"/>
    </row>
    <row r="772">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c r="AA772" s="35"/>
      <c r="AB772" s="35"/>
      <c r="AC772" s="35"/>
      <c r="AD772" s="35"/>
      <c r="AE772" s="35"/>
      <c r="AF772" s="35"/>
      <c r="AG772" s="35"/>
    </row>
    <row r="773">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c r="AA773" s="35"/>
      <c r="AB773" s="35"/>
      <c r="AC773" s="35"/>
      <c r="AD773" s="35"/>
      <c r="AE773" s="35"/>
      <c r="AF773" s="35"/>
      <c r="AG773" s="35"/>
    </row>
    <row r="774">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c r="AA774" s="35"/>
      <c r="AB774" s="35"/>
      <c r="AC774" s="35"/>
      <c r="AD774" s="35"/>
      <c r="AE774" s="35"/>
      <c r="AF774" s="35"/>
      <c r="AG774" s="35"/>
    </row>
    <row r="775">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c r="AA775" s="35"/>
      <c r="AB775" s="35"/>
      <c r="AC775" s="35"/>
      <c r="AD775" s="35"/>
      <c r="AE775" s="35"/>
      <c r="AF775" s="35"/>
      <c r="AG775" s="35"/>
    </row>
    <row r="776">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c r="AA776" s="35"/>
      <c r="AB776" s="35"/>
      <c r="AC776" s="35"/>
      <c r="AD776" s="35"/>
      <c r="AE776" s="35"/>
      <c r="AF776" s="35"/>
      <c r="AG776" s="35"/>
    </row>
    <row r="777">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c r="AA777" s="35"/>
      <c r="AB777" s="35"/>
      <c r="AC777" s="35"/>
      <c r="AD777" s="35"/>
      <c r="AE777" s="35"/>
      <c r="AF777" s="35"/>
      <c r="AG777" s="35"/>
    </row>
    <row r="778">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c r="AA778" s="35"/>
      <c r="AB778" s="35"/>
      <c r="AC778" s="35"/>
      <c r="AD778" s="35"/>
      <c r="AE778" s="35"/>
      <c r="AF778" s="35"/>
      <c r="AG778" s="35"/>
    </row>
    <row r="779">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c r="AA779" s="35"/>
      <c r="AB779" s="35"/>
      <c r="AC779" s="35"/>
      <c r="AD779" s="35"/>
      <c r="AE779" s="35"/>
      <c r="AF779" s="35"/>
      <c r="AG779" s="35"/>
    </row>
    <row r="780">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c r="AA780" s="35"/>
      <c r="AB780" s="35"/>
      <c r="AC780" s="35"/>
      <c r="AD780" s="35"/>
      <c r="AE780" s="35"/>
      <c r="AF780" s="35"/>
      <c r="AG780" s="35"/>
    </row>
    <row r="781">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c r="AA781" s="35"/>
      <c r="AB781" s="35"/>
      <c r="AC781" s="35"/>
      <c r="AD781" s="35"/>
      <c r="AE781" s="35"/>
      <c r="AF781" s="35"/>
      <c r="AG781" s="35"/>
    </row>
    <row r="782">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c r="AA782" s="35"/>
      <c r="AB782" s="35"/>
      <c r="AC782" s="35"/>
      <c r="AD782" s="35"/>
      <c r="AE782" s="35"/>
      <c r="AF782" s="35"/>
      <c r="AG782" s="35"/>
    </row>
    <row r="783">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c r="AA783" s="35"/>
      <c r="AB783" s="35"/>
      <c r="AC783" s="35"/>
      <c r="AD783" s="35"/>
      <c r="AE783" s="35"/>
      <c r="AF783" s="35"/>
      <c r="AG783" s="35"/>
    </row>
    <row r="784">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c r="AA784" s="35"/>
      <c r="AB784" s="35"/>
      <c r="AC784" s="35"/>
      <c r="AD784" s="35"/>
      <c r="AE784" s="35"/>
      <c r="AF784" s="35"/>
      <c r="AG784" s="35"/>
    </row>
    <row r="785">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c r="AA785" s="35"/>
      <c r="AB785" s="35"/>
      <c r="AC785" s="35"/>
      <c r="AD785" s="35"/>
      <c r="AE785" s="35"/>
      <c r="AF785" s="35"/>
      <c r="AG785" s="35"/>
    </row>
    <row r="786">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c r="AA786" s="35"/>
      <c r="AB786" s="35"/>
      <c r="AC786" s="35"/>
      <c r="AD786" s="35"/>
      <c r="AE786" s="35"/>
      <c r="AF786" s="35"/>
      <c r="AG786" s="35"/>
    </row>
    <row r="787">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c r="AA787" s="35"/>
      <c r="AB787" s="35"/>
      <c r="AC787" s="35"/>
      <c r="AD787" s="35"/>
      <c r="AE787" s="35"/>
      <c r="AF787" s="35"/>
      <c r="AG787" s="35"/>
    </row>
    <row r="788">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c r="AA788" s="35"/>
      <c r="AB788" s="35"/>
      <c r="AC788" s="35"/>
      <c r="AD788" s="35"/>
      <c r="AE788" s="35"/>
      <c r="AF788" s="35"/>
      <c r="AG788" s="35"/>
    </row>
    <row r="789">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c r="AA789" s="35"/>
      <c r="AB789" s="35"/>
      <c r="AC789" s="35"/>
      <c r="AD789" s="35"/>
      <c r="AE789" s="35"/>
      <c r="AF789" s="35"/>
      <c r="AG789" s="35"/>
    </row>
    <row r="790">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c r="AA790" s="35"/>
      <c r="AB790" s="35"/>
      <c r="AC790" s="35"/>
      <c r="AD790" s="35"/>
      <c r="AE790" s="35"/>
      <c r="AF790" s="35"/>
      <c r="AG790" s="35"/>
    </row>
    <row r="791">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c r="AA791" s="35"/>
      <c r="AB791" s="35"/>
      <c r="AC791" s="35"/>
      <c r="AD791" s="35"/>
      <c r="AE791" s="35"/>
      <c r="AF791" s="35"/>
      <c r="AG791" s="35"/>
    </row>
    <row r="792">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c r="AA792" s="35"/>
      <c r="AB792" s="35"/>
      <c r="AC792" s="35"/>
      <c r="AD792" s="35"/>
      <c r="AE792" s="35"/>
      <c r="AF792" s="35"/>
      <c r="AG792" s="35"/>
    </row>
    <row r="793">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c r="AA793" s="35"/>
      <c r="AB793" s="35"/>
      <c r="AC793" s="35"/>
      <c r="AD793" s="35"/>
      <c r="AE793" s="35"/>
      <c r="AF793" s="35"/>
      <c r="AG793" s="35"/>
    </row>
    <row r="794">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c r="AA794" s="35"/>
      <c r="AB794" s="35"/>
      <c r="AC794" s="35"/>
      <c r="AD794" s="35"/>
      <c r="AE794" s="35"/>
      <c r="AF794" s="35"/>
      <c r="AG794" s="35"/>
    </row>
    <row r="795">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c r="AA795" s="35"/>
      <c r="AB795" s="35"/>
      <c r="AC795" s="35"/>
      <c r="AD795" s="35"/>
      <c r="AE795" s="35"/>
      <c r="AF795" s="35"/>
      <c r="AG795" s="35"/>
    </row>
    <row r="796">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c r="AA796" s="35"/>
      <c r="AB796" s="35"/>
      <c r="AC796" s="35"/>
      <c r="AD796" s="35"/>
      <c r="AE796" s="35"/>
      <c r="AF796" s="35"/>
      <c r="AG796" s="35"/>
    </row>
    <row r="797">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c r="AA797" s="35"/>
      <c r="AB797" s="35"/>
      <c r="AC797" s="35"/>
      <c r="AD797" s="35"/>
      <c r="AE797" s="35"/>
      <c r="AF797" s="35"/>
      <c r="AG797" s="35"/>
    </row>
    <row r="798">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c r="AA798" s="35"/>
      <c r="AB798" s="35"/>
      <c r="AC798" s="35"/>
      <c r="AD798" s="35"/>
      <c r="AE798" s="35"/>
      <c r="AF798" s="35"/>
      <c r="AG798" s="35"/>
    </row>
    <row r="799">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c r="AA799" s="35"/>
      <c r="AB799" s="35"/>
      <c r="AC799" s="35"/>
      <c r="AD799" s="35"/>
      <c r="AE799" s="35"/>
      <c r="AF799" s="35"/>
      <c r="AG799" s="35"/>
    </row>
    <row r="800">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c r="AA800" s="35"/>
      <c r="AB800" s="35"/>
      <c r="AC800" s="35"/>
      <c r="AD800" s="35"/>
      <c r="AE800" s="35"/>
      <c r="AF800" s="35"/>
      <c r="AG800" s="35"/>
    </row>
    <row r="801">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c r="AA801" s="35"/>
      <c r="AB801" s="35"/>
      <c r="AC801" s="35"/>
      <c r="AD801" s="35"/>
      <c r="AE801" s="35"/>
      <c r="AF801" s="35"/>
      <c r="AG801" s="35"/>
    </row>
    <row r="802">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c r="AA802" s="35"/>
      <c r="AB802" s="35"/>
      <c r="AC802" s="35"/>
      <c r="AD802" s="35"/>
      <c r="AE802" s="35"/>
      <c r="AF802" s="35"/>
      <c r="AG802" s="35"/>
    </row>
    <row r="803">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c r="AA803" s="35"/>
      <c r="AB803" s="35"/>
      <c r="AC803" s="35"/>
      <c r="AD803" s="35"/>
      <c r="AE803" s="35"/>
      <c r="AF803" s="35"/>
      <c r="AG803" s="35"/>
    </row>
    <row r="804">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c r="AA804" s="35"/>
      <c r="AB804" s="35"/>
      <c r="AC804" s="35"/>
      <c r="AD804" s="35"/>
      <c r="AE804" s="35"/>
      <c r="AF804" s="35"/>
      <c r="AG804" s="35"/>
    </row>
    <row r="805">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c r="AA805" s="35"/>
      <c r="AB805" s="35"/>
      <c r="AC805" s="35"/>
      <c r="AD805" s="35"/>
      <c r="AE805" s="35"/>
      <c r="AF805" s="35"/>
      <c r="AG805" s="35"/>
    </row>
    <row r="806">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c r="AA806" s="35"/>
      <c r="AB806" s="35"/>
      <c r="AC806" s="35"/>
      <c r="AD806" s="35"/>
      <c r="AE806" s="35"/>
      <c r="AF806" s="35"/>
      <c r="AG806" s="35"/>
    </row>
    <row r="807">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c r="AA807" s="35"/>
      <c r="AB807" s="35"/>
      <c r="AC807" s="35"/>
      <c r="AD807" s="35"/>
      <c r="AE807" s="35"/>
      <c r="AF807" s="35"/>
      <c r="AG807" s="35"/>
    </row>
    <row r="808">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c r="AA808" s="35"/>
      <c r="AB808" s="35"/>
      <c r="AC808" s="35"/>
      <c r="AD808" s="35"/>
      <c r="AE808" s="35"/>
      <c r="AF808" s="35"/>
      <c r="AG808" s="35"/>
    </row>
    <row r="809">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c r="AA809" s="35"/>
      <c r="AB809" s="35"/>
      <c r="AC809" s="35"/>
      <c r="AD809" s="35"/>
      <c r="AE809" s="35"/>
      <c r="AF809" s="35"/>
      <c r="AG809" s="35"/>
    </row>
    <row r="810">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c r="AA810" s="35"/>
      <c r="AB810" s="35"/>
      <c r="AC810" s="35"/>
      <c r="AD810" s="35"/>
      <c r="AE810" s="35"/>
      <c r="AF810" s="35"/>
      <c r="AG810" s="35"/>
    </row>
    <row r="811">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c r="AA811" s="35"/>
      <c r="AB811" s="35"/>
      <c r="AC811" s="35"/>
      <c r="AD811" s="35"/>
      <c r="AE811" s="35"/>
      <c r="AF811" s="35"/>
      <c r="AG811" s="35"/>
    </row>
    <row r="812">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c r="AA812" s="35"/>
      <c r="AB812" s="35"/>
      <c r="AC812" s="35"/>
      <c r="AD812" s="35"/>
      <c r="AE812" s="35"/>
      <c r="AF812" s="35"/>
      <c r="AG812" s="35"/>
    </row>
    <row r="813">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c r="AA813" s="35"/>
      <c r="AB813" s="35"/>
      <c r="AC813" s="35"/>
      <c r="AD813" s="35"/>
      <c r="AE813" s="35"/>
      <c r="AF813" s="35"/>
      <c r="AG813" s="35"/>
    </row>
    <row r="814">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c r="AA814" s="35"/>
      <c r="AB814" s="35"/>
      <c r="AC814" s="35"/>
      <c r="AD814" s="35"/>
      <c r="AE814" s="35"/>
      <c r="AF814" s="35"/>
      <c r="AG814" s="35"/>
    </row>
    <row r="815">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c r="AA815" s="35"/>
      <c r="AB815" s="35"/>
      <c r="AC815" s="35"/>
      <c r="AD815" s="35"/>
      <c r="AE815" s="35"/>
      <c r="AF815" s="35"/>
      <c r="AG815" s="35"/>
    </row>
    <row r="816">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c r="AA816" s="35"/>
      <c r="AB816" s="35"/>
      <c r="AC816" s="35"/>
      <c r="AD816" s="35"/>
      <c r="AE816" s="35"/>
      <c r="AF816" s="35"/>
      <c r="AG816" s="35"/>
    </row>
    <row r="817">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c r="AA817" s="35"/>
      <c r="AB817" s="35"/>
      <c r="AC817" s="35"/>
      <c r="AD817" s="35"/>
      <c r="AE817" s="35"/>
      <c r="AF817" s="35"/>
      <c r="AG817" s="35"/>
    </row>
    <row r="818">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c r="AA818" s="35"/>
      <c r="AB818" s="35"/>
      <c r="AC818" s="35"/>
      <c r="AD818" s="35"/>
      <c r="AE818" s="35"/>
      <c r="AF818" s="35"/>
      <c r="AG818" s="35"/>
    </row>
    <row r="819">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c r="AA819" s="35"/>
      <c r="AB819" s="35"/>
      <c r="AC819" s="35"/>
      <c r="AD819" s="35"/>
      <c r="AE819" s="35"/>
      <c r="AF819" s="35"/>
      <c r="AG819" s="35"/>
    </row>
    <row r="820">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c r="AA820" s="35"/>
      <c r="AB820" s="35"/>
      <c r="AC820" s="35"/>
      <c r="AD820" s="35"/>
      <c r="AE820" s="35"/>
      <c r="AF820" s="35"/>
      <c r="AG820" s="35"/>
    </row>
    <row r="821">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c r="AA821" s="35"/>
      <c r="AB821" s="35"/>
      <c r="AC821" s="35"/>
      <c r="AD821" s="35"/>
      <c r="AE821" s="35"/>
      <c r="AF821" s="35"/>
      <c r="AG821" s="35"/>
    </row>
    <row r="822">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c r="AA822" s="35"/>
      <c r="AB822" s="35"/>
      <c r="AC822" s="35"/>
      <c r="AD822" s="35"/>
      <c r="AE822" s="35"/>
      <c r="AF822" s="35"/>
      <c r="AG822" s="35"/>
    </row>
    <row r="823">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c r="AA823" s="35"/>
      <c r="AB823" s="35"/>
      <c r="AC823" s="35"/>
      <c r="AD823" s="35"/>
      <c r="AE823" s="35"/>
      <c r="AF823" s="35"/>
      <c r="AG823" s="35"/>
    </row>
    <row r="824">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c r="AA824" s="35"/>
      <c r="AB824" s="35"/>
      <c r="AC824" s="35"/>
      <c r="AD824" s="35"/>
      <c r="AE824" s="35"/>
      <c r="AF824" s="35"/>
      <c r="AG824" s="35"/>
    </row>
    <row r="825">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c r="AA825" s="35"/>
      <c r="AB825" s="35"/>
      <c r="AC825" s="35"/>
      <c r="AD825" s="35"/>
      <c r="AE825" s="35"/>
      <c r="AF825" s="35"/>
      <c r="AG825" s="35"/>
    </row>
    <row r="826">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c r="AA826" s="35"/>
      <c r="AB826" s="35"/>
      <c r="AC826" s="35"/>
      <c r="AD826" s="35"/>
      <c r="AE826" s="35"/>
      <c r="AF826" s="35"/>
      <c r="AG826" s="35"/>
    </row>
    <row r="827">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c r="AA827" s="35"/>
      <c r="AB827" s="35"/>
      <c r="AC827" s="35"/>
      <c r="AD827" s="35"/>
      <c r="AE827" s="35"/>
      <c r="AF827" s="35"/>
      <c r="AG827" s="35"/>
    </row>
    <row r="828">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c r="AA828" s="35"/>
      <c r="AB828" s="35"/>
      <c r="AC828" s="35"/>
      <c r="AD828" s="35"/>
      <c r="AE828" s="35"/>
      <c r="AF828" s="35"/>
      <c r="AG828" s="35"/>
    </row>
    <row r="829">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c r="AA829" s="35"/>
      <c r="AB829" s="35"/>
      <c r="AC829" s="35"/>
      <c r="AD829" s="35"/>
      <c r="AE829" s="35"/>
      <c r="AF829" s="35"/>
      <c r="AG829" s="35"/>
    </row>
    <row r="830">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c r="AA830" s="35"/>
      <c r="AB830" s="35"/>
      <c r="AC830" s="35"/>
      <c r="AD830" s="35"/>
      <c r="AE830" s="35"/>
      <c r="AF830" s="35"/>
      <c r="AG830" s="35"/>
    </row>
    <row r="831">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c r="AA831" s="35"/>
      <c r="AB831" s="35"/>
      <c r="AC831" s="35"/>
      <c r="AD831" s="35"/>
      <c r="AE831" s="35"/>
      <c r="AF831" s="35"/>
      <c r="AG831" s="35"/>
    </row>
    <row r="832">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c r="AA832" s="35"/>
      <c r="AB832" s="35"/>
      <c r="AC832" s="35"/>
      <c r="AD832" s="35"/>
      <c r="AE832" s="35"/>
      <c r="AF832" s="35"/>
      <c r="AG832" s="35"/>
    </row>
    <row r="833">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c r="AA833" s="35"/>
      <c r="AB833" s="35"/>
      <c r="AC833" s="35"/>
      <c r="AD833" s="35"/>
      <c r="AE833" s="35"/>
      <c r="AF833" s="35"/>
      <c r="AG833" s="35"/>
    </row>
    <row r="834">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c r="AA834" s="35"/>
      <c r="AB834" s="35"/>
      <c r="AC834" s="35"/>
      <c r="AD834" s="35"/>
      <c r="AE834" s="35"/>
      <c r="AF834" s="35"/>
      <c r="AG834" s="35"/>
    </row>
    <row r="835">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c r="AA835" s="35"/>
      <c r="AB835" s="35"/>
      <c r="AC835" s="35"/>
      <c r="AD835" s="35"/>
      <c r="AE835" s="35"/>
      <c r="AF835" s="35"/>
      <c r="AG835" s="35"/>
    </row>
    <row r="836">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c r="AA836" s="35"/>
      <c r="AB836" s="35"/>
      <c r="AC836" s="35"/>
      <c r="AD836" s="35"/>
      <c r="AE836" s="35"/>
      <c r="AF836" s="35"/>
      <c r="AG836" s="35"/>
    </row>
    <row r="837">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c r="AA837" s="35"/>
      <c r="AB837" s="35"/>
      <c r="AC837" s="35"/>
      <c r="AD837" s="35"/>
      <c r="AE837" s="35"/>
      <c r="AF837" s="35"/>
      <c r="AG837" s="35"/>
    </row>
    <row r="838">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c r="AA838" s="35"/>
      <c r="AB838" s="35"/>
      <c r="AC838" s="35"/>
      <c r="AD838" s="35"/>
      <c r="AE838" s="35"/>
      <c r="AF838" s="35"/>
      <c r="AG838" s="35"/>
    </row>
    <row r="839">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c r="AA839" s="35"/>
      <c r="AB839" s="35"/>
      <c r="AC839" s="35"/>
      <c r="AD839" s="35"/>
      <c r="AE839" s="35"/>
      <c r="AF839" s="35"/>
      <c r="AG839" s="35"/>
    </row>
    <row r="840">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c r="AA840" s="35"/>
      <c r="AB840" s="35"/>
      <c r="AC840" s="35"/>
      <c r="AD840" s="35"/>
      <c r="AE840" s="35"/>
      <c r="AF840" s="35"/>
      <c r="AG840" s="35"/>
    </row>
    <row r="841">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c r="AA841" s="35"/>
      <c r="AB841" s="35"/>
      <c r="AC841" s="35"/>
      <c r="AD841" s="35"/>
      <c r="AE841" s="35"/>
      <c r="AF841" s="35"/>
      <c r="AG841" s="35"/>
    </row>
    <row r="842">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c r="AA842" s="35"/>
      <c r="AB842" s="35"/>
      <c r="AC842" s="35"/>
      <c r="AD842" s="35"/>
      <c r="AE842" s="35"/>
      <c r="AF842" s="35"/>
      <c r="AG842" s="35"/>
    </row>
    <row r="843">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c r="AA843" s="35"/>
      <c r="AB843" s="35"/>
      <c r="AC843" s="35"/>
      <c r="AD843" s="35"/>
      <c r="AE843" s="35"/>
      <c r="AF843" s="35"/>
      <c r="AG843" s="35"/>
    </row>
    <row r="844">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c r="AA844" s="35"/>
      <c r="AB844" s="35"/>
      <c r="AC844" s="35"/>
      <c r="AD844" s="35"/>
      <c r="AE844" s="35"/>
      <c r="AF844" s="35"/>
      <c r="AG844" s="35"/>
    </row>
    <row r="845">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c r="AA845" s="35"/>
      <c r="AB845" s="35"/>
      <c r="AC845" s="35"/>
      <c r="AD845" s="35"/>
      <c r="AE845" s="35"/>
      <c r="AF845" s="35"/>
      <c r="AG845" s="35"/>
    </row>
    <row r="846">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c r="AA846" s="35"/>
      <c r="AB846" s="35"/>
      <c r="AC846" s="35"/>
      <c r="AD846" s="35"/>
      <c r="AE846" s="35"/>
      <c r="AF846" s="35"/>
      <c r="AG846" s="35"/>
    </row>
    <row r="847">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c r="AA847" s="35"/>
      <c r="AB847" s="35"/>
      <c r="AC847" s="35"/>
      <c r="AD847" s="35"/>
      <c r="AE847" s="35"/>
      <c r="AF847" s="35"/>
      <c r="AG847" s="35"/>
    </row>
    <row r="848">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c r="AA848" s="35"/>
      <c r="AB848" s="35"/>
      <c r="AC848" s="35"/>
      <c r="AD848" s="35"/>
      <c r="AE848" s="35"/>
      <c r="AF848" s="35"/>
      <c r="AG848" s="35"/>
    </row>
    <row r="849">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c r="AA849" s="35"/>
      <c r="AB849" s="35"/>
      <c r="AC849" s="35"/>
      <c r="AD849" s="35"/>
      <c r="AE849" s="35"/>
      <c r="AF849" s="35"/>
      <c r="AG849" s="35"/>
    </row>
    <row r="850">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c r="AA850" s="35"/>
      <c r="AB850" s="35"/>
      <c r="AC850" s="35"/>
      <c r="AD850" s="35"/>
      <c r="AE850" s="35"/>
      <c r="AF850" s="35"/>
      <c r="AG850" s="35"/>
    </row>
    <row r="851">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c r="AA851" s="35"/>
      <c r="AB851" s="35"/>
      <c r="AC851" s="35"/>
      <c r="AD851" s="35"/>
      <c r="AE851" s="35"/>
      <c r="AF851" s="35"/>
      <c r="AG851" s="35"/>
    </row>
    <row r="852">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c r="AA852" s="35"/>
      <c r="AB852" s="35"/>
      <c r="AC852" s="35"/>
      <c r="AD852" s="35"/>
      <c r="AE852" s="35"/>
      <c r="AF852" s="35"/>
      <c r="AG852" s="35"/>
    </row>
    <row r="853">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c r="AA853" s="35"/>
      <c r="AB853" s="35"/>
      <c r="AC853" s="35"/>
      <c r="AD853" s="35"/>
      <c r="AE853" s="35"/>
      <c r="AF853" s="35"/>
      <c r="AG853" s="35"/>
    </row>
    <row r="854">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c r="AA854" s="35"/>
      <c r="AB854" s="35"/>
      <c r="AC854" s="35"/>
      <c r="AD854" s="35"/>
      <c r="AE854" s="35"/>
      <c r="AF854" s="35"/>
      <c r="AG854" s="35"/>
    </row>
    <row r="855">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c r="AA855" s="35"/>
      <c r="AB855" s="35"/>
      <c r="AC855" s="35"/>
      <c r="AD855" s="35"/>
      <c r="AE855" s="35"/>
      <c r="AF855" s="35"/>
      <c r="AG855" s="35"/>
    </row>
    <row r="856">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c r="AA856" s="35"/>
      <c r="AB856" s="35"/>
      <c r="AC856" s="35"/>
      <c r="AD856" s="35"/>
      <c r="AE856" s="35"/>
      <c r="AF856" s="35"/>
      <c r="AG856" s="35"/>
    </row>
    <row r="857">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c r="AA857" s="35"/>
      <c r="AB857" s="35"/>
      <c r="AC857" s="35"/>
      <c r="AD857" s="35"/>
      <c r="AE857" s="35"/>
      <c r="AF857" s="35"/>
      <c r="AG857" s="35"/>
    </row>
    <row r="858">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c r="AA858" s="35"/>
      <c r="AB858" s="35"/>
      <c r="AC858" s="35"/>
      <c r="AD858" s="35"/>
      <c r="AE858" s="35"/>
      <c r="AF858" s="35"/>
      <c r="AG858" s="35"/>
    </row>
    <row r="859">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c r="AA859" s="35"/>
      <c r="AB859" s="35"/>
      <c r="AC859" s="35"/>
      <c r="AD859" s="35"/>
      <c r="AE859" s="35"/>
      <c r="AF859" s="35"/>
      <c r="AG859" s="35"/>
    </row>
    <row r="860">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c r="AA860" s="35"/>
      <c r="AB860" s="35"/>
      <c r="AC860" s="35"/>
      <c r="AD860" s="35"/>
      <c r="AE860" s="35"/>
      <c r="AF860" s="35"/>
      <c r="AG860" s="35"/>
    </row>
    <row r="861">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c r="AA861" s="35"/>
      <c r="AB861" s="35"/>
      <c r="AC861" s="35"/>
      <c r="AD861" s="35"/>
      <c r="AE861" s="35"/>
      <c r="AF861" s="35"/>
      <c r="AG861" s="35"/>
    </row>
    <row r="862">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c r="AA862" s="35"/>
      <c r="AB862" s="35"/>
      <c r="AC862" s="35"/>
      <c r="AD862" s="35"/>
      <c r="AE862" s="35"/>
      <c r="AF862" s="35"/>
      <c r="AG862" s="35"/>
    </row>
    <row r="863">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c r="AA863" s="35"/>
      <c r="AB863" s="35"/>
      <c r="AC863" s="35"/>
      <c r="AD863" s="35"/>
      <c r="AE863" s="35"/>
      <c r="AF863" s="35"/>
      <c r="AG863" s="35"/>
    </row>
    <row r="864">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c r="AA864" s="35"/>
      <c r="AB864" s="35"/>
      <c r="AC864" s="35"/>
      <c r="AD864" s="35"/>
      <c r="AE864" s="35"/>
      <c r="AF864" s="35"/>
      <c r="AG864" s="35"/>
    </row>
    <row r="865">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c r="AA865" s="35"/>
      <c r="AB865" s="35"/>
      <c r="AC865" s="35"/>
      <c r="AD865" s="35"/>
      <c r="AE865" s="35"/>
      <c r="AF865" s="35"/>
      <c r="AG865" s="35"/>
    </row>
    <row r="866">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c r="AA866" s="35"/>
      <c r="AB866" s="35"/>
      <c r="AC866" s="35"/>
      <c r="AD866" s="35"/>
      <c r="AE866" s="35"/>
      <c r="AF866" s="35"/>
      <c r="AG866" s="35"/>
    </row>
    <row r="867">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c r="AA867" s="35"/>
      <c r="AB867" s="35"/>
      <c r="AC867" s="35"/>
      <c r="AD867" s="35"/>
      <c r="AE867" s="35"/>
      <c r="AF867" s="35"/>
      <c r="AG867" s="35"/>
    </row>
    <row r="868">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c r="AA868" s="35"/>
      <c r="AB868" s="35"/>
      <c r="AC868" s="35"/>
      <c r="AD868" s="35"/>
      <c r="AE868" s="35"/>
      <c r="AF868" s="35"/>
      <c r="AG868" s="35"/>
    </row>
    <row r="869">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c r="AA869" s="35"/>
      <c r="AB869" s="35"/>
      <c r="AC869" s="35"/>
      <c r="AD869" s="35"/>
      <c r="AE869" s="35"/>
      <c r="AF869" s="35"/>
      <c r="AG869" s="35"/>
    </row>
    <row r="870">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c r="AA870" s="35"/>
      <c r="AB870" s="35"/>
      <c r="AC870" s="35"/>
      <c r="AD870" s="35"/>
      <c r="AE870" s="35"/>
      <c r="AF870" s="35"/>
      <c r="AG870" s="35"/>
    </row>
    <row r="871">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c r="AA871" s="35"/>
      <c r="AB871" s="35"/>
      <c r="AC871" s="35"/>
      <c r="AD871" s="35"/>
      <c r="AE871" s="35"/>
      <c r="AF871" s="35"/>
      <c r="AG871" s="35"/>
    </row>
    <row r="872">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c r="AA872" s="35"/>
      <c r="AB872" s="35"/>
      <c r="AC872" s="35"/>
      <c r="AD872" s="35"/>
      <c r="AE872" s="35"/>
      <c r="AF872" s="35"/>
      <c r="AG872" s="35"/>
    </row>
    <row r="873">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c r="AA873" s="35"/>
      <c r="AB873" s="35"/>
      <c r="AC873" s="35"/>
      <c r="AD873" s="35"/>
      <c r="AE873" s="35"/>
      <c r="AF873" s="35"/>
      <c r="AG873" s="35"/>
    </row>
    <row r="874">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c r="AA874" s="35"/>
      <c r="AB874" s="35"/>
      <c r="AC874" s="35"/>
      <c r="AD874" s="35"/>
      <c r="AE874" s="35"/>
      <c r="AF874" s="35"/>
      <c r="AG874" s="35"/>
    </row>
    <row r="875">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c r="AA875" s="35"/>
      <c r="AB875" s="35"/>
      <c r="AC875" s="35"/>
      <c r="AD875" s="35"/>
      <c r="AE875" s="35"/>
      <c r="AF875" s="35"/>
      <c r="AG875" s="35"/>
    </row>
    <row r="876">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c r="AA876" s="35"/>
      <c r="AB876" s="35"/>
      <c r="AC876" s="35"/>
      <c r="AD876" s="35"/>
      <c r="AE876" s="35"/>
      <c r="AF876" s="35"/>
      <c r="AG876" s="35"/>
    </row>
    <row r="877">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c r="AA877" s="35"/>
      <c r="AB877" s="35"/>
      <c r="AC877" s="35"/>
      <c r="AD877" s="35"/>
      <c r="AE877" s="35"/>
      <c r="AF877" s="35"/>
      <c r="AG877" s="35"/>
    </row>
    <row r="878">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c r="AA878" s="35"/>
      <c r="AB878" s="35"/>
      <c r="AC878" s="35"/>
      <c r="AD878" s="35"/>
      <c r="AE878" s="35"/>
      <c r="AF878" s="35"/>
      <c r="AG878" s="35"/>
    </row>
    <row r="879">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c r="AA879" s="35"/>
      <c r="AB879" s="35"/>
      <c r="AC879" s="35"/>
      <c r="AD879" s="35"/>
      <c r="AE879" s="35"/>
      <c r="AF879" s="35"/>
      <c r="AG879" s="35"/>
    </row>
    <row r="880">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c r="AA880" s="35"/>
      <c r="AB880" s="35"/>
      <c r="AC880" s="35"/>
      <c r="AD880" s="35"/>
      <c r="AE880" s="35"/>
      <c r="AF880" s="35"/>
      <c r="AG880" s="35"/>
    </row>
    <row r="881">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c r="AA881" s="35"/>
      <c r="AB881" s="35"/>
      <c r="AC881" s="35"/>
      <c r="AD881" s="35"/>
      <c r="AE881" s="35"/>
      <c r="AF881" s="35"/>
      <c r="AG881" s="35"/>
    </row>
    <row r="882">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c r="AA882" s="35"/>
      <c r="AB882" s="35"/>
      <c r="AC882" s="35"/>
      <c r="AD882" s="35"/>
      <c r="AE882" s="35"/>
      <c r="AF882" s="35"/>
      <c r="AG882" s="35"/>
    </row>
    <row r="883">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c r="AA883" s="35"/>
      <c r="AB883" s="35"/>
      <c r="AC883" s="35"/>
      <c r="AD883" s="35"/>
      <c r="AE883" s="35"/>
      <c r="AF883" s="35"/>
      <c r="AG883" s="35"/>
    </row>
    <row r="884">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c r="AA884" s="35"/>
      <c r="AB884" s="35"/>
      <c r="AC884" s="35"/>
      <c r="AD884" s="35"/>
      <c r="AE884" s="35"/>
      <c r="AF884" s="35"/>
      <c r="AG884" s="35"/>
    </row>
    <row r="885">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c r="AA885" s="35"/>
      <c r="AB885" s="35"/>
      <c r="AC885" s="35"/>
      <c r="AD885" s="35"/>
      <c r="AE885" s="35"/>
      <c r="AF885" s="35"/>
      <c r="AG885" s="35"/>
    </row>
    <row r="886">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c r="AA886" s="35"/>
      <c r="AB886" s="35"/>
      <c r="AC886" s="35"/>
      <c r="AD886" s="35"/>
      <c r="AE886" s="35"/>
      <c r="AF886" s="35"/>
      <c r="AG886" s="35"/>
    </row>
    <row r="887">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c r="AA887" s="35"/>
      <c r="AB887" s="35"/>
      <c r="AC887" s="35"/>
      <c r="AD887" s="35"/>
      <c r="AE887" s="35"/>
      <c r="AF887" s="35"/>
      <c r="AG887" s="35"/>
    </row>
    <row r="888">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c r="AA888" s="35"/>
      <c r="AB888" s="35"/>
      <c r="AC888" s="35"/>
      <c r="AD888" s="35"/>
      <c r="AE888" s="35"/>
      <c r="AF888" s="35"/>
      <c r="AG888" s="35"/>
    </row>
    <row r="889">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c r="AA889" s="35"/>
      <c r="AB889" s="35"/>
      <c r="AC889" s="35"/>
      <c r="AD889" s="35"/>
      <c r="AE889" s="35"/>
      <c r="AF889" s="35"/>
      <c r="AG889" s="35"/>
    </row>
    <row r="890">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c r="AA890" s="35"/>
      <c r="AB890" s="35"/>
      <c r="AC890" s="35"/>
      <c r="AD890" s="35"/>
      <c r="AE890" s="35"/>
      <c r="AF890" s="35"/>
      <c r="AG890" s="35"/>
    </row>
    <row r="891">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c r="AA891" s="35"/>
      <c r="AB891" s="35"/>
      <c r="AC891" s="35"/>
      <c r="AD891" s="35"/>
      <c r="AE891" s="35"/>
      <c r="AF891" s="35"/>
      <c r="AG891" s="35"/>
    </row>
    <row r="892">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c r="AA892" s="35"/>
      <c r="AB892" s="35"/>
      <c r="AC892" s="35"/>
      <c r="AD892" s="35"/>
      <c r="AE892" s="35"/>
      <c r="AF892" s="35"/>
      <c r="AG892" s="35"/>
    </row>
    <row r="893">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c r="AA893" s="35"/>
      <c r="AB893" s="35"/>
      <c r="AC893" s="35"/>
      <c r="AD893" s="35"/>
      <c r="AE893" s="35"/>
      <c r="AF893" s="35"/>
      <c r="AG893" s="35"/>
    </row>
    <row r="894">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c r="AA894" s="35"/>
      <c r="AB894" s="35"/>
      <c r="AC894" s="35"/>
      <c r="AD894" s="35"/>
      <c r="AE894" s="35"/>
      <c r="AF894" s="35"/>
      <c r="AG894" s="35"/>
    </row>
    <row r="895">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c r="AA895" s="35"/>
      <c r="AB895" s="35"/>
      <c r="AC895" s="35"/>
      <c r="AD895" s="35"/>
      <c r="AE895" s="35"/>
      <c r="AF895" s="35"/>
      <c r="AG895" s="35"/>
    </row>
    <row r="896">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c r="AA896" s="35"/>
      <c r="AB896" s="35"/>
      <c r="AC896" s="35"/>
      <c r="AD896" s="35"/>
      <c r="AE896" s="35"/>
      <c r="AF896" s="35"/>
      <c r="AG896" s="35"/>
    </row>
    <row r="897">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c r="AA897" s="35"/>
      <c r="AB897" s="35"/>
      <c r="AC897" s="35"/>
      <c r="AD897" s="35"/>
      <c r="AE897" s="35"/>
      <c r="AF897" s="35"/>
      <c r="AG897" s="35"/>
    </row>
    <row r="898">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c r="AA898" s="35"/>
      <c r="AB898" s="35"/>
      <c r="AC898" s="35"/>
      <c r="AD898" s="35"/>
      <c r="AE898" s="35"/>
      <c r="AF898" s="35"/>
      <c r="AG898" s="35"/>
    </row>
    <row r="899">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c r="AA899" s="35"/>
      <c r="AB899" s="35"/>
      <c r="AC899" s="35"/>
      <c r="AD899" s="35"/>
      <c r="AE899" s="35"/>
      <c r="AF899" s="35"/>
      <c r="AG899" s="35"/>
    </row>
    <row r="900">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c r="AA900" s="35"/>
      <c r="AB900" s="35"/>
      <c r="AC900" s="35"/>
      <c r="AD900" s="35"/>
      <c r="AE900" s="35"/>
      <c r="AF900" s="35"/>
      <c r="AG900" s="35"/>
    </row>
    <row r="901">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c r="AA901" s="35"/>
      <c r="AB901" s="35"/>
      <c r="AC901" s="35"/>
      <c r="AD901" s="35"/>
      <c r="AE901" s="35"/>
      <c r="AF901" s="35"/>
      <c r="AG901" s="35"/>
    </row>
    <row r="902">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c r="AA902" s="35"/>
      <c r="AB902" s="35"/>
      <c r="AC902" s="35"/>
      <c r="AD902" s="35"/>
      <c r="AE902" s="35"/>
      <c r="AF902" s="35"/>
      <c r="AG902" s="35"/>
    </row>
    <row r="903">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c r="AA903" s="35"/>
      <c r="AB903" s="35"/>
      <c r="AC903" s="35"/>
      <c r="AD903" s="35"/>
      <c r="AE903" s="35"/>
      <c r="AF903" s="35"/>
      <c r="AG903" s="35"/>
    </row>
    <row r="904">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c r="AA904" s="35"/>
      <c r="AB904" s="35"/>
      <c r="AC904" s="35"/>
      <c r="AD904" s="35"/>
      <c r="AE904" s="35"/>
      <c r="AF904" s="35"/>
      <c r="AG904" s="35"/>
    </row>
    <row r="905">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c r="AA905" s="35"/>
      <c r="AB905" s="35"/>
      <c r="AC905" s="35"/>
      <c r="AD905" s="35"/>
      <c r="AE905" s="35"/>
      <c r="AF905" s="35"/>
      <c r="AG905" s="35"/>
    </row>
    <row r="906">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c r="AA906" s="35"/>
      <c r="AB906" s="35"/>
      <c r="AC906" s="35"/>
      <c r="AD906" s="35"/>
      <c r="AE906" s="35"/>
      <c r="AF906" s="35"/>
      <c r="AG906" s="35"/>
    </row>
    <row r="907">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c r="AA907" s="35"/>
      <c r="AB907" s="35"/>
      <c r="AC907" s="35"/>
      <c r="AD907" s="35"/>
      <c r="AE907" s="35"/>
      <c r="AF907" s="35"/>
      <c r="AG907" s="35"/>
    </row>
    <row r="908">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c r="AA908" s="35"/>
      <c r="AB908" s="35"/>
      <c r="AC908" s="35"/>
      <c r="AD908" s="35"/>
      <c r="AE908" s="35"/>
      <c r="AF908" s="35"/>
      <c r="AG908" s="35"/>
    </row>
    <row r="909">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c r="AA909" s="35"/>
      <c r="AB909" s="35"/>
      <c r="AC909" s="35"/>
      <c r="AD909" s="35"/>
      <c r="AE909" s="35"/>
      <c r="AF909" s="35"/>
      <c r="AG909" s="35"/>
    </row>
    <row r="910">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c r="AA910" s="35"/>
      <c r="AB910" s="35"/>
      <c r="AC910" s="35"/>
      <c r="AD910" s="35"/>
      <c r="AE910" s="35"/>
      <c r="AF910" s="35"/>
      <c r="AG910" s="35"/>
    </row>
    <row r="911">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c r="AA911" s="35"/>
      <c r="AB911" s="35"/>
      <c r="AC911" s="35"/>
      <c r="AD911" s="35"/>
      <c r="AE911" s="35"/>
      <c r="AF911" s="35"/>
      <c r="AG911" s="35"/>
    </row>
    <row r="912">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c r="AA912" s="35"/>
      <c r="AB912" s="35"/>
      <c r="AC912" s="35"/>
      <c r="AD912" s="35"/>
      <c r="AE912" s="35"/>
      <c r="AF912" s="35"/>
      <c r="AG912" s="35"/>
    </row>
    <row r="913">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c r="AA913" s="35"/>
      <c r="AB913" s="35"/>
      <c r="AC913" s="35"/>
      <c r="AD913" s="35"/>
      <c r="AE913" s="35"/>
      <c r="AF913" s="35"/>
      <c r="AG913" s="35"/>
    </row>
    <row r="914">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c r="AA914" s="35"/>
      <c r="AB914" s="35"/>
      <c r="AC914" s="35"/>
      <c r="AD914" s="35"/>
      <c r="AE914" s="35"/>
      <c r="AF914" s="35"/>
      <c r="AG914" s="35"/>
    </row>
    <row r="915">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c r="AA915" s="35"/>
      <c r="AB915" s="35"/>
      <c r="AC915" s="35"/>
      <c r="AD915" s="35"/>
      <c r="AE915" s="35"/>
      <c r="AF915" s="35"/>
      <c r="AG915" s="35"/>
    </row>
    <row r="916">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c r="AA916" s="35"/>
      <c r="AB916" s="35"/>
      <c r="AC916" s="35"/>
      <c r="AD916" s="35"/>
      <c r="AE916" s="35"/>
      <c r="AF916" s="35"/>
      <c r="AG916" s="35"/>
    </row>
    <row r="917">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c r="AA917" s="35"/>
      <c r="AB917" s="35"/>
      <c r="AC917" s="35"/>
      <c r="AD917" s="35"/>
      <c r="AE917" s="35"/>
      <c r="AF917" s="35"/>
      <c r="AG917" s="35"/>
    </row>
    <row r="918">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c r="AA918" s="35"/>
      <c r="AB918" s="35"/>
      <c r="AC918" s="35"/>
      <c r="AD918" s="35"/>
      <c r="AE918" s="35"/>
      <c r="AF918" s="35"/>
      <c r="AG918" s="35"/>
    </row>
    <row r="919">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c r="AA919" s="35"/>
      <c r="AB919" s="35"/>
      <c r="AC919" s="35"/>
      <c r="AD919" s="35"/>
      <c r="AE919" s="35"/>
      <c r="AF919" s="35"/>
      <c r="AG919" s="35"/>
    </row>
    <row r="920">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c r="AA920" s="35"/>
      <c r="AB920" s="35"/>
      <c r="AC920" s="35"/>
      <c r="AD920" s="35"/>
      <c r="AE920" s="35"/>
      <c r="AF920" s="35"/>
      <c r="AG920" s="35"/>
    </row>
    <row r="921">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c r="AA921" s="35"/>
      <c r="AB921" s="35"/>
      <c r="AC921" s="35"/>
      <c r="AD921" s="35"/>
      <c r="AE921" s="35"/>
      <c r="AF921" s="35"/>
      <c r="AG921" s="35"/>
    </row>
    <row r="922">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c r="AA922" s="35"/>
      <c r="AB922" s="35"/>
      <c r="AC922" s="35"/>
      <c r="AD922" s="35"/>
      <c r="AE922" s="35"/>
      <c r="AF922" s="35"/>
      <c r="AG922" s="35"/>
    </row>
    <row r="923">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c r="AA923" s="35"/>
      <c r="AB923" s="35"/>
      <c r="AC923" s="35"/>
      <c r="AD923" s="35"/>
      <c r="AE923" s="35"/>
      <c r="AF923" s="35"/>
      <c r="AG923" s="35"/>
    </row>
    <row r="924">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c r="AA924" s="35"/>
      <c r="AB924" s="35"/>
      <c r="AC924" s="35"/>
      <c r="AD924" s="35"/>
      <c r="AE924" s="35"/>
      <c r="AF924" s="35"/>
      <c r="AG924" s="35"/>
    </row>
    <row r="925">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c r="AA925" s="35"/>
      <c r="AB925" s="35"/>
      <c r="AC925" s="35"/>
      <c r="AD925" s="35"/>
      <c r="AE925" s="35"/>
      <c r="AF925" s="35"/>
      <c r="AG925" s="35"/>
    </row>
    <row r="926">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c r="AA926" s="35"/>
      <c r="AB926" s="35"/>
      <c r="AC926" s="35"/>
      <c r="AD926" s="35"/>
      <c r="AE926" s="35"/>
      <c r="AF926" s="35"/>
      <c r="AG926" s="35"/>
    </row>
    <row r="927">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c r="AA927" s="35"/>
      <c r="AB927" s="35"/>
      <c r="AC927" s="35"/>
      <c r="AD927" s="35"/>
      <c r="AE927" s="35"/>
      <c r="AF927" s="35"/>
      <c r="AG927" s="35"/>
    </row>
    <row r="928">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c r="AA928" s="35"/>
      <c r="AB928" s="35"/>
      <c r="AC928" s="35"/>
      <c r="AD928" s="35"/>
      <c r="AE928" s="35"/>
      <c r="AF928" s="35"/>
      <c r="AG928" s="35"/>
    </row>
    <row r="929">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c r="AA929" s="35"/>
      <c r="AB929" s="35"/>
      <c r="AC929" s="35"/>
      <c r="AD929" s="35"/>
      <c r="AE929" s="35"/>
      <c r="AF929" s="35"/>
      <c r="AG929" s="35"/>
    </row>
    <row r="930">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c r="AA930" s="35"/>
      <c r="AB930" s="35"/>
      <c r="AC930" s="35"/>
      <c r="AD930" s="35"/>
      <c r="AE930" s="35"/>
      <c r="AF930" s="35"/>
      <c r="AG930" s="35"/>
    </row>
    <row r="931">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c r="AA931" s="35"/>
      <c r="AB931" s="35"/>
      <c r="AC931" s="35"/>
      <c r="AD931" s="35"/>
      <c r="AE931" s="35"/>
      <c r="AF931" s="35"/>
      <c r="AG931" s="35"/>
    </row>
    <row r="932">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c r="AA932" s="35"/>
      <c r="AB932" s="35"/>
      <c r="AC932" s="35"/>
      <c r="AD932" s="35"/>
      <c r="AE932" s="35"/>
      <c r="AF932" s="35"/>
      <c r="AG932" s="35"/>
    </row>
    <row r="933">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c r="AA933" s="35"/>
      <c r="AB933" s="35"/>
      <c r="AC933" s="35"/>
      <c r="AD933" s="35"/>
      <c r="AE933" s="35"/>
      <c r="AF933" s="35"/>
      <c r="AG933" s="35"/>
    </row>
    <row r="934">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c r="AA934" s="35"/>
      <c r="AB934" s="35"/>
      <c r="AC934" s="35"/>
      <c r="AD934" s="35"/>
      <c r="AE934" s="35"/>
      <c r="AF934" s="35"/>
      <c r="AG934" s="35"/>
    </row>
    <row r="935">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c r="AA935" s="35"/>
      <c r="AB935" s="35"/>
      <c r="AC935" s="35"/>
      <c r="AD935" s="35"/>
      <c r="AE935" s="35"/>
      <c r="AF935" s="35"/>
      <c r="AG935" s="35"/>
    </row>
    <row r="936">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c r="AA936" s="35"/>
      <c r="AB936" s="35"/>
      <c r="AC936" s="35"/>
      <c r="AD936" s="35"/>
      <c r="AE936" s="35"/>
      <c r="AF936" s="35"/>
      <c r="AG936" s="35"/>
    </row>
    <row r="937">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c r="AA937" s="35"/>
      <c r="AB937" s="35"/>
      <c r="AC937" s="35"/>
      <c r="AD937" s="35"/>
      <c r="AE937" s="35"/>
      <c r="AF937" s="35"/>
      <c r="AG937" s="35"/>
    </row>
    <row r="938">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c r="AA938" s="35"/>
      <c r="AB938" s="35"/>
      <c r="AC938" s="35"/>
      <c r="AD938" s="35"/>
      <c r="AE938" s="35"/>
      <c r="AF938" s="35"/>
      <c r="AG938" s="35"/>
    </row>
    <row r="939">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c r="AA939" s="35"/>
      <c r="AB939" s="35"/>
      <c r="AC939" s="35"/>
      <c r="AD939" s="35"/>
      <c r="AE939" s="35"/>
      <c r="AF939" s="35"/>
      <c r="AG939" s="35"/>
    </row>
    <row r="940">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c r="AA940" s="35"/>
      <c r="AB940" s="35"/>
      <c r="AC940" s="35"/>
      <c r="AD940" s="35"/>
      <c r="AE940" s="35"/>
      <c r="AF940" s="35"/>
      <c r="AG940" s="35"/>
    </row>
    <row r="941">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c r="AA941" s="35"/>
      <c r="AB941" s="35"/>
      <c r="AC941" s="35"/>
      <c r="AD941" s="35"/>
      <c r="AE941" s="35"/>
      <c r="AF941" s="35"/>
      <c r="AG941" s="35"/>
    </row>
    <row r="942">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c r="AA942" s="35"/>
      <c r="AB942" s="35"/>
      <c r="AC942" s="35"/>
      <c r="AD942" s="35"/>
      <c r="AE942" s="35"/>
      <c r="AF942" s="35"/>
      <c r="AG942" s="35"/>
    </row>
    <row r="943">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c r="AA943" s="35"/>
      <c r="AB943" s="35"/>
      <c r="AC943" s="35"/>
      <c r="AD943" s="35"/>
      <c r="AE943" s="35"/>
      <c r="AF943" s="35"/>
      <c r="AG943" s="35"/>
    </row>
    <row r="944">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c r="AA944" s="35"/>
      <c r="AB944" s="35"/>
      <c r="AC944" s="35"/>
      <c r="AD944" s="35"/>
      <c r="AE944" s="35"/>
      <c r="AF944" s="35"/>
      <c r="AG944" s="35"/>
    </row>
    <row r="945">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c r="AA945" s="35"/>
      <c r="AB945" s="35"/>
      <c r="AC945" s="35"/>
      <c r="AD945" s="35"/>
      <c r="AE945" s="35"/>
      <c r="AF945" s="35"/>
      <c r="AG945" s="35"/>
    </row>
    <row r="946">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c r="AA946" s="35"/>
      <c r="AB946" s="35"/>
      <c r="AC946" s="35"/>
      <c r="AD946" s="35"/>
      <c r="AE946" s="35"/>
      <c r="AF946" s="35"/>
      <c r="AG946" s="35"/>
    </row>
    <row r="947">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c r="AA947" s="35"/>
      <c r="AB947" s="35"/>
      <c r="AC947" s="35"/>
      <c r="AD947" s="35"/>
      <c r="AE947" s="35"/>
      <c r="AF947" s="35"/>
      <c r="AG947" s="35"/>
    </row>
    <row r="948">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c r="AA948" s="35"/>
      <c r="AB948" s="35"/>
      <c r="AC948" s="35"/>
      <c r="AD948" s="35"/>
      <c r="AE948" s="35"/>
      <c r="AF948" s="35"/>
      <c r="AG948" s="35"/>
    </row>
    <row r="949">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c r="AA949" s="35"/>
      <c r="AB949" s="35"/>
      <c r="AC949" s="35"/>
      <c r="AD949" s="35"/>
      <c r="AE949" s="35"/>
      <c r="AF949" s="35"/>
      <c r="AG949" s="35"/>
    </row>
    <row r="950">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c r="AA950" s="35"/>
      <c r="AB950" s="35"/>
      <c r="AC950" s="35"/>
      <c r="AD950" s="35"/>
      <c r="AE950" s="35"/>
      <c r="AF950" s="35"/>
      <c r="AG950" s="35"/>
    </row>
    <row r="951">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c r="AA951" s="35"/>
      <c r="AB951" s="35"/>
      <c r="AC951" s="35"/>
      <c r="AD951" s="35"/>
      <c r="AE951" s="35"/>
      <c r="AF951" s="35"/>
      <c r="AG951" s="35"/>
    </row>
    <row r="952">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c r="AA952" s="35"/>
      <c r="AB952" s="35"/>
      <c r="AC952" s="35"/>
      <c r="AD952" s="35"/>
      <c r="AE952" s="35"/>
      <c r="AF952" s="35"/>
      <c r="AG952" s="35"/>
    </row>
    <row r="953">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c r="AA953" s="35"/>
      <c r="AB953" s="35"/>
      <c r="AC953" s="35"/>
      <c r="AD953" s="35"/>
      <c r="AE953" s="35"/>
      <c r="AF953" s="35"/>
      <c r="AG953" s="35"/>
    </row>
    <row r="954">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c r="AA954" s="35"/>
      <c r="AB954" s="35"/>
      <c r="AC954" s="35"/>
      <c r="AD954" s="35"/>
      <c r="AE954" s="35"/>
      <c r="AF954" s="35"/>
      <c r="AG954" s="35"/>
    </row>
    <row r="955">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c r="AA955" s="35"/>
      <c r="AB955" s="35"/>
      <c r="AC955" s="35"/>
      <c r="AD955" s="35"/>
      <c r="AE955" s="35"/>
      <c r="AF955" s="35"/>
      <c r="AG955" s="35"/>
    </row>
    <row r="956">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c r="AA956" s="35"/>
      <c r="AB956" s="35"/>
      <c r="AC956" s="35"/>
      <c r="AD956" s="35"/>
      <c r="AE956" s="35"/>
      <c r="AF956" s="35"/>
      <c r="AG956" s="35"/>
    </row>
    <row r="957">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c r="AA957" s="35"/>
      <c r="AB957" s="35"/>
      <c r="AC957" s="35"/>
      <c r="AD957" s="35"/>
      <c r="AE957" s="35"/>
      <c r="AF957" s="35"/>
      <c r="AG957" s="35"/>
    </row>
    <row r="958">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c r="AA958" s="35"/>
      <c r="AB958" s="35"/>
      <c r="AC958" s="35"/>
      <c r="AD958" s="35"/>
      <c r="AE958" s="35"/>
      <c r="AF958" s="35"/>
      <c r="AG958" s="35"/>
    </row>
    <row r="959">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c r="AA959" s="35"/>
      <c r="AB959" s="35"/>
      <c r="AC959" s="35"/>
      <c r="AD959" s="35"/>
      <c r="AE959" s="35"/>
      <c r="AF959" s="35"/>
      <c r="AG959" s="35"/>
    </row>
    <row r="960">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c r="AA960" s="35"/>
      <c r="AB960" s="35"/>
      <c r="AC960" s="35"/>
      <c r="AD960" s="35"/>
      <c r="AE960" s="35"/>
      <c r="AF960" s="35"/>
      <c r="AG960" s="35"/>
    </row>
    <row r="961">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c r="AA961" s="35"/>
      <c r="AB961" s="35"/>
      <c r="AC961" s="35"/>
      <c r="AD961" s="35"/>
      <c r="AE961" s="35"/>
      <c r="AF961" s="35"/>
      <c r="AG961" s="35"/>
    </row>
    <row r="962">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c r="AA962" s="35"/>
      <c r="AB962" s="35"/>
      <c r="AC962" s="35"/>
      <c r="AD962" s="35"/>
      <c r="AE962" s="35"/>
      <c r="AF962" s="35"/>
      <c r="AG962" s="35"/>
    </row>
    <row r="963">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c r="AA963" s="35"/>
      <c r="AB963" s="35"/>
      <c r="AC963" s="35"/>
      <c r="AD963" s="35"/>
      <c r="AE963" s="35"/>
      <c r="AF963" s="35"/>
      <c r="AG963" s="35"/>
    </row>
    <row r="964">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c r="AA964" s="35"/>
      <c r="AB964" s="35"/>
      <c r="AC964" s="35"/>
      <c r="AD964" s="35"/>
      <c r="AE964" s="35"/>
      <c r="AF964" s="35"/>
      <c r="AG964" s="35"/>
    </row>
    <row r="965">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c r="AA965" s="35"/>
      <c r="AB965" s="35"/>
      <c r="AC965" s="35"/>
      <c r="AD965" s="35"/>
      <c r="AE965" s="35"/>
      <c r="AF965" s="35"/>
      <c r="AG965" s="35"/>
    </row>
    <row r="966">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c r="AA966" s="35"/>
      <c r="AB966" s="35"/>
      <c r="AC966" s="35"/>
      <c r="AD966" s="35"/>
      <c r="AE966" s="35"/>
      <c r="AF966" s="35"/>
      <c r="AG966" s="35"/>
    </row>
    <row r="967">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c r="AA967" s="35"/>
      <c r="AB967" s="35"/>
      <c r="AC967" s="35"/>
      <c r="AD967" s="35"/>
      <c r="AE967" s="35"/>
      <c r="AF967" s="35"/>
      <c r="AG967" s="35"/>
    </row>
    <row r="968">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c r="AA968" s="35"/>
      <c r="AB968" s="35"/>
      <c r="AC968" s="35"/>
      <c r="AD968" s="35"/>
      <c r="AE968" s="35"/>
      <c r="AF968" s="35"/>
      <c r="AG968" s="35"/>
    </row>
    <row r="969">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c r="AA969" s="35"/>
      <c r="AB969" s="35"/>
      <c r="AC969" s="35"/>
      <c r="AD969" s="35"/>
      <c r="AE969" s="35"/>
      <c r="AF969" s="35"/>
      <c r="AG969" s="35"/>
    </row>
    <row r="970">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c r="AA970" s="35"/>
      <c r="AB970" s="35"/>
      <c r="AC970" s="35"/>
      <c r="AD970" s="35"/>
      <c r="AE970" s="35"/>
      <c r="AF970" s="35"/>
      <c r="AG970" s="35"/>
    </row>
    <row r="971">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c r="AA971" s="35"/>
      <c r="AB971" s="35"/>
      <c r="AC971" s="35"/>
      <c r="AD971" s="35"/>
      <c r="AE971" s="35"/>
      <c r="AF971" s="35"/>
      <c r="AG971" s="35"/>
    </row>
    <row r="972">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c r="AA972" s="35"/>
      <c r="AB972" s="35"/>
      <c r="AC972" s="35"/>
      <c r="AD972" s="35"/>
      <c r="AE972" s="35"/>
      <c r="AF972" s="35"/>
      <c r="AG972" s="35"/>
    </row>
    <row r="973">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c r="AA973" s="35"/>
      <c r="AB973" s="35"/>
      <c r="AC973" s="35"/>
      <c r="AD973" s="35"/>
      <c r="AE973" s="35"/>
      <c r="AF973" s="35"/>
      <c r="AG973" s="35"/>
    </row>
    <row r="974">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c r="AA974" s="35"/>
      <c r="AB974" s="35"/>
      <c r="AC974" s="35"/>
      <c r="AD974" s="35"/>
      <c r="AE974" s="35"/>
      <c r="AF974" s="35"/>
      <c r="AG974" s="35"/>
    </row>
    <row r="975">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c r="AA975" s="35"/>
      <c r="AB975" s="35"/>
      <c r="AC975" s="35"/>
      <c r="AD975" s="35"/>
      <c r="AE975" s="35"/>
      <c r="AF975" s="35"/>
      <c r="AG975" s="35"/>
    </row>
    <row r="976">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c r="AA976" s="35"/>
      <c r="AB976" s="35"/>
      <c r="AC976" s="35"/>
      <c r="AD976" s="35"/>
      <c r="AE976" s="35"/>
      <c r="AF976" s="35"/>
      <c r="AG976" s="35"/>
    </row>
    <row r="977">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c r="AA977" s="35"/>
      <c r="AB977" s="35"/>
      <c r="AC977" s="35"/>
      <c r="AD977" s="35"/>
      <c r="AE977" s="35"/>
      <c r="AF977" s="35"/>
      <c r="AG977" s="35"/>
    </row>
    <row r="978">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c r="AA978" s="35"/>
      <c r="AB978" s="35"/>
      <c r="AC978" s="35"/>
      <c r="AD978" s="35"/>
      <c r="AE978" s="35"/>
      <c r="AF978" s="35"/>
      <c r="AG978" s="35"/>
    </row>
    <row r="979">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c r="AA979" s="35"/>
      <c r="AB979" s="35"/>
      <c r="AC979" s="35"/>
      <c r="AD979" s="35"/>
      <c r="AE979" s="35"/>
      <c r="AF979" s="35"/>
      <c r="AG979" s="35"/>
    </row>
    <row r="980">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c r="AA980" s="35"/>
      <c r="AB980" s="35"/>
      <c r="AC980" s="35"/>
      <c r="AD980" s="35"/>
      <c r="AE980" s="35"/>
      <c r="AF980" s="35"/>
      <c r="AG980" s="35"/>
    </row>
    <row r="981">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c r="AA981" s="35"/>
      <c r="AB981" s="35"/>
      <c r="AC981" s="35"/>
      <c r="AD981" s="35"/>
      <c r="AE981" s="35"/>
      <c r="AF981" s="35"/>
      <c r="AG981" s="35"/>
    </row>
    <row r="982">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c r="AA982" s="35"/>
      <c r="AB982" s="35"/>
      <c r="AC982" s="35"/>
      <c r="AD982" s="35"/>
      <c r="AE982" s="35"/>
      <c r="AF982" s="35"/>
      <c r="AG982" s="35"/>
    </row>
    <row r="983">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c r="AA983" s="35"/>
      <c r="AB983" s="35"/>
      <c r="AC983" s="35"/>
      <c r="AD983" s="35"/>
      <c r="AE983" s="35"/>
      <c r="AF983" s="35"/>
      <c r="AG983" s="35"/>
    </row>
    <row r="984">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c r="AA984" s="35"/>
      <c r="AB984" s="35"/>
      <c r="AC984" s="35"/>
      <c r="AD984" s="35"/>
      <c r="AE984" s="35"/>
      <c r="AF984" s="35"/>
      <c r="AG984" s="35"/>
    </row>
    <row r="985">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c r="AA985" s="35"/>
      <c r="AB985" s="35"/>
      <c r="AC985" s="35"/>
      <c r="AD985" s="35"/>
      <c r="AE985" s="35"/>
      <c r="AF985" s="35"/>
      <c r="AG985" s="35"/>
    </row>
    <row r="986">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c r="AA986" s="35"/>
      <c r="AB986" s="35"/>
      <c r="AC986" s="35"/>
      <c r="AD986" s="35"/>
      <c r="AE986" s="35"/>
      <c r="AF986" s="35"/>
      <c r="AG986" s="35"/>
    </row>
    <row r="987">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c r="AA987" s="35"/>
      <c r="AB987" s="35"/>
      <c r="AC987" s="35"/>
      <c r="AD987" s="35"/>
      <c r="AE987" s="35"/>
      <c r="AF987" s="35"/>
      <c r="AG987" s="35"/>
    </row>
    <row r="988">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c r="AA988" s="35"/>
      <c r="AB988" s="35"/>
      <c r="AC988" s="35"/>
      <c r="AD988" s="35"/>
      <c r="AE988" s="35"/>
      <c r="AF988" s="35"/>
      <c r="AG988" s="35"/>
    </row>
    <row r="989">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c r="AA989" s="35"/>
      <c r="AB989" s="35"/>
      <c r="AC989" s="35"/>
      <c r="AD989" s="35"/>
      <c r="AE989" s="35"/>
      <c r="AF989" s="35"/>
      <c r="AG989" s="35"/>
    </row>
    <row r="990">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c r="AA990" s="35"/>
      <c r="AB990" s="35"/>
      <c r="AC990" s="35"/>
      <c r="AD990" s="35"/>
      <c r="AE990" s="35"/>
      <c r="AF990" s="35"/>
      <c r="AG990" s="35"/>
    </row>
    <row r="991">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c r="AA991" s="35"/>
      <c r="AB991" s="35"/>
      <c r="AC991" s="35"/>
      <c r="AD991" s="35"/>
      <c r="AE991" s="35"/>
      <c r="AF991" s="35"/>
      <c r="AG991" s="35"/>
    </row>
    <row r="992">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c r="AA992" s="35"/>
      <c r="AB992" s="35"/>
      <c r="AC992" s="35"/>
      <c r="AD992" s="35"/>
      <c r="AE992" s="35"/>
      <c r="AF992" s="35"/>
      <c r="AG992" s="35"/>
    </row>
    <row r="993">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c r="AA993" s="35"/>
      <c r="AB993" s="35"/>
      <c r="AC993" s="35"/>
      <c r="AD993" s="35"/>
      <c r="AE993" s="35"/>
      <c r="AF993" s="35"/>
      <c r="AG993" s="35"/>
    </row>
    <row r="994">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c r="AA994" s="35"/>
      <c r="AB994" s="35"/>
      <c r="AC994" s="35"/>
      <c r="AD994" s="35"/>
      <c r="AE994" s="35"/>
      <c r="AF994" s="35"/>
      <c r="AG994" s="35"/>
    </row>
    <row r="995">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c r="AA995" s="35"/>
      <c r="AB995" s="35"/>
      <c r="AC995" s="35"/>
      <c r="AD995" s="35"/>
      <c r="AE995" s="35"/>
      <c r="AF995" s="35"/>
      <c r="AG995" s="35"/>
    </row>
    <row r="996">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c r="AA996" s="35"/>
      <c r="AB996" s="35"/>
      <c r="AC996" s="35"/>
      <c r="AD996" s="35"/>
      <c r="AE996" s="35"/>
      <c r="AF996" s="35"/>
      <c r="AG996" s="35"/>
    </row>
    <row r="997">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c r="AA997" s="35"/>
      <c r="AB997" s="35"/>
      <c r="AC997" s="35"/>
      <c r="AD997" s="35"/>
      <c r="AE997" s="35"/>
      <c r="AF997" s="35"/>
      <c r="AG997" s="35"/>
    </row>
    <row r="998">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c r="Z998" s="35"/>
      <c r="AA998" s="35"/>
      <c r="AB998" s="35"/>
      <c r="AC998" s="35"/>
      <c r="AD998" s="35"/>
      <c r="AE998" s="35"/>
      <c r="AF998" s="35"/>
      <c r="AG998" s="35"/>
    </row>
    <row r="999">
      <c r="A999" s="35"/>
      <c r="B999" s="35"/>
      <c r="C999" s="35"/>
      <c r="D999" s="35"/>
      <c r="E999" s="35"/>
      <c r="F999" s="35"/>
      <c r="G999" s="35"/>
      <c r="H999" s="35"/>
      <c r="I999" s="35"/>
      <c r="J999" s="35"/>
      <c r="K999" s="35"/>
      <c r="L999" s="35"/>
      <c r="M999" s="35"/>
      <c r="N999" s="35"/>
      <c r="O999" s="35"/>
      <c r="P999" s="35"/>
      <c r="Q999" s="35"/>
      <c r="R999" s="35"/>
      <c r="S999" s="35"/>
      <c r="T999" s="35"/>
      <c r="U999" s="35"/>
      <c r="V999" s="35"/>
      <c r="W999" s="35"/>
      <c r="X999" s="35"/>
      <c r="Y999" s="35"/>
      <c r="Z999" s="35"/>
      <c r="AA999" s="35"/>
      <c r="AB999" s="35"/>
      <c r="AC999" s="35"/>
      <c r="AD999" s="35"/>
      <c r="AE999" s="35"/>
      <c r="AF999" s="35"/>
      <c r="AG999" s="35"/>
    </row>
  </sheetData>
  <mergeCells count="71">
    <mergeCell ref="AB121:AD121"/>
    <mergeCell ref="AE121:AG121"/>
    <mergeCell ref="M152:O152"/>
    <mergeCell ref="P152:R152"/>
    <mergeCell ref="S152:U152"/>
    <mergeCell ref="V152:X152"/>
    <mergeCell ref="Y152:AA152"/>
    <mergeCell ref="AB152:AD152"/>
    <mergeCell ref="AE152:AG152"/>
    <mergeCell ref="AB183:AD183"/>
    <mergeCell ref="AE183:AG183"/>
    <mergeCell ref="J152:L152"/>
    <mergeCell ref="J183:L183"/>
    <mergeCell ref="M183:O183"/>
    <mergeCell ref="P183:R183"/>
    <mergeCell ref="S183:U183"/>
    <mergeCell ref="V183:X183"/>
    <mergeCell ref="Y183:AA183"/>
    <mergeCell ref="J28:L28"/>
    <mergeCell ref="M28:O28"/>
    <mergeCell ref="P28:R28"/>
    <mergeCell ref="S28:U28"/>
    <mergeCell ref="V28:X28"/>
    <mergeCell ref="Y28:AA28"/>
    <mergeCell ref="AB28:AD28"/>
    <mergeCell ref="AE28:AG28"/>
    <mergeCell ref="I28:I57"/>
    <mergeCell ref="I58:I275"/>
    <mergeCell ref="J58:L58"/>
    <mergeCell ref="M58:O58"/>
    <mergeCell ref="P58:R58"/>
    <mergeCell ref="S58:U58"/>
    <mergeCell ref="V58:X58"/>
    <mergeCell ref="Y58:AA58"/>
    <mergeCell ref="AB58:AD58"/>
    <mergeCell ref="AE58:AG58"/>
    <mergeCell ref="A5:D5"/>
    <mergeCell ref="E5:G5"/>
    <mergeCell ref="I5:I27"/>
    <mergeCell ref="J5:L5"/>
    <mergeCell ref="M5:O5"/>
    <mergeCell ref="A51:G51"/>
    <mergeCell ref="A1:O1"/>
    <mergeCell ref="M90:O90"/>
    <mergeCell ref="P90:R90"/>
    <mergeCell ref="S90:U90"/>
    <mergeCell ref="V90:X90"/>
    <mergeCell ref="Y90:AA90"/>
    <mergeCell ref="AB90:AD90"/>
    <mergeCell ref="AE90:AG90"/>
    <mergeCell ref="J90:L90"/>
    <mergeCell ref="J121:L121"/>
    <mergeCell ref="M121:O121"/>
    <mergeCell ref="P121:R121"/>
    <mergeCell ref="S121:U121"/>
    <mergeCell ref="V121:X121"/>
    <mergeCell ref="Y121:AA121"/>
    <mergeCell ref="J214:L214"/>
    <mergeCell ref="J245:L245"/>
    <mergeCell ref="M245:O245"/>
    <mergeCell ref="P245:R245"/>
    <mergeCell ref="S245:U245"/>
    <mergeCell ref="V245:X245"/>
    <mergeCell ref="Y245:AA245"/>
    <mergeCell ref="M214:O214"/>
    <mergeCell ref="P214:R214"/>
    <mergeCell ref="S214:U214"/>
    <mergeCell ref="V214:X214"/>
    <mergeCell ref="Y214:AA214"/>
    <mergeCell ref="AB214:AD214"/>
    <mergeCell ref="AE214:AG214"/>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13" width="5.88"/>
  </cols>
  <sheetData>
    <row r="1">
      <c r="A1" s="34" t="s">
        <v>216</v>
      </c>
    </row>
    <row r="2">
      <c r="A2" s="68" t="s">
        <v>217</v>
      </c>
      <c r="B2" s="69" t="s">
        <v>218</v>
      </c>
      <c r="C2" s="40"/>
      <c r="D2" s="40"/>
      <c r="E2" s="40"/>
      <c r="F2" s="40"/>
      <c r="G2" s="40"/>
      <c r="H2" s="40"/>
      <c r="I2" s="40"/>
      <c r="J2" s="40"/>
      <c r="K2" s="40"/>
      <c r="L2" s="40"/>
      <c r="M2" s="41"/>
    </row>
    <row r="3" ht="168.75" customHeight="1">
      <c r="A3" s="68" t="s">
        <v>219</v>
      </c>
      <c r="B3" s="70" t="s">
        <v>220</v>
      </c>
      <c r="C3" s="40"/>
      <c r="D3" s="40"/>
      <c r="E3" s="40"/>
      <c r="F3" s="40"/>
      <c r="G3" s="40"/>
      <c r="H3" s="40"/>
      <c r="I3" s="40"/>
      <c r="J3" s="40"/>
      <c r="K3" s="40"/>
      <c r="L3" s="40"/>
      <c r="M3" s="41"/>
    </row>
    <row r="4">
      <c r="A4" s="68" t="s">
        <v>221</v>
      </c>
      <c r="B4" s="69" t="s">
        <v>222</v>
      </c>
      <c r="C4" s="40"/>
      <c r="D4" s="40"/>
      <c r="E4" s="40"/>
      <c r="F4" s="40"/>
      <c r="G4" s="40"/>
      <c r="H4" s="40"/>
      <c r="I4" s="40"/>
      <c r="J4" s="40"/>
      <c r="K4" s="40"/>
      <c r="L4" s="40"/>
      <c r="M4" s="41"/>
    </row>
  </sheetData>
  <mergeCells count="4">
    <mergeCell ref="A1:M1"/>
    <mergeCell ref="B2:M2"/>
    <mergeCell ref="B3:M3"/>
    <mergeCell ref="B4:M4"/>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2020-11-01T18:39:47Z</dcterms:created>
  <dc:creator>Andy Senda</dc:creator>
</cp:coreProperties>
</file>