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EV\Proyectos\p-case_sql_server\docs\"/>
    </mc:Choice>
  </mc:AlternateContent>
  <xr:revisionPtr revIDLastSave="0" documentId="8_{A84431D2-4BAF-437B-A538-8ECB90B1D5A9}" xr6:coauthVersionLast="47" xr6:coauthVersionMax="47" xr10:uidLastSave="{00000000-0000-0000-0000-000000000000}"/>
  <workbookProtection lockStructure="1"/>
  <bookViews>
    <workbookView xWindow="-23148" yWindow="-108" windowWidth="23256" windowHeight="12576" xr2:uid="{6C063E6E-8056-4547-9191-363A30ED8AB8}"/>
  </bookViews>
  <sheets>
    <sheet name="Nómina" sheetId="1" r:id="rId1"/>
    <sheet name="Horas extras y demá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C30" i="1" l="1"/>
  <c r="G2" i="2"/>
  <c r="H2" i="2" l="1"/>
  <c r="E6" i="2" l="1"/>
  <c r="E9" i="2"/>
  <c r="E5" i="2"/>
  <c r="E7" i="2"/>
  <c r="E8" i="2"/>
  <c r="E4" i="2"/>
  <c r="F4" i="2" l="1"/>
  <c r="G4" i="2" s="1"/>
  <c r="I4" i="2" s="1"/>
  <c r="I11" i="2" s="1"/>
  <c r="F8" i="2"/>
  <c r="G8" i="2" s="1"/>
  <c r="I8" i="2" s="1"/>
  <c r="F7" i="2"/>
  <c r="G7" i="2" s="1"/>
  <c r="I7" i="2" s="1"/>
  <c r="F5" i="2"/>
  <c r="G5" i="2" s="1"/>
  <c r="I5" i="2" s="1"/>
  <c r="F9" i="2"/>
  <c r="G9" i="2" s="1"/>
  <c r="I9" i="2" s="1"/>
  <c r="F6" i="2"/>
  <c r="G6" i="2" s="1"/>
  <c r="I6" i="2" s="1"/>
  <c r="I10" i="2" l="1"/>
  <c r="I12" i="2"/>
  <c r="F23" i="1"/>
  <c r="G23" i="1"/>
  <c r="H23" i="1"/>
  <c r="N23" i="1"/>
  <c r="O23" i="1"/>
  <c r="E9" i="1" l="1"/>
  <c r="E11" i="1"/>
  <c r="E12" i="1"/>
  <c r="E13" i="1"/>
  <c r="J13" i="1" s="1"/>
  <c r="E14" i="1"/>
  <c r="E15" i="1"/>
  <c r="E16" i="1"/>
  <c r="E17" i="1"/>
  <c r="E19" i="1"/>
  <c r="E20" i="1"/>
  <c r="E21" i="1"/>
  <c r="E22" i="1"/>
  <c r="E8" i="1"/>
  <c r="E23" i="1" l="1"/>
  <c r="J10" i="1"/>
  <c r="J14" i="1"/>
  <c r="J8" i="1"/>
  <c r="J11" i="1"/>
  <c r="J15" i="1" s="1"/>
  <c r="J19" i="1" s="1"/>
  <c r="J9" i="1"/>
  <c r="J18" i="1"/>
  <c r="J12" i="1"/>
  <c r="J16" i="1" s="1"/>
  <c r="J20" i="1" s="1"/>
  <c r="J22" i="1"/>
  <c r="J17" i="1" l="1"/>
  <c r="J21" i="1" s="1"/>
  <c r="K21" i="1" s="1"/>
  <c r="U18" i="1"/>
  <c r="V18" i="1"/>
  <c r="S18" i="1"/>
  <c r="T18" i="1"/>
  <c r="T9" i="1"/>
  <c r="V9" i="1"/>
  <c r="U14" i="1"/>
  <c r="V14" i="1"/>
  <c r="T14" i="1"/>
  <c r="S14" i="1"/>
  <c r="V10" i="1"/>
  <c r="T10" i="1"/>
  <c r="S10" i="1"/>
  <c r="U10" i="1"/>
  <c r="V11" i="1"/>
  <c r="T11" i="1"/>
  <c r="U11" i="1"/>
  <c r="S11" i="1"/>
  <c r="V13" i="1"/>
  <c r="T13" i="1"/>
  <c r="U13" i="1"/>
  <c r="S13" i="1"/>
  <c r="S16" i="1"/>
  <c r="V16" i="1"/>
  <c r="T16" i="1"/>
  <c r="U16" i="1"/>
  <c r="V8" i="1"/>
  <c r="T8" i="1"/>
  <c r="S8" i="1"/>
  <c r="U8" i="1"/>
  <c r="T20" i="1"/>
  <c r="S20" i="1"/>
  <c r="V20" i="1"/>
  <c r="U20" i="1"/>
  <c r="V15" i="1"/>
  <c r="S15" i="1"/>
  <c r="T15" i="1"/>
  <c r="U15" i="1"/>
  <c r="V12" i="1"/>
  <c r="T12" i="1"/>
  <c r="S12" i="1"/>
  <c r="U12" i="1"/>
  <c r="S19" i="1"/>
  <c r="U19" i="1"/>
  <c r="T19" i="1"/>
  <c r="V19" i="1"/>
  <c r="T22" i="1"/>
  <c r="S22" i="1"/>
  <c r="V22" i="1"/>
  <c r="U22" i="1"/>
  <c r="S9" i="1"/>
  <c r="U9" i="1"/>
  <c r="L15" i="1"/>
  <c r="K15" i="1"/>
  <c r="K18" i="1"/>
  <c r="L18" i="1"/>
  <c r="L13" i="1"/>
  <c r="K13" i="1"/>
  <c r="L9" i="1"/>
  <c r="K9" i="1"/>
  <c r="L16" i="1"/>
  <c r="K16" i="1"/>
  <c r="K11" i="1"/>
  <c r="L11" i="1"/>
  <c r="L8" i="1"/>
  <c r="K8" i="1"/>
  <c r="K20" i="1"/>
  <c r="L20" i="1"/>
  <c r="L14" i="1"/>
  <c r="K14" i="1"/>
  <c r="L10" i="1"/>
  <c r="K10" i="1"/>
  <c r="L22" i="1"/>
  <c r="K22" i="1"/>
  <c r="L12" i="1"/>
  <c r="K12" i="1"/>
  <c r="K19" i="1"/>
  <c r="L19" i="1"/>
  <c r="M15" i="1"/>
  <c r="M13" i="1"/>
  <c r="M9" i="1"/>
  <c r="M20" i="1"/>
  <c r="M12" i="1"/>
  <c r="M18" i="1"/>
  <c r="M16" i="1"/>
  <c r="M14" i="1"/>
  <c r="M19" i="1"/>
  <c r="M22" i="1"/>
  <c r="M11" i="1"/>
  <c r="M8" i="1"/>
  <c r="M10" i="1"/>
  <c r="T17" i="1" l="1"/>
  <c r="V17" i="1"/>
  <c r="L21" i="1"/>
  <c r="U21" i="1"/>
  <c r="M21" i="1"/>
  <c r="L17" i="1"/>
  <c r="U17" i="1"/>
  <c r="S21" i="1"/>
  <c r="M17" i="1"/>
  <c r="M23" i="1" s="1"/>
  <c r="J23" i="1"/>
  <c r="V21" i="1"/>
  <c r="V23" i="1" s="1"/>
  <c r="M31" i="1" s="1"/>
  <c r="T21" i="1"/>
  <c r="K17" i="1"/>
  <c r="K23" i="1" s="1"/>
  <c r="S17" i="1"/>
  <c r="I23" i="1"/>
  <c r="P9" i="1"/>
  <c r="P13" i="1"/>
  <c r="P12" i="1"/>
  <c r="P16" i="1"/>
  <c r="P20" i="1"/>
  <c r="P11" i="1"/>
  <c r="P15" i="1"/>
  <c r="P19" i="1"/>
  <c r="P8" i="1"/>
  <c r="P10" i="1"/>
  <c r="P14" i="1"/>
  <c r="P18" i="1"/>
  <c r="P22" i="1"/>
  <c r="U23" i="1" l="1"/>
  <c r="M35" i="1" s="1"/>
  <c r="T23" i="1"/>
  <c r="M34" i="1" s="1"/>
  <c r="L23" i="1"/>
  <c r="P21" i="1"/>
  <c r="S23" i="1"/>
  <c r="M33" i="1" s="1"/>
  <c r="P17" i="1"/>
  <c r="M39" i="1"/>
  <c r="M36" i="1"/>
  <c r="M37" i="1"/>
  <c r="M38" i="1" s="1"/>
  <c r="M32" i="1"/>
  <c r="M30" i="1"/>
  <c r="P23" i="1" l="1"/>
  <c r="B25" i="1" s="1"/>
  <c r="M40" i="1"/>
</calcChain>
</file>

<file path=xl/sharedStrings.xml><?xml version="1.0" encoding="utf-8"?>
<sst xmlns="http://schemas.openxmlformats.org/spreadsheetml/2006/main" count="87" uniqueCount="86">
  <si>
    <t>Salario 
básico</t>
  </si>
  <si>
    <t>Nombre del
empleado</t>
  </si>
  <si>
    <t>Auxilio de
transporte</t>
  </si>
  <si>
    <t>Horas 
extras</t>
  </si>
  <si>
    <t>Recargos 
nocturnos</t>
  </si>
  <si>
    <t>Total
devengado</t>
  </si>
  <si>
    <t>Salud</t>
  </si>
  <si>
    <t>Pensión</t>
  </si>
  <si>
    <t>Retención en 
la fuente</t>
  </si>
  <si>
    <t>Pedro</t>
  </si>
  <si>
    <t>Trabajo dominical 
y festivo</t>
  </si>
  <si>
    <t>Fondo de solidaridad
pensional</t>
  </si>
  <si>
    <t>Salario mínimo</t>
  </si>
  <si>
    <t>Auxilio de transporte</t>
  </si>
  <si>
    <t>Días 
liquidados</t>
  </si>
  <si>
    <t>Salario 
devengado</t>
  </si>
  <si>
    <t>María</t>
  </si>
  <si>
    <t>Sena</t>
  </si>
  <si>
    <t>Icbf</t>
  </si>
  <si>
    <t>Cajas de compensación</t>
  </si>
  <si>
    <t>Otras
 deducciones</t>
  </si>
  <si>
    <t>Neto
 pagado</t>
  </si>
  <si>
    <t>Aportes a pensión</t>
  </si>
  <si>
    <t>Aportes a salud</t>
  </si>
  <si>
    <t>Aportes a riesgos laborales</t>
  </si>
  <si>
    <t>Prima de servicios</t>
  </si>
  <si>
    <t>Cesantía</t>
  </si>
  <si>
    <t>Intereses sobre cesantías</t>
  </si>
  <si>
    <t>Provisón de vacaciones</t>
  </si>
  <si>
    <t>Totales</t>
  </si>
  <si>
    <t>Oscar</t>
  </si>
  <si>
    <t>Si</t>
  </si>
  <si>
    <t>¿Está exonerado del pago de aportes?</t>
  </si>
  <si>
    <t>Devengado</t>
  </si>
  <si>
    <t>Deducciones</t>
  </si>
  <si>
    <t>Firma del 
 empleado</t>
  </si>
  <si>
    <t>Periodo de pago</t>
  </si>
  <si>
    <t>Recargo Nocturno</t>
  </si>
  <si>
    <t>Hora extra diurna</t>
  </si>
  <si>
    <t>Hora extra nocturna</t>
  </si>
  <si>
    <t>Hora Ordinaria dominical o festivo</t>
  </si>
  <si>
    <t>Hora extra diurna dominical o festivo</t>
  </si>
  <si>
    <t>Hora extra nocturna dominical o festivo</t>
  </si>
  <si>
    <t>Horas extrsa, recargos nocturnos, dominicales y festivos</t>
  </si>
  <si>
    <t>Concepto</t>
  </si>
  <si>
    <t>Factor</t>
  </si>
  <si>
    <t>Valor total</t>
  </si>
  <si>
    <t xml:space="preserve">Sueldo de </t>
  </si>
  <si>
    <t>Valor de la hora con el recargo</t>
  </si>
  <si>
    <t>Porcentaje de recargo</t>
  </si>
  <si>
    <t>Subtotal trabajo extra</t>
  </si>
  <si>
    <t>Subtotal recargo nocturno</t>
  </si>
  <si>
    <t>Subtotal trabajo dominical y festivo</t>
  </si>
  <si>
    <t>Seleccione el trabajador a liquidar:</t>
  </si>
  <si>
    <t>Ingrese las horas trabajadas</t>
  </si>
  <si>
    <t>Descargue aquí el liquidador de horas extras</t>
  </si>
  <si>
    <t>Angela</t>
  </si>
  <si>
    <t>Arturo</t>
  </si>
  <si>
    <t>Angie</t>
  </si>
  <si>
    <t>Camila</t>
  </si>
  <si>
    <t>Alejandra</t>
  </si>
  <si>
    <t>Cleopatra</t>
  </si>
  <si>
    <t>Juana de Arco</t>
  </si>
  <si>
    <t>Magda</t>
  </si>
  <si>
    <t>Inés</t>
  </si>
  <si>
    <t>Clara</t>
  </si>
  <si>
    <t>César</t>
  </si>
  <si>
    <t>Susana</t>
  </si>
  <si>
    <t>Comprobante de Pago Nº:</t>
  </si>
  <si>
    <t>Elaborador Por:</t>
  </si>
  <si>
    <t>Revisado Por:</t>
  </si>
  <si>
    <t>Aprobado Por:</t>
  </si>
  <si>
    <t>Observaciones</t>
  </si>
  <si>
    <t>Total provisiones</t>
  </si>
  <si>
    <t>Provisiones de nómina a 
cargo del empleador.</t>
  </si>
  <si>
    <t>Diligencie los siguientes valores de referencia:</t>
  </si>
  <si>
    <t>Fecha de liquidación</t>
  </si>
  <si>
    <t>Fecha de</t>
  </si>
  <si>
    <t>Valor hora ordinaria</t>
  </si>
  <si>
    <t>Valor del recargo</t>
  </si>
  <si>
    <t>Septiembre 01 20224- Septiembre 30 2024</t>
  </si>
  <si>
    <t>SENA</t>
  </si>
  <si>
    <t>ICBF</t>
  </si>
  <si>
    <t>CAJA 
COMPENSACIÓN</t>
  </si>
  <si>
    <t>APORTES A
 SALUD</t>
  </si>
  <si>
    <t>Parafiscales  aportes a salud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</si>
</sst>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$&quot;\ #,##0;\-&quot;$&quot;\ #,##0"/>
    <numFmt numFmtId="41" formatCode="_-* #,##0_-;\-* #,##0_-;_-* &quot;-&quot;_-;_-@_-"/>
    <numFmt numFmtId="164" formatCode="&quot;Neto pagado:&quot;\ &quot;$&quot;0#,##0;\-#,##0"/>
    <numFmt numFmtId="165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3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5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8"/>
      <color theme="8" tint="-0.249977111117893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9"/>
      <color theme="1"/>
      <name val="Arial Narrow"/>
      <family val="2"/>
    </font>
    <font>
      <b/>
      <sz val="16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Arial Narrow"/>
      <family val="2"/>
    </font>
    <font>
      <b/>
      <sz val="11"/>
      <color theme="3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EE3E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119">
    <xf numFmtId="0" fontId="0" fillId="0" borderId="0" xfId="0"/>
    <xf numFmtId="0" fontId="0" fillId="2" borderId="0" xfId="0" applyFill="1"/>
    <xf numFmtId="0" fontId="0" fillId="2" borderId="1" xfId="0" applyFill="1" applyBorder="1"/>
    <xf numFmtId="41" fontId="0" fillId="2" borderId="1" xfId="0" applyNumberFormat="1" applyFill="1" applyBorder="1"/>
    <xf numFmtId="0" fontId="7" fillId="6" borderId="3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7" fillId="13" borderId="1" xfId="0" applyFont="1" applyFill="1" applyBorder="1" applyAlignment="1">
      <alignment horizontal="center"/>
    </xf>
    <xf numFmtId="0" fontId="3" fillId="6" borderId="1" xfId="0" applyFont="1" applyFill="1" applyBorder="1"/>
    <xf numFmtId="41" fontId="0" fillId="6" borderId="1" xfId="0" applyNumberFormat="1" applyFill="1" applyBorder="1"/>
    <xf numFmtId="0" fontId="13" fillId="2" borderId="28" xfId="0" applyFont="1" applyFill="1" applyBorder="1" applyAlignment="1" applyProtection="1">
      <alignment horizontal="center"/>
      <protection locked="0"/>
    </xf>
    <xf numFmtId="0" fontId="13" fillId="2" borderId="31" xfId="0" applyFont="1" applyFill="1" applyBorder="1" applyAlignment="1" applyProtection="1">
      <alignment horizontal="center"/>
      <protection locked="0"/>
    </xf>
    <xf numFmtId="0" fontId="4" fillId="2" borderId="17" xfId="0" applyFont="1" applyFill="1" applyBorder="1" applyAlignment="1" applyProtection="1">
      <alignment vertical="top"/>
      <protection locked="0"/>
    </xf>
    <xf numFmtId="0" fontId="7" fillId="6" borderId="1" xfId="0" applyFont="1" applyFill="1" applyBorder="1" applyAlignment="1" applyProtection="1">
      <alignment horizontal="center"/>
      <protection locked="0"/>
    </xf>
    <xf numFmtId="41" fontId="0" fillId="2" borderId="1" xfId="0" applyNumberFormat="1" applyFill="1" applyBorder="1" applyProtection="1">
      <protection locked="0"/>
    </xf>
    <xf numFmtId="41" fontId="0" fillId="2" borderId="0" xfId="1" applyFont="1" applyFill="1" applyProtection="1">
      <protection locked="0"/>
    </xf>
    <xf numFmtId="41" fontId="0" fillId="2" borderId="1" xfId="1" applyFont="1" applyFill="1" applyBorder="1" applyAlignment="1" applyProtection="1">
      <alignment horizontal="center" vertical="center"/>
      <protection locked="0"/>
    </xf>
    <xf numFmtId="41" fontId="2" fillId="5" borderId="1" xfId="1" applyFont="1" applyFill="1" applyBorder="1" applyAlignment="1" applyProtection="1">
      <alignment horizontal="center" vertical="center"/>
      <protection locked="0"/>
    </xf>
    <xf numFmtId="41" fontId="3" fillId="9" borderId="1" xfId="1" applyFont="1" applyFill="1" applyBorder="1" applyAlignment="1" applyProtection="1">
      <alignment horizontal="center" vertical="center" wrapText="1"/>
      <protection locked="0"/>
    </xf>
    <xf numFmtId="41" fontId="3" fillId="11" borderId="1" xfId="1" applyFont="1" applyFill="1" applyBorder="1" applyAlignment="1" applyProtection="1">
      <alignment horizontal="center" vertical="center"/>
      <protection locked="0"/>
    </xf>
    <xf numFmtId="41" fontId="3" fillId="11" borderId="1" xfId="1" applyFont="1" applyFill="1" applyBorder="1" applyAlignment="1" applyProtection="1">
      <alignment horizontal="center" vertical="center" wrapText="1"/>
      <protection locked="0"/>
    </xf>
    <xf numFmtId="41" fontId="3" fillId="2" borderId="0" xfId="1" applyFont="1" applyFill="1" applyAlignment="1" applyProtection="1">
      <alignment horizontal="center" vertical="center"/>
      <protection locked="0"/>
    </xf>
    <xf numFmtId="41" fontId="0" fillId="2" borderId="1" xfId="1" applyFont="1" applyFill="1" applyBorder="1" applyProtection="1">
      <protection locked="0"/>
    </xf>
    <xf numFmtId="41" fontId="0" fillId="2" borderId="5" xfId="1" applyFont="1" applyFill="1" applyBorder="1" applyProtection="1">
      <protection locked="0"/>
    </xf>
    <xf numFmtId="41" fontId="3" fillId="2" borderId="1" xfId="1" applyFont="1" applyFill="1" applyBorder="1" applyProtection="1">
      <protection locked="0"/>
    </xf>
    <xf numFmtId="41" fontId="3" fillId="2" borderId="0" xfId="1" applyFont="1" applyFill="1" applyBorder="1" applyProtection="1">
      <protection locked="0"/>
    </xf>
    <xf numFmtId="0" fontId="11" fillId="2" borderId="14" xfId="0" applyFont="1" applyFill="1" applyBorder="1" applyAlignment="1" applyProtection="1">
      <alignment horizontal="center"/>
      <protection locked="0"/>
    </xf>
    <xf numFmtId="0" fontId="13" fillId="2" borderId="0" xfId="0" applyFont="1" applyFill="1" applyProtection="1">
      <protection locked="0"/>
    </xf>
    <xf numFmtId="0" fontId="11" fillId="2" borderId="25" xfId="0" applyFont="1" applyFill="1" applyBorder="1" applyAlignment="1" applyProtection="1">
      <alignment horizontal="center"/>
      <protection locked="0"/>
    </xf>
    <xf numFmtId="0" fontId="11" fillId="2" borderId="28" xfId="0" applyFont="1" applyFill="1" applyBorder="1" applyAlignment="1" applyProtection="1">
      <alignment horizontal="center"/>
      <protection locked="0"/>
    </xf>
    <xf numFmtId="41" fontId="0" fillId="2" borderId="1" xfId="1" applyFont="1" applyFill="1" applyBorder="1" applyProtection="1"/>
    <xf numFmtId="41" fontId="0" fillId="2" borderId="5" xfId="1" applyFont="1" applyFill="1" applyBorder="1" applyProtection="1"/>
    <xf numFmtId="41" fontId="0" fillId="2" borderId="1" xfId="1" applyFont="1" applyFill="1" applyBorder="1" applyAlignment="1" applyProtection="1">
      <alignment horizontal="left"/>
      <protection locked="0"/>
    </xf>
    <xf numFmtId="41" fontId="2" fillId="5" borderId="1" xfId="1" applyFont="1" applyFill="1" applyBorder="1" applyProtection="1"/>
    <xf numFmtId="0" fontId="13" fillId="2" borderId="23" xfId="0" applyFont="1" applyFill="1" applyBorder="1" applyProtection="1">
      <protection locked="0"/>
    </xf>
    <xf numFmtId="0" fontId="13" fillId="2" borderId="24" xfId="0" applyFont="1" applyFill="1" applyBorder="1" applyProtection="1">
      <protection locked="0"/>
    </xf>
    <xf numFmtId="0" fontId="7" fillId="6" borderId="6" xfId="0" applyFont="1" applyFill="1" applyBorder="1" applyAlignment="1">
      <alignment horizontal="center"/>
    </xf>
    <xf numFmtId="5" fontId="3" fillId="8" borderId="1" xfId="1" applyNumberFormat="1" applyFont="1" applyFill="1" applyBorder="1" applyProtection="1">
      <protection locked="0"/>
    </xf>
    <xf numFmtId="5" fontId="0" fillId="2" borderId="1" xfId="1" applyNumberFormat="1" applyFont="1" applyFill="1" applyBorder="1" applyProtection="1"/>
    <xf numFmtId="41" fontId="19" fillId="8" borderId="1" xfId="1" applyFont="1" applyFill="1" applyBorder="1" applyAlignment="1" applyProtection="1">
      <alignment horizontal="center" vertical="center"/>
    </xf>
    <xf numFmtId="41" fontId="19" fillId="8" borderId="1" xfId="1" applyFont="1" applyFill="1" applyBorder="1" applyAlignment="1" applyProtection="1">
      <alignment horizontal="center" vertical="center" wrapText="1"/>
    </xf>
    <xf numFmtId="5" fontId="3" fillId="8" borderId="1" xfId="1" applyNumberFormat="1" applyFont="1" applyFill="1" applyBorder="1" applyProtection="1"/>
    <xf numFmtId="41" fontId="0" fillId="2" borderId="2" xfId="1" applyFont="1" applyFill="1" applyBorder="1" applyAlignment="1" applyProtection="1">
      <alignment horizontal="left"/>
      <protection locked="0"/>
    </xf>
    <xf numFmtId="41" fontId="0" fillId="2" borderId="6" xfId="1" applyFont="1" applyFill="1" applyBorder="1" applyAlignment="1" applyProtection="1">
      <alignment horizontal="left"/>
      <protection locked="0"/>
    </xf>
    <xf numFmtId="41" fontId="0" fillId="2" borderId="3" xfId="1" applyFont="1" applyFill="1" applyBorder="1" applyAlignment="1" applyProtection="1">
      <alignment horizontal="left"/>
      <protection locked="0"/>
    </xf>
    <xf numFmtId="164" fontId="14" fillId="2" borderId="12" xfId="1" applyNumberFormat="1" applyFont="1" applyFill="1" applyBorder="1" applyAlignment="1" applyProtection="1">
      <alignment horizontal="center" vertical="center"/>
    </xf>
    <xf numFmtId="164" fontId="14" fillId="2" borderId="4" xfId="1" applyNumberFormat="1" applyFont="1" applyFill="1" applyBorder="1" applyAlignment="1" applyProtection="1">
      <alignment horizontal="center" vertical="center"/>
    </xf>
    <xf numFmtId="164" fontId="14" fillId="2" borderId="13" xfId="1" applyNumberFormat="1" applyFont="1" applyFill="1" applyBorder="1" applyAlignment="1" applyProtection="1">
      <alignment horizontal="center" vertical="center"/>
    </xf>
    <xf numFmtId="164" fontId="14" fillId="2" borderId="8" xfId="1" applyNumberFormat="1" applyFont="1" applyFill="1" applyBorder="1" applyAlignment="1" applyProtection="1">
      <alignment horizontal="center" vertical="center"/>
    </xf>
    <xf numFmtId="164" fontId="14" fillId="2" borderId="7" xfId="1" applyNumberFormat="1" applyFont="1" applyFill="1" applyBorder="1" applyAlignment="1" applyProtection="1">
      <alignment horizontal="center" vertical="center"/>
    </xf>
    <xf numFmtId="164" fontId="14" fillId="2" borderId="10" xfId="1" applyNumberFormat="1" applyFont="1" applyFill="1" applyBorder="1" applyAlignment="1" applyProtection="1">
      <alignment horizontal="center" vertical="center"/>
    </xf>
    <xf numFmtId="41" fontId="2" fillId="15" borderId="11" xfId="1" applyFont="1" applyFill="1" applyBorder="1" applyAlignment="1" applyProtection="1">
      <alignment horizontal="center"/>
    </xf>
    <xf numFmtId="41" fontId="2" fillId="15" borderId="0" xfId="1" applyFont="1" applyFill="1" applyBorder="1" applyAlignment="1" applyProtection="1">
      <alignment horizontal="center"/>
    </xf>
    <xf numFmtId="41" fontId="3" fillId="6" borderId="2" xfId="1" applyFont="1" applyFill="1" applyBorder="1" applyAlignment="1" applyProtection="1">
      <alignment horizontal="center"/>
      <protection locked="0"/>
    </xf>
    <xf numFmtId="41" fontId="3" fillId="6" borderId="6" xfId="1" applyFont="1" applyFill="1" applyBorder="1" applyAlignment="1" applyProtection="1">
      <alignment horizontal="center"/>
      <protection locked="0"/>
    </xf>
    <xf numFmtId="41" fontId="3" fillId="6" borderId="3" xfId="1" applyFont="1" applyFill="1" applyBorder="1" applyAlignment="1" applyProtection="1">
      <alignment horizontal="center"/>
      <protection locked="0"/>
    </xf>
    <xf numFmtId="41" fontId="0" fillId="2" borderId="0" xfId="1" applyFont="1" applyFill="1" applyAlignment="1" applyProtection="1">
      <alignment horizontal="center"/>
      <protection locked="0"/>
    </xf>
    <xf numFmtId="41" fontId="16" fillId="4" borderId="12" xfId="1" applyFont="1" applyFill="1" applyBorder="1" applyAlignment="1" applyProtection="1">
      <alignment horizontal="center" vertical="center"/>
      <protection locked="0"/>
    </xf>
    <xf numFmtId="41" fontId="16" fillId="4" borderId="4" xfId="1" applyFont="1" applyFill="1" applyBorder="1" applyAlignment="1" applyProtection="1">
      <alignment horizontal="center" vertical="center"/>
      <protection locked="0"/>
    </xf>
    <xf numFmtId="41" fontId="16" fillId="4" borderId="13" xfId="1" applyFont="1" applyFill="1" applyBorder="1" applyAlignment="1" applyProtection="1">
      <alignment horizontal="center" vertical="center"/>
      <protection locked="0"/>
    </xf>
    <xf numFmtId="41" fontId="17" fillId="4" borderId="11" xfId="1" applyFont="1" applyFill="1" applyBorder="1" applyAlignment="1" applyProtection="1">
      <alignment horizontal="center" vertical="center"/>
      <protection locked="0"/>
    </xf>
    <xf numFmtId="41" fontId="17" fillId="4" borderId="0" xfId="1" applyFont="1" applyFill="1" applyBorder="1" applyAlignment="1" applyProtection="1">
      <alignment horizontal="center" vertical="center"/>
      <protection locked="0"/>
    </xf>
    <xf numFmtId="41" fontId="17" fillId="4" borderId="9" xfId="1" applyFont="1" applyFill="1" applyBorder="1" applyAlignment="1" applyProtection="1">
      <alignment horizontal="center" vertical="center"/>
      <protection locked="0"/>
    </xf>
    <xf numFmtId="41" fontId="14" fillId="12" borderId="11" xfId="1" applyFont="1" applyFill="1" applyBorder="1" applyAlignment="1" applyProtection="1">
      <alignment horizontal="center" vertical="center"/>
      <protection locked="0"/>
    </xf>
    <xf numFmtId="41" fontId="14" fillId="12" borderId="0" xfId="1" applyFont="1" applyFill="1" applyBorder="1" applyAlignment="1" applyProtection="1">
      <alignment horizontal="center" vertical="center"/>
      <protection locked="0"/>
    </xf>
    <xf numFmtId="41" fontId="14" fillId="12" borderId="9" xfId="1" applyFont="1" applyFill="1" applyBorder="1" applyAlignment="1" applyProtection="1">
      <alignment horizontal="center" vertical="center"/>
      <protection locked="0"/>
    </xf>
    <xf numFmtId="14" fontId="17" fillId="12" borderId="8" xfId="1" applyNumberFormat="1" applyFont="1" applyFill="1" applyBorder="1" applyAlignment="1" applyProtection="1">
      <alignment horizontal="center" vertical="center"/>
      <protection locked="0"/>
    </xf>
    <xf numFmtId="41" fontId="17" fillId="12" borderId="7" xfId="1" applyFont="1" applyFill="1" applyBorder="1" applyAlignment="1" applyProtection="1">
      <alignment horizontal="center" vertical="center"/>
      <protection locked="0"/>
    </xf>
    <xf numFmtId="41" fontId="17" fillId="12" borderId="10" xfId="1" applyFont="1" applyFill="1" applyBorder="1" applyAlignment="1" applyProtection="1">
      <alignment horizontal="center" vertical="center"/>
      <protection locked="0"/>
    </xf>
    <xf numFmtId="41" fontId="3" fillId="8" borderId="1" xfId="1" applyFont="1" applyFill="1" applyBorder="1" applyAlignment="1" applyProtection="1">
      <alignment horizontal="center" vertical="center" wrapText="1"/>
      <protection locked="0"/>
    </xf>
    <xf numFmtId="41" fontId="3" fillId="8" borderId="1" xfId="1" applyFont="1" applyFill="1" applyBorder="1" applyAlignment="1" applyProtection="1">
      <alignment horizontal="center" vertical="center"/>
      <protection locked="0"/>
    </xf>
    <xf numFmtId="41" fontId="0" fillId="4" borderId="12" xfId="1" applyFont="1" applyFill="1" applyBorder="1" applyAlignment="1" applyProtection="1">
      <alignment horizontal="center"/>
      <protection locked="0"/>
    </xf>
    <xf numFmtId="41" fontId="0" fillId="4" borderId="4" xfId="1" applyFont="1" applyFill="1" applyBorder="1" applyAlignment="1" applyProtection="1">
      <alignment horizontal="center"/>
      <protection locked="0"/>
    </xf>
    <xf numFmtId="41" fontId="0" fillId="4" borderId="13" xfId="1" applyFont="1" applyFill="1" applyBorder="1" applyAlignment="1" applyProtection="1">
      <alignment horizontal="center"/>
      <protection locked="0"/>
    </xf>
    <xf numFmtId="41" fontId="0" fillId="4" borderId="11" xfId="1" applyFont="1" applyFill="1" applyBorder="1" applyAlignment="1" applyProtection="1">
      <alignment horizontal="center"/>
      <protection locked="0"/>
    </xf>
    <xf numFmtId="41" fontId="0" fillId="4" borderId="0" xfId="1" applyFont="1" applyFill="1" applyBorder="1" applyAlignment="1" applyProtection="1">
      <alignment horizontal="center"/>
      <protection locked="0"/>
    </xf>
    <xf numFmtId="41" fontId="0" fillId="4" borderId="9" xfId="1" applyFont="1" applyFill="1" applyBorder="1" applyAlignment="1" applyProtection="1">
      <alignment horizontal="center"/>
      <protection locked="0"/>
    </xf>
    <xf numFmtId="41" fontId="0" fillId="4" borderId="8" xfId="1" applyFont="1" applyFill="1" applyBorder="1" applyAlignment="1" applyProtection="1">
      <alignment horizontal="center"/>
      <protection locked="0"/>
    </xf>
    <xf numFmtId="41" fontId="0" fillId="4" borderId="7" xfId="1" applyFont="1" applyFill="1" applyBorder="1" applyAlignment="1" applyProtection="1">
      <alignment horizontal="center"/>
      <protection locked="0"/>
    </xf>
    <xf numFmtId="41" fontId="0" fillId="4" borderId="10" xfId="1" applyFont="1" applyFill="1" applyBorder="1" applyAlignment="1" applyProtection="1">
      <alignment horizontal="center"/>
      <protection locked="0"/>
    </xf>
    <xf numFmtId="41" fontId="15" fillId="2" borderId="1" xfId="1" applyFont="1" applyFill="1" applyBorder="1" applyAlignment="1" applyProtection="1">
      <alignment horizontal="left" vertical="center"/>
      <protection locked="0"/>
    </xf>
    <xf numFmtId="41" fontId="6" fillId="3" borderId="1" xfId="1" applyFont="1" applyFill="1" applyBorder="1" applyAlignment="1" applyProtection="1">
      <alignment horizontal="center" vertical="center"/>
      <protection locked="0"/>
    </xf>
    <xf numFmtId="41" fontId="0" fillId="2" borderId="11" xfId="1" applyFont="1" applyFill="1" applyBorder="1" applyAlignment="1" applyProtection="1">
      <alignment horizontal="center"/>
      <protection locked="0"/>
    </xf>
    <xf numFmtId="41" fontId="0" fillId="2" borderId="9" xfId="1" applyFont="1" applyFill="1" applyBorder="1" applyAlignment="1" applyProtection="1">
      <alignment horizontal="center"/>
      <protection locked="0"/>
    </xf>
    <xf numFmtId="41" fontId="0" fillId="2" borderId="7" xfId="1" applyFont="1" applyFill="1" applyBorder="1" applyAlignment="1" applyProtection="1">
      <alignment horizontal="center"/>
      <protection locked="0"/>
    </xf>
    <xf numFmtId="41" fontId="3" fillId="7" borderId="1" xfId="1" applyFont="1" applyFill="1" applyBorder="1" applyAlignment="1" applyProtection="1">
      <alignment horizontal="center"/>
      <protection locked="0"/>
    </xf>
    <xf numFmtId="41" fontId="3" fillId="10" borderId="1" xfId="1" applyFont="1" applyFill="1" applyBorder="1" applyAlignment="1" applyProtection="1">
      <alignment horizontal="center"/>
      <protection locked="0"/>
    </xf>
    <xf numFmtId="41" fontId="2" fillId="3" borderId="1" xfId="1" applyFont="1" applyFill="1" applyBorder="1" applyAlignment="1" applyProtection="1">
      <alignment horizontal="center" vertical="center" wrapText="1"/>
      <protection locked="0"/>
    </xf>
    <xf numFmtId="0" fontId="13" fillId="2" borderId="32" xfId="0" applyFont="1" applyFill="1" applyBorder="1" applyAlignment="1" applyProtection="1">
      <alignment horizontal="center"/>
      <protection locked="0"/>
    </xf>
    <xf numFmtId="0" fontId="13" fillId="2" borderId="33" xfId="0" applyFont="1" applyFill="1" applyBorder="1" applyAlignment="1" applyProtection="1">
      <alignment horizontal="center"/>
      <protection locked="0"/>
    </xf>
    <xf numFmtId="0" fontId="5" fillId="2" borderId="18" xfId="0" applyFont="1" applyFill="1" applyBorder="1" applyAlignment="1" applyProtection="1">
      <alignment horizontal="center" vertical="top"/>
      <protection locked="0"/>
    </xf>
    <xf numFmtId="0" fontId="5" fillId="2" borderId="19" xfId="0" applyFont="1" applyFill="1" applyBorder="1" applyAlignment="1" applyProtection="1">
      <alignment horizontal="center" vertical="top"/>
      <protection locked="0"/>
    </xf>
    <xf numFmtId="0" fontId="5" fillId="2" borderId="0" xfId="0" applyFont="1" applyFill="1" applyAlignment="1" applyProtection="1">
      <alignment horizontal="center" vertical="top"/>
      <protection locked="0"/>
    </xf>
    <xf numFmtId="0" fontId="5" fillId="2" borderId="21" xfId="0" applyFont="1" applyFill="1" applyBorder="1" applyAlignment="1" applyProtection="1">
      <alignment horizontal="center" vertical="top"/>
      <protection locked="0"/>
    </xf>
    <xf numFmtId="41" fontId="2" fillId="5" borderId="1" xfId="1" applyFont="1" applyFill="1" applyBorder="1" applyAlignment="1" applyProtection="1">
      <alignment horizontal="left"/>
      <protection locked="0"/>
    </xf>
    <xf numFmtId="41" fontId="0" fillId="2" borderId="1" xfId="1" applyFont="1" applyFill="1" applyBorder="1" applyAlignment="1" applyProtection="1">
      <protection locked="0"/>
    </xf>
    <xf numFmtId="0" fontId="4" fillId="2" borderId="20" xfId="0" applyFont="1" applyFill="1" applyBorder="1" applyAlignment="1" applyProtection="1">
      <alignment horizontal="center" vertical="top"/>
      <protection locked="0"/>
    </xf>
    <xf numFmtId="0" fontId="4" fillId="2" borderId="22" xfId="0" applyFont="1" applyFill="1" applyBorder="1" applyAlignment="1" applyProtection="1">
      <alignment horizontal="center" vertical="top"/>
      <protection locked="0"/>
    </xf>
    <xf numFmtId="41" fontId="0" fillId="2" borderId="1" xfId="1" applyFont="1" applyFill="1" applyBorder="1" applyAlignment="1" applyProtection="1">
      <alignment horizontal="left"/>
      <protection locked="0"/>
    </xf>
    <xf numFmtId="41" fontId="6" fillId="3" borderId="0" xfId="1" applyFont="1" applyFill="1" applyBorder="1" applyAlignment="1" applyProtection="1">
      <alignment horizontal="center" wrapText="1"/>
      <protection locked="0"/>
    </xf>
    <xf numFmtId="41" fontId="6" fillId="3" borderId="9" xfId="1" applyFont="1" applyFill="1" applyBorder="1" applyAlignment="1" applyProtection="1">
      <alignment horizontal="center" wrapText="1"/>
      <protection locked="0"/>
    </xf>
    <xf numFmtId="41" fontId="6" fillId="3" borderId="7" xfId="1" applyFont="1" applyFill="1" applyBorder="1" applyAlignment="1" applyProtection="1">
      <alignment horizontal="center" wrapText="1"/>
      <protection locked="0"/>
    </xf>
    <xf numFmtId="41" fontId="6" fillId="3" borderId="10" xfId="1" applyFont="1" applyFill="1" applyBorder="1" applyAlignment="1" applyProtection="1">
      <alignment horizontal="center" wrapText="1"/>
      <protection locked="0"/>
    </xf>
    <xf numFmtId="0" fontId="12" fillId="2" borderId="15" xfId="0" applyFont="1" applyFill="1" applyBorder="1" applyAlignment="1" applyProtection="1">
      <alignment horizontal="left"/>
      <protection locked="0"/>
    </xf>
    <xf numFmtId="0" fontId="12" fillId="2" borderId="16" xfId="0" applyFont="1" applyFill="1" applyBorder="1" applyAlignment="1" applyProtection="1">
      <alignment horizontal="left"/>
      <protection locked="0"/>
    </xf>
    <xf numFmtId="165" fontId="18" fillId="2" borderId="15" xfId="0" applyNumberFormat="1" applyFont="1" applyFill="1" applyBorder="1" applyAlignment="1">
      <alignment horizontal="left"/>
    </xf>
    <xf numFmtId="165" fontId="18" fillId="2" borderId="16" xfId="0" applyNumberFormat="1" applyFont="1" applyFill="1" applyBorder="1" applyAlignment="1">
      <alignment horizontal="left"/>
    </xf>
    <xf numFmtId="0" fontId="11" fillId="2" borderId="26" xfId="0" applyFont="1" applyFill="1" applyBorder="1" applyAlignment="1" applyProtection="1">
      <alignment horizontal="center"/>
      <protection locked="0"/>
    </xf>
    <xf numFmtId="0" fontId="11" fillId="2" borderId="27" xfId="0" applyFont="1" applyFill="1" applyBorder="1" applyAlignment="1" applyProtection="1">
      <alignment horizontal="center"/>
      <protection locked="0"/>
    </xf>
    <xf numFmtId="0" fontId="11" fillId="2" borderId="2" xfId="0" applyFont="1" applyFill="1" applyBorder="1" applyAlignment="1" applyProtection="1">
      <alignment horizontal="center"/>
      <protection locked="0"/>
    </xf>
    <xf numFmtId="0" fontId="11" fillId="2" borderId="6" xfId="0" applyFont="1" applyFill="1" applyBorder="1" applyAlignment="1" applyProtection="1">
      <alignment horizontal="center"/>
      <protection locked="0"/>
    </xf>
    <xf numFmtId="0" fontId="11" fillId="2" borderId="3" xfId="0" applyFont="1" applyFill="1" applyBorder="1" applyAlignment="1" applyProtection="1">
      <alignment horizontal="center"/>
      <protection locked="0"/>
    </xf>
    <xf numFmtId="0" fontId="11" fillId="2" borderId="29" xfId="0" applyFont="1" applyFill="1" applyBorder="1" applyAlignment="1" applyProtection="1">
      <alignment horizontal="center"/>
      <protection locked="0"/>
    </xf>
    <xf numFmtId="0" fontId="13" fillId="2" borderId="1" xfId="0" applyFont="1" applyFill="1" applyBorder="1" applyAlignment="1" applyProtection="1">
      <alignment horizontal="center"/>
      <protection locked="0"/>
    </xf>
    <xf numFmtId="0" fontId="13" fillId="2" borderId="30" xfId="0" applyFont="1" applyFill="1" applyBorder="1" applyAlignment="1" applyProtection="1">
      <alignment horizontal="center"/>
      <protection locked="0"/>
    </xf>
    <xf numFmtId="0" fontId="10" fillId="14" borderId="1" xfId="2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41" fontId="7" fillId="6" borderId="1" xfId="1" applyFont="1" applyFill="1" applyBorder="1" applyAlignment="1">
      <alignment horizontal="left" vertical="center"/>
    </xf>
    <xf numFmtId="0" fontId="7" fillId="6" borderId="2" xfId="0" applyFont="1" applyFill="1" applyBorder="1" applyAlignment="1">
      <alignment horizontal="center"/>
    </xf>
    <xf numFmtId="0" fontId="7" fillId="6" borderId="6" xfId="0" applyFont="1" applyFill="1" applyBorder="1" applyAlignment="1">
      <alignment horizontal="center"/>
    </xf>
  </cellXfs>
  <cellStyles count="3">
    <cellStyle name="Hipervínculo" xfId="2" builtinId="8"/>
    <cellStyle name="Millares [0]" xfId="1" builtinId="6"/>
    <cellStyle name="Normal" xfId="0" builtinId="0"/>
  </cellStyles>
  <dxfs count="0"/>
  <tableStyles count="0" defaultTableStyle="TableStyleMedium2" defaultPivotStyle="PivotStyleLight16"/>
  <colors>
    <mruColors>
      <color rgb="FFDEE3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gerencie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152401</xdr:colOff>
      <xdr:row>0</xdr:row>
      <xdr:rowOff>0</xdr:rowOff>
    </xdr:from>
    <xdr:to>
      <xdr:col>1</xdr:col>
      <xdr:colOff>1409701</xdr:colOff>
      <xdr:row>4</xdr:row>
      <xdr:rowOff>0</xdr:rowOff>
    </xdr:to>
    <xdr:pic>
      <xdr:nvPicPr>
        <xdr:cNvPr id="3" name="Imagen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86128F-FE54-40E9-88F8-D55680F81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1" y="0"/>
          <a:ext cx="1257300" cy="1270000"/>
        </a:xfrm>
        <a:prstGeom prst="rect">
          <a:avLst/>
        </a:prstGeom>
      </xdr:spPr>
    </xdr:pic>
    <xdr:clientData/>
  </xdr:twoCellAnchor>
  <xdr:oneCellAnchor>
    <xdr:from>
      <xdr:col>2</xdr:col>
      <xdr:colOff>0</xdr:colOff>
      <xdr:row>0</xdr:row>
      <xdr:rowOff>228600</xdr:rowOff>
    </xdr:from>
    <xdr:ext cx="2514022" cy="718530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CF9269A9-7108-4E79-81CA-8917D55BEB1D}"/>
            </a:ext>
          </a:extLst>
        </xdr:cNvPr>
        <xdr:cNvSpPr txBox="1"/>
      </xdr:nvSpPr>
      <xdr:spPr>
        <a:xfrm>
          <a:off x="1708150" y="228600"/>
          <a:ext cx="2514022" cy="7185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CO" sz="2000"/>
            <a:t>Formato para liquidar</a:t>
          </a:r>
        </a:p>
        <a:p>
          <a:r>
            <a:rPr lang="es-CO" sz="2000"/>
            <a:t> la nómina mensual.</a:t>
          </a:r>
        </a:p>
      </xdr:txBody>
    </xdr:sp>
    <xdr:clientData/>
  </xdr:oneCellAnchor>
  <xdr:oneCellAnchor>
    <xdr:from>
      <xdr:col>13</xdr:col>
      <xdr:colOff>190500</xdr:colOff>
      <xdr:row>23</xdr:row>
      <xdr:rowOff>161925</xdr:rowOff>
    </xdr:from>
    <xdr:ext cx="3829049" cy="3228975"/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63A2DB45-4621-4364-9641-49A5359FD17E}"/>
            </a:ext>
          </a:extLst>
        </xdr:cNvPr>
        <xdr:cNvSpPr txBox="1"/>
      </xdr:nvSpPr>
      <xdr:spPr>
        <a:xfrm>
          <a:off x="12096750" y="5419725"/>
          <a:ext cx="3829049" cy="322897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lvl="0"/>
          <a:r>
            <a:rPr lang="es-CO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Debe diligenciar el salario mínimo, el auxilio de transporte y especificar si está o no exonerado del pago de aportes parafiscales. Consulte: </a:t>
          </a:r>
          <a:r>
            <a:rPr lang="es-CO" sz="1100" u="sng">
              <a:solidFill>
                <a:schemeClr val="tx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Exoneración de aportes a seguridad social y parafiscales</a:t>
          </a:r>
          <a:r>
            <a:rPr lang="es-CO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lvl="0"/>
          <a:endParaRPr lang="es-CO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CO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Las apropiaciones o provisiones de nómina se calculan automáticamente considerando si el empleador está o no exonerado del pago de aportes dependiendo del monto de salario según el artículo 114-1 del estatuto tributario.</a:t>
          </a:r>
        </a:p>
        <a:p>
          <a:pPr lvl="0"/>
          <a:endParaRPr lang="es-CO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CO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Las horas extras, el recargo nocturno y el trabajado dominical o festivo se deben calcular manualmente en la hoja dispuesta para ello;</a:t>
          </a:r>
          <a:r>
            <a:rPr lang="es-CO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CO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desde allí puede descargar un formato que le permite automatizar parte de ese proceso.</a:t>
          </a:r>
        </a:p>
        <a:p>
          <a:pPr lvl="0"/>
          <a:endParaRPr lang="es-CO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CO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Para el cálculo de las horas extras y demás elija al empleado que va a liquidar de la lista desplegable. Debe liquidar uno a uno a ingresar los datos manualmente en esta hoja.</a:t>
          </a:r>
        </a:p>
        <a:p>
          <a:endParaRPr lang="es-CO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erencie.com/horas-extras-y-recargos-nocturnos-dominicales-y-festivo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D5E5D-E9AD-479A-8391-42A8C9C4ED5B}">
  <sheetPr codeName="Hoja1">
    <tabColor theme="4" tint="-0.249977111117893"/>
  </sheetPr>
  <dimension ref="B1:V40"/>
  <sheetViews>
    <sheetView tabSelected="1" workbookViewId="0">
      <selection activeCell="K1" sqref="K1:N4"/>
    </sheetView>
  </sheetViews>
  <sheetFormatPr baseColWidth="10" defaultColWidth="18" defaultRowHeight="15" x14ac:dyDescent="0.25"/>
  <cols>
    <col min="1" max="1" width="2.140625" style="14" customWidth="1"/>
    <col min="2" max="2" width="22.28515625" style="14" customWidth="1"/>
    <col min="3" max="3" width="14.28515625" style="14" customWidth="1"/>
    <col min="4" max="4" width="11.140625" style="14" customWidth="1"/>
    <col min="5" max="5" width="12.140625" style="14" bestFit="1" customWidth="1"/>
    <col min="6" max="6" width="13.42578125" style="14" customWidth="1"/>
    <col min="7" max="7" width="13" style="14" customWidth="1"/>
    <col min="8" max="8" width="18" style="14" customWidth="1"/>
    <col min="9" max="9" width="10.42578125" style="14" bestFit="1" customWidth="1"/>
    <col min="10" max="10" width="11.5703125" style="14" bestFit="1" customWidth="1"/>
    <col min="11" max="12" width="10.5703125" style="14" bestFit="1" customWidth="1"/>
    <col min="13" max="13" width="13.28515625" style="14" customWidth="1"/>
    <col min="14" max="14" width="13.7109375" style="14" customWidth="1"/>
    <col min="15" max="15" width="14.140625" style="14" customWidth="1"/>
    <col min="16" max="16" width="14.7109375" style="14" customWidth="1"/>
    <col min="17" max="16384" width="18" style="14"/>
  </cols>
  <sheetData>
    <row r="1" spans="2:22" ht="24.95" customHeight="1" x14ac:dyDescent="0.25">
      <c r="B1" s="70"/>
      <c r="C1" s="71"/>
      <c r="D1" s="71"/>
      <c r="E1" s="71"/>
      <c r="F1" s="72"/>
      <c r="G1" s="80" t="s">
        <v>75</v>
      </c>
      <c r="H1" s="80"/>
      <c r="I1" s="80"/>
      <c r="J1" s="80"/>
      <c r="K1" s="81"/>
      <c r="L1" s="55"/>
      <c r="M1" s="55"/>
      <c r="N1" s="82"/>
      <c r="O1" s="56" t="s">
        <v>36</v>
      </c>
      <c r="P1" s="57"/>
      <c r="Q1" s="58"/>
    </row>
    <row r="2" spans="2:22" ht="24.95" customHeight="1" x14ac:dyDescent="0.25">
      <c r="B2" s="73"/>
      <c r="C2" s="74"/>
      <c r="D2" s="74"/>
      <c r="E2" s="74"/>
      <c r="F2" s="75"/>
      <c r="G2" s="79" t="s">
        <v>12</v>
      </c>
      <c r="H2" s="79"/>
      <c r="I2" s="79"/>
      <c r="J2" s="15">
        <v>1423500</v>
      </c>
      <c r="K2" s="81"/>
      <c r="L2" s="55"/>
      <c r="M2" s="55"/>
      <c r="N2" s="82"/>
      <c r="O2" s="59" t="s">
        <v>80</v>
      </c>
      <c r="P2" s="60"/>
      <c r="Q2" s="61"/>
    </row>
    <row r="3" spans="2:22" ht="24.95" customHeight="1" x14ac:dyDescent="0.25">
      <c r="B3" s="73"/>
      <c r="C3" s="74"/>
      <c r="D3" s="74"/>
      <c r="E3" s="74"/>
      <c r="F3" s="75"/>
      <c r="G3" s="79" t="s">
        <v>13</v>
      </c>
      <c r="H3" s="79"/>
      <c r="I3" s="79"/>
      <c r="J3" s="15">
        <v>200000</v>
      </c>
      <c r="K3" s="81"/>
      <c r="L3" s="55"/>
      <c r="M3" s="55"/>
      <c r="N3" s="82"/>
      <c r="O3" s="62" t="s">
        <v>76</v>
      </c>
      <c r="P3" s="63"/>
      <c r="Q3" s="64"/>
    </row>
    <row r="4" spans="2:22" ht="24.95" customHeight="1" x14ac:dyDescent="0.25">
      <c r="B4" s="76"/>
      <c r="C4" s="77"/>
      <c r="D4" s="77"/>
      <c r="E4" s="77"/>
      <c r="F4" s="78"/>
      <c r="G4" s="79" t="s">
        <v>32</v>
      </c>
      <c r="H4" s="79"/>
      <c r="I4" s="79"/>
      <c r="J4" s="16" t="s">
        <v>31</v>
      </c>
      <c r="K4" s="81"/>
      <c r="L4" s="55"/>
      <c r="M4" s="55"/>
      <c r="N4" s="82"/>
      <c r="O4" s="65">
        <v>45589</v>
      </c>
      <c r="P4" s="66"/>
      <c r="Q4" s="67"/>
    </row>
    <row r="5" spans="2:22" ht="15" customHeight="1" x14ac:dyDescent="0.25">
      <c r="C5" s="83"/>
      <c r="D5" s="83"/>
      <c r="E5" s="83"/>
      <c r="F5" s="83"/>
      <c r="G5" s="83"/>
      <c r="H5" s="83"/>
      <c r="I5" s="83"/>
      <c r="J5" s="83"/>
      <c r="K5" s="55"/>
      <c r="L5" s="55"/>
      <c r="M5" s="55"/>
      <c r="N5" s="55"/>
      <c r="O5" s="55"/>
    </row>
    <row r="6" spans="2:22" x14ac:dyDescent="0.25">
      <c r="B6" s="86" t="s">
        <v>1</v>
      </c>
      <c r="C6" s="84" t="s">
        <v>33</v>
      </c>
      <c r="D6" s="84"/>
      <c r="E6" s="84"/>
      <c r="F6" s="84"/>
      <c r="G6" s="84"/>
      <c r="H6" s="84"/>
      <c r="I6" s="84"/>
      <c r="J6" s="84"/>
      <c r="K6" s="85" t="s">
        <v>34</v>
      </c>
      <c r="L6" s="85"/>
      <c r="M6" s="85"/>
      <c r="N6" s="85"/>
      <c r="O6" s="85"/>
      <c r="P6" s="68" t="s">
        <v>21</v>
      </c>
      <c r="Q6" s="68" t="s">
        <v>35</v>
      </c>
      <c r="S6" s="50" t="s">
        <v>85</v>
      </c>
      <c r="T6" s="51"/>
      <c r="U6" s="51"/>
      <c r="V6" s="51"/>
    </row>
    <row r="7" spans="2:22" s="20" customFormat="1" ht="45" x14ac:dyDescent="0.25">
      <c r="B7" s="86"/>
      <c r="C7" s="17" t="s">
        <v>0</v>
      </c>
      <c r="D7" s="17" t="s">
        <v>14</v>
      </c>
      <c r="E7" s="17" t="s">
        <v>15</v>
      </c>
      <c r="F7" s="17" t="s">
        <v>3</v>
      </c>
      <c r="G7" s="17" t="s">
        <v>4</v>
      </c>
      <c r="H7" s="17" t="s">
        <v>10</v>
      </c>
      <c r="I7" s="17" t="s">
        <v>2</v>
      </c>
      <c r="J7" s="17" t="s">
        <v>5</v>
      </c>
      <c r="K7" s="18" t="s">
        <v>6</v>
      </c>
      <c r="L7" s="18" t="s">
        <v>7</v>
      </c>
      <c r="M7" s="19" t="s">
        <v>11</v>
      </c>
      <c r="N7" s="19" t="s">
        <v>8</v>
      </c>
      <c r="O7" s="19" t="s">
        <v>20</v>
      </c>
      <c r="P7" s="68"/>
      <c r="Q7" s="69"/>
      <c r="S7" s="38" t="s">
        <v>81</v>
      </c>
      <c r="T7" s="38" t="s">
        <v>82</v>
      </c>
      <c r="U7" s="39" t="s">
        <v>83</v>
      </c>
      <c r="V7" s="39" t="s">
        <v>84</v>
      </c>
    </row>
    <row r="8" spans="2:22" x14ac:dyDescent="0.25">
      <c r="B8" s="21" t="s">
        <v>9</v>
      </c>
      <c r="C8" s="21">
        <v>2000000</v>
      </c>
      <c r="D8" s="21">
        <v>30</v>
      </c>
      <c r="E8" s="21">
        <f>(C8/30)*D8</f>
        <v>2000000.0000000002</v>
      </c>
      <c r="F8" s="21">
        <v>150000</v>
      </c>
      <c r="G8" s="21">
        <v>85000</v>
      </c>
      <c r="H8" s="21">
        <v>170000</v>
      </c>
      <c r="I8" s="29">
        <f t="shared" ref="I8:I22" si="0">IF(C8&gt;$J$2*2,0,($J$3/30*D8))</f>
        <v>200000</v>
      </c>
      <c r="J8" s="29">
        <f>SUM(E8:I8)</f>
        <v>2605000</v>
      </c>
      <c r="K8" s="29">
        <f>(J8-I8)*0.04</f>
        <v>96200</v>
      </c>
      <c r="L8" s="29">
        <f>(J8-I8)*0.04</f>
        <v>96200</v>
      </c>
      <c r="M8" s="29">
        <f t="shared" ref="M8:M22" si="1">(J8-I8)*(IF(AND(((J8-I8)/$J$2)&gt;=4,((J8-I8)/$J$2)&lt;16),1,IF(AND(((J8-I8)/$J$2)&gt;=16,((J8-I8)/$J$2)&lt;=17),1.2,IF(AND(((J8-I8)/$J$2)&gt;17,((J8-I8)/$J$2)&lt;=18),1.4,IF(AND(((J8-I8)/$J$2)&gt;18,((J8-I8)/$J$2)&lt;=19),1.6,IF(AND(((J8-I8)/$J$2)&gt;19,((J8-I8)/$J$2)&lt;=20),1.8,IF(((J8-I8)/$J$2)&gt;20,2,0))))))/100)</f>
        <v>0</v>
      </c>
      <c r="N8" s="21">
        <v>0</v>
      </c>
      <c r="O8" s="21">
        <v>0</v>
      </c>
      <c r="P8" s="29">
        <f>J8-K8-L8-M8-N8-O8</f>
        <v>2412600</v>
      </c>
      <c r="Q8" s="21"/>
      <c r="S8" s="29">
        <f>IF(AND($J$4="Si",(J8-I8)&gt;$J$2*10),(J8-I8)*0.02,0)</f>
        <v>0</v>
      </c>
      <c r="T8" s="29">
        <f>IF(AND($J$4="Si",(J8-I8)&gt;$J$2*10),(J8-I8)*0.03,0)</f>
        <v>0</v>
      </c>
      <c r="U8" s="29">
        <f>(J8-I8)*0.04</f>
        <v>96200</v>
      </c>
      <c r="V8" s="29">
        <f>IF(AND($J$4="Si",(J8-I8)&gt;$J$2*10),(J8-I8)*0.085,0)</f>
        <v>0</v>
      </c>
    </row>
    <row r="9" spans="2:22" x14ac:dyDescent="0.25">
      <c r="B9" s="21" t="s">
        <v>16</v>
      </c>
      <c r="C9" s="21">
        <v>2000000</v>
      </c>
      <c r="D9" s="21">
        <v>25</v>
      </c>
      <c r="E9" s="21">
        <f t="shared" ref="E9:E22" si="2">(C9/30)*D9</f>
        <v>1666666.6666666667</v>
      </c>
      <c r="F9" s="21">
        <v>150000</v>
      </c>
      <c r="G9" s="21"/>
      <c r="H9" s="21">
        <v>300000</v>
      </c>
      <c r="I9" s="29">
        <f t="shared" si="0"/>
        <v>166666.66666666669</v>
      </c>
      <c r="J9" s="29">
        <f t="shared" ref="J9:J22" si="3">SUM(E9:I9)</f>
        <v>2283333.3333333335</v>
      </c>
      <c r="K9" s="29">
        <f t="shared" ref="K9:K22" si="4">(J9-I9)*0.04</f>
        <v>84666.666666666686</v>
      </c>
      <c r="L9" s="29">
        <f t="shared" ref="L9:L22" si="5">(J9-I9)*0.04</f>
        <v>84666.666666666686</v>
      </c>
      <c r="M9" s="29">
        <f t="shared" si="1"/>
        <v>0</v>
      </c>
      <c r="N9" s="21"/>
      <c r="O9" s="21"/>
      <c r="P9" s="29">
        <f t="shared" ref="P9:P22" si="6">J9-K9-L9-M9-N9-O9</f>
        <v>2114000.0000000005</v>
      </c>
      <c r="Q9" s="21"/>
      <c r="S9" s="29">
        <f t="shared" ref="S9:S22" si="7">IF(AND($J$4="Si",(J9-I9)&gt;$J$2*10),(J9-I9)*0.02,0)</f>
        <v>0</v>
      </c>
      <c r="T9" s="29">
        <f t="shared" ref="T9:T22" si="8">IF(AND($J$4="Si",(J9-I9)&gt;$J$2*10),(J9-I9)*0.03,0)</f>
        <v>0</v>
      </c>
      <c r="U9" s="29">
        <f t="shared" ref="U9:U22" si="9">(J9-I9)*0.04</f>
        <v>84666.666666666686</v>
      </c>
      <c r="V9" s="29">
        <f t="shared" ref="V9:V22" si="10">IF(AND($J$4="Si",(J9-I9)&gt;$J$2*10),(J9-I9)*0.085,0)</f>
        <v>0</v>
      </c>
    </row>
    <row r="10" spans="2:22" x14ac:dyDescent="0.25">
      <c r="B10" s="21" t="s">
        <v>30</v>
      </c>
      <c r="C10" s="21">
        <v>5694000</v>
      </c>
      <c r="D10" s="21">
        <v>30</v>
      </c>
      <c r="E10" s="21">
        <f t="shared" si="2"/>
        <v>5694000</v>
      </c>
      <c r="F10" s="21">
        <v>100000</v>
      </c>
      <c r="G10" s="21">
        <v>100000</v>
      </c>
      <c r="H10" s="21">
        <v>1000000</v>
      </c>
      <c r="I10" s="29">
        <f t="shared" si="0"/>
        <v>0</v>
      </c>
      <c r="J10" s="29">
        <f t="shared" si="3"/>
        <v>6894000</v>
      </c>
      <c r="K10" s="29">
        <f t="shared" si="4"/>
        <v>275760</v>
      </c>
      <c r="L10" s="29">
        <f t="shared" si="5"/>
        <v>275760</v>
      </c>
      <c r="M10" s="29">
        <f t="shared" si="1"/>
        <v>68940</v>
      </c>
      <c r="N10" s="21"/>
      <c r="O10" s="21"/>
      <c r="P10" s="29">
        <f t="shared" si="6"/>
        <v>6273540</v>
      </c>
      <c r="Q10" s="21"/>
      <c r="S10" s="29">
        <f t="shared" si="7"/>
        <v>0</v>
      </c>
      <c r="T10" s="29">
        <f t="shared" si="8"/>
        <v>0</v>
      </c>
      <c r="U10" s="29">
        <f t="shared" si="9"/>
        <v>275760</v>
      </c>
      <c r="V10" s="29">
        <f t="shared" si="10"/>
        <v>0</v>
      </c>
    </row>
    <row r="11" spans="2:22" x14ac:dyDescent="0.25">
      <c r="B11" s="21" t="s">
        <v>56</v>
      </c>
      <c r="C11" s="21">
        <v>1400000</v>
      </c>
      <c r="D11" s="21">
        <v>30</v>
      </c>
      <c r="E11" s="21">
        <f t="shared" si="2"/>
        <v>1400000</v>
      </c>
      <c r="F11" s="21">
        <v>120000</v>
      </c>
      <c r="G11" s="21"/>
      <c r="H11" s="21"/>
      <c r="I11" s="29">
        <f t="shared" si="0"/>
        <v>200000</v>
      </c>
      <c r="J11" s="29">
        <f t="shared" si="3"/>
        <v>1720000</v>
      </c>
      <c r="K11" s="29">
        <f t="shared" si="4"/>
        <v>60800</v>
      </c>
      <c r="L11" s="29">
        <f t="shared" si="5"/>
        <v>60800</v>
      </c>
      <c r="M11" s="29">
        <f t="shared" si="1"/>
        <v>0</v>
      </c>
      <c r="N11" s="21"/>
      <c r="O11" s="21"/>
      <c r="P11" s="29">
        <f t="shared" si="6"/>
        <v>1598400</v>
      </c>
      <c r="Q11" s="21"/>
      <c r="S11" s="29">
        <f t="shared" si="7"/>
        <v>0</v>
      </c>
      <c r="T11" s="29">
        <f t="shared" si="8"/>
        <v>0</v>
      </c>
      <c r="U11" s="29">
        <f t="shared" si="9"/>
        <v>60800</v>
      </c>
      <c r="V11" s="29">
        <f t="shared" si="10"/>
        <v>0</v>
      </c>
    </row>
    <row r="12" spans="2:22" x14ac:dyDescent="0.25">
      <c r="B12" s="21" t="s">
        <v>57</v>
      </c>
      <c r="C12" s="21">
        <v>20000000</v>
      </c>
      <c r="D12" s="21">
        <v>30</v>
      </c>
      <c r="E12" s="21">
        <f t="shared" si="2"/>
        <v>20000000</v>
      </c>
      <c r="F12" s="21">
        <v>0</v>
      </c>
      <c r="G12" s="21"/>
      <c r="H12" s="21"/>
      <c r="I12" s="29">
        <f t="shared" si="0"/>
        <v>0</v>
      </c>
      <c r="J12" s="29">
        <f t="shared" si="3"/>
        <v>20000000</v>
      </c>
      <c r="K12" s="29">
        <f t="shared" si="4"/>
        <v>800000</v>
      </c>
      <c r="L12" s="29">
        <f t="shared" si="5"/>
        <v>800000</v>
      </c>
      <c r="M12" s="29">
        <f t="shared" si="1"/>
        <v>200000</v>
      </c>
      <c r="N12" s="21"/>
      <c r="O12" s="21"/>
      <c r="P12" s="29">
        <f t="shared" si="6"/>
        <v>18200000</v>
      </c>
      <c r="Q12" s="21"/>
      <c r="S12" s="29">
        <f t="shared" si="7"/>
        <v>400000</v>
      </c>
      <c r="T12" s="29">
        <f t="shared" si="8"/>
        <v>600000</v>
      </c>
      <c r="U12" s="29">
        <f t="shared" si="9"/>
        <v>800000</v>
      </c>
      <c r="V12" s="29">
        <f t="shared" si="10"/>
        <v>1700000.0000000002</v>
      </c>
    </row>
    <row r="13" spans="2:22" x14ac:dyDescent="0.25">
      <c r="B13" s="21" t="s">
        <v>58</v>
      </c>
      <c r="C13" s="21">
        <v>1600000</v>
      </c>
      <c r="D13" s="21">
        <v>15</v>
      </c>
      <c r="E13" s="21">
        <f t="shared" si="2"/>
        <v>800000</v>
      </c>
      <c r="F13" s="21">
        <v>0</v>
      </c>
      <c r="G13" s="21"/>
      <c r="H13" s="21"/>
      <c r="I13" s="29">
        <f t="shared" si="0"/>
        <v>100000</v>
      </c>
      <c r="J13" s="29">
        <f t="shared" si="3"/>
        <v>900000</v>
      </c>
      <c r="K13" s="29">
        <f t="shared" si="4"/>
        <v>32000</v>
      </c>
      <c r="L13" s="29">
        <f t="shared" si="5"/>
        <v>32000</v>
      </c>
      <c r="M13" s="29">
        <f t="shared" si="1"/>
        <v>0</v>
      </c>
      <c r="N13" s="21"/>
      <c r="O13" s="21"/>
      <c r="P13" s="29">
        <f t="shared" si="6"/>
        <v>836000</v>
      </c>
      <c r="Q13" s="21"/>
      <c r="S13" s="29">
        <f t="shared" si="7"/>
        <v>0</v>
      </c>
      <c r="T13" s="29">
        <f t="shared" si="8"/>
        <v>0</v>
      </c>
      <c r="U13" s="29">
        <f t="shared" si="9"/>
        <v>32000</v>
      </c>
      <c r="V13" s="29">
        <f t="shared" si="10"/>
        <v>0</v>
      </c>
    </row>
    <row r="14" spans="2:22" x14ac:dyDescent="0.25">
      <c r="B14" s="21" t="s">
        <v>59</v>
      </c>
      <c r="C14" s="21">
        <v>900000</v>
      </c>
      <c r="D14" s="21">
        <v>30</v>
      </c>
      <c r="E14" s="21">
        <f t="shared" si="2"/>
        <v>900000</v>
      </c>
      <c r="F14" s="21">
        <v>0</v>
      </c>
      <c r="G14" s="21"/>
      <c r="H14" s="21"/>
      <c r="I14" s="29">
        <f t="shared" si="0"/>
        <v>200000</v>
      </c>
      <c r="J14" s="29">
        <f t="shared" si="3"/>
        <v>1100000</v>
      </c>
      <c r="K14" s="29">
        <f t="shared" si="4"/>
        <v>36000</v>
      </c>
      <c r="L14" s="29">
        <f t="shared" si="5"/>
        <v>36000</v>
      </c>
      <c r="M14" s="29">
        <f t="shared" si="1"/>
        <v>0</v>
      </c>
      <c r="N14" s="21"/>
      <c r="O14" s="21"/>
      <c r="P14" s="29">
        <f t="shared" si="6"/>
        <v>1028000</v>
      </c>
      <c r="Q14" s="21"/>
      <c r="S14" s="29">
        <f t="shared" si="7"/>
        <v>0</v>
      </c>
      <c r="T14" s="29">
        <f t="shared" si="8"/>
        <v>0</v>
      </c>
      <c r="U14" s="29">
        <f t="shared" si="9"/>
        <v>36000</v>
      </c>
      <c r="V14" s="29">
        <f t="shared" si="10"/>
        <v>0</v>
      </c>
    </row>
    <row r="15" spans="2:22" x14ac:dyDescent="0.25">
      <c r="B15" s="21" t="s">
        <v>60</v>
      </c>
      <c r="C15" s="21">
        <v>900000</v>
      </c>
      <c r="D15" s="21">
        <v>30</v>
      </c>
      <c r="E15" s="21">
        <f t="shared" si="2"/>
        <v>900000</v>
      </c>
      <c r="F15" s="21">
        <v>0</v>
      </c>
      <c r="G15" s="21"/>
      <c r="H15" s="21"/>
      <c r="I15" s="29">
        <f t="shared" si="0"/>
        <v>200000</v>
      </c>
      <c r="J15" s="29">
        <f t="shared" si="3"/>
        <v>1100000</v>
      </c>
      <c r="K15" s="29">
        <f t="shared" si="4"/>
        <v>36000</v>
      </c>
      <c r="L15" s="29">
        <f t="shared" si="5"/>
        <v>36000</v>
      </c>
      <c r="M15" s="29">
        <f t="shared" si="1"/>
        <v>0</v>
      </c>
      <c r="N15" s="21"/>
      <c r="O15" s="21"/>
      <c r="P15" s="29">
        <f t="shared" si="6"/>
        <v>1028000</v>
      </c>
      <c r="Q15" s="21"/>
      <c r="S15" s="29">
        <f t="shared" si="7"/>
        <v>0</v>
      </c>
      <c r="T15" s="29">
        <f t="shared" si="8"/>
        <v>0</v>
      </c>
      <c r="U15" s="29">
        <f t="shared" si="9"/>
        <v>36000</v>
      </c>
      <c r="V15" s="29">
        <f t="shared" si="10"/>
        <v>0</v>
      </c>
    </row>
    <row r="16" spans="2:22" x14ac:dyDescent="0.25">
      <c r="B16" s="21" t="s">
        <v>61</v>
      </c>
      <c r="C16" s="21">
        <v>900000</v>
      </c>
      <c r="D16" s="21">
        <v>30</v>
      </c>
      <c r="E16" s="21">
        <f t="shared" si="2"/>
        <v>900000</v>
      </c>
      <c r="F16" s="21">
        <v>130000</v>
      </c>
      <c r="G16" s="21"/>
      <c r="H16" s="21"/>
      <c r="I16" s="29">
        <f t="shared" si="0"/>
        <v>200000</v>
      </c>
      <c r="J16" s="29">
        <f t="shared" si="3"/>
        <v>1230000</v>
      </c>
      <c r="K16" s="29">
        <f t="shared" si="4"/>
        <v>41200</v>
      </c>
      <c r="L16" s="29">
        <f t="shared" si="5"/>
        <v>41200</v>
      </c>
      <c r="M16" s="29">
        <f t="shared" si="1"/>
        <v>0</v>
      </c>
      <c r="N16" s="21"/>
      <c r="O16" s="21"/>
      <c r="P16" s="29">
        <f t="shared" si="6"/>
        <v>1147600</v>
      </c>
      <c r="Q16" s="21"/>
      <c r="S16" s="29">
        <f t="shared" si="7"/>
        <v>0</v>
      </c>
      <c r="T16" s="29">
        <f t="shared" si="8"/>
        <v>0</v>
      </c>
      <c r="U16" s="29">
        <f t="shared" si="9"/>
        <v>41200</v>
      </c>
      <c r="V16" s="29">
        <f t="shared" si="10"/>
        <v>0</v>
      </c>
    </row>
    <row r="17" spans="2:22" x14ac:dyDescent="0.25">
      <c r="B17" s="21" t="s">
        <v>62</v>
      </c>
      <c r="C17" s="21">
        <v>900000</v>
      </c>
      <c r="D17" s="21">
        <v>20</v>
      </c>
      <c r="E17" s="21">
        <f t="shared" si="2"/>
        <v>600000</v>
      </c>
      <c r="F17" s="21">
        <v>0</v>
      </c>
      <c r="G17" s="21"/>
      <c r="H17" s="21"/>
      <c r="I17" s="29">
        <f t="shared" si="0"/>
        <v>133333.33333333334</v>
      </c>
      <c r="J17" s="29">
        <f t="shared" si="3"/>
        <v>733333.33333333337</v>
      </c>
      <c r="K17" s="29">
        <f t="shared" si="4"/>
        <v>24000</v>
      </c>
      <c r="L17" s="29">
        <f t="shared" si="5"/>
        <v>24000</v>
      </c>
      <c r="M17" s="29">
        <f t="shared" si="1"/>
        <v>0</v>
      </c>
      <c r="N17" s="21"/>
      <c r="O17" s="21"/>
      <c r="P17" s="29">
        <f t="shared" si="6"/>
        <v>685333.33333333337</v>
      </c>
      <c r="Q17" s="21"/>
      <c r="S17" s="29">
        <f t="shared" si="7"/>
        <v>0</v>
      </c>
      <c r="T17" s="29">
        <f t="shared" si="8"/>
        <v>0</v>
      </c>
      <c r="U17" s="29">
        <f t="shared" si="9"/>
        <v>24000</v>
      </c>
      <c r="V17" s="29">
        <f t="shared" si="10"/>
        <v>0</v>
      </c>
    </row>
    <row r="18" spans="2:22" x14ac:dyDescent="0.25">
      <c r="B18" s="21" t="s">
        <v>63</v>
      </c>
      <c r="C18" s="21">
        <v>10000000</v>
      </c>
      <c r="D18" s="21">
        <v>30</v>
      </c>
      <c r="E18" s="21">
        <v>8000000</v>
      </c>
      <c r="F18" s="21">
        <v>0</v>
      </c>
      <c r="G18" s="21"/>
      <c r="H18" s="21"/>
      <c r="I18" s="29">
        <f t="shared" si="0"/>
        <v>0</v>
      </c>
      <c r="J18" s="29">
        <f t="shared" si="3"/>
        <v>8000000</v>
      </c>
      <c r="K18" s="29">
        <f t="shared" si="4"/>
        <v>320000</v>
      </c>
      <c r="L18" s="29">
        <f t="shared" si="5"/>
        <v>320000</v>
      </c>
      <c r="M18" s="29">
        <f t="shared" si="1"/>
        <v>80000</v>
      </c>
      <c r="N18" s="21"/>
      <c r="O18" s="21"/>
      <c r="P18" s="29">
        <f t="shared" si="6"/>
        <v>7280000</v>
      </c>
      <c r="Q18" s="21"/>
      <c r="S18" s="29">
        <f t="shared" si="7"/>
        <v>0</v>
      </c>
      <c r="T18" s="29">
        <f t="shared" si="8"/>
        <v>0</v>
      </c>
      <c r="U18" s="29">
        <f t="shared" si="9"/>
        <v>320000</v>
      </c>
      <c r="V18" s="29">
        <f t="shared" si="10"/>
        <v>0</v>
      </c>
    </row>
    <row r="19" spans="2:22" x14ac:dyDescent="0.25">
      <c r="B19" s="21" t="s">
        <v>64</v>
      </c>
      <c r="C19" s="21">
        <v>1000000</v>
      </c>
      <c r="D19" s="21">
        <v>30</v>
      </c>
      <c r="E19" s="21">
        <f t="shared" si="2"/>
        <v>1000000.0000000001</v>
      </c>
      <c r="F19" s="21">
        <v>210000</v>
      </c>
      <c r="G19" s="21"/>
      <c r="H19" s="21"/>
      <c r="I19" s="29">
        <f t="shared" si="0"/>
        <v>200000</v>
      </c>
      <c r="J19" s="29">
        <f t="shared" si="3"/>
        <v>1410000</v>
      </c>
      <c r="K19" s="29">
        <f t="shared" si="4"/>
        <v>48400</v>
      </c>
      <c r="L19" s="29">
        <f t="shared" si="5"/>
        <v>48400</v>
      </c>
      <c r="M19" s="29">
        <f t="shared" si="1"/>
        <v>0</v>
      </c>
      <c r="N19" s="21"/>
      <c r="O19" s="21"/>
      <c r="P19" s="29">
        <f t="shared" si="6"/>
        <v>1313200</v>
      </c>
      <c r="Q19" s="21"/>
      <c r="S19" s="29">
        <f t="shared" si="7"/>
        <v>0</v>
      </c>
      <c r="T19" s="29">
        <f t="shared" si="8"/>
        <v>0</v>
      </c>
      <c r="U19" s="29">
        <f t="shared" si="9"/>
        <v>48400</v>
      </c>
      <c r="V19" s="29">
        <f t="shared" si="10"/>
        <v>0</v>
      </c>
    </row>
    <row r="20" spans="2:22" x14ac:dyDescent="0.25">
      <c r="B20" s="21" t="s">
        <v>65</v>
      </c>
      <c r="C20" s="21">
        <v>1000000</v>
      </c>
      <c r="D20" s="21">
        <v>30</v>
      </c>
      <c r="E20" s="21">
        <f t="shared" si="2"/>
        <v>1000000.0000000001</v>
      </c>
      <c r="F20" s="21">
        <v>0</v>
      </c>
      <c r="G20" s="21"/>
      <c r="H20" s="21"/>
      <c r="I20" s="29">
        <f t="shared" si="0"/>
        <v>200000</v>
      </c>
      <c r="J20" s="29">
        <f t="shared" si="3"/>
        <v>1200000</v>
      </c>
      <c r="K20" s="29">
        <f t="shared" si="4"/>
        <v>40000</v>
      </c>
      <c r="L20" s="29">
        <f t="shared" si="5"/>
        <v>40000</v>
      </c>
      <c r="M20" s="29">
        <f t="shared" si="1"/>
        <v>0</v>
      </c>
      <c r="N20" s="21"/>
      <c r="O20" s="21"/>
      <c r="P20" s="29">
        <f t="shared" si="6"/>
        <v>1120000</v>
      </c>
      <c r="Q20" s="21"/>
      <c r="S20" s="29">
        <f t="shared" si="7"/>
        <v>0</v>
      </c>
      <c r="T20" s="29">
        <f t="shared" si="8"/>
        <v>0</v>
      </c>
      <c r="U20" s="29">
        <f t="shared" si="9"/>
        <v>40000</v>
      </c>
      <c r="V20" s="29">
        <f t="shared" si="10"/>
        <v>0</v>
      </c>
    </row>
    <row r="21" spans="2:22" x14ac:dyDescent="0.25">
      <c r="B21" s="21" t="s">
        <v>66</v>
      </c>
      <c r="C21" s="21">
        <v>1000000</v>
      </c>
      <c r="D21" s="21">
        <v>30</v>
      </c>
      <c r="E21" s="21">
        <f t="shared" si="2"/>
        <v>1000000.0000000001</v>
      </c>
      <c r="F21" s="21">
        <v>0</v>
      </c>
      <c r="G21" s="21"/>
      <c r="H21" s="21"/>
      <c r="I21" s="29">
        <f t="shared" si="0"/>
        <v>200000</v>
      </c>
      <c r="J21" s="29">
        <f t="shared" si="3"/>
        <v>1200000</v>
      </c>
      <c r="K21" s="29">
        <f t="shared" si="4"/>
        <v>40000</v>
      </c>
      <c r="L21" s="29">
        <f t="shared" si="5"/>
        <v>40000</v>
      </c>
      <c r="M21" s="29">
        <f t="shared" si="1"/>
        <v>0</v>
      </c>
      <c r="N21" s="21"/>
      <c r="O21" s="21"/>
      <c r="P21" s="29">
        <f t="shared" si="6"/>
        <v>1120000</v>
      </c>
      <c r="Q21" s="21"/>
      <c r="S21" s="29">
        <f t="shared" si="7"/>
        <v>0</v>
      </c>
      <c r="T21" s="29">
        <f t="shared" si="8"/>
        <v>0</v>
      </c>
      <c r="U21" s="29">
        <f t="shared" si="9"/>
        <v>40000</v>
      </c>
      <c r="V21" s="29">
        <f t="shared" si="10"/>
        <v>0</v>
      </c>
    </row>
    <row r="22" spans="2:22" x14ac:dyDescent="0.25">
      <c r="B22" s="22" t="s">
        <v>67</v>
      </c>
      <c r="C22" s="22">
        <v>1000000</v>
      </c>
      <c r="D22" s="22">
        <v>10</v>
      </c>
      <c r="E22" s="22">
        <f t="shared" si="2"/>
        <v>333333.33333333337</v>
      </c>
      <c r="F22" s="22">
        <v>60000</v>
      </c>
      <c r="G22" s="22"/>
      <c r="H22" s="22"/>
      <c r="I22" s="30">
        <f t="shared" si="0"/>
        <v>66666.666666666672</v>
      </c>
      <c r="J22" s="30">
        <f t="shared" si="3"/>
        <v>460000.00000000006</v>
      </c>
      <c r="K22" s="29">
        <f t="shared" si="4"/>
        <v>15733.333333333336</v>
      </c>
      <c r="L22" s="29">
        <f t="shared" si="5"/>
        <v>15733.333333333336</v>
      </c>
      <c r="M22" s="30">
        <f t="shared" si="1"/>
        <v>0</v>
      </c>
      <c r="N22" s="22"/>
      <c r="O22" s="22"/>
      <c r="P22" s="29">
        <f t="shared" si="6"/>
        <v>428533.33333333343</v>
      </c>
      <c r="Q22" s="22"/>
      <c r="S22" s="29">
        <f t="shared" si="7"/>
        <v>0</v>
      </c>
      <c r="T22" s="29">
        <f t="shared" si="8"/>
        <v>0</v>
      </c>
      <c r="U22" s="29">
        <f t="shared" si="9"/>
        <v>15733.333333333336</v>
      </c>
      <c r="V22" s="29">
        <f t="shared" si="10"/>
        <v>0</v>
      </c>
    </row>
    <row r="23" spans="2:22" s="24" customFormat="1" x14ac:dyDescent="0.25">
      <c r="B23" s="52" t="s">
        <v>29</v>
      </c>
      <c r="C23" s="53"/>
      <c r="D23" s="54"/>
      <c r="E23" s="36">
        <f>SUM(E8:E22)</f>
        <v>46194000.000000007</v>
      </c>
      <c r="F23" s="36">
        <f t="shared" ref="F23:O23" si="11">SUM(F8:F22)</f>
        <v>920000</v>
      </c>
      <c r="G23" s="36">
        <f t="shared" si="11"/>
        <v>185000</v>
      </c>
      <c r="H23" s="36">
        <f t="shared" si="11"/>
        <v>1470000</v>
      </c>
      <c r="I23" s="36">
        <f t="shared" si="11"/>
        <v>2066666.6666666667</v>
      </c>
      <c r="J23" s="36">
        <f t="shared" si="11"/>
        <v>50835666.666666672</v>
      </c>
      <c r="K23" s="36">
        <f t="shared" si="11"/>
        <v>1950760</v>
      </c>
      <c r="L23" s="36">
        <f t="shared" si="11"/>
        <v>1950760</v>
      </c>
      <c r="M23" s="36">
        <f t="shared" si="11"/>
        <v>348940</v>
      </c>
      <c r="N23" s="36">
        <f t="shared" si="11"/>
        <v>0</v>
      </c>
      <c r="O23" s="36">
        <f t="shared" si="11"/>
        <v>0</v>
      </c>
      <c r="P23" s="36">
        <f>SUM(P8:P22)</f>
        <v>46585206.666666672</v>
      </c>
      <c r="Q23" s="23"/>
      <c r="S23" s="40">
        <f>SUM(S8:S22)</f>
        <v>400000</v>
      </c>
      <c r="T23" s="40">
        <f>SUM(T8:T22)</f>
        <v>600000</v>
      </c>
      <c r="U23" s="40">
        <f>SUM(U8:U22)</f>
        <v>1950760</v>
      </c>
      <c r="V23" s="40">
        <f>SUM(V8:V22)</f>
        <v>1700000.0000000002</v>
      </c>
    </row>
    <row r="25" spans="2:22" ht="15" customHeight="1" x14ac:dyDescent="0.25">
      <c r="B25" s="44">
        <f>ROUND(P23,0)</f>
        <v>46585207</v>
      </c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6"/>
    </row>
    <row r="26" spans="2:22" ht="15.75" customHeight="1" x14ac:dyDescent="0.25">
      <c r="B26" s="47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9"/>
    </row>
    <row r="27" spans="2:22" ht="15.75" thickBot="1" x14ac:dyDescent="0.3"/>
    <row r="28" spans="2:22" ht="17.25" customHeight="1" thickBot="1" x14ac:dyDescent="0.35">
      <c r="B28" s="25" t="s">
        <v>68</v>
      </c>
      <c r="C28" s="102"/>
      <c r="D28" s="102"/>
      <c r="E28" s="102"/>
      <c r="F28" s="102"/>
      <c r="G28" s="102"/>
      <c r="H28" s="103"/>
      <c r="J28" s="98" t="s">
        <v>74</v>
      </c>
      <c r="K28" s="98"/>
      <c r="L28" s="98"/>
      <c r="M28" s="99"/>
    </row>
    <row r="29" spans="2:22" ht="15.75" customHeight="1" thickBot="1" x14ac:dyDescent="0.3">
      <c r="B29" s="26"/>
      <c r="C29" s="26"/>
      <c r="D29" s="26"/>
      <c r="E29" s="26"/>
      <c r="F29" s="26"/>
      <c r="G29" s="26"/>
      <c r="H29" s="26"/>
      <c r="J29" s="100"/>
      <c r="K29" s="100"/>
      <c r="L29" s="100"/>
      <c r="M29" s="101"/>
    </row>
    <row r="30" spans="2:22" ht="17.25" thickBot="1" x14ac:dyDescent="0.35">
      <c r="B30" s="25" t="s">
        <v>77</v>
      </c>
      <c r="C30" s="104">
        <f>O4</f>
        <v>45589</v>
      </c>
      <c r="D30" s="104"/>
      <c r="E30" s="104"/>
      <c r="F30" s="104"/>
      <c r="G30" s="104"/>
      <c r="H30" s="105"/>
      <c r="J30" s="94" t="s">
        <v>22</v>
      </c>
      <c r="K30" s="94"/>
      <c r="L30" s="94"/>
      <c r="M30" s="29">
        <f>(J23-I23)*0.12</f>
        <v>5852280.0000000009</v>
      </c>
    </row>
    <row r="31" spans="2:22" ht="15.75" thickBot="1" x14ac:dyDescent="0.3">
      <c r="B31" s="26"/>
      <c r="C31" s="26"/>
      <c r="D31" s="26"/>
      <c r="E31" s="26"/>
      <c r="F31" s="26"/>
      <c r="G31" s="26"/>
      <c r="H31" s="26"/>
      <c r="J31" s="94" t="s">
        <v>23</v>
      </c>
      <c r="K31" s="94"/>
      <c r="L31" s="94"/>
      <c r="M31" s="37">
        <f>V23</f>
        <v>1700000.0000000002</v>
      </c>
    </row>
    <row r="32" spans="2:22" x14ac:dyDescent="0.25">
      <c r="B32" s="11" t="s">
        <v>72</v>
      </c>
      <c r="C32" s="89"/>
      <c r="D32" s="89"/>
      <c r="E32" s="89"/>
      <c r="F32" s="89"/>
      <c r="G32" s="89"/>
      <c r="H32" s="90"/>
      <c r="J32" s="94" t="s">
        <v>24</v>
      </c>
      <c r="K32" s="94"/>
      <c r="L32" s="94"/>
      <c r="M32" s="29">
        <f>(J23-I23)*0.00522</f>
        <v>254574.18000000002</v>
      </c>
    </row>
    <row r="33" spans="2:13" x14ac:dyDescent="0.25">
      <c r="B33" s="95"/>
      <c r="C33" s="91"/>
      <c r="D33" s="91"/>
      <c r="E33" s="91"/>
      <c r="F33" s="91"/>
      <c r="G33" s="91"/>
      <c r="H33" s="92"/>
      <c r="J33" s="41" t="s">
        <v>17</v>
      </c>
      <c r="K33" s="42"/>
      <c r="L33" s="43"/>
      <c r="M33" s="29">
        <f>S23</f>
        <v>400000</v>
      </c>
    </row>
    <row r="34" spans="2:13" x14ac:dyDescent="0.25">
      <c r="B34" s="95"/>
      <c r="C34" s="91"/>
      <c r="D34" s="91"/>
      <c r="E34" s="91"/>
      <c r="F34" s="91"/>
      <c r="G34" s="91"/>
      <c r="H34" s="92"/>
      <c r="J34" s="41" t="s">
        <v>18</v>
      </c>
      <c r="K34" s="42"/>
      <c r="L34" s="43"/>
      <c r="M34" s="29">
        <f>T23</f>
        <v>600000</v>
      </c>
    </row>
    <row r="35" spans="2:13" x14ac:dyDescent="0.25">
      <c r="B35" s="95"/>
      <c r="C35" s="91"/>
      <c r="D35" s="91"/>
      <c r="E35" s="91"/>
      <c r="F35" s="91"/>
      <c r="G35" s="91"/>
      <c r="H35" s="92"/>
      <c r="J35" s="41" t="s">
        <v>19</v>
      </c>
      <c r="K35" s="42"/>
      <c r="L35" s="43"/>
      <c r="M35" s="37">
        <f>U23</f>
        <v>1950760</v>
      </c>
    </row>
    <row r="36" spans="2:13" ht="15.75" thickBot="1" x14ac:dyDescent="0.3">
      <c r="B36" s="96"/>
      <c r="C36" s="33"/>
      <c r="D36" s="33"/>
      <c r="E36" s="33"/>
      <c r="F36" s="33"/>
      <c r="G36" s="33"/>
      <c r="H36" s="34"/>
      <c r="J36" s="41" t="s">
        <v>25</v>
      </c>
      <c r="K36" s="42"/>
      <c r="L36" s="43"/>
      <c r="M36" s="29">
        <f>J23*0.0833</f>
        <v>4234611.0333333341</v>
      </c>
    </row>
    <row r="37" spans="2:13" ht="16.5" x14ac:dyDescent="0.3">
      <c r="B37" s="27" t="s">
        <v>69</v>
      </c>
      <c r="C37" s="106" t="s">
        <v>70</v>
      </c>
      <c r="D37" s="106"/>
      <c r="E37" s="106"/>
      <c r="F37" s="106"/>
      <c r="G37" s="106" t="s">
        <v>71</v>
      </c>
      <c r="H37" s="107"/>
      <c r="J37" s="41" t="s">
        <v>26</v>
      </c>
      <c r="K37" s="42"/>
      <c r="L37" s="43"/>
      <c r="M37" s="29">
        <f>J23*0.0833</f>
        <v>4234611.0333333341</v>
      </c>
    </row>
    <row r="38" spans="2:13" ht="16.5" x14ac:dyDescent="0.3">
      <c r="B38" s="28"/>
      <c r="C38" s="108"/>
      <c r="D38" s="109"/>
      <c r="E38" s="109"/>
      <c r="F38" s="110"/>
      <c r="G38" s="108"/>
      <c r="H38" s="111"/>
      <c r="J38" s="31" t="s">
        <v>27</v>
      </c>
      <c r="K38" s="31"/>
      <c r="L38" s="31"/>
      <c r="M38" s="29">
        <f>M37*0.12</f>
        <v>508153.32400000008</v>
      </c>
    </row>
    <row r="39" spans="2:13" x14ac:dyDescent="0.25">
      <c r="B39" s="9"/>
      <c r="C39" s="112"/>
      <c r="D39" s="112"/>
      <c r="E39" s="112"/>
      <c r="F39" s="112"/>
      <c r="G39" s="112"/>
      <c r="H39" s="113"/>
      <c r="J39" s="97" t="s">
        <v>28</v>
      </c>
      <c r="K39" s="97"/>
      <c r="L39" s="97"/>
      <c r="M39" s="29">
        <f>(J23-F23-H23-I23)*0.0417</f>
        <v>1934004.3000000003</v>
      </c>
    </row>
    <row r="40" spans="2:13" ht="15.75" thickBot="1" x14ac:dyDescent="0.3">
      <c r="B40" s="10"/>
      <c r="C40" s="87"/>
      <c r="D40" s="87"/>
      <c r="E40" s="87"/>
      <c r="F40" s="87"/>
      <c r="G40" s="87"/>
      <c r="H40" s="88"/>
      <c r="J40" s="93" t="s">
        <v>73</v>
      </c>
      <c r="K40" s="93"/>
      <c r="L40" s="93"/>
      <c r="M40" s="32">
        <f>SUM(M30:M39)</f>
        <v>21668993.870666672</v>
      </c>
    </row>
  </sheetData>
  <mergeCells count="43">
    <mergeCell ref="C40:F40"/>
    <mergeCell ref="G40:H40"/>
    <mergeCell ref="C32:H35"/>
    <mergeCell ref="J36:L36"/>
    <mergeCell ref="J37:L37"/>
    <mergeCell ref="J40:L40"/>
    <mergeCell ref="J32:L32"/>
    <mergeCell ref="J34:L34"/>
    <mergeCell ref="J39:L39"/>
    <mergeCell ref="C37:F37"/>
    <mergeCell ref="G37:H37"/>
    <mergeCell ref="C38:F38"/>
    <mergeCell ref="G38:H38"/>
    <mergeCell ref="C39:F39"/>
    <mergeCell ref="G39:H39"/>
    <mergeCell ref="J33:L33"/>
    <mergeCell ref="K1:N4"/>
    <mergeCell ref="C5:J5"/>
    <mergeCell ref="C6:J6"/>
    <mergeCell ref="K6:O6"/>
    <mergeCell ref="B6:B7"/>
    <mergeCell ref="B1:F4"/>
    <mergeCell ref="G2:I2"/>
    <mergeCell ref="G3:I3"/>
    <mergeCell ref="G1:J1"/>
    <mergeCell ref="G4:I4"/>
    <mergeCell ref="O1:Q1"/>
    <mergeCell ref="O2:Q2"/>
    <mergeCell ref="O3:Q3"/>
    <mergeCell ref="O4:Q4"/>
    <mergeCell ref="P6:P7"/>
    <mergeCell ref="Q6:Q7"/>
    <mergeCell ref="J35:L35"/>
    <mergeCell ref="B25:M26"/>
    <mergeCell ref="S6:V6"/>
    <mergeCell ref="B23:D23"/>
    <mergeCell ref="K5:O5"/>
    <mergeCell ref="J30:L30"/>
    <mergeCell ref="J31:L31"/>
    <mergeCell ref="B33:B36"/>
    <mergeCell ref="J28:M29"/>
    <mergeCell ref="C28:H28"/>
    <mergeCell ref="C30:H30"/>
  </mergeCells>
  <dataValidations count="2">
    <dataValidation type="list" allowBlank="1" showInputMessage="1" showErrorMessage="1" sqref="J4" xr:uid="{C8D9B5E6-3D05-497C-BF12-F478A9FCE7A2}">
      <formula1>"Si,No"</formula1>
    </dataValidation>
    <dataValidation type="list" allowBlank="1" showInputMessage="1" showErrorMessage="1" sqref="D8:D22" xr:uid="{CDB3B9F4-75E9-4941-8B05-6DDE1AFBF86C}">
      <formula1>"0,1,2,3,4,5,6,7,8,9,10,11,12,13,14,15,16,17,18,19,20,21,22,23,24,25,26,27,28,29,30"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D4FF-8C57-4300-BE0B-371F90EE064C}">
  <sheetPr codeName="Hoja2">
    <tabColor theme="8" tint="-0.249977111117893"/>
  </sheetPr>
  <dimension ref="B1:I12"/>
  <sheetViews>
    <sheetView workbookViewId="0">
      <selection activeCell="G18" sqref="G18"/>
    </sheetView>
  </sheetViews>
  <sheetFormatPr baseColWidth="10" defaultColWidth="11.42578125" defaultRowHeight="15" x14ac:dyDescent="0.25"/>
  <cols>
    <col min="1" max="1" width="11.42578125" style="1"/>
    <col min="2" max="2" width="37.42578125" style="1" bestFit="1" customWidth="1"/>
    <col min="3" max="3" width="20.42578125" style="1" bestFit="1" customWidth="1"/>
    <col min="4" max="4" width="11.42578125" style="1"/>
    <col min="5" max="5" width="17.85546875" style="1" bestFit="1" customWidth="1"/>
    <col min="6" max="6" width="17.85546875" style="1" customWidth="1"/>
    <col min="7" max="7" width="28" style="1" bestFit="1" customWidth="1"/>
    <col min="8" max="8" width="32.85546875" style="1" bestFit="1" customWidth="1"/>
    <col min="9" max="16384" width="11.42578125" style="1"/>
  </cols>
  <sheetData>
    <row r="1" spans="2:9" ht="30" customHeight="1" x14ac:dyDescent="0.25">
      <c r="B1" s="115" t="s">
        <v>43</v>
      </c>
      <c r="C1" s="115"/>
      <c r="D1" s="115"/>
      <c r="E1" s="115"/>
      <c r="F1" s="115"/>
      <c r="G1" s="115"/>
      <c r="H1" s="115"/>
      <c r="I1" s="115"/>
    </row>
    <row r="2" spans="2:9" ht="18" customHeight="1" x14ac:dyDescent="0.3">
      <c r="B2" s="6" t="s">
        <v>53</v>
      </c>
      <c r="C2" s="12" t="s">
        <v>9</v>
      </c>
      <c r="D2" s="117" t="s">
        <v>47</v>
      </c>
      <c r="E2" s="118"/>
      <c r="F2" s="35"/>
      <c r="G2" s="4" t="str">
        <f>C2</f>
        <v>Pedro</v>
      </c>
      <c r="H2" s="116">
        <f>VLOOKUP(G2,Nómina!B8:C22,2,0)</f>
        <v>2000000</v>
      </c>
      <c r="I2" s="116"/>
    </row>
    <row r="3" spans="2:9" x14ac:dyDescent="0.25">
      <c r="B3" s="5" t="s">
        <v>44</v>
      </c>
      <c r="C3" s="5" t="s">
        <v>49</v>
      </c>
      <c r="D3" s="5" t="s">
        <v>45</v>
      </c>
      <c r="E3" s="5" t="s">
        <v>78</v>
      </c>
      <c r="F3" s="5" t="s">
        <v>79</v>
      </c>
      <c r="G3" s="5" t="s">
        <v>48</v>
      </c>
      <c r="H3" s="5" t="s">
        <v>54</v>
      </c>
      <c r="I3" s="5" t="s">
        <v>46</v>
      </c>
    </row>
    <row r="4" spans="2:9" x14ac:dyDescent="0.25">
      <c r="B4" s="2" t="s">
        <v>37</v>
      </c>
      <c r="C4" s="2">
        <v>0.35</v>
      </c>
      <c r="D4" s="2">
        <v>1.35</v>
      </c>
      <c r="E4" s="3">
        <f>$H$2/240</f>
        <v>8333.3333333333339</v>
      </c>
      <c r="F4" s="3">
        <f>E4*C4</f>
        <v>2916.6666666666665</v>
      </c>
      <c r="G4" s="3">
        <f>E4+F4</f>
        <v>11250</v>
      </c>
      <c r="H4" s="13">
        <v>13.4</v>
      </c>
      <c r="I4" s="3">
        <f>G4*H4</f>
        <v>150750</v>
      </c>
    </row>
    <row r="5" spans="2:9" x14ac:dyDescent="0.25">
      <c r="B5" s="2" t="s">
        <v>38</v>
      </c>
      <c r="C5" s="2">
        <v>0.25</v>
      </c>
      <c r="D5" s="2">
        <v>1.25</v>
      </c>
      <c r="E5" s="3">
        <f t="shared" ref="E5:E9" si="0">$H$2/240</f>
        <v>8333.3333333333339</v>
      </c>
      <c r="F5" s="3">
        <f t="shared" ref="F5:F9" si="1">E5*C5</f>
        <v>2083.3333333333335</v>
      </c>
      <c r="G5" s="3">
        <f t="shared" ref="G5:G9" si="2">E5+F5</f>
        <v>10416.666666666668</v>
      </c>
      <c r="H5" s="13"/>
      <c r="I5" s="3">
        <f t="shared" ref="I5:I9" si="3">G5*H5</f>
        <v>0</v>
      </c>
    </row>
    <row r="6" spans="2:9" x14ac:dyDescent="0.25">
      <c r="B6" s="2" t="s">
        <v>39</v>
      </c>
      <c r="C6" s="2">
        <v>0.75</v>
      </c>
      <c r="D6" s="2">
        <v>1.75</v>
      </c>
      <c r="E6" s="3">
        <f t="shared" si="0"/>
        <v>8333.3333333333339</v>
      </c>
      <c r="F6" s="3">
        <f t="shared" si="1"/>
        <v>6250</v>
      </c>
      <c r="G6" s="3">
        <f t="shared" si="2"/>
        <v>14583.333333333334</v>
      </c>
      <c r="H6" s="13"/>
      <c r="I6" s="3">
        <f t="shared" si="3"/>
        <v>0</v>
      </c>
    </row>
    <row r="7" spans="2:9" x14ac:dyDescent="0.25">
      <c r="B7" s="2" t="s">
        <v>40</v>
      </c>
      <c r="C7" s="2">
        <v>0.75</v>
      </c>
      <c r="D7" s="2">
        <v>1.75</v>
      </c>
      <c r="E7" s="3">
        <f t="shared" si="0"/>
        <v>8333.3333333333339</v>
      </c>
      <c r="F7" s="3">
        <f t="shared" si="1"/>
        <v>6250</v>
      </c>
      <c r="G7" s="3">
        <f t="shared" si="2"/>
        <v>14583.333333333334</v>
      </c>
      <c r="H7" s="13"/>
      <c r="I7" s="3">
        <f t="shared" si="3"/>
        <v>0</v>
      </c>
    </row>
    <row r="8" spans="2:9" x14ac:dyDescent="0.25">
      <c r="B8" s="2" t="s">
        <v>41</v>
      </c>
      <c r="C8" s="2">
        <v>1</v>
      </c>
      <c r="D8" s="2">
        <v>2</v>
      </c>
      <c r="E8" s="3">
        <f t="shared" si="0"/>
        <v>8333.3333333333339</v>
      </c>
      <c r="F8" s="3">
        <f t="shared" si="1"/>
        <v>8333.3333333333339</v>
      </c>
      <c r="G8" s="3">
        <f t="shared" si="2"/>
        <v>16666.666666666668</v>
      </c>
      <c r="H8" s="13">
        <v>0</v>
      </c>
      <c r="I8" s="3">
        <f t="shared" si="3"/>
        <v>0</v>
      </c>
    </row>
    <row r="9" spans="2:9" x14ac:dyDescent="0.25">
      <c r="B9" s="2" t="s">
        <v>42</v>
      </c>
      <c r="C9" s="2">
        <v>1.5</v>
      </c>
      <c r="D9" s="2">
        <v>2.5</v>
      </c>
      <c r="E9" s="3">
        <f t="shared" si="0"/>
        <v>8333.3333333333339</v>
      </c>
      <c r="F9" s="3">
        <f t="shared" si="1"/>
        <v>12500</v>
      </c>
      <c r="G9" s="3">
        <f t="shared" si="2"/>
        <v>20833.333333333336</v>
      </c>
      <c r="H9" s="13">
        <v>0</v>
      </c>
      <c r="I9" s="3">
        <f t="shared" si="3"/>
        <v>0</v>
      </c>
    </row>
    <row r="10" spans="2:9" x14ac:dyDescent="0.25">
      <c r="B10" s="114" t="s">
        <v>55</v>
      </c>
      <c r="C10" s="114"/>
      <c r="D10" s="114"/>
      <c r="E10" s="114"/>
      <c r="F10" s="114"/>
      <c r="G10" s="114"/>
      <c r="H10" s="7" t="s">
        <v>50</v>
      </c>
      <c r="I10" s="8">
        <f>I5+I6</f>
        <v>0</v>
      </c>
    </row>
    <row r="11" spans="2:9" x14ac:dyDescent="0.25">
      <c r="B11" s="114"/>
      <c r="C11" s="114"/>
      <c r="D11" s="114"/>
      <c r="E11" s="114"/>
      <c r="F11" s="114"/>
      <c r="G11" s="114"/>
      <c r="H11" s="7" t="s">
        <v>51</v>
      </c>
      <c r="I11" s="8">
        <f>I4</f>
        <v>150750</v>
      </c>
    </row>
    <row r="12" spans="2:9" x14ac:dyDescent="0.25">
      <c r="B12" s="114"/>
      <c r="C12" s="114"/>
      <c r="D12" s="114"/>
      <c r="E12" s="114"/>
      <c r="F12" s="114"/>
      <c r="G12" s="114"/>
      <c r="H12" s="7" t="s">
        <v>52</v>
      </c>
      <c r="I12" s="8">
        <f>I7+I8+I9</f>
        <v>0</v>
      </c>
    </row>
  </sheetData>
  <mergeCells count="4">
    <mergeCell ref="B10:G12"/>
    <mergeCell ref="B1:I1"/>
    <mergeCell ref="H2:I2"/>
    <mergeCell ref="D2:E2"/>
  </mergeCells>
  <hyperlinks>
    <hyperlink ref="B10:G12" r:id="rId1" location="Liquidador_de_horas_extras_diurnas_y_nocturnas" display="Descargue aquí el liquidador de horas extras" xr:uid="{3CCFB1FF-DAA0-4A0C-91F8-DE67B8BCB3E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55BC3C-4CCC-4A1B-B5C6-A7F1BFD6B356}">
          <x14:formula1>
            <xm:f>Nómina!$B$8:$B$22</xm:f>
          </x14:formula1>
          <xm:sqref>C2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Nómina</vt:lpstr>
      <vt:lpstr>Horas extras y demás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JLeonardo</cp:lastModifiedBy>
  <dcterms:created xsi:type="dcterms:W3CDTF">2019-05-09T10:43:18Z</dcterms:created>
  <dcterms:modified xsi:type="dcterms:W3CDTF">2025-03-12T05:08:48Z</dcterms:modified>
</cp:coreProperties>
</file>