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4820" yWindow="60" windowWidth="10695" windowHeight="11700"/>
  </bookViews>
  <sheets>
    <sheet name="Q1 Tier 1" sheetId="1" r:id="rId1"/>
    <sheet name="Q1 Forecast " sheetId="2" r:id="rId2"/>
    <sheet name="Matl Balance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3" l="1"/>
  <c r="C18" i="3"/>
  <c r="B3" i="3"/>
  <c r="B4" i="3"/>
  <c r="B5" i="3"/>
  <c r="B6" i="3"/>
  <c r="B7" i="3"/>
  <c r="B8" i="3"/>
  <c r="B9" i="3"/>
  <c r="B10" i="3"/>
  <c r="B11" i="3"/>
  <c r="B12" i="3"/>
  <c r="B13" i="3"/>
  <c r="B14" i="3"/>
  <c r="B2" i="3"/>
  <c r="B16" i="3"/>
  <c r="I10" i="1"/>
  <c r="J15" i="1"/>
  <c r="J16" i="1"/>
  <c r="J17" i="1"/>
  <c r="J18" i="1"/>
  <c r="J19" i="1"/>
  <c r="J14" i="1"/>
  <c r="C42" i="1"/>
  <c r="C50" i="1"/>
  <c r="D50" i="1"/>
  <c r="E50" i="1"/>
  <c r="F50" i="1"/>
  <c r="G50" i="1"/>
  <c r="H50" i="1"/>
  <c r="I50" i="1"/>
  <c r="I49" i="1"/>
  <c r="H51" i="1"/>
  <c r="H64" i="1"/>
  <c r="H58" i="1"/>
  <c r="H69" i="1"/>
  <c r="H70" i="1"/>
  <c r="C29" i="1"/>
  <c r="H29" i="1"/>
  <c r="I29" i="1"/>
  <c r="D75" i="1"/>
  <c r="D58" i="1"/>
  <c r="D72" i="1"/>
  <c r="D64" i="1"/>
  <c r="D73" i="1"/>
  <c r="D76" i="1"/>
  <c r="E58" i="1"/>
  <c r="E72" i="1"/>
  <c r="E64" i="1"/>
  <c r="E73" i="1"/>
  <c r="E76" i="1"/>
  <c r="F58" i="1"/>
  <c r="F72" i="1"/>
  <c r="F64" i="1"/>
  <c r="F73" i="1"/>
  <c r="F76" i="1"/>
  <c r="G58" i="1"/>
  <c r="G72" i="1"/>
  <c r="G64" i="1"/>
  <c r="G73" i="1"/>
  <c r="G76" i="1"/>
  <c r="H72" i="1"/>
  <c r="H73" i="1"/>
  <c r="H76" i="1"/>
  <c r="I53" i="1"/>
  <c r="I54" i="1"/>
  <c r="I55" i="1"/>
  <c r="I58" i="1"/>
  <c r="I72" i="1"/>
  <c r="I60" i="1"/>
  <c r="I61" i="1"/>
  <c r="I62" i="1"/>
  <c r="I63" i="1"/>
  <c r="I64" i="1"/>
  <c r="I73" i="1"/>
  <c r="I76" i="1"/>
  <c r="C58" i="1"/>
  <c r="C72" i="1"/>
  <c r="C64" i="1"/>
  <c r="C73" i="1"/>
  <c r="C76" i="1"/>
  <c r="C75" i="1"/>
  <c r="C81" i="1"/>
  <c r="C86" i="1"/>
  <c r="C83" i="1"/>
  <c r="C84" i="1"/>
  <c r="C87" i="1"/>
  <c r="D86" i="1"/>
  <c r="D87" i="1"/>
  <c r="E86" i="1"/>
  <c r="E87" i="1"/>
  <c r="F86" i="1"/>
  <c r="F87" i="1"/>
  <c r="G86" i="1"/>
  <c r="G87" i="1"/>
  <c r="H86" i="1"/>
  <c r="H87" i="1"/>
  <c r="I87" i="1"/>
  <c r="I90" i="1"/>
  <c r="I69" i="1"/>
  <c r="D69" i="1"/>
  <c r="E69" i="1"/>
  <c r="F69" i="1"/>
  <c r="G69" i="1"/>
  <c r="H38" i="1"/>
  <c r="I86" i="1"/>
  <c r="I75" i="1"/>
  <c r="I74" i="1"/>
  <c r="F97" i="1"/>
  <c r="F98" i="1"/>
  <c r="F99" i="1"/>
  <c r="H75" i="1"/>
  <c r="H74" i="1"/>
  <c r="H90" i="1"/>
  <c r="G74" i="1"/>
  <c r="G75" i="1"/>
  <c r="G90" i="1"/>
  <c r="F74" i="1"/>
  <c r="F75" i="1"/>
  <c r="F90" i="1"/>
  <c r="E74" i="1"/>
  <c r="E75" i="1"/>
  <c r="E90" i="1"/>
  <c r="D74" i="1"/>
  <c r="D90" i="1"/>
  <c r="C74" i="1"/>
  <c r="C90" i="1"/>
  <c r="H94" i="1"/>
  <c r="C94" i="1"/>
  <c r="D94" i="1"/>
  <c r="E94" i="1"/>
  <c r="F94" i="1"/>
  <c r="G94" i="1"/>
  <c r="I94" i="1"/>
  <c r="I92" i="1"/>
  <c r="I88" i="1"/>
  <c r="B24" i="2"/>
  <c r="B26" i="2"/>
  <c r="B29" i="2"/>
  <c r="B41" i="2"/>
  <c r="B42" i="2"/>
  <c r="I42" i="2"/>
  <c r="B43" i="2"/>
  <c r="I43" i="2"/>
  <c r="I44" i="2"/>
  <c r="I45" i="2"/>
  <c r="I46" i="2"/>
  <c r="C41" i="2"/>
  <c r="D41" i="2"/>
  <c r="E41" i="2"/>
  <c r="F41" i="2"/>
  <c r="G41" i="2"/>
  <c r="I41" i="2"/>
  <c r="I47" i="2"/>
  <c r="H46" i="2"/>
  <c r="H47" i="2"/>
  <c r="H24" i="2"/>
  <c r="H26" i="2"/>
  <c r="H38" i="2"/>
  <c r="H39" i="2"/>
  <c r="I28" i="2"/>
  <c r="I29" i="2"/>
  <c r="I30" i="2"/>
  <c r="I31" i="2"/>
  <c r="I32" i="2"/>
  <c r="I33" i="2"/>
  <c r="I34" i="2"/>
  <c r="I35" i="2"/>
  <c r="I36" i="2"/>
  <c r="I37" i="2"/>
  <c r="I38" i="2"/>
  <c r="I23" i="2"/>
  <c r="I10" i="2"/>
  <c r="I24" i="2"/>
  <c r="I25" i="2"/>
  <c r="I26" i="2"/>
  <c r="I39" i="2"/>
  <c r="C61" i="2"/>
  <c r="C58" i="2"/>
  <c r="C69" i="2"/>
  <c r="C50" i="2"/>
  <c r="C51" i="2"/>
  <c r="C70" i="2"/>
  <c r="D57" i="1"/>
  <c r="C41" i="1"/>
  <c r="C43" i="1"/>
  <c r="J43" i="1"/>
  <c r="J42" i="1"/>
  <c r="B53" i="2"/>
  <c r="C51" i="1"/>
  <c r="C38" i="1"/>
  <c r="D38" i="1"/>
  <c r="D24" i="1"/>
  <c r="D26" i="1"/>
  <c r="D39" i="1"/>
  <c r="C24" i="1"/>
  <c r="C26" i="1"/>
  <c r="C57" i="1"/>
  <c r="I53" i="2"/>
  <c r="I54" i="2"/>
  <c r="I55" i="2"/>
  <c r="I58" i="2"/>
  <c r="I72" i="2"/>
  <c r="I60" i="2"/>
  <c r="I61" i="2"/>
  <c r="I73" i="2"/>
  <c r="I62" i="2"/>
  <c r="I74" i="2"/>
  <c r="I63" i="2"/>
  <c r="I75" i="2"/>
  <c r="I76" i="2"/>
  <c r="I50" i="2"/>
  <c r="I68" i="2"/>
  <c r="I49" i="2"/>
  <c r="I51" i="2"/>
  <c r="I64" i="2"/>
  <c r="I65" i="2"/>
  <c r="I66" i="2"/>
  <c r="I67" i="2"/>
  <c r="I69" i="2"/>
  <c r="I70" i="2"/>
  <c r="I56" i="2"/>
  <c r="I57" i="2"/>
  <c r="I11" i="2"/>
  <c r="I12" i="2"/>
  <c r="I6" i="2"/>
  <c r="I7" i="2"/>
  <c r="B8" i="2"/>
  <c r="C8" i="2"/>
  <c r="D8" i="2"/>
  <c r="E8" i="2"/>
  <c r="F8" i="2"/>
  <c r="G8" i="2"/>
  <c r="H8" i="2"/>
  <c r="I8" i="2"/>
  <c r="I9" i="2"/>
  <c r="I5" i="2"/>
  <c r="I65" i="1"/>
  <c r="I66" i="1"/>
  <c r="I68" i="1"/>
  <c r="D41" i="1"/>
  <c r="I41" i="1"/>
  <c r="I37" i="1"/>
  <c r="I28" i="1"/>
  <c r="I30" i="1"/>
  <c r="I31" i="1"/>
  <c r="I32" i="1"/>
  <c r="I33" i="1"/>
  <c r="I34" i="1"/>
  <c r="I35" i="1"/>
  <c r="I36" i="1"/>
  <c r="I38" i="1"/>
  <c r="F24" i="1"/>
  <c r="F26" i="1"/>
  <c r="E24" i="1"/>
  <c r="E26" i="1"/>
  <c r="G24" i="1"/>
  <c r="G26" i="1"/>
  <c r="H24" i="1"/>
  <c r="H26" i="1"/>
  <c r="I26" i="1"/>
  <c r="I24" i="1"/>
  <c r="I15" i="1"/>
  <c r="I14" i="1"/>
  <c r="I11" i="1"/>
  <c r="I12" i="1"/>
  <c r="I5" i="1"/>
  <c r="I6" i="1"/>
  <c r="I7" i="1"/>
  <c r="I8" i="1"/>
  <c r="D51" i="1"/>
  <c r="D70" i="1"/>
  <c r="E38" i="1"/>
  <c r="E8" i="1"/>
  <c r="C69" i="1"/>
  <c r="I67" i="1"/>
  <c r="I56" i="1"/>
  <c r="I57" i="1"/>
  <c r="I43" i="1"/>
  <c r="I44" i="1"/>
  <c r="I45" i="1"/>
  <c r="I25" i="1"/>
  <c r="I23" i="1"/>
  <c r="I19" i="1"/>
  <c r="I18" i="1"/>
  <c r="I17" i="1"/>
  <c r="I16" i="1"/>
  <c r="H8" i="1"/>
  <c r="G8" i="1"/>
  <c r="G75" i="2"/>
  <c r="G74" i="2"/>
  <c r="G61" i="2"/>
  <c r="G73" i="2"/>
  <c r="G58" i="2"/>
  <c r="G72" i="2"/>
  <c r="G50" i="2"/>
  <c r="G51" i="2"/>
  <c r="G46" i="2"/>
  <c r="G47" i="2"/>
  <c r="G38" i="2"/>
  <c r="G24" i="2"/>
  <c r="G26" i="2"/>
  <c r="G12" i="2"/>
  <c r="F75" i="2"/>
  <c r="F74" i="2"/>
  <c r="F58" i="2"/>
  <c r="F72" i="2"/>
  <c r="F61" i="2"/>
  <c r="F73" i="2"/>
  <c r="F76" i="2"/>
  <c r="F50" i="2"/>
  <c r="F51" i="2"/>
  <c r="F46" i="2"/>
  <c r="F38" i="2"/>
  <c r="F24" i="2"/>
  <c r="F26" i="2"/>
  <c r="F39" i="2"/>
  <c r="F12" i="2"/>
  <c r="E75" i="2"/>
  <c r="E74" i="2"/>
  <c r="E61" i="2"/>
  <c r="E73" i="2"/>
  <c r="E58" i="2"/>
  <c r="E72" i="2"/>
  <c r="E50" i="2"/>
  <c r="E51" i="2"/>
  <c r="E46" i="2"/>
  <c r="E47" i="2"/>
  <c r="E38" i="2"/>
  <c r="E24" i="2"/>
  <c r="E26" i="2"/>
  <c r="E12" i="2"/>
  <c r="D75" i="2"/>
  <c r="D74" i="2"/>
  <c r="D61" i="2"/>
  <c r="D73" i="2"/>
  <c r="D58" i="2"/>
  <c r="D72" i="2"/>
  <c r="D50" i="2"/>
  <c r="D51" i="2"/>
  <c r="D46" i="2"/>
  <c r="D38" i="2"/>
  <c r="D24" i="2"/>
  <c r="D26" i="2"/>
  <c r="D12" i="2"/>
  <c r="C75" i="2"/>
  <c r="C74" i="2"/>
  <c r="C73" i="2"/>
  <c r="C46" i="2"/>
  <c r="C38" i="2"/>
  <c r="C24" i="2"/>
  <c r="C26" i="2"/>
  <c r="C12" i="2"/>
  <c r="H12" i="2"/>
  <c r="H49" i="2"/>
  <c r="H50" i="2"/>
  <c r="H58" i="2"/>
  <c r="H61" i="2"/>
  <c r="H73" i="2"/>
  <c r="H69" i="2"/>
  <c r="H72" i="2"/>
  <c r="H74" i="2"/>
  <c r="H75" i="2"/>
  <c r="B75" i="2"/>
  <c r="B74" i="2"/>
  <c r="B61" i="2"/>
  <c r="B73" i="2"/>
  <c r="B58" i="2"/>
  <c r="B72" i="2"/>
  <c r="B50" i="2"/>
  <c r="B51" i="2"/>
  <c r="B46" i="2"/>
  <c r="B38" i="2"/>
  <c r="B12" i="2"/>
  <c r="H51" i="2"/>
  <c r="H70" i="2"/>
  <c r="C39" i="2"/>
  <c r="C47" i="2"/>
  <c r="D69" i="2"/>
  <c r="D39" i="2"/>
  <c r="F69" i="2"/>
  <c r="F70" i="2"/>
  <c r="D76" i="2"/>
  <c r="E39" i="2"/>
  <c r="C72" i="2"/>
  <c r="C76" i="2"/>
  <c r="D47" i="2"/>
  <c r="D70" i="2"/>
  <c r="E76" i="2"/>
  <c r="F47" i="2"/>
  <c r="G76" i="2"/>
  <c r="G39" i="2"/>
  <c r="B76" i="2"/>
  <c r="H76" i="2"/>
  <c r="E69" i="2"/>
  <c r="E70" i="2"/>
  <c r="G69" i="2"/>
  <c r="G70" i="2"/>
  <c r="B39" i="2"/>
  <c r="B69" i="2"/>
  <c r="B70" i="2"/>
  <c r="B47" i="2"/>
  <c r="H46" i="1"/>
  <c r="H47" i="1"/>
  <c r="H20" i="1"/>
  <c r="H21" i="1"/>
  <c r="H12" i="1"/>
  <c r="G12" i="1"/>
  <c r="H39" i="1"/>
  <c r="G51" i="1"/>
  <c r="G46" i="1"/>
  <c r="G47" i="1"/>
  <c r="G38" i="1"/>
  <c r="G20" i="1"/>
  <c r="G21" i="1"/>
  <c r="F51" i="1"/>
  <c r="F46" i="1"/>
  <c r="F47" i="1"/>
  <c r="F38" i="1"/>
  <c r="F20" i="1"/>
  <c r="F21" i="1"/>
  <c r="F12" i="1"/>
  <c r="F8" i="1"/>
  <c r="G39" i="1"/>
  <c r="F39" i="1"/>
  <c r="G70" i="1"/>
  <c r="F70" i="1"/>
  <c r="E51" i="1"/>
  <c r="E46" i="1"/>
  <c r="E47" i="1"/>
  <c r="E39" i="1"/>
  <c r="E20" i="1"/>
  <c r="E21" i="1"/>
  <c r="E12" i="1"/>
  <c r="D46" i="1"/>
  <c r="D20" i="1"/>
  <c r="D21" i="1"/>
  <c r="D12" i="1"/>
  <c r="D8" i="1"/>
  <c r="E70" i="1"/>
  <c r="D47" i="1"/>
  <c r="C8" i="1"/>
  <c r="C12" i="1"/>
  <c r="C20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4" i="1"/>
  <c r="A61" i="1"/>
  <c r="A62" i="1"/>
  <c r="A63" i="1"/>
  <c r="A65" i="1"/>
  <c r="A66" i="1"/>
  <c r="A67" i="1"/>
  <c r="A68" i="1"/>
  <c r="A69" i="1"/>
  <c r="A70" i="1"/>
  <c r="A71" i="1"/>
  <c r="A72" i="1"/>
  <c r="A73" i="1"/>
  <c r="A74" i="1"/>
  <c r="A75" i="1"/>
  <c r="A76" i="1"/>
  <c r="C21" i="1"/>
  <c r="I20" i="1"/>
  <c r="I21" i="1"/>
  <c r="C39" i="1"/>
  <c r="I39" i="1"/>
  <c r="C46" i="1"/>
  <c r="C47" i="1"/>
  <c r="I42" i="1"/>
  <c r="I51" i="1"/>
  <c r="I46" i="1"/>
  <c r="I47" i="1"/>
  <c r="C70" i="1"/>
</calcChain>
</file>

<file path=xl/comments1.xml><?xml version="1.0" encoding="utf-8"?>
<comments xmlns="http://schemas.openxmlformats.org/spreadsheetml/2006/main">
  <authors>
    <author>Brennen Jensen</author>
  </authors>
  <commentList>
    <comment ref="H10" authorId="0">
      <text>
        <r>
          <rPr>
            <b/>
            <sz val="9"/>
            <color indexed="81"/>
            <rFont val="Calibri"/>
            <family val="2"/>
          </rPr>
          <t>Brennen Jensen:</t>
        </r>
        <r>
          <rPr>
            <sz val="9"/>
            <color indexed="81"/>
            <rFont val="Calibri"/>
            <family val="2"/>
          </rPr>
          <t xml:space="preserve">
See comment Line 63
</t>
        </r>
      </text>
    </comment>
    <comment ref="D49" authorId="0">
      <text>
        <r>
          <rPr>
            <b/>
            <sz val="9"/>
            <color indexed="81"/>
            <rFont val="Calibri"/>
            <family val="2"/>
          </rPr>
          <t>Brennen Jensen:</t>
        </r>
        <r>
          <rPr>
            <sz val="9"/>
            <color indexed="81"/>
            <rFont val="Calibri"/>
            <family val="2"/>
          </rPr>
          <t xml:space="preserve">
slightly off from Q4; was listed as 22,149</t>
        </r>
      </text>
    </comment>
    <comment ref="E49" authorId="0">
      <text>
        <r>
          <rPr>
            <b/>
            <sz val="9"/>
            <color indexed="81"/>
            <rFont val="Calibri"/>
            <family val="2"/>
          </rPr>
          <t>Brennen Jensen:</t>
        </r>
        <r>
          <rPr>
            <sz val="9"/>
            <color indexed="81"/>
            <rFont val="Calibri"/>
            <family val="2"/>
          </rPr>
          <t xml:space="preserve">
first time reporting</t>
        </r>
      </text>
    </comment>
    <comment ref="C56" authorId="0">
      <text>
        <r>
          <rPr>
            <b/>
            <sz val="9"/>
            <color indexed="81"/>
            <rFont val="Calibri"/>
            <family val="2"/>
          </rPr>
          <t>Brennen Jensen:</t>
        </r>
        <r>
          <rPr>
            <sz val="9"/>
            <color indexed="81"/>
            <rFont val="Calibri"/>
            <family val="2"/>
          </rPr>
          <t xml:space="preserve">
Note, different ASH test completed #563012, used higher temperature ~900, samples sent to lab 4/23/14</t>
        </r>
      </text>
    </comment>
    <comment ref="D56" authorId="0">
      <text>
        <r>
          <rPr>
            <b/>
            <sz val="9"/>
            <color indexed="81"/>
            <rFont val="Calibri"/>
            <family val="2"/>
          </rPr>
          <t>Brennen Jensen:</t>
        </r>
        <r>
          <rPr>
            <sz val="9"/>
            <color indexed="81"/>
            <rFont val="Calibri"/>
            <family val="2"/>
          </rPr>
          <t xml:space="preserve">
Documentation sent separately to Anthony
</t>
        </r>
      </text>
    </comment>
    <comment ref="H62" authorId="0">
      <text>
        <r>
          <rPr>
            <b/>
            <sz val="8"/>
            <color indexed="81"/>
            <rFont val="Calibri"/>
            <family val="2"/>
          </rPr>
          <t xml:space="preserve">Brennen Jensen: </t>
        </r>
        <r>
          <rPr>
            <sz val="8"/>
            <color indexed="81"/>
            <rFont val="Calibri"/>
            <family val="2"/>
          </rPr>
          <t xml:space="preserve">Gold pond originally reported this as "incinerated"; on 5/21  GP notified CARE that should have been "Kiln" 
</t>
        </r>
      </text>
    </comment>
  </commentList>
</comments>
</file>

<file path=xl/comments2.xml><?xml version="1.0" encoding="utf-8"?>
<comments xmlns="http://schemas.openxmlformats.org/spreadsheetml/2006/main">
  <authors>
    <author>Brennen Jensen</author>
  </authors>
  <commentList>
    <comment ref="H23" authorId="0">
      <text>
        <r>
          <rPr>
            <b/>
            <sz val="9"/>
            <color indexed="81"/>
            <rFont val="Calibri"/>
            <family val="2"/>
          </rPr>
          <t>Brennen Jensen:</t>
        </r>
        <r>
          <rPr>
            <sz val="9"/>
            <color indexed="81"/>
            <rFont val="Calibri"/>
            <family val="2"/>
          </rPr>
          <t xml:space="preserve">
Ecostrate listed as zero, but assume this should equal line 38
</t>
        </r>
      </text>
    </comment>
  </commentList>
</comments>
</file>

<file path=xl/sharedStrings.xml><?xml version="1.0" encoding="utf-8"?>
<sst xmlns="http://schemas.openxmlformats.org/spreadsheetml/2006/main" count="230" uniqueCount="119">
  <si>
    <t>Number of Full Time Equivalent (FTE) Employees in State of California working on carpet recycling</t>
  </si>
  <si>
    <t>Number of CA FTE Employees at beginning of this quarter</t>
  </si>
  <si>
    <t>Number of FTE CA Jobs lost this quarter</t>
  </si>
  <si>
    <t>Number of FTE CA Jobs gained this quarter</t>
  </si>
  <si>
    <t>Number of FTE CA Employees at end of this quarter</t>
  </si>
  <si>
    <t>Post-consumer carpet pounds directly collected by you for this quarter [Do NOT report pounds you are purchasing from other collectors]</t>
  </si>
  <si>
    <t>Post-consumer carpet pounds directly collected by you from California for this quarter</t>
  </si>
  <si>
    <t>Post-consumer carpet pounds directly collected by you from OUTSIDE California for this quarter</t>
  </si>
  <si>
    <t>TOTAL  Post-consumer carpet pounds</t>
  </si>
  <si>
    <t>Carpet directly collected by YOU from California by FIBER type [Do NOT report pounds you are purchasing from other collectors]</t>
  </si>
  <si>
    <t>Nylon 6</t>
  </si>
  <si>
    <t>Nylon 6,6</t>
  </si>
  <si>
    <t>Polypropylene</t>
  </si>
  <si>
    <t>PET</t>
  </si>
  <si>
    <t>Wool</t>
  </si>
  <si>
    <t>Other/Mixed Fibers</t>
  </si>
  <si>
    <t xml:space="preserve">TOTAL </t>
  </si>
  <si>
    <t>TOTAL</t>
  </si>
  <si>
    <t>Accounting for total PC Carpet Inputs &amp; Beginning Inventory this quarter</t>
  </si>
  <si>
    <t>Beginning Inventory of Whole Carpet from CA at start of quarter (should equal prior quarter ending inventory.</t>
  </si>
  <si>
    <t>Whole Carpet Collected from California (Row 10)</t>
  </si>
  <si>
    <t>Whole carpet from CA received from other collectors</t>
  </si>
  <si>
    <t>n/a</t>
  </si>
  <si>
    <t>Accounting for total PC Carpet Outputs &amp; Ending Inventory</t>
  </si>
  <si>
    <t>Re-Used</t>
  </si>
  <si>
    <t>Internally Used Whole Carpet</t>
  </si>
  <si>
    <t xml:space="preserve">Whole carpet shipped to US customers OUTSIDE California </t>
  </si>
  <si>
    <t>Whole carpet shipped to customers outside the United States</t>
  </si>
  <si>
    <t>Whole carpet shipped to customers INSIDE California</t>
  </si>
  <si>
    <t>Non-carpet materials with value (i.e. carpet cushion)</t>
  </si>
  <si>
    <t xml:space="preserve">WTE </t>
  </si>
  <si>
    <t xml:space="preserve">Incinerated </t>
  </si>
  <si>
    <t xml:space="preserve">Landfilled </t>
  </si>
  <si>
    <t xml:space="preserve">Ending Inventory of Whole Carpet </t>
  </si>
  <si>
    <t>Production of Internally Used Whole Carpet</t>
  </si>
  <si>
    <t xml:space="preserve">Processed </t>
  </si>
  <si>
    <t>Output and other destinations of post-consumer carpet internally processed this quarter</t>
  </si>
  <si>
    <t>Beginning Inventory of Processed Goods from prior quarter</t>
  </si>
  <si>
    <t>Processed</t>
  </si>
  <si>
    <t>Type 1 Outputs</t>
  </si>
  <si>
    <t>Fiber</t>
  </si>
  <si>
    <t>DePoly or Chemical Component</t>
  </si>
  <si>
    <t>Shredded Carpet tile used for tile backing</t>
  </si>
  <si>
    <t>Type 2 Outputs</t>
  </si>
  <si>
    <t>Filler</t>
  </si>
  <si>
    <t xml:space="preserve">CAAF </t>
  </si>
  <si>
    <t>Cement Kiln feedstock</t>
  </si>
  <si>
    <t>Ending Inventory Processed Goods this quarter</t>
  </si>
  <si>
    <t>CONFIDENTIAL</t>
  </si>
  <si>
    <t>Line 20 must equal Line 10</t>
  </si>
  <si>
    <t>Total Type 2 Output : SOLD &amp; SHIPPED</t>
  </si>
  <si>
    <t xml:space="preserve">Total Type 1 Output: SOLD &amp; SHIPPED  </t>
  </si>
  <si>
    <t>TOTAL Recycled Pounds This Quarter</t>
  </si>
  <si>
    <t>Calculations for funding</t>
  </si>
  <si>
    <t>Type 1 Output, $0.06/lb.</t>
  </si>
  <si>
    <t>Type 2 Output, $0.03/lb.</t>
  </si>
  <si>
    <t>CAAF, $0.03/lb.</t>
  </si>
  <si>
    <t>Cement Kiln feedstock, $0.03/lb.</t>
  </si>
  <si>
    <t>Total Requested ($)</t>
  </si>
  <si>
    <t>Number of Ash Tests run this quarter (min 1 per 1M pounds)</t>
  </si>
  <si>
    <t>COMPANY NAME HERE</t>
  </si>
  <si>
    <t>Average Ash Test Results over quarter for Type 1 pounds</t>
  </si>
  <si>
    <t>Line 38 must equal line 26</t>
  </si>
  <si>
    <t>Line 69 must equal line 51</t>
  </si>
  <si>
    <t>AB 2398 Monthly Rolling Forecast</t>
  </si>
  <si>
    <t>Q1 Report</t>
  </si>
  <si>
    <t>Q2</t>
  </si>
  <si>
    <t>Line 46 must equal line 41</t>
  </si>
  <si>
    <t>Internally Used Whole Carpet this quarter</t>
  </si>
  <si>
    <t>Carcass Sold</t>
  </si>
  <si>
    <t>Version 4-2-14</t>
  </si>
  <si>
    <t xml:space="preserve">Total </t>
  </si>
  <si>
    <t>Blue added by BJ; data from Carter via Bob</t>
  </si>
  <si>
    <t>NEW 10 CENT GROWTH INCENTIVE CALCULATIONS</t>
  </si>
  <si>
    <t>Total Type 1 Pounds for Quarter</t>
  </si>
  <si>
    <t>Target Pounds for growth incentive</t>
  </si>
  <si>
    <t>Over (Under) Target</t>
  </si>
  <si>
    <t>Total Growth Incentive Pool</t>
  </si>
  <si>
    <t>Percent Contribution by Each Processor for Type 1</t>
  </si>
  <si>
    <t>GROWTH Payout to Each Processor</t>
  </si>
  <si>
    <t>TOTAL PAYOUTS for QUARTER</t>
  </si>
  <si>
    <t>CORECTIONS OR ADJUSTMENTS</t>
  </si>
  <si>
    <t xml:space="preserve">GRAND TOTAL PAYOUTS  </t>
  </si>
  <si>
    <t>Base Payout</t>
  </si>
  <si>
    <t>Growth Incentive</t>
  </si>
  <si>
    <t>note changes to sum totals for next Q templates, need to be adjusted</t>
  </si>
  <si>
    <t>Pad (Line 33)</t>
  </si>
  <si>
    <t>Int'l  Shipments (line 31)</t>
  </si>
  <si>
    <t>Gross Collected (Line 10+25)</t>
  </si>
  <si>
    <t>Recycled Output Type 2 (Line 61)</t>
  </si>
  <si>
    <t>Recycled Output Type 1 (Line 58)</t>
  </si>
  <si>
    <t>WtE (Line 34+44)</t>
  </si>
  <si>
    <t>Kiln (line 63)</t>
  </si>
  <si>
    <t>CAAF (line 62)</t>
  </si>
  <si>
    <t>Subtotal outflows</t>
  </si>
  <si>
    <t>Net Balance (should = 0)</t>
  </si>
  <si>
    <t xml:space="preserve">Processed Good Inventory (Line </t>
  </si>
  <si>
    <t>PCC Inventory end Qtr (Line 37)</t>
  </si>
  <si>
    <t>Sent to LF in US (Line 43+65)</t>
  </si>
  <si>
    <t>Incineration (Line 35)</t>
  </si>
  <si>
    <t>Q1 2014</t>
  </si>
  <si>
    <t>Y</t>
  </si>
  <si>
    <t>Diversion</t>
  </si>
  <si>
    <t>Net Diversion</t>
  </si>
  <si>
    <t>Discards</t>
  </si>
  <si>
    <t>Company A</t>
  </si>
  <si>
    <t>Company B</t>
  </si>
  <si>
    <t>Company E</t>
  </si>
  <si>
    <t>Company F</t>
  </si>
  <si>
    <t>Company C</t>
  </si>
  <si>
    <t>Company D</t>
  </si>
  <si>
    <t>corrected for 388K mischaracterization as incineration vs. Kiln</t>
  </si>
  <si>
    <t>corrected for (removed from this line) 388K mischaracterization as incineration vs. Kiln</t>
  </si>
  <si>
    <t>Company X corrected for 388K mischaracterization as incineration vs. Kiln</t>
  </si>
  <si>
    <t>Company Y data provided verbally 5/15</t>
  </si>
  <si>
    <t>Company X 23000 confirmed verbally 5/15, considered refined/more accurate than estimate from previous quarter</t>
  </si>
  <si>
    <t>Company Z Ash test different test protocol used</t>
  </si>
  <si>
    <t>Compnay Y Ash test provided under separate documentation cover</t>
  </si>
  <si>
    <t>No ending inventory for Companies A, B, C,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</si>
</sst>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_);\(0\)"/>
    <numFmt numFmtId="166" formatCode="_(* #,##0.00_);_(* \(\ #,##0.00\ \);_(* &quot;-&quot;??_);_(\ @_ \)"/>
    <numFmt numFmtId="167" formatCode="_(* #,##0.0_);_(* \(#,##0.0\);_(* &quot;-&quot;??_);_(@_)"/>
    <numFmt numFmtId="168" formatCode="0.0%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Microsoft Sans Serif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2"/>
      <name val="Arial"/>
      <family val="2"/>
    </font>
    <font>
      <sz val="11"/>
      <color rgb="FF0000FF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FF"/>
      <name val="Arial"/>
      <family val="2"/>
    </font>
    <font>
      <sz val="8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rgb="FF0000FF"/>
      <name val="Microsoft Sans Serif"/>
      <family val="2"/>
    </font>
    <font>
      <b/>
      <sz val="8"/>
      <color indexed="81"/>
      <name val="Calibri"/>
      <family val="2"/>
    </font>
    <font>
      <sz val="8"/>
      <color indexed="81"/>
      <name val="Calibri"/>
      <family val="2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18">
    <xf numFmtId="0" fontId="0" fillId="0" borderId="0"/>
    <xf numFmtId="43" fontId="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0" fontId="1" fillId="0" borderId="0"/>
    <xf numFmtId="0" fontId="2" fillId="0" borderId="0"/>
    <xf numFmtId="0" fontId="5" fillId="0" borderId="0"/>
    <xf numFmtId="44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7" fillId="13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712">
    <xf numFmtId="0" fontId="0" fillId="0" borderId="0" xfId="0"/>
    <xf numFmtId="165" fontId="3" fillId="5" borderId="2" xfId="1" applyNumberFormat="1" applyFont="1" applyFill="1" applyBorder="1" applyAlignment="1" applyProtection="1">
      <alignment horizontal="center"/>
    </xf>
    <xf numFmtId="164" fontId="3" fillId="0" borderId="1" xfId="1" applyNumberFormat="1" applyFont="1" applyBorder="1" applyAlignment="1" applyProtection="1">
      <alignment horizontal="center" vertical="center"/>
    </xf>
    <xf numFmtId="164" fontId="4" fillId="5" borderId="2" xfId="1" applyNumberFormat="1" applyFont="1" applyFill="1" applyBorder="1" applyAlignment="1" applyProtection="1">
      <alignment horizontal="center" vertical="center"/>
    </xf>
    <xf numFmtId="0" fontId="0" fillId="0" borderId="0" xfId="0" applyProtection="1"/>
    <xf numFmtId="164" fontId="3" fillId="0" borderId="11" xfId="1" applyNumberFormat="1" applyFont="1" applyBorder="1" applyAlignment="1" applyProtection="1">
      <alignment horizontal="center" vertical="center"/>
    </xf>
    <xf numFmtId="164" fontId="1" fillId="0" borderId="8" xfId="1" applyNumberFormat="1" applyBorder="1" applyAlignment="1" applyProtection="1">
      <alignment horizontal="center" vertical="center"/>
    </xf>
    <xf numFmtId="164" fontId="1" fillId="0" borderId="5" xfId="1" applyNumberFormat="1" applyBorder="1" applyAlignment="1" applyProtection="1">
      <alignment horizontal="center" vertical="center"/>
    </xf>
    <xf numFmtId="164" fontId="2" fillId="0" borderId="7" xfId="1" applyNumberFormat="1" applyFont="1" applyFill="1" applyBorder="1" applyAlignment="1" applyProtection="1">
      <alignment wrapText="1"/>
    </xf>
    <xf numFmtId="164" fontId="2" fillId="5" borderId="7" xfId="1" applyNumberFormat="1" applyFont="1" applyFill="1" applyBorder="1" applyAlignment="1" applyProtection="1">
      <alignment wrapText="1"/>
    </xf>
    <xf numFmtId="164" fontId="2" fillId="0" borderId="8" xfId="1" applyNumberFormat="1" applyFont="1" applyBorder="1" applyAlignment="1" applyProtection="1">
      <alignment horizontal="right" wrapText="1"/>
    </xf>
    <xf numFmtId="164" fontId="2" fillId="0" borderId="8" xfId="1" applyNumberFormat="1" applyFont="1" applyBorder="1" applyAlignment="1" applyProtection="1">
      <alignment wrapText="1"/>
    </xf>
    <xf numFmtId="164" fontId="1" fillId="5" borderId="8" xfId="1" applyNumberFormat="1" applyFill="1" applyBorder="1" applyProtection="1"/>
    <xf numFmtId="164" fontId="2" fillId="0" borderId="9" xfId="1" applyNumberFormat="1" applyFont="1" applyBorder="1" applyAlignment="1" applyProtection="1">
      <alignment wrapText="1"/>
    </xf>
    <xf numFmtId="164" fontId="1" fillId="5" borderId="9" xfId="1" applyNumberFormat="1" applyFill="1" applyBorder="1" applyProtection="1"/>
    <xf numFmtId="164" fontId="2" fillId="5" borderId="8" xfId="1" applyNumberFormat="1" applyFont="1" applyFill="1" applyBorder="1" applyAlignment="1" applyProtection="1">
      <alignment horizontal="left" wrapText="1"/>
    </xf>
    <xf numFmtId="164" fontId="2" fillId="7" borderId="8" xfId="1" applyNumberFormat="1" applyFont="1" applyFill="1" applyBorder="1" applyAlignment="1" applyProtection="1">
      <alignment horizontal="left" wrapText="1"/>
    </xf>
    <xf numFmtId="164" fontId="1" fillId="6" borderId="8" xfId="1" applyNumberFormat="1" applyFill="1" applyBorder="1" applyProtection="1"/>
    <xf numFmtId="164" fontId="2" fillId="7" borderId="17" xfId="1" applyNumberFormat="1" applyFont="1" applyFill="1" applyBorder="1" applyAlignment="1" applyProtection="1">
      <alignment wrapText="1"/>
    </xf>
    <xf numFmtId="164" fontId="2" fillId="0" borderId="17" xfId="1" applyNumberFormat="1" applyFont="1" applyBorder="1" applyAlignment="1" applyProtection="1">
      <alignment horizontal="right" vertical="center" wrapText="1"/>
    </xf>
    <xf numFmtId="164" fontId="2" fillId="0" borderId="8" xfId="1" applyNumberFormat="1" applyFont="1" applyBorder="1" applyAlignment="1" applyProtection="1">
      <alignment horizontal="right" vertical="center" wrapText="1"/>
    </xf>
    <xf numFmtId="164" fontId="2" fillId="0" borderId="8" xfId="1" applyNumberFormat="1" applyFont="1" applyFill="1" applyBorder="1" applyAlignment="1" applyProtection="1">
      <alignment wrapText="1"/>
    </xf>
    <xf numFmtId="164" fontId="2" fillId="0" borderId="8" xfId="1" applyNumberFormat="1" applyFont="1" applyBorder="1" applyAlignment="1" applyProtection="1">
      <alignment vertical="center" wrapText="1"/>
    </xf>
    <xf numFmtId="164" fontId="1" fillId="5" borderId="16" xfId="1" applyNumberFormat="1" applyFill="1" applyBorder="1" applyAlignment="1" applyProtection="1"/>
    <xf numFmtId="164" fontId="0" fillId="0" borderId="9" xfId="1" applyNumberFormat="1" applyFont="1" applyBorder="1" applyAlignment="1" applyProtection="1">
      <alignment vertical="center"/>
    </xf>
    <xf numFmtId="164" fontId="3" fillId="0" borderId="16" xfId="1" applyNumberFormat="1" applyFont="1" applyBorder="1" applyAlignment="1" applyProtection="1">
      <alignment vertical="center" wrapText="1"/>
    </xf>
    <xf numFmtId="164" fontId="3" fillId="0" borderId="11" xfId="1" applyNumberFormat="1" applyFont="1" applyBorder="1" applyProtection="1"/>
    <xf numFmtId="164" fontId="3" fillId="5" borderId="12" xfId="1" applyNumberFormat="1" applyFont="1" applyFill="1" applyBorder="1" applyAlignment="1" applyProtection="1">
      <alignment horizontal="center"/>
    </xf>
    <xf numFmtId="164" fontId="1" fillId="0" borderId="19" xfId="1" applyNumberFormat="1" applyBorder="1" applyProtection="1"/>
    <xf numFmtId="164" fontId="1" fillId="0" borderId="5" xfId="1" applyNumberFormat="1" applyBorder="1" applyProtection="1"/>
    <xf numFmtId="164" fontId="1" fillId="0" borderId="15" xfId="1" applyNumberFormat="1" applyBorder="1" applyProtection="1"/>
    <xf numFmtId="164" fontId="1" fillId="0" borderId="19" xfId="1" applyNumberFormat="1" applyBorder="1" applyAlignment="1" applyProtection="1">
      <alignment vertical="center" wrapText="1"/>
    </xf>
    <xf numFmtId="164" fontId="0" fillId="0" borderId="5" xfId="1" applyNumberFormat="1" applyFont="1" applyBorder="1" applyAlignment="1" applyProtection="1">
      <alignment vertical="center" wrapText="1"/>
    </xf>
    <xf numFmtId="164" fontId="1" fillId="0" borderId="15" xfId="1" applyNumberFormat="1" applyBorder="1" applyAlignment="1" applyProtection="1">
      <alignment vertical="center"/>
    </xf>
    <xf numFmtId="164" fontId="1" fillId="0" borderId="5" xfId="1" applyNumberFormat="1" applyBorder="1" applyAlignment="1" applyProtection="1">
      <alignment vertical="center" wrapText="1"/>
    </xf>
    <xf numFmtId="164" fontId="2" fillId="0" borderId="5" xfId="1" applyNumberFormat="1" applyFont="1" applyBorder="1" applyAlignment="1" applyProtection="1">
      <alignment vertical="center" wrapText="1"/>
    </xf>
    <xf numFmtId="164" fontId="2" fillId="0" borderId="5" xfId="1" applyNumberFormat="1" applyFont="1" applyBorder="1" applyAlignment="1" applyProtection="1">
      <alignment vertical="center"/>
    </xf>
    <xf numFmtId="164" fontId="2" fillId="0" borderId="20" xfId="1" applyNumberFormat="1" applyFont="1" applyBorder="1" applyAlignment="1" applyProtection="1">
      <alignment vertical="center"/>
    </xf>
    <xf numFmtId="164" fontId="1" fillId="6" borderId="9" xfId="1" applyNumberFormat="1" applyFill="1" applyBorder="1" applyProtection="1"/>
    <xf numFmtId="164" fontId="2" fillId="0" borderId="15" xfId="1" applyNumberFormat="1" applyFont="1" applyBorder="1" applyAlignment="1" applyProtection="1">
      <alignment vertical="center" wrapText="1"/>
    </xf>
    <xf numFmtId="164" fontId="2" fillId="0" borderId="19" xfId="1" applyNumberFormat="1" applyFont="1" applyBorder="1" applyAlignment="1" applyProtection="1">
      <alignment vertical="center" wrapText="1"/>
    </xf>
    <xf numFmtId="164" fontId="2" fillId="5" borderId="8" xfId="1" applyNumberFormat="1" applyFont="1" applyFill="1" applyBorder="1" applyAlignment="1" applyProtection="1">
      <alignment wrapText="1"/>
    </xf>
    <xf numFmtId="164" fontId="2" fillId="0" borderId="5" xfId="1" applyNumberFormat="1" applyFont="1" applyBorder="1" applyAlignment="1" applyProtection="1">
      <alignment wrapText="1"/>
    </xf>
    <xf numFmtId="164" fontId="3" fillId="6" borderId="8" xfId="1" applyNumberFormat="1" applyFont="1" applyFill="1" applyBorder="1" applyProtection="1"/>
    <xf numFmtId="44" fontId="1" fillId="5" borderId="17" xfId="7" applyNumberFormat="1" applyFill="1" applyBorder="1" applyProtection="1"/>
    <xf numFmtId="44" fontId="1" fillId="5" borderId="8" xfId="7" applyNumberFormat="1" applyFill="1" applyBorder="1" applyProtection="1"/>
    <xf numFmtId="44" fontId="1" fillId="5" borderId="9" xfId="7" applyNumberFormat="1" applyFill="1" applyBorder="1" applyProtection="1"/>
    <xf numFmtId="164" fontId="6" fillId="0" borderId="12" xfId="1" applyNumberFormat="1" applyFont="1" applyFill="1" applyBorder="1" applyAlignment="1" applyProtection="1">
      <alignment vertical="center"/>
    </xf>
    <xf numFmtId="164" fontId="0" fillId="0" borderId="7" xfId="1" applyNumberFormat="1" applyFont="1" applyBorder="1" applyAlignment="1" applyProtection="1">
      <alignment vertical="center"/>
    </xf>
    <xf numFmtId="164" fontId="0" fillId="0" borderId="8" xfId="1" applyNumberFormat="1" applyFont="1" applyBorder="1" applyAlignment="1" applyProtection="1">
      <alignment vertical="center"/>
    </xf>
    <xf numFmtId="164" fontId="1" fillId="5" borderId="7" xfId="1" applyNumberFormat="1" applyFill="1" applyBorder="1" applyProtection="1">
      <protection locked="0"/>
    </xf>
    <xf numFmtId="164" fontId="1" fillId="5" borderId="8" xfId="1" applyNumberFormat="1" applyFill="1" applyBorder="1" applyProtection="1">
      <protection locked="0"/>
    </xf>
    <xf numFmtId="164" fontId="1" fillId="6" borderId="7" xfId="1" applyNumberFormat="1" applyFill="1" applyBorder="1" applyAlignment="1" applyProtection="1">
      <alignment vertical="center"/>
      <protection locked="0"/>
    </xf>
    <xf numFmtId="164" fontId="1" fillId="6" borderId="17" xfId="1" applyNumberFormat="1" applyFill="1" applyBorder="1" applyProtection="1">
      <protection locked="0"/>
    </xf>
    <xf numFmtId="3" fontId="1" fillId="6" borderId="7" xfId="4" applyNumberFormat="1" applyFill="1" applyBorder="1" applyAlignment="1" applyProtection="1">
      <protection locked="0"/>
    </xf>
    <xf numFmtId="3" fontId="1" fillId="6" borderId="8" xfId="4" applyNumberFormat="1" applyFill="1" applyBorder="1" applyAlignment="1" applyProtection="1">
      <protection locked="0"/>
    </xf>
    <xf numFmtId="37" fontId="5" fillId="6" borderId="8" xfId="2" applyNumberFormat="1" applyFill="1" applyBorder="1" applyAlignment="1" applyProtection="1">
      <alignment wrapText="1"/>
      <protection locked="0"/>
    </xf>
    <xf numFmtId="164" fontId="1" fillId="6" borderId="7" xfId="1" applyNumberFormat="1" applyFill="1" applyBorder="1" applyProtection="1">
      <protection locked="0"/>
    </xf>
    <xf numFmtId="164" fontId="1" fillId="6" borderId="8" xfId="1" applyNumberFormat="1" applyFill="1" applyBorder="1" applyProtection="1">
      <protection locked="0"/>
    </xf>
    <xf numFmtId="37" fontId="2" fillId="6" borderId="7" xfId="6" applyNumberFormat="1" applyFont="1" applyFill="1" applyBorder="1" applyAlignment="1" applyProtection="1">
      <protection locked="0"/>
    </xf>
    <xf numFmtId="37" fontId="2" fillId="6" borderId="8" xfId="6" applyNumberFormat="1" applyFont="1" applyFill="1" applyBorder="1" applyAlignment="1" applyProtection="1">
      <protection locked="0"/>
    </xf>
    <xf numFmtId="164" fontId="2" fillId="5" borderId="8" xfId="1" applyNumberFormat="1" applyFont="1" applyFill="1" applyBorder="1" applyAlignment="1" applyProtection="1">
      <alignment horizontal="center" wrapText="1"/>
      <protection locked="0"/>
    </xf>
    <xf numFmtId="37" fontId="5" fillId="6" borderId="8" xfId="6" applyNumberFormat="1" applyFill="1" applyBorder="1" applyAlignment="1" applyProtection="1">
      <alignment wrapText="1"/>
      <protection locked="0"/>
    </xf>
    <xf numFmtId="41" fontId="1" fillId="5" borderId="9" xfId="1" applyNumberFormat="1" applyFill="1" applyBorder="1" applyProtection="1"/>
    <xf numFmtId="164" fontId="2" fillId="0" borderId="20" xfId="1" applyNumberFormat="1" applyFont="1" applyBorder="1" applyAlignment="1" applyProtection="1">
      <alignment horizontal="right" wrapText="1"/>
    </xf>
    <xf numFmtId="164" fontId="7" fillId="0" borderId="12" xfId="1" applyNumberFormat="1" applyFont="1" applyBorder="1" applyAlignment="1" applyProtection="1">
      <alignment horizontal="center" vertical="center"/>
    </xf>
    <xf numFmtId="164" fontId="8" fillId="0" borderId="12" xfId="1" applyNumberFormat="1" applyFont="1" applyBorder="1" applyAlignment="1" applyProtection="1">
      <alignment horizontal="center" vertical="center"/>
      <protection locked="0"/>
    </xf>
    <xf numFmtId="164" fontId="2" fillId="0" borderId="5" xfId="1" applyNumberFormat="1" applyFont="1" applyBorder="1" applyAlignment="1" applyProtection="1">
      <alignment horizontal="left" wrapText="1"/>
    </xf>
    <xf numFmtId="164" fontId="2" fillId="0" borderId="5" xfId="1" applyNumberFormat="1" applyFont="1" applyBorder="1" applyAlignment="1" applyProtection="1">
      <alignment horizontal="right" wrapText="1"/>
    </xf>
    <xf numFmtId="164" fontId="2" fillId="0" borderId="11" xfId="1" applyNumberFormat="1" applyFont="1" applyBorder="1" applyAlignment="1" applyProtection="1">
      <alignment horizontal="right" wrapText="1"/>
    </xf>
    <xf numFmtId="164" fontId="3" fillId="0" borderId="17" xfId="1" applyNumberFormat="1" applyFont="1" applyBorder="1" applyAlignment="1" applyProtection="1">
      <alignment horizontal="center" vertical="center" wrapText="1"/>
    </xf>
    <xf numFmtId="164" fontId="3" fillId="0" borderId="5" xfId="1" applyNumberFormat="1" applyFont="1" applyBorder="1" applyAlignment="1" applyProtection="1">
      <alignment horizontal="center" vertical="center" wrapText="1"/>
    </xf>
    <xf numFmtId="164" fontId="3" fillId="8" borderId="2" xfId="1" applyNumberFormat="1" applyFont="1" applyFill="1" applyBorder="1" applyAlignment="1" applyProtection="1">
      <alignment horizontal="right" vertical="center" wrapText="1"/>
    </xf>
    <xf numFmtId="164" fontId="3" fillId="8" borderId="12" xfId="1" applyNumberFormat="1" applyFont="1" applyFill="1" applyBorder="1" applyAlignment="1" applyProtection="1">
      <alignment horizontal="right" vertical="center" wrapText="1"/>
    </xf>
    <xf numFmtId="164" fontId="1" fillId="0" borderId="20" xfId="1" applyNumberFormat="1" applyBorder="1" applyAlignment="1" applyProtection="1">
      <alignment horizontal="center" vertical="center"/>
    </xf>
    <xf numFmtId="164" fontId="1" fillId="0" borderId="25" xfId="1" applyNumberFormat="1" applyBorder="1" applyAlignment="1" applyProtection="1">
      <alignment horizontal="center" vertical="center"/>
    </xf>
    <xf numFmtId="164" fontId="1" fillId="4" borderId="12" xfId="1" applyNumberFormat="1" applyFill="1" applyBorder="1" applyAlignment="1" applyProtection="1">
      <alignment horizontal="center" vertical="center"/>
    </xf>
    <xf numFmtId="164" fontId="1" fillId="0" borderId="16" xfId="1" applyNumberFormat="1" applyBorder="1" applyAlignment="1" applyProtection="1">
      <alignment horizontal="center" vertical="center"/>
    </xf>
    <xf numFmtId="164" fontId="1" fillId="0" borderId="17" xfId="1" applyNumberFormat="1" applyBorder="1" applyAlignment="1" applyProtection="1">
      <alignment horizontal="center" vertical="center"/>
    </xf>
    <xf numFmtId="164" fontId="1" fillId="0" borderId="12" xfId="1" applyNumberFormat="1" applyBorder="1" applyAlignment="1" applyProtection="1">
      <alignment horizontal="center" vertical="center"/>
    </xf>
    <xf numFmtId="164" fontId="2" fillId="7" borderId="11" xfId="1" applyNumberFormat="1" applyFont="1" applyFill="1" applyBorder="1" applyAlignment="1" applyProtection="1">
      <alignment wrapText="1"/>
    </xf>
    <xf numFmtId="164" fontId="1" fillId="5" borderId="9" xfId="1" applyNumberFormat="1" applyFill="1" applyBorder="1" applyProtection="1"/>
    <xf numFmtId="164" fontId="1" fillId="5" borderId="7" xfId="1" applyNumberFormat="1" applyFill="1" applyBorder="1" applyProtection="1">
      <protection locked="0"/>
    </xf>
    <xf numFmtId="164" fontId="1" fillId="5" borderId="8" xfId="1" applyNumberFormat="1" applyFill="1" applyBorder="1" applyProtection="1">
      <protection locked="0"/>
    </xf>
    <xf numFmtId="164" fontId="1" fillId="5" borderId="9" xfId="1" applyNumberFormat="1" applyFill="1" applyBorder="1" applyProtection="1"/>
    <xf numFmtId="164" fontId="1" fillId="6" borderId="7" xfId="1" applyNumberFormat="1" applyFill="1" applyBorder="1" applyAlignment="1" applyProtection="1">
      <alignment vertical="center"/>
      <protection locked="0"/>
    </xf>
    <xf numFmtId="164" fontId="1" fillId="6" borderId="17" xfId="1" applyNumberFormat="1" applyFill="1" applyBorder="1" applyProtection="1">
      <protection locked="0"/>
    </xf>
    <xf numFmtId="164" fontId="1" fillId="6" borderId="8" xfId="1" applyNumberFormat="1" applyFill="1" applyBorder="1" applyProtection="1"/>
    <xf numFmtId="164" fontId="1" fillId="6" borderId="9" xfId="1" applyNumberFormat="1" applyFill="1" applyBorder="1" applyProtection="1"/>
    <xf numFmtId="3" fontId="1" fillId="6" borderId="7" xfId="4" applyNumberFormat="1" applyFill="1" applyBorder="1" applyAlignment="1" applyProtection="1">
      <protection locked="0"/>
    </xf>
    <xf numFmtId="3" fontId="1" fillId="6" borderId="8" xfId="4" applyNumberFormat="1" applyFill="1" applyBorder="1" applyAlignment="1" applyProtection="1">
      <protection locked="0"/>
    </xf>
    <xf numFmtId="37" fontId="5" fillId="6" borderId="8" xfId="2" applyNumberFormat="1" applyFill="1" applyBorder="1" applyAlignment="1" applyProtection="1">
      <alignment wrapText="1"/>
      <protection locked="0"/>
    </xf>
    <xf numFmtId="164" fontId="2" fillId="5" borderId="8" xfId="1" applyNumberFormat="1" applyFont="1" applyFill="1" applyBorder="1" applyAlignment="1" applyProtection="1">
      <alignment wrapText="1"/>
    </xf>
    <xf numFmtId="37" fontId="2" fillId="6" borderId="7" xfId="6" applyNumberFormat="1" applyFont="1" applyFill="1" applyBorder="1" applyAlignment="1" applyProtection="1">
      <protection locked="0"/>
    </xf>
    <xf numFmtId="164" fontId="2" fillId="5" borderId="8" xfId="1" applyNumberFormat="1" applyFont="1" applyFill="1" applyBorder="1" applyAlignment="1" applyProtection="1">
      <alignment horizontal="center" wrapText="1"/>
      <protection locked="0"/>
    </xf>
    <xf numFmtId="164" fontId="3" fillId="6" borderId="8" xfId="1" applyNumberFormat="1" applyFont="1" applyFill="1" applyBorder="1" applyProtection="1"/>
    <xf numFmtId="3" fontId="1" fillId="6" borderId="7" xfId="4" applyNumberFormat="1" applyFill="1" applyBorder="1" applyAlignment="1" applyProtection="1">
      <protection locked="0"/>
    </xf>
    <xf numFmtId="3" fontId="1" fillId="6" borderId="8" xfId="4" applyNumberFormat="1" applyFill="1" applyBorder="1" applyAlignment="1" applyProtection="1">
      <protection locked="0"/>
    </xf>
    <xf numFmtId="37" fontId="5" fillId="6" borderId="8" xfId="6" applyNumberFormat="1" applyFill="1" applyBorder="1" applyAlignment="1" applyProtection="1">
      <alignment wrapText="1"/>
      <protection locked="0"/>
    </xf>
    <xf numFmtId="164" fontId="2" fillId="5" borderId="7" xfId="1" applyNumberFormat="1" applyFont="1" applyFill="1" applyBorder="1" applyAlignment="1" applyProtection="1">
      <alignment wrapText="1"/>
    </xf>
    <xf numFmtId="164" fontId="1" fillId="5" borderId="8" xfId="1" applyNumberFormat="1" applyFill="1" applyBorder="1" applyProtection="1"/>
    <xf numFmtId="3" fontId="1" fillId="6" borderId="8" xfId="4" applyNumberFormat="1" applyFill="1" applyBorder="1" applyAlignment="1" applyProtection="1">
      <protection locked="0"/>
    </xf>
    <xf numFmtId="37" fontId="2" fillId="6" borderId="8" xfId="6" applyNumberFormat="1" applyFont="1" applyFill="1" applyBorder="1" applyAlignment="1" applyProtection="1">
      <protection locked="0"/>
    </xf>
    <xf numFmtId="164" fontId="2" fillId="5" borderId="8" xfId="1" applyNumberFormat="1" applyFont="1" applyFill="1" applyBorder="1" applyAlignment="1" applyProtection="1">
      <alignment horizontal="left" wrapText="1"/>
    </xf>
    <xf numFmtId="164" fontId="1" fillId="6" borderId="8" xfId="1" applyNumberFormat="1" applyFill="1" applyBorder="1" applyProtection="1">
      <protection locked="0"/>
    </xf>
    <xf numFmtId="165" fontId="3" fillId="5" borderId="2" xfId="1" applyNumberFormat="1" applyFont="1" applyFill="1" applyBorder="1" applyAlignment="1" applyProtection="1">
      <alignment horizontal="center"/>
    </xf>
    <xf numFmtId="164" fontId="4" fillId="5" borderId="2" xfId="1" applyNumberFormat="1" applyFont="1" applyFill="1" applyBorder="1" applyAlignment="1" applyProtection="1">
      <alignment horizontal="center" vertical="center"/>
    </xf>
    <xf numFmtId="0" fontId="0" fillId="0" borderId="0" xfId="0" applyProtection="1"/>
    <xf numFmtId="164" fontId="2" fillId="7" borderId="8" xfId="1" applyNumberFormat="1" applyFont="1" applyFill="1" applyBorder="1" applyAlignment="1" applyProtection="1">
      <alignment horizontal="left" wrapText="1"/>
    </xf>
    <xf numFmtId="164" fontId="3" fillId="5" borderId="12" xfId="1" applyNumberFormat="1" applyFont="1" applyFill="1" applyBorder="1" applyAlignment="1" applyProtection="1">
      <alignment horizontal="center"/>
    </xf>
    <xf numFmtId="44" fontId="1" fillId="5" borderId="17" xfId="7" applyNumberFormat="1" applyFill="1" applyBorder="1" applyProtection="1"/>
    <xf numFmtId="44" fontId="1" fillId="5" borderId="8" xfId="7" applyNumberFormat="1" applyFill="1" applyBorder="1" applyProtection="1"/>
    <xf numFmtId="44" fontId="1" fillId="5" borderId="9" xfId="7" applyNumberFormat="1" applyFill="1" applyBorder="1" applyProtection="1"/>
    <xf numFmtId="164" fontId="1" fillId="6" borderId="17" xfId="1" applyNumberFormat="1" applyFill="1" applyBorder="1" applyProtection="1">
      <protection locked="0"/>
    </xf>
    <xf numFmtId="164" fontId="1" fillId="6" borderId="8" xfId="1" applyNumberFormat="1" applyFill="1" applyBorder="1" applyProtection="1">
      <protection locked="0"/>
    </xf>
    <xf numFmtId="164" fontId="1" fillId="5" borderId="9" xfId="1" applyNumberFormat="1" applyFill="1" applyBorder="1" applyProtection="1"/>
    <xf numFmtId="164" fontId="1" fillId="6" borderId="7" xfId="1" applyNumberFormat="1" applyFill="1" applyBorder="1" applyAlignment="1" applyProtection="1">
      <alignment vertical="center"/>
      <protection locked="0"/>
    </xf>
    <xf numFmtId="164" fontId="1" fillId="6" borderId="17" xfId="1" applyNumberFormat="1" applyFill="1" applyBorder="1" applyProtection="1">
      <protection locked="0"/>
    </xf>
    <xf numFmtId="164" fontId="1" fillId="6" borderId="8" xfId="1" applyNumberFormat="1" applyFill="1" applyBorder="1" applyProtection="1"/>
    <xf numFmtId="164" fontId="1" fillId="6" borderId="9" xfId="1" applyNumberFormat="1" applyFill="1" applyBorder="1" applyProtection="1"/>
    <xf numFmtId="3" fontId="1" fillId="6" borderId="7" xfId="4" applyNumberFormat="1" applyFill="1" applyBorder="1" applyAlignment="1" applyProtection="1">
      <protection locked="0"/>
    </xf>
    <xf numFmtId="3" fontId="1" fillId="6" borderId="8" xfId="4" applyNumberFormat="1" applyFill="1" applyBorder="1" applyAlignment="1" applyProtection="1">
      <protection locked="0"/>
    </xf>
    <xf numFmtId="37" fontId="5" fillId="6" borderId="8" xfId="2" applyNumberFormat="1" applyFill="1" applyBorder="1" applyAlignment="1" applyProtection="1">
      <alignment wrapText="1"/>
      <protection locked="0"/>
    </xf>
    <xf numFmtId="164" fontId="2" fillId="5" borderId="8" xfId="1" applyNumberFormat="1" applyFont="1" applyFill="1" applyBorder="1" applyAlignment="1" applyProtection="1">
      <alignment wrapText="1"/>
    </xf>
    <xf numFmtId="37" fontId="2" fillId="6" borderId="7" xfId="6" applyNumberFormat="1" applyFont="1" applyFill="1" applyBorder="1" applyAlignment="1" applyProtection="1">
      <protection locked="0"/>
    </xf>
    <xf numFmtId="164" fontId="2" fillId="5" borderId="8" xfId="1" applyNumberFormat="1" applyFont="1" applyFill="1" applyBorder="1" applyAlignment="1" applyProtection="1">
      <alignment horizontal="center" wrapText="1"/>
      <protection locked="0"/>
    </xf>
    <xf numFmtId="164" fontId="3" fillId="6" borderId="8" xfId="1" applyNumberFormat="1" applyFont="1" applyFill="1" applyBorder="1" applyProtection="1"/>
    <xf numFmtId="3" fontId="1" fillId="6" borderId="7" xfId="4" applyNumberFormat="1" applyFill="1" applyBorder="1" applyAlignment="1" applyProtection="1">
      <protection locked="0"/>
    </xf>
    <xf numFmtId="3" fontId="1" fillId="6" borderId="8" xfId="4" applyNumberFormat="1" applyFill="1" applyBorder="1" applyAlignment="1" applyProtection="1">
      <protection locked="0"/>
    </xf>
    <xf numFmtId="37" fontId="5" fillId="6" borderId="8" xfId="6" applyNumberFormat="1" applyFill="1" applyBorder="1" applyAlignment="1" applyProtection="1">
      <alignment wrapText="1"/>
      <protection locked="0"/>
    </xf>
    <xf numFmtId="41" fontId="1" fillId="5" borderId="9" xfId="1" applyNumberFormat="1" applyFill="1" applyBorder="1" applyProtection="1"/>
    <xf numFmtId="164" fontId="2" fillId="5" borderId="7" xfId="1" applyNumberFormat="1" applyFont="1" applyFill="1" applyBorder="1" applyAlignment="1" applyProtection="1">
      <alignment wrapText="1"/>
    </xf>
    <xf numFmtId="164" fontId="1" fillId="5" borderId="8" xfId="1" applyNumberFormat="1" applyFill="1" applyBorder="1" applyProtection="1"/>
    <xf numFmtId="164" fontId="1" fillId="5" borderId="9" xfId="1" applyNumberFormat="1" applyFill="1" applyBorder="1" applyProtection="1"/>
    <xf numFmtId="3" fontId="1" fillId="6" borderId="8" xfId="4" applyNumberFormat="1" applyFill="1" applyBorder="1" applyAlignment="1" applyProtection="1">
      <protection locked="0"/>
    </xf>
    <xf numFmtId="37" fontId="2" fillId="6" borderId="8" xfId="6" applyNumberFormat="1" applyFont="1" applyFill="1" applyBorder="1" applyAlignment="1" applyProtection="1">
      <protection locked="0"/>
    </xf>
    <xf numFmtId="164" fontId="2" fillId="5" borderId="8" xfId="1" applyNumberFormat="1" applyFont="1" applyFill="1" applyBorder="1" applyAlignment="1" applyProtection="1">
      <alignment horizontal="left" wrapText="1"/>
    </xf>
    <xf numFmtId="164" fontId="1" fillId="6" borderId="7" xfId="1" applyNumberFormat="1" applyFill="1" applyBorder="1" applyProtection="1">
      <protection locked="0"/>
    </xf>
    <xf numFmtId="164" fontId="1" fillId="6" borderId="8" xfId="1" applyNumberFormat="1" applyFill="1" applyBorder="1" applyProtection="1">
      <protection locked="0"/>
    </xf>
    <xf numFmtId="164" fontId="1" fillId="6" borderId="17" xfId="1" applyNumberFormat="1" applyFill="1" applyBorder="1" applyProtection="1">
      <protection locked="0"/>
    </xf>
    <xf numFmtId="164" fontId="1" fillId="6" borderId="8" xfId="1" applyNumberFormat="1" applyFill="1" applyBorder="1" applyProtection="1">
      <protection locked="0"/>
    </xf>
    <xf numFmtId="165" fontId="3" fillId="5" borderId="2" xfId="1" applyNumberFormat="1" applyFont="1" applyFill="1" applyBorder="1" applyAlignment="1" applyProtection="1">
      <alignment horizontal="center"/>
    </xf>
    <xf numFmtId="164" fontId="4" fillId="5" borderId="2" xfId="1" applyNumberFormat="1" applyFont="1" applyFill="1" applyBorder="1" applyAlignment="1" applyProtection="1">
      <alignment horizontal="center" vertical="center"/>
    </xf>
    <xf numFmtId="0" fontId="0" fillId="0" borderId="0" xfId="0" applyProtection="1"/>
    <xf numFmtId="164" fontId="2" fillId="7" borderId="8" xfId="1" applyNumberFormat="1" applyFont="1" applyFill="1" applyBorder="1" applyAlignment="1" applyProtection="1">
      <alignment horizontal="left" wrapText="1"/>
    </xf>
    <xf numFmtId="164" fontId="3" fillId="5" borderId="12" xfId="1" applyNumberFormat="1" applyFont="1" applyFill="1" applyBorder="1" applyAlignment="1" applyProtection="1">
      <alignment horizontal="center"/>
    </xf>
    <xf numFmtId="44" fontId="1" fillId="5" borderId="17" xfId="7" applyNumberFormat="1" applyFill="1" applyBorder="1" applyProtection="1"/>
    <xf numFmtId="44" fontId="1" fillId="5" borderId="8" xfId="7" applyNumberFormat="1" applyFill="1" applyBorder="1" applyProtection="1"/>
    <xf numFmtId="44" fontId="1" fillId="5" borderId="9" xfId="7" applyNumberFormat="1" applyFill="1" applyBorder="1" applyProtection="1"/>
    <xf numFmtId="164" fontId="1" fillId="5" borderId="9" xfId="1" applyNumberFormat="1" applyFill="1" applyBorder="1" applyProtection="1"/>
    <xf numFmtId="164" fontId="1" fillId="5" borderId="7" xfId="1" applyNumberFormat="1" applyFill="1" applyBorder="1" applyProtection="1">
      <protection locked="0"/>
    </xf>
    <xf numFmtId="164" fontId="1" fillId="5" borderId="8" xfId="1" applyNumberFormat="1" applyFill="1" applyBorder="1" applyProtection="1">
      <protection locked="0"/>
    </xf>
    <xf numFmtId="164" fontId="1" fillId="5" borderId="9" xfId="1" applyNumberFormat="1" applyFill="1" applyBorder="1" applyProtection="1"/>
    <xf numFmtId="164" fontId="1" fillId="6" borderId="7" xfId="1" applyNumberFormat="1" applyFill="1" applyBorder="1" applyAlignment="1" applyProtection="1">
      <alignment vertical="center"/>
      <protection locked="0"/>
    </xf>
    <xf numFmtId="164" fontId="1" fillId="6" borderId="17" xfId="1" applyNumberFormat="1" applyFill="1" applyBorder="1" applyProtection="1">
      <protection locked="0"/>
    </xf>
    <xf numFmtId="164" fontId="1" fillId="6" borderId="8" xfId="1" applyNumberFormat="1" applyFill="1" applyBorder="1" applyProtection="1"/>
    <xf numFmtId="164" fontId="1" fillId="6" borderId="9" xfId="1" applyNumberFormat="1" applyFill="1" applyBorder="1" applyProtection="1"/>
    <xf numFmtId="3" fontId="1" fillId="6" borderId="7" xfId="4" applyNumberFormat="1" applyFill="1" applyBorder="1" applyAlignment="1" applyProtection="1">
      <protection locked="0"/>
    </xf>
    <xf numFmtId="3" fontId="1" fillId="6" borderId="8" xfId="4" applyNumberFormat="1" applyFill="1" applyBorder="1" applyAlignment="1" applyProtection="1">
      <protection locked="0"/>
    </xf>
    <xf numFmtId="37" fontId="5" fillId="6" borderId="8" xfId="2" applyNumberFormat="1" applyFill="1" applyBorder="1" applyAlignment="1" applyProtection="1">
      <alignment wrapText="1"/>
      <protection locked="0"/>
    </xf>
    <xf numFmtId="164" fontId="2" fillId="5" borderId="8" xfId="1" applyNumberFormat="1" applyFont="1" applyFill="1" applyBorder="1" applyAlignment="1" applyProtection="1">
      <alignment wrapText="1"/>
    </xf>
    <xf numFmtId="37" fontId="2" fillId="6" borderId="7" xfId="6" applyNumberFormat="1" applyFont="1" applyFill="1" applyBorder="1" applyAlignment="1" applyProtection="1">
      <protection locked="0"/>
    </xf>
    <xf numFmtId="164" fontId="2" fillId="5" borderId="8" xfId="1" applyNumberFormat="1" applyFont="1" applyFill="1" applyBorder="1" applyAlignment="1" applyProtection="1">
      <alignment horizontal="center" wrapText="1"/>
      <protection locked="0"/>
    </xf>
    <xf numFmtId="164" fontId="3" fillId="6" borderId="8" xfId="1" applyNumberFormat="1" applyFont="1" applyFill="1" applyBorder="1" applyProtection="1"/>
    <xf numFmtId="3" fontId="1" fillId="6" borderId="7" xfId="4" applyNumberFormat="1" applyFill="1" applyBorder="1" applyAlignment="1" applyProtection="1">
      <protection locked="0"/>
    </xf>
    <xf numFmtId="3" fontId="1" fillId="6" borderId="8" xfId="4" applyNumberFormat="1" applyFill="1" applyBorder="1" applyAlignment="1" applyProtection="1">
      <protection locked="0"/>
    </xf>
    <xf numFmtId="37" fontId="5" fillId="6" borderId="8" xfId="6" applyNumberFormat="1" applyFill="1" applyBorder="1" applyAlignment="1" applyProtection="1">
      <alignment wrapText="1"/>
      <protection locked="0"/>
    </xf>
    <xf numFmtId="41" fontId="1" fillId="5" borderId="9" xfId="1" applyNumberFormat="1" applyFill="1" applyBorder="1" applyProtection="1"/>
    <xf numFmtId="164" fontId="2" fillId="5" borderId="7" xfId="1" applyNumberFormat="1" applyFont="1" applyFill="1" applyBorder="1" applyAlignment="1" applyProtection="1">
      <alignment wrapText="1"/>
    </xf>
    <xf numFmtId="164" fontId="1" fillId="5" borderId="8" xfId="1" applyNumberFormat="1" applyFill="1" applyBorder="1" applyProtection="1"/>
    <xf numFmtId="164" fontId="1" fillId="5" borderId="9" xfId="1" applyNumberFormat="1" applyFill="1" applyBorder="1" applyProtection="1"/>
    <xf numFmtId="3" fontId="1" fillId="6" borderId="8" xfId="4" applyNumberFormat="1" applyFill="1" applyBorder="1" applyAlignment="1" applyProtection="1">
      <protection locked="0"/>
    </xf>
    <xf numFmtId="37" fontId="2" fillId="6" borderId="8" xfId="6" applyNumberFormat="1" applyFont="1" applyFill="1" applyBorder="1" applyAlignment="1" applyProtection="1">
      <protection locked="0"/>
    </xf>
    <xf numFmtId="164" fontId="2" fillId="5" borderId="8" xfId="1" applyNumberFormat="1" applyFont="1" applyFill="1" applyBorder="1" applyAlignment="1" applyProtection="1">
      <alignment horizontal="left" wrapText="1"/>
    </xf>
    <xf numFmtId="164" fontId="1" fillId="6" borderId="7" xfId="1" applyNumberFormat="1" applyFill="1" applyBorder="1" applyProtection="1">
      <protection locked="0"/>
    </xf>
    <xf numFmtId="164" fontId="1" fillId="6" borderId="8" xfId="1" applyNumberFormat="1" applyFill="1" applyBorder="1" applyProtection="1">
      <protection locked="0"/>
    </xf>
    <xf numFmtId="165" fontId="3" fillId="5" borderId="2" xfId="1" applyNumberFormat="1" applyFont="1" applyFill="1" applyBorder="1" applyAlignment="1" applyProtection="1">
      <alignment horizontal="center"/>
    </xf>
    <xf numFmtId="164" fontId="4" fillId="5" borderId="2" xfId="1" applyNumberFormat="1" applyFont="1" applyFill="1" applyBorder="1" applyAlignment="1" applyProtection="1">
      <alignment horizontal="center" vertical="center"/>
    </xf>
    <xf numFmtId="0" fontId="0" fillId="0" borderId="0" xfId="0" applyProtection="1"/>
    <xf numFmtId="164" fontId="2" fillId="7" borderId="8" xfId="1" applyNumberFormat="1" applyFont="1" applyFill="1" applyBorder="1" applyAlignment="1" applyProtection="1">
      <alignment horizontal="left" wrapText="1"/>
    </xf>
    <xf numFmtId="164" fontId="3" fillId="5" borderId="12" xfId="1" applyNumberFormat="1" applyFont="1" applyFill="1" applyBorder="1" applyAlignment="1" applyProtection="1">
      <alignment horizontal="center"/>
    </xf>
    <xf numFmtId="44" fontId="1" fillId="5" borderId="17" xfId="7" applyNumberFormat="1" applyFill="1" applyBorder="1" applyProtection="1"/>
    <xf numFmtId="44" fontId="1" fillId="5" borderId="8" xfId="7" applyNumberFormat="1" applyFill="1" applyBorder="1" applyProtection="1"/>
    <xf numFmtId="44" fontId="1" fillId="5" borderId="9" xfId="7" applyNumberFormat="1" applyFill="1" applyBorder="1" applyProtection="1"/>
    <xf numFmtId="164" fontId="1" fillId="6" borderId="17" xfId="1" applyNumberFormat="1" applyFill="1" applyBorder="1" applyProtection="1">
      <protection locked="0"/>
    </xf>
    <xf numFmtId="164" fontId="1" fillId="6" borderId="8" xfId="1" applyNumberFormat="1" applyFill="1" applyBorder="1" applyProtection="1">
      <protection locked="0"/>
    </xf>
    <xf numFmtId="164" fontId="1" fillId="5" borderId="7" xfId="1" applyNumberFormat="1" applyFill="1" applyBorder="1" applyProtection="1">
      <protection locked="0"/>
    </xf>
    <xf numFmtId="164" fontId="1" fillId="5" borderId="8" xfId="1" applyNumberFormat="1" applyFill="1" applyBorder="1" applyProtection="1">
      <protection locked="0"/>
    </xf>
    <xf numFmtId="164" fontId="1" fillId="6" borderId="7" xfId="1" applyNumberFormat="1" applyFill="1" applyBorder="1" applyAlignment="1" applyProtection="1">
      <alignment vertical="center"/>
      <protection locked="0"/>
    </xf>
    <xf numFmtId="164" fontId="1" fillId="6" borderId="17" xfId="1" applyNumberFormat="1" applyFill="1" applyBorder="1" applyProtection="1">
      <protection locked="0"/>
    </xf>
    <xf numFmtId="164" fontId="1" fillId="6" borderId="8" xfId="1" applyNumberFormat="1" applyFill="1" applyBorder="1" applyProtection="1"/>
    <xf numFmtId="164" fontId="1" fillId="6" borderId="9" xfId="1" applyNumberFormat="1" applyFill="1" applyBorder="1" applyProtection="1"/>
    <xf numFmtId="3" fontId="1" fillId="6" borderId="7" xfId="4" applyNumberFormat="1" applyFill="1" applyBorder="1" applyAlignment="1" applyProtection="1">
      <protection locked="0"/>
    </xf>
    <xf numFmtId="3" fontId="1" fillId="6" borderId="8" xfId="4" applyNumberFormat="1" applyFill="1" applyBorder="1" applyAlignment="1" applyProtection="1">
      <protection locked="0"/>
    </xf>
    <xf numFmtId="37" fontId="5" fillId="6" borderId="8" xfId="2" applyNumberFormat="1" applyFill="1" applyBorder="1" applyAlignment="1" applyProtection="1">
      <alignment wrapText="1"/>
      <protection locked="0"/>
    </xf>
    <xf numFmtId="164" fontId="2" fillId="5" borderId="8" xfId="1" applyNumberFormat="1" applyFont="1" applyFill="1" applyBorder="1" applyAlignment="1" applyProtection="1">
      <alignment wrapText="1"/>
    </xf>
    <xf numFmtId="37" fontId="2" fillId="6" borderId="7" xfId="6" applyNumberFormat="1" applyFont="1" applyFill="1" applyBorder="1" applyAlignment="1" applyProtection="1">
      <protection locked="0"/>
    </xf>
    <xf numFmtId="164" fontId="2" fillId="5" borderId="8" xfId="1" applyNumberFormat="1" applyFont="1" applyFill="1" applyBorder="1" applyAlignment="1" applyProtection="1">
      <alignment horizontal="center" wrapText="1"/>
      <protection locked="0"/>
    </xf>
    <xf numFmtId="164" fontId="3" fillId="6" borderId="8" xfId="1" applyNumberFormat="1" applyFont="1" applyFill="1" applyBorder="1" applyProtection="1"/>
    <xf numFmtId="3" fontId="1" fillId="6" borderId="7" xfId="4" applyNumberFormat="1" applyFill="1" applyBorder="1" applyAlignment="1" applyProtection="1">
      <protection locked="0"/>
    </xf>
    <xf numFmtId="3" fontId="1" fillId="6" borderId="8" xfId="4" applyNumberFormat="1" applyFill="1" applyBorder="1" applyAlignment="1" applyProtection="1">
      <protection locked="0"/>
    </xf>
    <xf numFmtId="37" fontId="5" fillId="6" borderId="8" xfId="6" applyNumberFormat="1" applyFill="1" applyBorder="1" applyAlignment="1" applyProtection="1">
      <alignment wrapText="1"/>
      <protection locked="0"/>
    </xf>
    <xf numFmtId="41" fontId="1" fillId="5" borderId="9" xfId="1" applyNumberFormat="1" applyFill="1" applyBorder="1" applyProtection="1"/>
    <xf numFmtId="164" fontId="2" fillId="5" borderId="7" xfId="1" applyNumberFormat="1" applyFont="1" applyFill="1" applyBorder="1" applyAlignment="1" applyProtection="1">
      <alignment wrapText="1"/>
    </xf>
    <xf numFmtId="164" fontId="1" fillId="5" borderId="8" xfId="1" applyNumberFormat="1" applyFill="1" applyBorder="1" applyProtection="1"/>
    <xf numFmtId="164" fontId="1" fillId="5" borderId="9" xfId="1" applyNumberFormat="1" applyFill="1" applyBorder="1" applyProtection="1"/>
    <xf numFmtId="3" fontId="1" fillId="6" borderId="8" xfId="4" applyNumberFormat="1" applyFill="1" applyBorder="1" applyAlignment="1" applyProtection="1">
      <protection locked="0"/>
    </xf>
    <xf numFmtId="37" fontId="2" fillId="6" borderId="8" xfId="6" applyNumberFormat="1" applyFont="1" applyFill="1" applyBorder="1" applyAlignment="1" applyProtection="1">
      <protection locked="0"/>
    </xf>
    <xf numFmtId="164" fontId="2" fillId="5" borderId="8" xfId="1" applyNumberFormat="1" applyFont="1" applyFill="1" applyBorder="1" applyAlignment="1" applyProtection="1">
      <alignment horizontal="left" wrapText="1"/>
    </xf>
    <xf numFmtId="164" fontId="1" fillId="6" borderId="7" xfId="1" applyNumberFormat="1" applyFill="1" applyBorder="1" applyProtection="1">
      <protection locked="0"/>
    </xf>
    <xf numFmtId="164" fontId="1" fillId="6" borderId="8" xfId="1" applyNumberFormat="1" applyFill="1" applyBorder="1" applyProtection="1">
      <protection locked="0"/>
    </xf>
    <xf numFmtId="165" fontId="3" fillId="5" borderId="2" xfId="1" applyNumberFormat="1" applyFont="1" applyFill="1" applyBorder="1" applyAlignment="1" applyProtection="1">
      <alignment horizontal="center"/>
    </xf>
    <xf numFmtId="164" fontId="4" fillId="5" borderId="2" xfId="1" applyNumberFormat="1" applyFont="1" applyFill="1" applyBorder="1" applyAlignment="1" applyProtection="1">
      <alignment horizontal="center" vertical="center"/>
    </xf>
    <xf numFmtId="0" fontId="0" fillId="0" borderId="0" xfId="0" applyProtection="1"/>
    <xf numFmtId="44" fontId="1" fillId="5" borderId="17" xfId="7" applyNumberFormat="1" applyFill="1" applyBorder="1" applyProtection="1"/>
    <xf numFmtId="44" fontId="1" fillId="5" borderId="8" xfId="7" applyNumberFormat="1" applyFill="1" applyBorder="1" applyProtection="1"/>
    <xf numFmtId="44" fontId="1" fillId="5" borderId="9" xfId="7" applyNumberFormat="1" applyFill="1" applyBorder="1" applyProtection="1"/>
    <xf numFmtId="164" fontId="1" fillId="6" borderId="17" xfId="1" applyNumberFormat="1" applyFill="1" applyBorder="1" applyProtection="1">
      <protection locked="0"/>
    </xf>
    <xf numFmtId="164" fontId="1" fillId="6" borderId="8" xfId="1" applyNumberFormat="1" applyFill="1" applyBorder="1" applyProtection="1">
      <protection locked="0"/>
    </xf>
    <xf numFmtId="164" fontId="1" fillId="5" borderId="9" xfId="1" applyNumberFormat="1" applyFill="1" applyBorder="1" applyProtection="1"/>
    <xf numFmtId="164" fontId="1" fillId="5" borderId="9" xfId="1" applyNumberFormat="1" applyFill="1" applyBorder="1" applyProtection="1"/>
    <xf numFmtId="164" fontId="3" fillId="3" borderId="3" xfId="1" applyNumberFormat="1" applyFont="1" applyFill="1" applyBorder="1" applyAlignment="1" applyProtection="1">
      <alignment horizontal="left" vertical="center"/>
    </xf>
    <xf numFmtId="164" fontId="3" fillId="4" borderId="3" xfId="1" applyNumberFormat="1" applyFont="1" applyFill="1" applyBorder="1" applyAlignment="1" applyProtection="1">
      <alignment horizontal="center" vertical="center"/>
    </xf>
    <xf numFmtId="164" fontId="3" fillId="4" borderId="3" xfId="1" applyNumberFormat="1" applyFont="1" applyFill="1" applyBorder="1" applyAlignment="1" applyProtection="1">
      <alignment horizontal="left" vertical="center" wrapText="1"/>
    </xf>
    <xf numFmtId="164" fontId="3" fillId="4" borderId="3" xfId="1" applyNumberFormat="1" applyFont="1" applyFill="1" applyBorder="1" applyAlignment="1" applyProtection="1">
      <alignment horizontal="left" wrapText="1"/>
    </xf>
    <xf numFmtId="164" fontId="3" fillId="4" borderId="3" xfId="1" applyNumberFormat="1" applyFont="1" applyFill="1" applyBorder="1" applyAlignment="1" applyProtection="1">
      <alignment horizontal="left" vertical="center"/>
    </xf>
    <xf numFmtId="164" fontId="0" fillId="2" borderId="9" xfId="1" applyNumberFormat="1" applyFont="1" applyFill="1" applyBorder="1" applyProtection="1"/>
    <xf numFmtId="0" fontId="0" fillId="0" borderId="0" xfId="0"/>
    <xf numFmtId="0" fontId="0" fillId="0" borderId="0" xfId="0"/>
    <xf numFmtId="164" fontId="2" fillId="7" borderId="8" xfId="1" applyNumberFormat="1" applyFont="1" applyFill="1" applyBorder="1" applyAlignment="1" applyProtection="1">
      <alignment horizontal="left" wrapText="1"/>
    </xf>
    <xf numFmtId="44" fontId="1" fillId="2" borderId="10" xfId="7" applyNumberFormat="1" applyFill="1" applyBorder="1" applyProtection="1"/>
    <xf numFmtId="44" fontId="1" fillId="2" borderId="6" xfId="7" applyNumberFormat="1" applyFill="1" applyBorder="1" applyProtection="1"/>
    <xf numFmtId="44" fontId="1" fillId="2" borderId="14" xfId="7" applyNumberFormat="1" applyFill="1" applyBorder="1" applyProtection="1"/>
    <xf numFmtId="1" fontId="3" fillId="2" borderId="12" xfId="1" applyNumberFormat="1" applyFont="1" applyFill="1" applyBorder="1" applyAlignment="1" applyProtection="1">
      <alignment horizontal="center"/>
    </xf>
    <xf numFmtId="164" fontId="3" fillId="2" borderId="21" xfId="1" applyNumberFormat="1" applyFont="1" applyFill="1" applyBorder="1" applyAlignment="1" applyProtection="1">
      <alignment horizontal="center"/>
    </xf>
    <xf numFmtId="0" fontId="5" fillId="2" borderId="7" xfId="2" applyFill="1" applyBorder="1" applyAlignment="1" applyProtection="1">
      <protection locked="0"/>
    </xf>
    <xf numFmtId="0" fontId="5" fillId="2" borderId="8" xfId="2" applyFill="1" applyBorder="1" applyAlignment="1" applyProtection="1">
      <protection locked="0"/>
    </xf>
    <xf numFmtId="164" fontId="1" fillId="9" borderId="9" xfId="1" applyNumberFormat="1" applyFill="1" applyBorder="1" applyProtection="1"/>
    <xf numFmtId="37" fontId="2" fillId="2" borderId="7" xfId="3" applyNumberFormat="1" applyFont="1" applyFill="1" applyBorder="1" applyAlignment="1" applyProtection="1">
      <protection locked="0"/>
    </xf>
    <xf numFmtId="37" fontId="5" fillId="2" borderId="8" xfId="2" applyNumberFormat="1" applyFill="1" applyBorder="1" applyAlignment="1" applyProtection="1">
      <protection locked="0"/>
    </xf>
    <xf numFmtId="164" fontId="1" fillId="2" borderId="9" xfId="1" applyNumberFormat="1" applyFill="1" applyBorder="1" applyProtection="1"/>
    <xf numFmtId="164" fontId="2" fillId="2" borderId="8" xfId="1" applyNumberFormat="1" applyFont="1" applyFill="1" applyBorder="1" applyAlignment="1" applyProtection="1">
      <alignment wrapText="1"/>
    </xf>
    <xf numFmtId="164" fontId="2" fillId="2" borderId="8" xfId="1" applyNumberFormat="1" applyFont="1" applyFill="1" applyBorder="1" applyAlignment="1" applyProtection="1">
      <alignment horizontal="center" wrapText="1"/>
      <protection locked="0"/>
    </xf>
    <xf numFmtId="164" fontId="2" fillId="2" borderId="9" xfId="1" applyNumberFormat="1" applyFont="1" applyFill="1" applyBorder="1" applyAlignment="1" applyProtection="1">
      <alignment wrapText="1"/>
    </xf>
    <xf numFmtId="164" fontId="2" fillId="2" borderId="7" xfId="1" applyNumberFormat="1" applyFont="1" applyFill="1" applyBorder="1" applyAlignment="1" applyProtection="1">
      <alignment wrapText="1"/>
    </xf>
    <xf numFmtId="0" fontId="1" fillId="2" borderId="8" xfId="4" applyFill="1" applyBorder="1" applyAlignment="1" applyProtection="1">
      <protection locked="0"/>
    </xf>
    <xf numFmtId="37" fontId="3" fillId="2" borderId="8" xfId="2" applyNumberFormat="1" applyFont="1" applyFill="1" applyBorder="1" applyAlignment="1" applyProtection="1">
      <protection locked="0"/>
    </xf>
    <xf numFmtId="164" fontId="1" fillId="2" borderId="8" xfId="1" applyNumberFormat="1" applyFill="1" applyBorder="1" applyProtection="1"/>
    <xf numFmtId="164" fontId="1" fillId="2" borderId="7" xfId="4" applyNumberFormat="1" applyFill="1" applyBorder="1" applyAlignment="1" applyProtection="1"/>
    <xf numFmtId="164" fontId="2" fillId="2" borderId="8" xfId="1" applyNumberFormat="1" applyFont="1" applyFill="1" applyBorder="1" applyAlignment="1" applyProtection="1">
      <alignment horizontal="left" wrapText="1"/>
    </xf>
    <xf numFmtId="164" fontId="1" fillId="2" borderId="8" xfId="1" applyNumberFormat="1" applyFill="1" applyBorder="1" applyProtection="1">
      <protection locked="0"/>
    </xf>
    <xf numFmtId="164" fontId="2" fillId="2" borderId="21" xfId="1" applyNumberFormat="1" applyFont="1" applyFill="1" applyBorder="1" applyAlignment="1" applyProtection="1">
      <alignment wrapText="1"/>
    </xf>
    <xf numFmtId="164" fontId="2" fillId="7" borderId="18" xfId="1" applyNumberFormat="1" applyFont="1" applyFill="1" applyBorder="1" applyAlignment="1" applyProtection="1">
      <alignment wrapText="1"/>
    </xf>
    <xf numFmtId="164" fontId="1" fillId="2" borderId="7" xfId="1" applyNumberFormat="1" applyFill="1" applyBorder="1" applyProtection="1">
      <protection locked="0"/>
    </xf>
    <xf numFmtId="164" fontId="2" fillId="2" borderId="12" xfId="1" applyNumberFormat="1" applyFont="1" applyFill="1" applyBorder="1" applyAlignment="1" applyProtection="1">
      <alignment horizontal="right"/>
    </xf>
    <xf numFmtId="164" fontId="1" fillId="2" borderId="17" xfId="1" applyNumberFormat="1" applyFill="1" applyBorder="1" applyProtection="1">
      <protection locked="0"/>
    </xf>
    <xf numFmtId="164" fontId="1" fillId="2" borderId="16" xfId="1" applyNumberFormat="1" applyFill="1" applyBorder="1" applyAlignment="1" applyProtection="1"/>
    <xf numFmtId="44" fontId="3" fillId="2" borderId="22" xfId="7" applyNumberFormat="1" applyFont="1" applyFill="1" applyBorder="1" applyAlignment="1" applyProtection="1">
      <alignment horizontal="right"/>
    </xf>
    <xf numFmtId="164" fontId="3" fillId="3" borderId="4" xfId="1" applyNumberFormat="1" applyFont="1" applyFill="1" applyBorder="1" applyAlignment="1" applyProtection="1">
      <alignment horizontal="left" vertical="center"/>
    </xf>
    <xf numFmtId="164" fontId="3" fillId="4" borderId="4" xfId="1" applyNumberFormat="1" applyFont="1" applyFill="1" applyBorder="1" applyAlignment="1" applyProtection="1">
      <alignment horizontal="center" vertical="center"/>
    </xf>
    <xf numFmtId="164" fontId="3" fillId="4" borderId="4" xfId="1" applyNumberFormat="1" applyFont="1" applyFill="1" applyBorder="1" applyAlignment="1" applyProtection="1">
      <alignment horizontal="left" vertical="center" wrapText="1"/>
    </xf>
    <xf numFmtId="164" fontId="3" fillId="4" borderId="4" xfId="1" applyNumberFormat="1" applyFont="1" applyFill="1" applyBorder="1" applyAlignment="1" applyProtection="1">
      <alignment horizontal="left" wrapText="1"/>
    </xf>
    <xf numFmtId="164" fontId="3" fillId="4" borderId="4" xfId="1" applyNumberFormat="1" applyFont="1" applyFill="1" applyBorder="1" applyAlignment="1" applyProtection="1">
      <alignment horizontal="left" vertical="center"/>
    </xf>
    <xf numFmtId="164" fontId="3" fillId="2" borderId="6" xfId="1" applyNumberFormat="1" applyFont="1" applyFill="1" applyBorder="1" applyProtection="1"/>
    <xf numFmtId="37" fontId="5" fillId="2" borderId="6" xfId="2" applyNumberFormat="1" applyFill="1" applyBorder="1" applyAlignment="1" applyProtection="1">
      <protection locked="0"/>
    </xf>
    <xf numFmtId="37" fontId="5" fillId="2" borderId="13" xfId="2" applyNumberFormat="1" applyFill="1" applyBorder="1" applyAlignment="1" applyProtection="1">
      <protection locked="0"/>
    </xf>
    <xf numFmtId="0" fontId="1" fillId="2" borderId="6" xfId="4" applyFill="1" applyBorder="1" applyAlignment="1" applyProtection="1">
      <protection locked="0"/>
    </xf>
    <xf numFmtId="3" fontId="1" fillId="2" borderId="6" xfId="4" applyNumberFormat="1" applyFill="1" applyBorder="1" applyAlignment="1" applyProtection="1">
      <protection locked="0"/>
    </xf>
    <xf numFmtId="164" fontId="1" fillId="2" borderId="6" xfId="1" applyNumberFormat="1" applyFill="1" applyBorder="1" applyProtection="1">
      <protection locked="0"/>
    </xf>
    <xf numFmtId="41" fontId="1" fillId="2" borderId="14" xfId="1" applyNumberFormat="1" applyFill="1" applyBorder="1" applyProtection="1"/>
    <xf numFmtId="164" fontId="4" fillId="2" borderId="12" xfId="1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164" fontId="3" fillId="2" borderId="6" xfId="1" applyNumberFormat="1" applyFont="1" applyFill="1" applyBorder="1" applyProtection="1"/>
    <xf numFmtId="164" fontId="2" fillId="7" borderId="8" xfId="1" applyNumberFormat="1" applyFont="1" applyFill="1" applyBorder="1" applyAlignment="1" applyProtection="1">
      <alignment horizontal="left" wrapText="1"/>
    </xf>
    <xf numFmtId="44" fontId="1" fillId="2" borderId="10" xfId="7" applyNumberFormat="1" applyFill="1" applyBorder="1" applyProtection="1"/>
    <xf numFmtId="44" fontId="1" fillId="2" borderId="6" xfId="7" applyNumberFormat="1" applyFill="1" applyBorder="1" applyProtection="1"/>
    <xf numFmtId="44" fontId="1" fillId="2" borderId="14" xfId="7" applyNumberFormat="1" applyFill="1" applyBorder="1" applyProtection="1"/>
    <xf numFmtId="37" fontId="5" fillId="2" borderId="6" xfId="2" applyNumberFormat="1" applyFill="1" applyBorder="1" applyAlignment="1" applyProtection="1">
      <protection locked="0"/>
    </xf>
    <xf numFmtId="37" fontId="5" fillId="2" borderId="13" xfId="2" applyNumberFormat="1" applyFill="1" applyBorder="1" applyAlignment="1" applyProtection="1">
      <protection locked="0"/>
    </xf>
    <xf numFmtId="0" fontId="1" fillId="2" borderId="6" xfId="4" applyFill="1" applyBorder="1" applyAlignment="1" applyProtection="1">
      <protection locked="0"/>
    </xf>
    <xf numFmtId="3" fontId="1" fillId="2" borderId="6" xfId="4" applyNumberFormat="1" applyFill="1" applyBorder="1" applyAlignment="1" applyProtection="1">
      <protection locked="0"/>
    </xf>
    <xf numFmtId="164" fontId="1" fillId="2" borderId="6" xfId="1" applyNumberFormat="1" applyFill="1" applyBorder="1" applyProtection="1">
      <protection locked="0"/>
    </xf>
    <xf numFmtId="41" fontId="1" fillId="2" borderId="14" xfId="1" applyNumberFormat="1" applyFill="1" applyBorder="1" applyProtection="1"/>
    <xf numFmtId="1" fontId="3" fillId="2" borderId="12" xfId="1" applyNumberFormat="1" applyFont="1" applyFill="1" applyBorder="1" applyAlignment="1" applyProtection="1">
      <alignment horizontal="center"/>
    </xf>
    <xf numFmtId="164" fontId="3" fillId="2" borderId="21" xfId="1" applyNumberFormat="1" applyFont="1" applyFill="1" applyBorder="1" applyAlignment="1" applyProtection="1">
      <alignment horizontal="center"/>
    </xf>
    <xf numFmtId="0" fontId="5" fillId="2" borderId="7" xfId="2" applyFill="1" applyBorder="1" applyAlignment="1" applyProtection="1">
      <protection locked="0"/>
    </xf>
    <xf numFmtId="0" fontId="5" fillId="2" borderId="8" xfId="2" applyFill="1" applyBorder="1" applyAlignment="1" applyProtection="1">
      <protection locked="0"/>
    </xf>
    <xf numFmtId="164" fontId="1" fillId="9" borderId="9" xfId="1" applyNumberFormat="1" applyFill="1" applyBorder="1" applyProtection="1"/>
    <xf numFmtId="37" fontId="2" fillId="2" borderId="7" xfId="3" applyNumberFormat="1" applyFont="1" applyFill="1" applyBorder="1" applyAlignment="1" applyProtection="1">
      <protection locked="0"/>
    </xf>
    <xf numFmtId="37" fontId="5" fillId="2" borderId="8" xfId="2" applyNumberFormat="1" applyFill="1" applyBorder="1" applyAlignment="1" applyProtection="1">
      <protection locked="0"/>
    </xf>
    <xf numFmtId="164" fontId="1" fillId="2" borderId="9" xfId="1" applyNumberFormat="1" applyFill="1" applyBorder="1" applyProtection="1"/>
    <xf numFmtId="43" fontId="2" fillId="2" borderId="7" xfId="2" applyNumberFormat="1" applyFont="1" applyFill="1" applyBorder="1" applyAlignment="1" applyProtection="1"/>
    <xf numFmtId="164" fontId="2" fillId="2" borderId="8" xfId="1" applyNumberFormat="1" applyFont="1" applyFill="1" applyBorder="1" applyAlignment="1" applyProtection="1">
      <alignment wrapText="1"/>
    </xf>
    <xf numFmtId="164" fontId="2" fillId="2" borderId="8" xfId="1" applyNumberFormat="1" applyFont="1" applyFill="1" applyBorder="1" applyAlignment="1" applyProtection="1">
      <alignment horizontal="center" wrapText="1"/>
      <protection locked="0"/>
    </xf>
    <xf numFmtId="164" fontId="2" fillId="2" borderId="9" xfId="1" applyNumberFormat="1" applyFont="1" applyFill="1" applyBorder="1" applyAlignment="1" applyProtection="1">
      <alignment wrapText="1"/>
    </xf>
    <xf numFmtId="164" fontId="2" fillId="2" borderId="7" xfId="1" applyNumberFormat="1" applyFont="1" applyFill="1" applyBorder="1" applyAlignment="1" applyProtection="1">
      <alignment wrapText="1"/>
    </xf>
    <xf numFmtId="0" fontId="1" fillId="2" borderId="8" xfId="4" applyFill="1" applyBorder="1" applyAlignment="1" applyProtection="1">
      <protection locked="0"/>
    </xf>
    <xf numFmtId="37" fontId="3" fillId="2" borderId="8" xfId="2" applyNumberFormat="1" applyFont="1" applyFill="1" applyBorder="1" applyAlignment="1" applyProtection="1">
      <protection locked="0"/>
    </xf>
    <xf numFmtId="164" fontId="1" fillId="2" borderId="8" xfId="1" applyNumberFormat="1" applyFill="1" applyBorder="1" applyProtection="1"/>
    <xf numFmtId="164" fontId="1" fillId="2" borderId="7" xfId="4" applyNumberFormat="1" applyFill="1" applyBorder="1" applyAlignment="1" applyProtection="1"/>
    <xf numFmtId="164" fontId="2" fillId="2" borderId="8" xfId="1" applyNumberFormat="1" applyFont="1" applyFill="1" applyBorder="1" applyAlignment="1" applyProtection="1">
      <alignment horizontal="left" wrapText="1"/>
    </xf>
    <xf numFmtId="164" fontId="1" fillId="2" borderId="8" xfId="1" applyNumberFormat="1" applyFill="1" applyBorder="1" applyProtection="1">
      <protection locked="0"/>
    </xf>
    <xf numFmtId="164" fontId="2" fillId="2" borderId="21" xfId="1" applyNumberFormat="1" applyFont="1" applyFill="1" applyBorder="1" applyAlignment="1" applyProtection="1">
      <alignment wrapText="1"/>
    </xf>
    <xf numFmtId="164" fontId="2" fillId="7" borderId="18" xfId="1" applyNumberFormat="1" applyFont="1" applyFill="1" applyBorder="1" applyAlignment="1" applyProtection="1">
      <alignment wrapText="1"/>
    </xf>
    <xf numFmtId="164" fontId="1" fillId="2" borderId="7" xfId="1" applyNumberFormat="1" applyFill="1" applyBorder="1" applyProtection="1">
      <protection locked="0"/>
    </xf>
    <xf numFmtId="164" fontId="2" fillId="2" borderId="12" xfId="1" applyNumberFormat="1" applyFont="1" applyFill="1" applyBorder="1" applyAlignment="1" applyProtection="1">
      <alignment horizontal="right"/>
    </xf>
    <xf numFmtId="164" fontId="1" fillId="2" borderId="17" xfId="1" applyNumberFormat="1" applyFill="1" applyBorder="1" applyProtection="1">
      <protection locked="0"/>
    </xf>
    <xf numFmtId="164" fontId="1" fillId="2" borderId="16" xfId="1" applyNumberFormat="1" applyFill="1" applyBorder="1" applyAlignment="1" applyProtection="1"/>
    <xf numFmtId="44" fontId="3" fillId="2" borderId="22" xfId="7" applyNumberFormat="1" applyFont="1" applyFill="1" applyBorder="1" applyAlignment="1" applyProtection="1">
      <alignment horizontal="right"/>
    </xf>
    <xf numFmtId="164" fontId="3" fillId="3" borderId="4" xfId="1" applyNumberFormat="1" applyFont="1" applyFill="1" applyBorder="1" applyAlignment="1" applyProtection="1">
      <alignment horizontal="left" vertical="center"/>
    </xf>
    <xf numFmtId="164" fontId="3" fillId="4" borderId="4" xfId="1" applyNumberFormat="1" applyFont="1" applyFill="1" applyBorder="1" applyAlignment="1" applyProtection="1">
      <alignment horizontal="center" vertical="center"/>
    </xf>
    <xf numFmtId="164" fontId="3" fillId="4" borderId="4" xfId="1" applyNumberFormat="1" applyFont="1" applyFill="1" applyBorder="1" applyAlignment="1" applyProtection="1">
      <alignment horizontal="left" vertical="center" wrapText="1"/>
    </xf>
    <xf numFmtId="164" fontId="3" fillId="4" borderId="4" xfId="1" applyNumberFormat="1" applyFont="1" applyFill="1" applyBorder="1" applyAlignment="1" applyProtection="1">
      <alignment horizontal="left" wrapText="1"/>
    </xf>
    <xf numFmtId="164" fontId="3" fillId="4" borderId="4" xfId="1" applyNumberFormat="1" applyFont="1" applyFill="1" applyBorder="1" applyAlignment="1" applyProtection="1">
      <alignment horizontal="left" vertical="center"/>
    </xf>
    <xf numFmtId="0" fontId="0" fillId="0" borderId="0" xfId="0"/>
    <xf numFmtId="0" fontId="0" fillId="0" borderId="0" xfId="0"/>
    <xf numFmtId="164" fontId="3" fillId="2" borderId="6" xfId="1" applyNumberFormat="1" applyFont="1" applyFill="1" applyBorder="1" applyProtection="1"/>
    <xf numFmtId="164" fontId="2" fillId="7" borderId="8" xfId="1" applyNumberFormat="1" applyFont="1" applyFill="1" applyBorder="1" applyAlignment="1" applyProtection="1">
      <alignment horizontal="left" wrapText="1"/>
    </xf>
    <xf numFmtId="44" fontId="1" fillId="2" borderId="10" xfId="7" applyNumberFormat="1" applyFill="1" applyBorder="1" applyProtection="1"/>
    <xf numFmtId="44" fontId="1" fillId="2" borderId="6" xfId="7" applyNumberFormat="1" applyFill="1" applyBorder="1" applyProtection="1"/>
    <xf numFmtId="44" fontId="1" fillId="2" borderId="14" xfId="7" applyNumberFormat="1" applyFill="1" applyBorder="1" applyProtection="1"/>
    <xf numFmtId="37" fontId="5" fillId="2" borderId="6" xfId="2" applyNumberFormat="1" applyFill="1" applyBorder="1" applyAlignment="1" applyProtection="1">
      <protection locked="0"/>
    </xf>
    <xf numFmtId="37" fontId="5" fillId="2" borderId="13" xfId="2" applyNumberFormat="1" applyFill="1" applyBorder="1" applyAlignment="1" applyProtection="1">
      <protection locked="0"/>
    </xf>
    <xf numFmtId="0" fontId="1" fillId="2" borderId="6" xfId="4" applyFill="1" applyBorder="1" applyAlignment="1" applyProtection="1">
      <protection locked="0"/>
    </xf>
    <xf numFmtId="3" fontId="1" fillId="2" borderId="6" xfId="4" applyNumberFormat="1" applyFill="1" applyBorder="1" applyAlignment="1" applyProtection="1">
      <protection locked="0"/>
    </xf>
    <xf numFmtId="164" fontId="1" fillId="2" borderId="6" xfId="1" applyNumberFormat="1" applyFill="1" applyBorder="1" applyProtection="1">
      <protection locked="0"/>
    </xf>
    <xf numFmtId="41" fontId="1" fillId="2" borderId="14" xfId="1" applyNumberFormat="1" applyFill="1" applyBorder="1" applyProtection="1"/>
    <xf numFmtId="1" fontId="3" fillId="2" borderId="12" xfId="1" applyNumberFormat="1" applyFont="1" applyFill="1" applyBorder="1" applyAlignment="1" applyProtection="1">
      <alignment horizontal="center"/>
    </xf>
    <xf numFmtId="164" fontId="3" fillId="2" borderId="21" xfId="1" applyNumberFormat="1" applyFont="1" applyFill="1" applyBorder="1" applyAlignment="1" applyProtection="1">
      <alignment horizontal="center"/>
    </xf>
    <xf numFmtId="0" fontId="5" fillId="2" borderId="7" xfId="2" applyFill="1" applyBorder="1" applyAlignment="1" applyProtection="1">
      <protection locked="0"/>
    </xf>
    <xf numFmtId="0" fontId="5" fillId="2" borderId="8" xfId="2" applyFill="1" applyBorder="1" applyAlignment="1" applyProtection="1">
      <protection locked="0"/>
    </xf>
    <xf numFmtId="164" fontId="1" fillId="9" borderId="9" xfId="1" applyNumberFormat="1" applyFill="1" applyBorder="1" applyProtection="1"/>
    <xf numFmtId="37" fontId="2" fillId="2" borderId="7" xfId="3" applyNumberFormat="1" applyFont="1" applyFill="1" applyBorder="1" applyAlignment="1" applyProtection="1">
      <protection locked="0"/>
    </xf>
    <xf numFmtId="37" fontId="5" fillId="2" borderId="8" xfId="2" applyNumberFormat="1" applyFill="1" applyBorder="1" applyAlignment="1" applyProtection="1">
      <protection locked="0"/>
    </xf>
    <xf numFmtId="164" fontId="1" fillId="2" borderId="9" xfId="1" applyNumberFormat="1" applyFill="1" applyBorder="1" applyProtection="1"/>
    <xf numFmtId="43" fontId="2" fillId="2" borderId="7" xfId="2" applyNumberFormat="1" applyFont="1" applyFill="1" applyBorder="1" applyAlignment="1" applyProtection="1"/>
    <xf numFmtId="164" fontId="2" fillId="2" borderId="8" xfId="1" applyNumberFormat="1" applyFont="1" applyFill="1" applyBorder="1" applyAlignment="1" applyProtection="1">
      <alignment wrapText="1"/>
    </xf>
    <xf numFmtId="164" fontId="2" fillId="2" borderId="8" xfId="1" applyNumberFormat="1" applyFont="1" applyFill="1" applyBorder="1" applyAlignment="1" applyProtection="1">
      <alignment horizontal="center" wrapText="1"/>
      <protection locked="0"/>
    </xf>
    <xf numFmtId="164" fontId="2" fillId="2" borderId="9" xfId="1" applyNumberFormat="1" applyFont="1" applyFill="1" applyBorder="1" applyAlignment="1" applyProtection="1">
      <alignment wrapText="1"/>
    </xf>
    <xf numFmtId="164" fontId="2" fillId="2" borderId="7" xfId="1" applyNumberFormat="1" applyFont="1" applyFill="1" applyBorder="1" applyAlignment="1" applyProtection="1">
      <alignment wrapText="1"/>
    </xf>
    <xf numFmtId="0" fontId="1" fillId="2" borderId="8" xfId="4" applyFill="1" applyBorder="1" applyAlignment="1" applyProtection="1">
      <protection locked="0"/>
    </xf>
    <xf numFmtId="37" fontId="3" fillId="2" borderId="8" xfId="2" applyNumberFormat="1" applyFont="1" applyFill="1" applyBorder="1" applyAlignment="1" applyProtection="1">
      <protection locked="0"/>
    </xf>
    <xf numFmtId="164" fontId="1" fillId="2" borderId="8" xfId="1" applyNumberFormat="1" applyFill="1" applyBorder="1" applyProtection="1"/>
    <xf numFmtId="164" fontId="1" fillId="2" borderId="7" xfId="4" applyNumberFormat="1" applyFill="1" applyBorder="1" applyAlignment="1" applyProtection="1"/>
    <xf numFmtId="164" fontId="2" fillId="2" borderId="8" xfId="1" applyNumberFormat="1" applyFont="1" applyFill="1" applyBorder="1" applyAlignment="1" applyProtection="1">
      <alignment horizontal="left" wrapText="1"/>
    </xf>
    <xf numFmtId="164" fontId="1" fillId="2" borderId="8" xfId="1" applyNumberFormat="1" applyFill="1" applyBorder="1" applyProtection="1">
      <protection locked="0"/>
    </xf>
    <xf numFmtId="164" fontId="2" fillId="2" borderId="21" xfId="1" applyNumberFormat="1" applyFont="1" applyFill="1" applyBorder="1" applyAlignment="1" applyProtection="1">
      <alignment wrapText="1"/>
    </xf>
    <xf numFmtId="164" fontId="2" fillId="7" borderId="18" xfId="1" applyNumberFormat="1" applyFont="1" applyFill="1" applyBorder="1" applyAlignment="1" applyProtection="1">
      <alignment wrapText="1"/>
    </xf>
    <xf numFmtId="164" fontId="1" fillId="2" borderId="7" xfId="1" applyNumberFormat="1" applyFill="1" applyBorder="1" applyProtection="1">
      <protection locked="0"/>
    </xf>
    <xf numFmtId="164" fontId="2" fillId="2" borderId="12" xfId="1" applyNumberFormat="1" applyFont="1" applyFill="1" applyBorder="1" applyAlignment="1" applyProtection="1">
      <alignment horizontal="right"/>
    </xf>
    <xf numFmtId="164" fontId="1" fillId="2" borderId="17" xfId="1" applyNumberFormat="1" applyFill="1" applyBorder="1" applyProtection="1">
      <protection locked="0"/>
    </xf>
    <xf numFmtId="164" fontId="1" fillId="2" borderId="16" xfId="1" applyNumberFormat="1" applyFill="1" applyBorder="1" applyAlignment="1" applyProtection="1"/>
    <xf numFmtId="164" fontId="3" fillId="3" borderId="4" xfId="1" applyNumberFormat="1" applyFont="1" applyFill="1" applyBorder="1" applyAlignment="1" applyProtection="1">
      <alignment horizontal="left" vertical="center"/>
    </xf>
    <xf numFmtId="164" fontId="3" fillId="4" borderId="4" xfId="1" applyNumberFormat="1" applyFont="1" applyFill="1" applyBorder="1" applyAlignment="1" applyProtection="1">
      <alignment horizontal="center" vertical="center"/>
    </xf>
    <xf numFmtId="164" fontId="3" fillId="4" borderId="4" xfId="1" applyNumberFormat="1" applyFont="1" applyFill="1" applyBorder="1" applyAlignment="1" applyProtection="1">
      <alignment horizontal="left" vertical="center" wrapText="1"/>
    </xf>
    <xf numFmtId="164" fontId="3" fillId="4" borderId="4" xfId="1" applyNumberFormat="1" applyFont="1" applyFill="1" applyBorder="1" applyAlignment="1" applyProtection="1">
      <alignment horizontal="left" wrapText="1"/>
    </xf>
    <xf numFmtId="164" fontId="3" fillId="4" borderId="4" xfId="1" applyNumberFormat="1" applyFont="1" applyFill="1" applyBorder="1" applyAlignment="1" applyProtection="1">
      <alignment horizontal="left" vertical="center"/>
    </xf>
    <xf numFmtId="0" fontId="0" fillId="0" borderId="0" xfId="0"/>
    <xf numFmtId="0" fontId="0" fillId="0" borderId="0" xfId="0"/>
    <xf numFmtId="164" fontId="3" fillId="2" borderId="6" xfId="1" applyNumberFormat="1" applyFont="1" applyFill="1" applyBorder="1" applyProtection="1"/>
    <xf numFmtId="164" fontId="2" fillId="7" borderId="8" xfId="1" applyNumberFormat="1" applyFont="1" applyFill="1" applyBorder="1" applyAlignment="1" applyProtection="1">
      <alignment horizontal="left" wrapText="1"/>
    </xf>
    <xf numFmtId="44" fontId="1" fillId="2" borderId="10" xfId="7" applyNumberFormat="1" applyFill="1" applyBorder="1" applyProtection="1"/>
    <xf numFmtId="44" fontId="1" fillId="2" borderId="6" xfId="7" applyNumberFormat="1" applyFill="1" applyBorder="1" applyProtection="1"/>
    <xf numFmtId="44" fontId="1" fillId="2" borderId="14" xfId="7" applyNumberFormat="1" applyFill="1" applyBorder="1" applyProtection="1"/>
    <xf numFmtId="37" fontId="5" fillId="2" borderId="6" xfId="2" applyNumberFormat="1" applyFill="1" applyBorder="1" applyAlignment="1" applyProtection="1">
      <protection locked="0"/>
    </xf>
    <xf numFmtId="37" fontId="5" fillId="2" borderId="13" xfId="2" applyNumberFormat="1" applyFill="1" applyBorder="1" applyAlignment="1" applyProtection="1">
      <protection locked="0"/>
    </xf>
    <xf numFmtId="0" fontId="1" fillId="2" borderId="6" xfId="4" applyFill="1" applyBorder="1" applyAlignment="1" applyProtection="1">
      <protection locked="0"/>
    </xf>
    <xf numFmtId="3" fontId="1" fillId="2" borderId="6" xfId="4" applyNumberFormat="1" applyFill="1" applyBorder="1" applyAlignment="1" applyProtection="1">
      <protection locked="0"/>
    </xf>
    <xf numFmtId="164" fontId="1" fillId="2" borderId="6" xfId="1" applyNumberFormat="1" applyFill="1" applyBorder="1" applyProtection="1">
      <protection locked="0"/>
    </xf>
    <xf numFmtId="41" fontId="1" fillId="2" borderId="14" xfId="1" applyNumberFormat="1" applyFill="1" applyBorder="1" applyProtection="1"/>
    <xf numFmtId="164" fontId="8" fillId="0" borderId="12" xfId="1" applyNumberFormat="1" applyFont="1" applyBorder="1" applyAlignment="1" applyProtection="1">
      <alignment horizontal="center" vertical="center"/>
      <protection locked="0"/>
    </xf>
    <xf numFmtId="1" fontId="3" fillId="2" borderId="12" xfId="1" applyNumberFormat="1" applyFont="1" applyFill="1" applyBorder="1" applyAlignment="1" applyProtection="1">
      <alignment horizontal="center"/>
    </xf>
    <xf numFmtId="164" fontId="3" fillId="2" borderId="21" xfId="1" applyNumberFormat="1" applyFont="1" applyFill="1" applyBorder="1" applyAlignment="1" applyProtection="1">
      <alignment horizontal="center"/>
    </xf>
    <xf numFmtId="0" fontId="5" fillId="2" borderId="7" xfId="2" applyFill="1" applyBorder="1" applyAlignment="1" applyProtection="1">
      <protection locked="0"/>
    </xf>
    <xf numFmtId="0" fontId="5" fillId="2" borderId="8" xfId="2" applyFill="1" applyBorder="1" applyAlignment="1" applyProtection="1">
      <protection locked="0"/>
    </xf>
    <xf numFmtId="164" fontId="1" fillId="9" borderId="9" xfId="1" applyNumberFormat="1" applyFill="1" applyBorder="1" applyProtection="1"/>
    <xf numFmtId="37" fontId="2" fillId="2" borderId="7" xfId="3" applyNumberFormat="1" applyFont="1" applyFill="1" applyBorder="1" applyAlignment="1" applyProtection="1">
      <protection locked="0"/>
    </xf>
    <xf numFmtId="37" fontId="5" fillId="2" borderId="8" xfId="2" applyNumberFormat="1" applyFill="1" applyBorder="1" applyAlignment="1" applyProtection="1">
      <protection locked="0"/>
    </xf>
    <xf numFmtId="164" fontId="1" fillId="2" borderId="9" xfId="1" applyNumberFormat="1" applyFill="1" applyBorder="1" applyProtection="1"/>
    <xf numFmtId="43" fontId="2" fillId="2" borderId="7" xfId="2" applyNumberFormat="1" applyFont="1" applyFill="1" applyBorder="1" applyAlignment="1" applyProtection="1"/>
    <xf numFmtId="164" fontId="2" fillId="2" borderId="8" xfId="1" applyNumberFormat="1" applyFont="1" applyFill="1" applyBorder="1" applyAlignment="1" applyProtection="1">
      <alignment wrapText="1"/>
    </xf>
    <xf numFmtId="164" fontId="2" fillId="2" borderId="8" xfId="1" applyNumberFormat="1" applyFont="1" applyFill="1" applyBorder="1" applyAlignment="1" applyProtection="1">
      <alignment horizontal="center" wrapText="1"/>
      <protection locked="0"/>
    </xf>
    <xf numFmtId="164" fontId="2" fillId="2" borderId="9" xfId="1" applyNumberFormat="1" applyFont="1" applyFill="1" applyBorder="1" applyAlignment="1" applyProtection="1">
      <alignment wrapText="1"/>
    </xf>
    <xf numFmtId="164" fontId="2" fillId="2" borderId="7" xfId="1" applyNumberFormat="1" applyFont="1" applyFill="1" applyBorder="1" applyAlignment="1" applyProtection="1">
      <alignment wrapText="1"/>
    </xf>
    <xf numFmtId="0" fontId="1" fillId="2" borderId="8" xfId="4" applyFill="1" applyBorder="1" applyAlignment="1" applyProtection="1">
      <protection locked="0"/>
    </xf>
    <xf numFmtId="37" fontId="3" fillId="2" borderId="8" xfId="2" applyNumberFormat="1" applyFont="1" applyFill="1" applyBorder="1" applyAlignment="1" applyProtection="1">
      <protection locked="0"/>
    </xf>
    <xf numFmtId="164" fontId="1" fillId="2" borderId="8" xfId="1" applyNumberFormat="1" applyFill="1" applyBorder="1" applyProtection="1"/>
    <xf numFmtId="164" fontId="1" fillId="2" borderId="7" xfId="4" applyNumberFormat="1" applyFill="1" applyBorder="1" applyAlignment="1" applyProtection="1"/>
    <xf numFmtId="164" fontId="2" fillId="2" borderId="8" xfId="1" applyNumberFormat="1" applyFont="1" applyFill="1" applyBorder="1" applyAlignment="1" applyProtection="1">
      <alignment horizontal="left" wrapText="1"/>
    </xf>
    <xf numFmtId="164" fontId="1" fillId="2" borderId="8" xfId="1" applyNumberFormat="1" applyFill="1" applyBorder="1" applyProtection="1">
      <protection locked="0"/>
    </xf>
    <xf numFmtId="164" fontId="2" fillId="2" borderId="21" xfId="1" applyNumberFormat="1" applyFont="1" applyFill="1" applyBorder="1" applyAlignment="1" applyProtection="1">
      <alignment wrapText="1"/>
    </xf>
    <xf numFmtId="164" fontId="2" fillId="7" borderId="18" xfId="1" applyNumberFormat="1" applyFont="1" applyFill="1" applyBorder="1" applyAlignment="1" applyProtection="1">
      <alignment wrapText="1"/>
    </xf>
    <xf numFmtId="164" fontId="1" fillId="2" borderId="7" xfId="1" applyNumberFormat="1" applyFill="1" applyBorder="1" applyProtection="1">
      <protection locked="0"/>
    </xf>
    <xf numFmtId="164" fontId="2" fillId="2" borderId="12" xfId="1" applyNumberFormat="1" applyFont="1" applyFill="1" applyBorder="1" applyAlignment="1" applyProtection="1">
      <alignment horizontal="right"/>
    </xf>
    <xf numFmtId="164" fontId="1" fillId="2" borderId="17" xfId="1" applyNumberFormat="1" applyFill="1" applyBorder="1" applyProtection="1">
      <protection locked="0"/>
    </xf>
    <xf numFmtId="164" fontId="1" fillId="2" borderId="16" xfId="1" applyNumberFormat="1" applyFill="1" applyBorder="1" applyAlignment="1" applyProtection="1"/>
    <xf numFmtId="44" fontId="3" fillId="2" borderId="22" xfId="7" applyNumberFormat="1" applyFont="1" applyFill="1" applyBorder="1" applyAlignment="1" applyProtection="1">
      <alignment horizontal="right"/>
    </xf>
    <xf numFmtId="164" fontId="3" fillId="3" borderId="4" xfId="1" applyNumberFormat="1" applyFont="1" applyFill="1" applyBorder="1" applyAlignment="1" applyProtection="1">
      <alignment horizontal="left" vertical="center"/>
    </xf>
    <xf numFmtId="164" fontId="3" fillId="4" borderId="4" xfId="1" applyNumberFormat="1" applyFont="1" applyFill="1" applyBorder="1" applyAlignment="1" applyProtection="1">
      <alignment horizontal="center" vertical="center"/>
    </xf>
    <xf numFmtId="164" fontId="3" fillId="4" borderId="4" xfId="1" applyNumberFormat="1" applyFont="1" applyFill="1" applyBorder="1" applyAlignment="1" applyProtection="1">
      <alignment horizontal="left" vertical="center" wrapText="1"/>
    </xf>
    <xf numFmtId="164" fontId="3" fillId="4" borderId="4" xfId="1" applyNumberFormat="1" applyFont="1" applyFill="1" applyBorder="1" applyAlignment="1" applyProtection="1">
      <alignment horizontal="left" wrapText="1"/>
    </xf>
    <xf numFmtId="164" fontId="3" fillId="4" borderId="4" xfId="1" applyNumberFormat="1" applyFont="1" applyFill="1" applyBorder="1" applyAlignment="1" applyProtection="1">
      <alignment horizontal="left" vertical="center"/>
    </xf>
    <xf numFmtId="0" fontId="0" fillId="0" borderId="0" xfId="0"/>
    <xf numFmtId="164" fontId="3" fillId="2" borderId="6" xfId="1" applyNumberFormat="1" applyFont="1" applyFill="1" applyBorder="1" applyProtection="1"/>
    <xf numFmtId="164" fontId="2" fillId="7" borderId="8" xfId="1" applyNumberFormat="1" applyFont="1" applyFill="1" applyBorder="1" applyAlignment="1" applyProtection="1">
      <alignment horizontal="left" wrapText="1"/>
    </xf>
    <xf numFmtId="44" fontId="1" fillId="2" borderId="10" xfId="7" applyNumberFormat="1" applyFill="1" applyBorder="1" applyProtection="1"/>
    <xf numFmtId="44" fontId="1" fillId="2" borderId="6" xfId="7" applyNumberFormat="1" applyFill="1" applyBorder="1" applyProtection="1"/>
    <xf numFmtId="44" fontId="1" fillId="2" borderId="14" xfId="7" applyNumberFormat="1" applyFill="1" applyBorder="1" applyProtection="1"/>
    <xf numFmtId="37" fontId="5" fillId="2" borderId="6" xfId="2" applyNumberFormat="1" applyFill="1" applyBorder="1" applyAlignment="1" applyProtection="1">
      <protection locked="0"/>
    </xf>
    <xf numFmtId="37" fontId="5" fillId="2" borderId="13" xfId="2" applyNumberFormat="1" applyFill="1" applyBorder="1" applyAlignment="1" applyProtection="1">
      <protection locked="0"/>
    </xf>
    <xf numFmtId="0" fontId="1" fillId="2" borderId="6" xfId="4" applyFill="1" applyBorder="1" applyAlignment="1" applyProtection="1">
      <protection locked="0"/>
    </xf>
    <xf numFmtId="3" fontId="1" fillId="2" borderId="6" xfId="4" applyNumberFormat="1" applyFill="1" applyBorder="1" applyAlignment="1" applyProtection="1">
      <protection locked="0"/>
    </xf>
    <xf numFmtId="164" fontId="1" fillId="2" borderId="6" xfId="1" applyNumberFormat="1" applyFill="1" applyBorder="1" applyProtection="1">
      <protection locked="0"/>
    </xf>
    <xf numFmtId="41" fontId="1" fillId="2" borderId="14" xfId="1" applyNumberFormat="1" applyFill="1" applyBorder="1" applyProtection="1"/>
    <xf numFmtId="1" fontId="3" fillId="2" borderId="12" xfId="1" applyNumberFormat="1" applyFont="1" applyFill="1" applyBorder="1" applyAlignment="1" applyProtection="1">
      <alignment horizontal="center"/>
    </xf>
    <xf numFmtId="164" fontId="3" fillId="2" borderId="21" xfId="1" applyNumberFormat="1" applyFont="1" applyFill="1" applyBorder="1" applyAlignment="1" applyProtection="1">
      <alignment horizontal="center"/>
    </xf>
    <xf numFmtId="0" fontId="5" fillId="2" borderId="7" xfId="2" applyFill="1" applyBorder="1" applyAlignment="1" applyProtection="1">
      <protection locked="0"/>
    </xf>
    <xf numFmtId="0" fontId="5" fillId="2" borderId="8" xfId="2" applyFill="1" applyBorder="1" applyAlignment="1" applyProtection="1">
      <protection locked="0"/>
    </xf>
    <xf numFmtId="164" fontId="1" fillId="9" borderId="9" xfId="1" applyNumberFormat="1" applyFill="1" applyBorder="1" applyProtection="1"/>
    <xf numFmtId="37" fontId="2" fillId="2" borderId="7" xfId="3" applyNumberFormat="1" applyFont="1" applyFill="1" applyBorder="1" applyAlignment="1" applyProtection="1">
      <protection locked="0"/>
    </xf>
    <xf numFmtId="37" fontId="5" fillId="2" borderId="8" xfId="2" applyNumberFormat="1" applyFill="1" applyBorder="1" applyAlignment="1" applyProtection="1">
      <protection locked="0"/>
    </xf>
    <xf numFmtId="164" fontId="1" fillId="2" borderId="9" xfId="1" applyNumberFormat="1" applyFill="1" applyBorder="1" applyProtection="1"/>
    <xf numFmtId="43" fontId="2" fillId="2" borderId="7" xfId="2" applyNumberFormat="1" applyFont="1" applyFill="1" applyBorder="1" applyAlignment="1" applyProtection="1"/>
    <xf numFmtId="164" fontId="2" fillId="2" borderId="8" xfId="1" applyNumberFormat="1" applyFont="1" applyFill="1" applyBorder="1" applyAlignment="1" applyProtection="1">
      <alignment wrapText="1"/>
    </xf>
    <xf numFmtId="164" fontId="2" fillId="2" borderId="8" xfId="1" applyNumberFormat="1" applyFont="1" applyFill="1" applyBorder="1" applyAlignment="1" applyProtection="1">
      <alignment horizontal="center" wrapText="1"/>
      <protection locked="0"/>
    </xf>
    <xf numFmtId="164" fontId="2" fillId="2" borderId="9" xfId="1" applyNumberFormat="1" applyFont="1" applyFill="1" applyBorder="1" applyAlignment="1" applyProtection="1">
      <alignment wrapText="1"/>
    </xf>
    <xf numFmtId="164" fontId="2" fillId="2" borderId="7" xfId="1" applyNumberFormat="1" applyFont="1" applyFill="1" applyBorder="1" applyAlignment="1" applyProtection="1">
      <alignment wrapText="1"/>
    </xf>
    <xf numFmtId="0" fontId="1" fillId="2" borderId="8" xfId="4" applyFill="1" applyBorder="1" applyAlignment="1" applyProtection="1">
      <protection locked="0"/>
    </xf>
    <xf numFmtId="37" fontId="3" fillId="2" borderId="8" xfId="2" applyNumberFormat="1" applyFont="1" applyFill="1" applyBorder="1" applyAlignment="1" applyProtection="1">
      <protection locked="0"/>
    </xf>
    <xf numFmtId="164" fontId="1" fillId="2" borderId="8" xfId="1" applyNumberFormat="1" applyFill="1" applyBorder="1" applyProtection="1"/>
    <xf numFmtId="164" fontId="1" fillId="2" borderId="7" xfId="4" applyNumberFormat="1" applyFill="1" applyBorder="1" applyAlignment="1" applyProtection="1"/>
    <xf numFmtId="164" fontId="2" fillId="2" borderId="8" xfId="1" applyNumberFormat="1" applyFont="1" applyFill="1" applyBorder="1" applyAlignment="1" applyProtection="1">
      <alignment horizontal="left" wrapText="1"/>
    </xf>
    <xf numFmtId="164" fontId="1" fillId="2" borderId="8" xfId="1" applyNumberFormat="1" applyFill="1" applyBorder="1" applyProtection="1">
      <protection locked="0"/>
    </xf>
    <xf numFmtId="164" fontId="2" fillId="2" borderId="21" xfId="1" applyNumberFormat="1" applyFont="1" applyFill="1" applyBorder="1" applyAlignment="1" applyProtection="1">
      <alignment wrapText="1"/>
    </xf>
    <xf numFmtId="164" fontId="2" fillId="7" borderId="18" xfId="1" applyNumberFormat="1" applyFont="1" applyFill="1" applyBorder="1" applyAlignment="1" applyProtection="1">
      <alignment wrapText="1"/>
    </xf>
    <xf numFmtId="164" fontId="1" fillId="2" borderId="7" xfId="1" applyNumberFormat="1" applyFill="1" applyBorder="1" applyProtection="1">
      <protection locked="0"/>
    </xf>
    <xf numFmtId="164" fontId="2" fillId="2" borderId="12" xfId="1" applyNumberFormat="1" applyFont="1" applyFill="1" applyBorder="1" applyAlignment="1" applyProtection="1">
      <alignment horizontal="right"/>
    </xf>
    <xf numFmtId="164" fontId="1" fillId="2" borderId="17" xfId="1" applyNumberFormat="1" applyFill="1" applyBorder="1" applyProtection="1">
      <protection locked="0"/>
    </xf>
    <xf numFmtId="164" fontId="1" fillId="2" borderId="16" xfId="1" applyNumberFormat="1" applyFill="1" applyBorder="1" applyAlignment="1" applyProtection="1"/>
    <xf numFmtId="44" fontId="3" fillId="2" borderId="22" xfId="7" applyNumberFormat="1" applyFont="1" applyFill="1" applyBorder="1" applyAlignment="1" applyProtection="1">
      <alignment horizontal="right"/>
    </xf>
    <xf numFmtId="164" fontId="3" fillId="3" borderId="4" xfId="1" applyNumberFormat="1" applyFont="1" applyFill="1" applyBorder="1" applyAlignment="1" applyProtection="1">
      <alignment horizontal="left" vertical="center"/>
    </xf>
    <xf numFmtId="164" fontId="3" fillId="4" borderId="4" xfId="1" applyNumberFormat="1" applyFont="1" applyFill="1" applyBorder="1" applyAlignment="1" applyProtection="1">
      <alignment horizontal="center" vertical="center"/>
    </xf>
    <xf numFmtId="164" fontId="3" fillId="4" borderId="4" xfId="1" applyNumberFormat="1" applyFont="1" applyFill="1" applyBorder="1" applyAlignment="1" applyProtection="1">
      <alignment horizontal="left" vertical="center" wrapText="1"/>
    </xf>
    <xf numFmtId="164" fontId="3" fillId="4" borderId="4" xfId="1" applyNumberFormat="1" applyFont="1" applyFill="1" applyBorder="1" applyAlignment="1" applyProtection="1">
      <alignment horizontal="left" wrapText="1"/>
    </xf>
    <xf numFmtId="164" fontId="3" fillId="4" borderId="4" xfId="1" applyNumberFormat="1" applyFont="1" applyFill="1" applyBorder="1" applyAlignment="1" applyProtection="1">
      <alignment horizontal="left" vertical="center"/>
    </xf>
    <xf numFmtId="0" fontId="0" fillId="0" borderId="0" xfId="0"/>
    <xf numFmtId="164" fontId="3" fillId="2" borderId="6" xfId="1" applyNumberFormat="1" applyFont="1" applyFill="1" applyBorder="1" applyProtection="1"/>
    <xf numFmtId="164" fontId="2" fillId="7" borderId="8" xfId="1" applyNumberFormat="1" applyFont="1" applyFill="1" applyBorder="1" applyAlignment="1" applyProtection="1">
      <alignment horizontal="left" wrapText="1"/>
    </xf>
    <xf numFmtId="44" fontId="1" fillId="2" borderId="10" xfId="7" applyNumberFormat="1" applyFill="1" applyBorder="1" applyProtection="1"/>
    <xf numFmtId="44" fontId="1" fillId="2" borderId="6" xfId="7" applyNumberFormat="1" applyFill="1" applyBorder="1" applyProtection="1"/>
    <xf numFmtId="44" fontId="1" fillId="2" borderId="14" xfId="7" applyNumberFormat="1" applyFill="1" applyBorder="1" applyProtection="1"/>
    <xf numFmtId="37" fontId="5" fillId="2" borderId="6" xfId="2" applyNumberFormat="1" applyFill="1" applyBorder="1" applyAlignment="1" applyProtection="1">
      <protection locked="0"/>
    </xf>
    <xf numFmtId="37" fontId="5" fillId="2" borderId="13" xfId="2" applyNumberFormat="1" applyFill="1" applyBorder="1" applyAlignment="1" applyProtection="1">
      <protection locked="0"/>
    </xf>
    <xf numFmtId="0" fontId="1" fillId="2" borderId="6" xfId="4" applyFill="1" applyBorder="1" applyAlignment="1" applyProtection="1">
      <protection locked="0"/>
    </xf>
    <xf numFmtId="3" fontId="1" fillId="2" borderId="6" xfId="4" applyNumberFormat="1" applyFill="1" applyBorder="1" applyAlignment="1" applyProtection="1">
      <protection locked="0"/>
    </xf>
    <xf numFmtId="164" fontId="1" fillId="2" borderId="6" xfId="1" applyNumberFormat="1" applyFill="1" applyBorder="1" applyProtection="1">
      <protection locked="0"/>
    </xf>
    <xf numFmtId="41" fontId="1" fillId="2" borderId="14" xfId="1" applyNumberFormat="1" applyFill="1" applyBorder="1" applyProtection="1"/>
    <xf numFmtId="1" fontId="3" fillId="2" borderId="12" xfId="1" applyNumberFormat="1" applyFont="1" applyFill="1" applyBorder="1" applyAlignment="1" applyProtection="1">
      <alignment horizontal="center"/>
    </xf>
    <xf numFmtId="164" fontId="3" fillId="2" borderId="21" xfId="1" applyNumberFormat="1" applyFont="1" applyFill="1" applyBorder="1" applyAlignment="1" applyProtection="1">
      <alignment horizontal="center"/>
    </xf>
    <xf numFmtId="0" fontId="5" fillId="2" borderId="7" xfId="2" applyFill="1" applyBorder="1" applyAlignment="1" applyProtection="1">
      <protection locked="0"/>
    </xf>
    <xf numFmtId="0" fontId="5" fillId="2" borderId="8" xfId="2" applyFill="1" applyBorder="1" applyAlignment="1" applyProtection="1">
      <protection locked="0"/>
    </xf>
    <xf numFmtId="164" fontId="1" fillId="9" borderId="9" xfId="1" applyNumberFormat="1" applyFill="1" applyBorder="1" applyProtection="1"/>
    <xf numFmtId="37" fontId="2" fillId="2" borderId="7" xfId="3" applyNumberFormat="1" applyFont="1" applyFill="1" applyBorder="1" applyAlignment="1" applyProtection="1">
      <protection locked="0"/>
    </xf>
    <xf numFmtId="37" fontId="5" fillId="2" borderId="8" xfId="2" applyNumberFormat="1" applyFill="1" applyBorder="1" applyAlignment="1" applyProtection="1">
      <protection locked="0"/>
    </xf>
    <xf numFmtId="164" fontId="1" fillId="2" borderId="9" xfId="1" applyNumberFormat="1" applyFill="1" applyBorder="1" applyProtection="1"/>
    <xf numFmtId="43" fontId="2" fillId="2" borderId="7" xfId="2" applyNumberFormat="1" applyFont="1" applyFill="1" applyBorder="1" applyAlignment="1" applyProtection="1"/>
    <xf numFmtId="164" fontId="2" fillId="2" borderId="8" xfId="1" applyNumberFormat="1" applyFont="1" applyFill="1" applyBorder="1" applyAlignment="1" applyProtection="1">
      <alignment wrapText="1"/>
    </xf>
    <xf numFmtId="164" fontId="2" fillId="2" borderId="8" xfId="1" applyNumberFormat="1" applyFont="1" applyFill="1" applyBorder="1" applyAlignment="1" applyProtection="1">
      <alignment horizontal="center" wrapText="1"/>
      <protection locked="0"/>
    </xf>
    <xf numFmtId="164" fontId="2" fillId="2" borderId="9" xfId="1" applyNumberFormat="1" applyFont="1" applyFill="1" applyBorder="1" applyAlignment="1" applyProtection="1">
      <alignment wrapText="1"/>
    </xf>
    <xf numFmtId="164" fontId="2" fillId="2" borderId="7" xfId="1" applyNumberFormat="1" applyFont="1" applyFill="1" applyBorder="1" applyAlignment="1" applyProtection="1">
      <alignment wrapText="1"/>
    </xf>
    <xf numFmtId="0" fontId="1" fillId="2" borderId="8" xfId="4" applyFill="1" applyBorder="1" applyAlignment="1" applyProtection="1">
      <protection locked="0"/>
    </xf>
    <xf numFmtId="37" fontId="3" fillId="2" borderId="8" xfId="2" applyNumberFormat="1" applyFont="1" applyFill="1" applyBorder="1" applyAlignment="1" applyProtection="1">
      <protection locked="0"/>
    </xf>
    <xf numFmtId="164" fontId="1" fillId="2" borderId="8" xfId="1" applyNumberFormat="1" applyFill="1" applyBorder="1" applyProtection="1"/>
    <xf numFmtId="164" fontId="1" fillId="2" borderId="7" xfId="4" applyNumberFormat="1" applyFill="1" applyBorder="1" applyAlignment="1" applyProtection="1"/>
    <xf numFmtId="164" fontId="2" fillId="2" borderId="8" xfId="1" applyNumberFormat="1" applyFont="1" applyFill="1" applyBorder="1" applyAlignment="1" applyProtection="1">
      <alignment horizontal="left" wrapText="1"/>
    </xf>
    <xf numFmtId="164" fontId="1" fillId="2" borderId="8" xfId="1" applyNumberFormat="1" applyFill="1" applyBorder="1" applyProtection="1">
      <protection locked="0"/>
    </xf>
    <xf numFmtId="164" fontId="2" fillId="2" borderId="21" xfId="1" applyNumberFormat="1" applyFont="1" applyFill="1" applyBorder="1" applyAlignment="1" applyProtection="1">
      <alignment wrapText="1"/>
    </xf>
    <xf numFmtId="164" fontId="2" fillId="7" borderId="18" xfId="1" applyNumberFormat="1" applyFont="1" applyFill="1" applyBorder="1" applyAlignment="1" applyProtection="1">
      <alignment wrapText="1"/>
    </xf>
    <xf numFmtId="164" fontId="1" fillId="2" borderId="7" xfId="1" applyNumberFormat="1" applyFill="1" applyBorder="1" applyProtection="1">
      <protection locked="0"/>
    </xf>
    <xf numFmtId="164" fontId="2" fillId="2" borderId="12" xfId="1" applyNumberFormat="1" applyFont="1" applyFill="1" applyBorder="1" applyAlignment="1" applyProtection="1">
      <alignment horizontal="right"/>
    </xf>
    <xf numFmtId="164" fontId="1" fillId="2" borderId="17" xfId="1" applyNumberFormat="1" applyFill="1" applyBorder="1" applyProtection="1">
      <protection locked="0"/>
    </xf>
    <xf numFmtId="164" fontId="1" fillId="2" borderId="16" xfId="1" applyNumberFormat="1" applyFill="1" applyBorder="1" applyAlignment="1" applyProtection="1"/>
    <xf numFmtId="44" fontId="3" fillId="2" borderId="22" xfId="7" applyNumberFormat="1" applyFont="1" applyFill="1" applyBorder="1" applyAlignment="1" applyProtection="1">
      <alignment horizontal="right"/>
    </xf>
    <xf numFmtId="3" fontId="1" fillId="2" borderId="8" xfId="4" applyNumberFormat="1" applyFill="1" applyBorder="1" applyAlignment="1" applyProtection="1">
      <protection locked="0"/>
    </xf>
    <xf numFmtId="164" fontId="3" fillId="3" borderId="4" xfId="1" applyNumberFormat="1" applyFont="1" applyFill="1" applyBorder="1" applyAlignment="1" applyProtection="1">
      <alignment horizontal="left" vertical="center"/>
    </xf>
    <xf numFmtId="164" fontId="3" fillId="4" borderId="4" xfId="1" applyNumberFormat="1" applyFont="1" applyFill="1" applyBorder="1" applyAlignment="1" applyProtection="1">
      <alignment horizontal="center" vertical="center"/>
    </xf>
    <xf numFmtId="164" fontId="3" fillId="4" borderId="4" xfId="1" applyNumberFormat="1" applyFont="1" applyFill="1" applyBorder="1" applyAlignment="1" applyProtection="1">
      <alignment horizontal="left" vertical="center" wrapText="1"/>
    </xf>
    <xf numFmtId="164" fontId="3" fillId="4" borderId="4" xfId="1" applyNumberFormat="1" applyFont="1" applyFill="1" applyBorder="1" applyAlignment="1" applyProtection="1">
      <alignment horizontal="left" wrapText="1"/>
    </xf>
    <xf numFmtId="164" fontId="3" fillId="4" borderId="4" xfId="1" applyNumberFormat="1" applyFont="1" applyFill="1" applyBorder="1" applyAlignment="1" applyProtection="1">
      <alignment horizontal="left" vertical="center"/>
    </xf>
    <xf numFmtId="164" fontId="3" fillId="5" borderId="2" xfId="1" applyNumberFormat="1" applyFont="1" applyFill="1" applyBorder="1" applyAlignment="1" applyProtection="1">
      <alignment horizontal="center"/>
    </xf>
    <xf numFmtId="164" fontId="1" fillId="5" borderId="19" xfId="1" applyNumberFormat="1" applyFill="1" applyBorder="1" applyProtection="1">
      <protection locked="0"/>
    </xf>
    <xf numFmtId="164" fontId="1" fillId="5" borderId="5" xfId="1" applyNumberFormat="1" applyFill="1" applyBorder="1" applyProtection="1">
      <protection locked="0"/>
    </xf>
    <xf numFmtId="164" fontId="1" fillId="5" borderId="15" xfId="1" applyNumberFormat="1" applyFill="1" applyBorder="1" applyProtection="1"/>
    <xf numFmtId="164" fontId="1" fillId="6" borderId="25" xfId="1" applyNumberFormat="1" applyFill="1" applyBorder="1" applyProtection="1">
      <protection locked="0"/>
    </xf>
    <xf numFmtId="3" fontId="1" fillId="6" borderId="19" xfId="4" applyNumberFormat="1" applyFill="1" applyBorder="1" applyAlignment="1" applyProtection="1">
      <protection locked="0"/>
    </xf>
    <xf numFmtId="3" fontId="1" fillId="6" borderId="5" xfId="4" applyNumberFormat="1" applyFill="1" applyBorder="1" applyAlignment="1" applyProtection="1">
      <protection locked="0"/>
    </xf>
    <xf numFmtId="37" fontId="5" fillId="6" borderId="5" xfId="2" applyNumberFormat="1" applyFill="1" applyBorder="1" applyAlignment="1" applyProtection="1">
      <alignment wrapText="1"/>
      <protection locked="0"/>
    </xf>
    <xf numFmtId="164" fontId="1" fillId="6" borderId="5" xfId="1" applyNumberFormat="1" applyFill="1" applyBorder="1" applyProtection="1"/>
    <xf numFmtId="164" fontId="1" fillId="6" borderId="15" xfId="1" applyNumberFormat="1" applyFill="1" applyBorder="1" applyProtection="1"/>
    <xf numFmtId="37" fontId="2" fillId="6" borderId="19" xfId="6" applyNumberFormat="1" applyFont="1" applyFill="1" applyBorder="1" applyAlignment="1" applyProtection="1">
      <protection locked="0"/>
    </xf>
    <xf numFmtId="164" fontId="2" fillId="5" borderId="5" xfId="1" applyNumberFormat="1" applyFont="1" applyFill="1" applyBorder="1" applyAlignment="1" applyProtection="1">
      <alignment wrapText="1"/>
    </xf>
    <xf numFmtId="164" fontId="2" fillId="5" borderId="5" xfId="1" applyNumberFormat="1" applyFont="1" applyFill="1" applyBorder="1" applyAlignment="1" applyProtection="1">
      <alignment horizontal="center" wrapText="1"/>
      <protection locked="0"/>
    </xf>
    <xf numFmtId="37" fontId="5" fillId="6" borderId="5" xfId="6" applyNumberFormat="1" applyFill="1" applyBorder="1" applyAlignment="1" applyProtection="1">
      <alignment wrapText="1"/>
      <protection locked="0"/>
    </xf>
    <xf numFmtId="164" fontId="3" fillId="6" borderId="5" xfId="1" applyNumberFormat="1" applyFont="1" applyFill="1" applyBorder="1" applyProtection="1"/>
    <xf numFmtId="41" fontId="1" fillId="5" borderId="15" xfId="1" applyNumberFormat="1" applyFill="1" applyBorder="1" applyProtection="1"/>
    <xf numFmtId="164" fontId="2" fillId="5" borderId="19" xfId="1" applyNumberFormat="1" applyFont="1" applyFill="1" applyBorder="1" applyAlignment="1" applyProtection="1">
      <alignment wrapText="1"/>
    </xf>
    <xf numFmtId="164" fontId="1" fillId="5" borderId="5" xfId="1" applyNumberFormat="1" applyFill="1" applyBorder="1" applyProtection="1"/>
    <xf numFmtId="164" fontId="1" fillId="6" borderId="19" xfId="1" applyNumberFormat="1" applyFill="1" applyBorder="1" applyProtection="1">
      <protection locked="0"/>
    </xf>
    <xf numFmtId="164" fontId="2" fillId="5" borderId="5" xfId="1" applyNumberFormat="1" applyFont="1" applyFill="1" applyBorder="1" applyAlignment="1" applyProtection="1">
      <alignment horizontal="left" wrapText="1"/>
    </xf>
    <xf numFmtId="164" fontId="2" fillId="7" borderId="5" xfId="1" applyNumberFormat="1" applyFont="1" applyFill="1" applyBorder="1" applyAlignment="1" applyProtection="1">
      <alignment horizontal="left" wrapText="1"/>
    </xf>
    <xf numFmtId="164" fontId="1" fillId="6" borderId="5" xfId="1" applyNumberFormat="1" applyFill="1" applyBorder="1" applyProtection="1">
      <protection locked="0"/>
    </xf>
    <xf numFmtId="164" fontId="2" fillId="5" borderId="2" xfId="1" applyNumberFormat="1" applyFont="1" applyFill="1" applyBorder="1" applyAlignment="1" applyProtection="1">
      <alignment horizontal="right"/>
    </xf>
    <xf numFmtId="44" fontId="1" fillId="5" borderId="25" xfId="7" applyNumberFormat="1" applyFill="1" applyBorder="1" applyProtection="1"/>
    <xf numFmtId="44" fontId="1" fillId="5" borderId="5" xfId="7" applyNumberFormat="1" applyFill="1" applyBorder="1" applyProtection="1"/>
    <xf numFmtId="44" fontId="1" fillId="5" borderId="15" xfId="7" applyNumberFormat="1" applyFill="1" applyBorder="1" applyProtection="1"/>
    <xf numFmtId="0" fontId="0" fillId="10" borderId="27" xfId="0" applyFill="1" applyBorder="1"/>
    <xf numFmtId="164" fontId="0" fillId="10" borderId="27" xfId="0" applyNumberFormat="1" applyFill="1" applyBorder="1"/>
    <xf numFmtId="164" fontId="1" fillId="10" borderId="27" xfId="1" applyNumberFormat="1" applyFill="1" applyBorder="1" applyProtection="1"/>
    <xf numFmtId="37" fontId="0" fillId="10" borderId="27" xfId="0" applyNumberFormat="1" applyFill="1" applyBorder="1"/>
    <xf numFmtId="164" fontId="2" fillId="10" borderId="27" xfId="1" applyNumberFormat="1" applyFont="1" applyFill="1" applyBorder="1" applyAlignment="1" applyProtection="1">
      <alignment wrapText="1"/>
    </xf>
    <xf numFmtId="164" fontId="3" fillId="10" borderId="27" xfId="1" applyNumberFormat="1" applyFont="1" applyFill="1" applyBorder="1" applyProtection="1"/>
    <xf numFmtId="41" fontId="1" fillId="10" borderId="27" xfId="1" applyNumberFormat="1" applyFill="1" applyBorder="1" applyProtection="1"/>
    <xf numFmtId="164" fontId="2" fillId="10" borderId="27" xfId="1" applyNumberFormat="1" applyFont="1" applyFill="1" applyBorder="1" applyAlignment="1" applyProtection="1">
      <alignment horizontal="left" wrapText="1"/>
    </xf>
    <xf numFmtId="0" fontId="0" fillId="10" borderId="27" xfId="0" applyFill="1" applyBorder="1" applyProtection="1"/>
    <xf numFmtId="44" fontId="1" fillId="10" borderId="27" xfId="7" applyNumberFormat="1" applyFill="1" applyBorder="1" applyProtection="1"/>
    <xf numFmtId="164" fontId="4" fillId="2" borderId="2" xfId="1" applyNumberFormat="1" applyFont="1" applyFill="1" applyBorder="1" applyAlignment="1" applyProtection="1">
      <alignment horizontal="center" vertical="center"/>
    </xf>
    <xf numFmtId="1" fontId="3" fillId="2" borderId="2" xfId="1" applyNumberFormat="1" applyFont="1" applyFill="1" applyBorder="1" applyAlignment="1" applyProtection="1">
      <alignment horizontal="center"/>
    </xf>
    <xf numFmtId="164" fontId="3" fillId="2" borderId="26" xfId="1" applyNumberFormat="1" applyFont="1" applyFill="1" applyBorder="1" applyAlignment="1" applyProtection="1">
      <alignment horizontal="center"/>
    </xf>
    <xf numFmtId="0" fontId="5" fillId="2" borderId="19" xfId="2" applyFill="1" applyBorder="1" applyAlignment="1" applyProtection="1">
      <protection locked="0"/>
    </xf>
    <xf numFmtId="0" fontId="5" fillId="2" borderId="5" xfId="2" applyFill="1" applyBorder="1" applyAlignment="1" applyProtection="1">
      <protection locked="0"/>
    </xf>
    <xf numFmtId="164" fontId="1" fillId="9" borderId="15" xfId="1" applyNumberFormat="1" applyFill="1" applyBorder="1" applyProtection="1"/>
    <xf numFmtId="37" fontId="2" fillId="2" borderId="19" xfId="3" applyNumberFormat="1" applyFont="1" applyFill="1" applyBorder="1" applyAlignment="1" applyProtection="1">
      <protection locked="0"/>
    </xf>
    <xf numFmtId="37" fontId="5" fillId="2" borderId="5" xfId="2" applyNumberFormat="1" applyFill="1" applyBorder="1" applyAlignment="1" applyProtection="1">
      <protection locked="0"/>
    </xf>
    <xf numFmtId="164" fontId="1" fillId="2" borderId="15" xfId="1" applyNumberFormat="1" applyFill="1" applyBorder="1" applyProtection="1"/>
    <xf numFmtId="37" fontId="5" fillId="2" borderId="19" xfId="2" applyNumberFormat="1" applyFill="1" applyBorder="1" applyAlignment="1" applyProtection="1">
      <protection locked="0"/>
    </xf>
    <xf numFmtId="0" fontId="1" fillId="2" borderId="5" xfId="4" applyFill="1" applyBorder="1" applyAlignment="1" applyProtection="1">
      <protection locked="0"/>
    </xf>
    <xf numFmtId="3" fontId="1" fillId="2" borderId="5" xfId="4" applyNumberFormat="1" applyFill="1" applyBorder="1" applyAlignment="1" applyProtection="1">
      <protection locked="0"/>
    </xf>
    <xf numFmtId="164" fontId="1" fillId="2" borderId="5" xfId="1" applyNumberFormat="1" applyFill="1" applyBorder="1" applyProtection="1">
      <protection locked="0"/>
    </xf>
    <xf numFmtId="164" fontId="3" fillId="2" borderId="5" xfId="1" applyNumberFormat="1" applyFont="1" applyFill="1" applyBorder="1" applyProtection="1"/>
    <xf numFmtId="41" fontId="1" fillId="2" borderId="15" xfId="1" applyNumberFormat="1" applyFill="1" applyBorder="1" applyProtection="1"/>
    <xf numFmtId="164" fontId="2" fillId="2" borderId="19" xfId="1" applyNumberFormat="1" applyFont="1" applyFill="1" applyBorder="1" applyAlignment="1" applyProtection="1">
      <alignment wrapText="1"/>
    </xf>
    <xf numFmtId="37" fontId="3" fillId="2" borderId="5" xfId="2" applyNumberFormat="1" applyFont="1" applyFill="1" applyBorder="1" applyAlignment="1" applyProtection="1">
      <protection locked="0"/>
    </xf>
    <xf numFmtId="164" fontId="1" fillId="2" borderId="5" xfId="1" applyNumberFormat="1" applyFill="1" applyBorder="1" applyProtection="1"/>
    <xf numFmtId="164" fontId="0" fillId="2" borderId="15" xfId="1" applyNumberFormat="1" applyFont="1" applyFill="1" applyBorder="1" applyProtection="1"/>
    <xf numFmtId="164" fontId="1" fillId="2" borderId="19" xfId="4" applyNumberFormat="1" applyFill="1" applyBorder="1" applyAlignment="1" applyProtection="1"/>
    <xf numFmtId="164" fontId="2" fillId="2" borderId="5" xfId="1" applyNumberFormat="1" applyFont="1" applyFill="1" applyBorder="1" applyAlignment="1" applyProtection="1">
      <alignment horizontal="left" wrapText="1"/>
    </xf>
    <xf numFmtId="164" fontId="2" fillId="2" borderId="26" xfId="1" applyNumberFormat="1" applyFont="1" applyFill="1" applyBorder="1" applyAlignment="1" applyProtection="1">
      <alignment wrapText="1"/>
    </xf>
    <xf numFmtId="164" fontId="1" fillId="2" borderId="19" xfId="1" applyNumberFormat="1" applyFill="1" applyBorder="1" applyProtection="1">
      <protection locked="0"/>
    </xf>
    <xf numFmtId="164" fontId="2" fillId="2" borderId="2" xfId="1" applyNumberFormat="1" applyFont="1" applyFill="1" applyBorder="1" applyAlignment="1" applyProtection="1">
      <alignment horizontal="right"/>
    </xf>
    <xf numFmtId="164" fontId="1" fillId="2" borderId="25" xfId="1" applyNumberFormat="1" applyFill="1" applyBorder="1" applyProtection="1">
      <protection locked="0"/>
    </xf>
    <xf numFmtId="164" fontId="1" fillId="2" borderId="20" xfId="1" applyNumberFormat="1" applyFill="1" applyBorder="1" applyAlignment="1" applyProtection="1"/>
    <xf numFmtId="44" fontId="1" fillId="2" borderId="25" xfId="7" applyNumberFormat="1" applyFill="1" applyBorder="1" applyProtection="1"/>
    <xf numFmtId="44" fontId="1" fillId="2" borderId="5" xfId="7" applyNumberFormat="1" applyFill="1" applyBorder="1" applyProtection="1"/>
    <xf numFmtId="44" fontId="1" fillId="2" borderId="15" xfId="7" applyNumberFormat="1" applyFill="1" applyBorder="1" applyProtection="1"/>
    <xf numFmtId="44" fontId="3" fillId="2" borderId="26" xfId="7" applyNumberFormat="1" applyFont="1" applyFill="1" applyBorder="1" applyAlignment="1" applyProtection="1">
      <alignment horizontal="right"/>
    </xf>
    <xf numFmtId="0" fontId="6" fillId="5" borderId="27" xfId="0" applyFont="1" applyFill="1" applyBorder="1" applyAlignment="1">
      <alignment horizontal="center"/>
    </xf>
    <xf numFmtId="0" fontId="0" fillId="5" borderId="27" xfId="0" applyFill="1" applyBorder="1"/>
    <xf numFmtId="44" fontId="1" fillId="5" borderId="27" xfId="7" applyNumberFormat="1" applyFill="1" applyBorder="1" applyProtection="1"/>
    <xf numFmtId="44" fontId="3" fillId="5" borderId="27" xfId="7" applyNumberFormat="1" applyFont="1" applyFill="1" applyBorder="1" applyAlignment="1" applyProtection="1">
      <alignment horizontal="right"/>
    </xf>
    <xf numFmtId="43" fontId="0" fillId="5" borderId="27" xfId="1" applyFont="1" applyFill="1" applyBorder="1"/>
    <xf numFmtId="43" fontId="1" fillId="5" borderId="27" xfId="1" applyFill="1" applyBorder="1" applyProtection="1"/>
    <xf numFmtId="43" fontId="0" fillId="5" borderId="28" xfId="1" applyFont="1" applyFill="1" applyBorder="1"/>
    <xf numFmtId="43" fontId="0" fillId="5" borderId="29" xfId="1" applyFont="1" applyFill="1" applyBorder="1"/>
    <xf numFmtId="43" fontId="2" fillId="5" borderId="27" xfId="1" applyFont="1" applyFill="1" applyBorder="1" applyAlignment="1" applyProtection="1">
      <alignment wrapText="1"/>
    </xf>
    <xf numFmtId="43" fontId="1" fillId="5" borderId="27" xfId="1" applyFill="1" applyBorder="1" applyAlignment="1" applyProtection="1"/>
    <xf numFmtId="43" fontId="2" fillId="5" borderId="27" xfId="1" applyFont="1" applyFill="1" applyBorder="1" applyAlignment="1" applyProtection="1">
      <alignment horizontal="left" wrapText="1"/>
    </xf>
    <xf numFmtId="43" fontId="2" fillId="5" borderId="27" xfId="1" applyFont="1" applyFill="1" applyBorder="1" applyAlignment="1" applyProtection="1">
      <alignment horizontal="right"/>
    </xf>
    <xf numFmtId="43" fontId="14" fillId="5" borderId="27" xfId="1" applyFont="1" applyFill="1" applyBorder="1" applyProtection="1"/>
    <xf numFmtId="164" fontId="1" fillId="11" borderId="8" xfId="1" applyNumberFormat="1" applyFill="1" applyBorder="1" applyProtection="1">
      <protection locked="0"/>
    </xf>
    <xf numFmtId="43" fontId="9" fillId="11" borderId="8" xfId="4" applyNumberFormat="1" applyFont="1" applyFill="1" applyBorder="1" applyAlignment="1" applyProtection="1">
      <protection locked="0"/>
    </xf>
    <xf numFmtId="164" fontId="9" fillId="11" borderId="6" xfId="4" applyNumberFormat="1" applyFont="1" applyFill="1" applyBorder="1" applyAlignment="1" applyProtection="1">
      <protection locked="0"/>
    </xf>
    <xf numFmtId="3" fontId="9" fillId="11" borderId="8" xfId="4" applyNumberFormat="1" applyFont="1" applyFill="1" applyBorder="1" applyAlignment="1" applyProtection="1">
      <protection locked="0"/>
    </xf>
    <xf numFmtId="164" fontId="2" fillId="5" borderId="12" xfId="1" applyNumberFormat="1" applyFont="1" applyFill="1" applyBorder="1" applyAlignment="1" applyProtection="1">
      <alignment vertical="center" wrapText="1"/>
    </xf>
    <xf numFmtId="164" fontId="2" fillId="5" borderId="2" xfId="1" applyNumberFormat="1" applyFont="1" applyFill="1" applyBorder="1" applyAlignment="1" applyProtection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</xf>
    <xf numFmtId="164" fontId="9" fillId="11" borderId="8" xfId="1" applyNumberFormat="1" applyFont="1" applyFill="1" applyBorder="1" applyProtection="1">
      <protection locked="0"/>
    </xf>
    <xf numFmtId="164" fontId="9" fillId="11" borderId="7" xfId="1" applyNumberFormat="1" applyFont="1" applyFill="1" applyBorder="1" applyProtection="1">
      <protection locked="0"/>
    </xf>
    <xf numFmtId="164" fontId="9" fillId="11" borderId="9" xfId="1" applyNumberFormat="1" applyFont="1" applyFill="1" applyBorder="1" applyProtection="1"/>
    <xf numFmtId="164" fontId="1" fillId="11" borderId="7" xfId="1" applyNumberFormat="1" applyFill="1" applyBorder="1" applyProtection="1">
      <protection locked="0"/>
    </xf>
    <xf numFmtId="164" fontId="2" fillId="5" borderId="9" xfId="1" applyNumberFormat="1" applyFont="1" applyFill="1" applyBorder="1" applyAlignment="1" applyProtection="1">
      <alignment vertical="center" wrapText="1"/>
    </xf>
    <xf numFmtId="164" fontId="2" fillId="5" borderId="15" xfId="1" applyNumberFormat="1" applyFont="1" applyFill="1" applyBorder="1" applyAlignment="1" applyProtection="1">
      <alignment vertical="center" wrapText="1"/>
    </xf>
    <xf numFmtId="37" fontId="0" fillId="10" borderId="27" xfId="0" applyNumberFormat="1" applyFill="1" applyBorder="1" applyAlignment="1">
      <alignment vertical="center"/>
    </xf>
    <xf numFmtId="164" fontId="2" fillId="0" borderId="11" xfId="1" applyNumberFormat="1" applyFont="1" applyBorder="1" applyAlignment="1" applyProtection="1">
      <alignment horizontal="right" vertical="center" wrapText="1"/>
    </xf>
    <xf numFmtId="164" fontId="9" fillId="11" borderId="8" xfId="1" applyNumberFormat="1" applyFont="1" applyFill="1" applyBorder="1" applyAlignment="1" applyProtection="1">
      <alignment vertical="center"/>
      <protection locked="0"/>
    </xf>
    <xf numFmtId="164" fontId="1" fillId="11" borderId="8" xfId="1" applyNumberFormat="1" applyFill="1" applyBorder="1" applyAlignment="1" applyProtection="1">
      <alignment vertical="center"/>
      <protection locked="0"/>
    </xf>
    <xf numFmtId="164" fontId="1" fillId="6" borderId="8" xfId="1" applyNumberFormat="1" applyFill="1" applyBorder="1" applyAlignment="1" applyProtection="1">
      <alignment vertical="center"/>
      <protection locked="0"/>
    </xf>
    <xf numFmtId="164" fontId="1" fillId="6" borderId="5" xfId="1" applyNumberFormat="1" applyFill="1" applyBorder="1" applyAlignment="1" applyProtection="1">
      <alignment vertical="center"/>
      <protection locked="0"/>
    </xf>
    <xf numFmtId="164" fontId="0" fillId="10" borderId="27" xfId="0" applyNumberFormat="1" applyFill="1" applyBorder="1" applyAlignment="1">
      <alignment vertical="center"/>
    </xf>
    <xf numFmtId="164" fontId="1" fillId="11" borderId="16" xfId="1" applyNumberFormat="1" applyFill="1" applyBorder="1" applyAlignment="1" applyProtection="1">
      <alignment vertical="center"/>
      <protection locked="0"/>
    </xf>
    <xf numFmtId="164" fontId="0" fillId="6" borderId="16" xfId="1" applyNumberFormat="1" applyFont="1" applyFill="1" applyBorder="1" applyAlignment="1" applyProtection="1">
      <alignment vertical="center"/>
      <protection locked="0"/>
    </xf>
    <xf numFmtId="164" fontId="1" fillId="6" borderId="20" xfId="1" applyNumberFormat="1" applyFill="1" applyBorder="1" applyAlignment="1" applyProtection="1">
      <alignment vertical="center"/>
      <protection locked="0"/>
    </xf>
    <xf numFmtId="167" fontId="1" fillId="11" borderId="16" xfId="1" applyNumberFormat="1" applyFill="1" applyBorder="1" applyAlignment="1" applyProtection="1">
      <alignment vertical="center"/>
      <protection locked="0"/>
    </xf>
    <xf numFmtId="167" fontId="9" fillId="11" borderId="16" xfId="1" applyNumberFormat="1" applyFont="1" applyFill="1" applyBorder="1" applyAlignment="1" applyProtection="1">
      <alignment vertical="center"/>
      <protection locked="0"/>
    </xf>
    <xf numFmtId="164" fontId="2" fillId="11" borderId="5" xfId="1" applyNumberFormat="1" applyFont="1" applyFill="1" applyBorder="1" applyAlignment="1" applyProtection="1">
      <alignment wrapText="1"/>
    </xf>
    <xf numFmtId="164" fontId="2" fillId="11" borderId="5" xfId="1" applyNumberFormat="1" applyFont="1" applyFill="1" applyBorder="1" applyAlignment="1" applyProtection="1">
      <alignment horizontal="center" wrapText="1"/>
      <protection locked="0"/>
    </xf>
    <xf numFmtId="164" fontId="2" fillId="11" borderId="15" xfId="1" applyNumberFormat="1" applyFont="1" applyFill="1" applyBorder="1" applyAlignment="1" applyProtection="1">
      <alignment wrapText="1"/>
    </xf>
    <xf numFmtId="43" fontId="15" fillId="11" borderId="19" xfId="2" applyNumberFormat="1" applyFont="1" applyFill="1" applyBorder="1" applyAlignment="1" applyProtection="1"/>
    <xf numFmtId="164" fontId="1" fillId="2" borderId="5" xfId="1" applyNumberFormat="1" applyFill="1" applyBorder="1" applyAlignment="1" applyProtection="1">
      <protection locked="0"/>
    </xf>
    <xf numFmtId="43" fontId="0" fillId="12" borderId="27" xfId="1" applyFont="1" applyFill="1" applyBorder="1"/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0" fillId="0" borderId="0" xfId="0" applyAlignment="1">
      <alignment vertical="center" wrapText="1"/>
    </xf>
    <xf numFmtId="43" fontId="14" fillId="0" borderId="0" xfId="0" applyNumberFormat="1" applyFont="1" applyAlignment="1">
      <alignment wrapText="1"/>
    </xf>
    <xf numFmtId="0" fontId="9" fillId="0" borderId="0" xfId="0" applyFont="1" applyAlignment="1">
      <alignment vertical="center" wrapText="1"/>
    </xf>
    <xf numFmtId="0" fontId="0" fillId="0" borderId="0" xfId="0" applyAlignment="1" applyProtection="1">
      <alignment wrapText="1"/>
    </xf>
    <xf numFmtId="164" fontId="6" fillId="0" borderId="0" xfId="1" applyNumberFormat="1" applyFont="1" applyFill="1" applyBorder="1" applyAlignment="1" applyProtection="1">
      <alignment vertical="center"/>
    </xf>
    <xf numFmtId="0" fontId="20" fillId="13" borderId="30" xfId="103" applyFont="1" applyBorder="1" applyProtection="1"/>
    <xf numFmtId="0" fontId="20" fillId="13" borderId="29" xfId="103" applyFont="1" applyBorder="1" applyProtection="1"/>
    <xf numFmtId="0" fontId="19" fillId="13" borderId="31" xfId="103" applyFont="1" applyBorder="1" applyProtection="1"/>
    <xf numFmtId="0" fontId="19" fillId="13" borderId="27" xfId="103" applyFont="1" applyBorder="1" applyProtection="1"/>
    <xf numFmtId="0" fontId="20" fillId="13" borderId="27" xfId="103" applyFont="1" applyBorder="1" applyProtection="1"/>
    <xf numFmtId="0" fontId="19" fillId="13" borderId="6" xfId="103" applyFont="1" applyBorder="1" applyProtection="1"/>
    <xf numFmtId="3" fontId="19" fillId="13" borderId="32" xfId="103" applyNumberFormat="1" applyFont="1" applyBorder="1" applyProtection="1"/>
    <xf numFmtId="0" fontId="19" fillId="13" borderId="33" xfId="103" applyFont="1" applyBorder="1" applyProtection="1"/>
    <xf numFmtId="44" fontId="19" fillId="13" borderId="34" xfId="103" applyNumberFormat="1" applyFont="1" applyBorder="1" applyProtection="1"/>
    <xf numFmtId="0" fontId="19" fillId="13" borderId="35" xfId="103" applyFont="1" applyBorder="1" applyProtection="1"/>
    <xf numFmtId="0" fontId="19" fillId="13" borderId="28" xfId="103" applyFont="1" applyBorder="1" applyProtection="1"/>
    <xf numFmtId="0" fontId="20" fillId="13" borderId="28" xfId="103" applyFont="1" applyBorder="1" applyProtection="1"/>
    <xf numFmtId="168" fontId="19" fillId="14" borderId="36" xfId="103" applyNumberFormat="1" applyFont="1" applyFill="1" applyBorder="1" applyProtection="1"/>
    <xf numFmtId="168" fontId="19" fillId="14" borderId="37" xfId="103" applyNumberFormat="1" applyFont="1" applyFill="1" applyBorder="1" applyProtection="1"/>
    <xf numFmtId="0" fontId="21" fillId="0" borderId="0" xfId="0" applyFont="1"/>
    <xf numFmtId="168" fontId="0" fillId="0" borderId="0" xfId="0" applyNumberFormat="1"/>
    <xf numFmtId="0" fontId="19" fillId="14" borderId="14" xfId="103" applyFont="1" applyFill="1" applyBorder="1" applyProtection="1"/>
    <xf numFmtId="44" fontId="19" fillId="14" borderId="38" xfId="103" applyNumberFormat="1" applyFont="1" applyFill="1" applyBorder="1" applyProtection="1"/>
    <xf numFmtId="44" fontId="19" fillId="14" borderId="39" xfId="103" applyNumberFormat="1" applyFont="1" applyFill="1" applyBorder="1" applyProtection="1"/>
    <xf numFmtId="44" fontId="20" fillId="13" borderId="29" xfId="103" applyNumberFormat="1" applyFont="1" applyBorder="1" applyProtection="1"/>
    <xf numFmtId="0" fontId="0" fillId="0" borderId="0" xfId="0" applyFill="1" applyProtection="1"/>
    <xf numFmtId="0" fontId="18" fillId="15" borderId="2" xfId="0" applyFont="1" applyFill="1" applyBorder="1" applyAlignment="1" applyProtection="1">
      <alignment horizontal="center"/>
    </xf>
    <xf numFmtId="44" fontId="18" fillId="15" borderId="3" xfId="0" applyNumberFormat="1" applyFont="1" applyFill="1" applyBorder="1" applyProtection="1"/>
    <xf numFmtId="44" fontId="18" fillId="15" borderId="4" xfId="0" applyNumberFormat="1" applyFont="1" applyFill="1" applyBorder="1" applyProtection="1"/>
    <xf numFmtId="0" fontId="22" fillId="0" borderId="0" xfId="0" applyFont="1" applyFill="1" applyBorder="1" applyAlignment="1" applyProtection="1">
      <alignment horizontal="center"/>
    </xf>
    <xf numFmtId="44" fontId="22" fillId="0" borderId="0" xfId="0" applyNumberFormat="1" applyFont="1" applyFill="1" applyBorder="1" applyProtection="1"/>
    <xf numFmtId="0" fontId="21" fillId="16" borderId="40" xfId="0" applyFont="1" applyFill="1" applyBorder="1" applyAlignment="1" applyProtection="1">
      <alignment horizontal="center"/>
    </xf>
    <xf numFmtId="44" fontId="23" fillId="16" borderId="27" xfId="0" applyNumberFormat="1" applyFont="1" applyFill="1" applyBorder="1" applyProtection="1"/>
    <xf numFmtId="0" fontId="24" fillId="17" borderId="2" xfId="0" applyFont="1" applyFill="1" applyBorder="1" applyAlignment="1" applyProtection="1">
      <alignment horizontal="center"/>
    </xf>
    <xf numFmtId="44" fontId="24" fillId="17" borderId="41" xfId="0" applyNumberFormat="1" applyFont="1" applyFill="1" applyBorder="1" applyProtection="1"/>
    <xf numFmtId="44" fontId="24" fillId="17" borderId="42" xfId="0" applyNumberFormat="1" applyFont="1" applyFill="1" applyBorder="1" applyProtection="1"/>
    <xf numFmtId="14" fontId="25" fillId="0" borderId="0" xfId="0" applyNumberFormat="1" applyFont="1" applyFill="1" applyAlignment="1" applyProtection="1">
      <alignment horizontal="right"/>
    </xf>
    <xf numFmtId="44" fontId="0" fillId="0" borderId="0" xfId="0" applyNumberFormat="1" applyProtection="1"/>
    <xf numFmtId="0" fontId="6" fillId="0" borderId="1" xfId="0" applyFont="1" applyFill="1" applyBorder="1" applyProtection="1"/>
    <xf numFmtId="9" fontId="6" fillId="0" borderId="43" xfId="102" applyFont="1" applyFill="1" applyBorder="1" applyProtection="1"/>
    <xf numFmtId="0" fontId="6" fillId="0" borderId="26" xfId="0" applyFont="1" applyFill="1" applyBorder="1" applyProtection="1"/>
    <xf numFmtId="9" fontId="6" fillId="0" borderId="44" xfId="102" applyFont="1" applyFill="1" applyBorder="1" applyProtection="1"/>
    <xf numFmtId="164" fontId="1" fillId="0" borderId="0" xfId="1" applyNumberFormat="1" applyFill="1" applyBorder="1" applyAlignment="1" applyProtection="1">
      <alignment horizontal="center" vertical="center"/>
    </xf>
    <xf numFmtId="44" fontId="3" fillId="0" borderId="0" xfId="7" applyNumberFormat="1" applyFont="1" applyFill="1" applyBorder="1" applyAlignment="1" applyProtection="1">
      <alignment horizontal="right"/>
    </xf>
    <xf numFmtId="0" fontId="0" fillId="0" borderId="0" xfId="0" applyFill="1" applyAlignment="1" applyProtection="1">
      <alignment wrapText="1"/>
    </xf>
    <xf numFmtId="164" fontId="0" fillId="10" borderId="28" xfId="0" applyNumberFormat="1" applyFill="1" applyBorder="1" applyAlignment="1">
      <alignment vertical="center"/>
    </xf>
    <xf numFmtId="164" fontId="3" fillId="10" borderId="12" xfId="1" applyNumberFormat="1" applyFont="1" applyFill="1" applyBorder="1" applyAlignment="1" applyProtection="1">
      <alignment vertical="center" wrapText="1"/>
    </xf>
    <xf numFmtId="0" fontId="19" fillId="13" borderId="19" xfId="103" applyFont="1" applyBorder="1" applyProtection="1"/>
    <xf numFmtId="3" fontId="19" fillId="13" borderId="45" xfId="103" applyNumberFormat="1" applyFont="1" applyBorder="1" applyProtection="1"/>
    <xf numFmtId="0" fontId="19" fillId="13" borderId="2" xfId="103" applyFont="1" applyBorder="1" applyAlignment="1" applyProtection="1"/>
    <xf numFmtId="0" fontId="19" fillId="13" borderId="3" xfId="103" applyFont="1" applyBorder="1" applyAlignment="1" applyProtection="1"/>
    <xf numFmtId="0" fontId="19" fillId="13" borderId="4" xfId="103" applyFont="1" applyBorder="1" applyAlignment="1" applyProtection="1"/>
    <xf numFmtId="164" fontId="26" fillId="5" borderId="12" xfId="103" applyNumberFormat="1" applyFont="1" applyFill="1" applyBorder="1" applyProtection="1"/>
    <xf numFmtId="0" fontId="19" fillId="14" borderId="10" xfId="103" applyFont="1" applyFill="1" applyBorder="1" applyProtection="1"/>
    <xf numFmtId="0" fontId="20" fillId="5" borderId="12" xfId="103" applyFont="1" applyFill="1" applyBorder="1" applyProtection="1"/>
    <xf numFmtId="9" fontId="0" fillId="0" borderId="0" xfId="0" applyNumberFormat="1" applyProtection="1"/>
    <xf numFmtId="164" fontId="0" fillId="10" borderId="28" xfId="0" applyNumberFormat="1" applyFill="1" applyBorder="1"/>
    <xf numFmtId="164" fontId="0" fillId="10" borderId="29" xfId="0" applyNumberFormat="1" applyFill="1" applyBorder="1"/>
    <xf numFmtId="164" fontId="0" fillId="10" borderId="12" xfId="0" applyNumberFormat="1" applyFill="1" applyBorder="1"/>
    <xf numFmtId="164" fontId="1" fillId="6" borderId="16" xfId="1" applyNumberFormat="1" applyFill="1" applyBorder="1" applyProtection="1">
      <protection locked="0"/>
    </xf>
    <xf numFmtId="164" fontId="1" fillId="11" borderId="16" xfId="1" applyNumberFormat="1" applyFill="1" applyBorder="1" applyProtection="1">
      <protection locked="0"/>
    </xf>
    <xf numFmtId="164" fontId="1" fillId="11" borderId="20" xfId="1" applyNumberFormat="1" applyFill="1" applyBorder="1" applyProtection="1">
      <protection locked="0"/>
    </xf>
    <xf numFmtId="164" fontId="1" fillId="5" borderId="21" xfId="1" applyNumberFormat="1" applyFill="1" applyBorder="1" applyProtection="1"/>
    <xf numFmtId="164" fontId="1" fillId="5" borderId="26" xfId="1" applyNumberFormat="1" applyFill="1" applyBorder="1" applyProtection="1"/>
    <xf numFmtId="0" fontId="0" fillId="10" borderId="29" xfId="0" applyFill="1" applyBorder="1" applyProtection="1"/>
    <xf numFmtId="164" fontId="1" fillId="5" borderId="2" xfId="1" applyNumberFormat="1" applyFill="1" applyBorder="1" applyAlignment="1" applyProtection="1"/>
    <xf numFmtId="164" fontId="0" fillId="10" borderId="42" xfId="0" applyNumberFormat="1" applyFill="1" applyBorder="1"/>
    <xf numFmtId="164" fontId="9" fillId="11" borderId="19" xfId="1" applyNumberFormat="1" applyFont="1" applyFill="1" applyBorder="1" applyAlignment="1" applyProtection="1">
      <alignment vertical="center"/>
      <protection locked="0"/>
    </xf>
    <xf numFmtId="44" fontId="1" fillId="10" borderId="28" xfId="7" applyNumberFormat="1" applyFill="1" applyBorder="1" applyProtection="1"/>
    <xf numFmtId="0" fontId="9" fillId="18" borderId="0" xfId="0" applyFont="1" applyFill="1" applyAlignment="1" applyProtection="1">
      <alignment wrapText="1"/>
    </xf>
    <xf numFmtId="3" fontId="9" fillId="11" borderId="5" xfId="4" applyNumberFormat="1" applyFont="1" applyFill="1" applyBorder="1" applyAlignment="1" applyProtection="1">
      <protection locked="0"/>
    </xf>
    <xf numFmtId="164" fontId="15" fillId="11" borderId="5" xfId="1" applyNumberFormat="1" applyFont="1" applyFill="1" applyBorder="1" applyAlignment="1" applyProtection="1">
      <alignment horizontal="left" wrapText="1"/>
    </xf>
    <xf numFmtId="9" fontId="0" fillId="0" borderId="0" xfId="102" applyFont="1" applyAlignment="1">
      <alignment wrapText="1"/>
    </xf>
    <xf numFmtId="164" fontId="4" fillId="5" borderId="12" xfId="1" applyNumberFormat="1" applyFont="1" applyFill="1" applyBorder="1" applyAlignment="1" applyProtection="1">
      <alignment horizontal="center" vertical="center"/>
    </xf>
    <xf numFmtId="0" fontId="6" fillId="10" borderId="27" xfId="0" applyFont="1" applyFill="1" applyBorder="1" applyAlignment="1">
      <alignment horizontal="center"/>
    </xf>
    <xf numFmtId="44" fontId="3" fillId="5" borderId="21" xfId="7" applyNumberFormat="1" applyFont="1" applyFill="1" applyBorder="1" applyAlignment="1" applyProtection="1">
      <alignment horizontal="right" vertical="center"/>
    </xf>
    <xf numFmtId="44" fontId="6" fillId="10" borderId="12" xfId="7" applyNumberFormat="1" applyFont="1" applyFill="1" applyBorder="1" applyAlignment="1" applyProtection="1">
      <alignment vertical="center"/>
    </xf>
    <xf numFmtId="37" fontId="27" fillId="11" borderId="5" xfId="6" applyNumberFormat="1" applyFont="1" applyFill="1" applyBorder="1" applyAlignment="1" applyProtection="1">
      <alignment vertical="center" wrapText="1"/>
      <protection locked="0"/>
    </xf>
    <xf numFmtId="0" fontId="9" fillId="0" borderId="0" xfId="0" applyFont="1" applyAlignment="1">
      <alignment vertical="top" wrapText="1"/>
    </xf>
    <xf numFmtId="37" fontId="5" fillId="6" borderId="8" xfId="6" applyNumberFormat="1" applyFill="1" applyBorder="1" applyAlignment="1" applyProtection="1">
      <alignment vertical="center" wrapText="1"/>
      <protection locked="0"/>
    </xf>
    <xf numFmtId="37" fontId="5" fillId="11" borderId="5" xfId="6" applyNumberFormat="1" applyFill="1" applyBorder="1" applyAlignment="1" applyProtection="1">
      <alignment vertical="center" wrapText="1"/>
      <protection locked="0"/>
    </xf>
    <xf numFmtId="0" fontId="6" fillId="0" borderId="0" xfId="0" applyFont="1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164" fontId="0" fillId="0" borderId="23" xfId="0" applyNumberFormat="1" applyBorder="1"/>
    <xf numFmtId="9" fontId="0" fillId="0" borderId="24" xfId="102" applyNumberFormat="1" applyFont="1" applyBorder="1"/>
    <xf numFmtId="0" fontId="0" fillId="0" borderId="21" xfId="0" applyBorder="1" applyAlignment="1">
      <alignment horizontal="center"/>
    </xf>
    <xf numFmtId="0" fontId="31" fillId="5" borderId="46" xfId="0" applyFont="1" applyFill="1" applyBorder="1" applyAlignment="1" applyProtection="1">
      <alignment horizontal="center"/>
    </xf>
    <xf numFmtId="0" fontId="30" fillId="5" borderId="47" xfId="0" applyFont="1" applyFill="1" applyBorder="1" applyAlignment="1" applyProtection="1">
      <alignment horizontal="center"/>
    </xf>
    <xf numFmtId="0" fontId="30" fillId="5" borderId="48" xfId="0" applyFont="1" applyFill="1" applyBorder="1" applyAlignment="1" applyProtection="1">
      <alignment horizontal="center"/>
    </xf>
    <xf numFmtId="164" fontId="3" fillId="3" borderId="2" xfId="1" applyNumberFormat="1" applyFont="1" applyFill="1" applyBorder="1" applyAlignment="1" applyProtection="1">
      <alignment horizontal="left" vertical="center"/>
    </xf>
    <xf numFmtId="164" fontId="3" fillId="3" borderId="3" xfId="1" applyNumberFormat="1" applyFont="1" applyFill="1" applyBorder="1" applyAlignment="1" applyProtection="1">
      <alignment horizontal="left" vertical="center"/>
    </xf>
    <xf numFmtId="164" fontId="3" fillId="4" borderId="2" xfId="1" applyNumberFormat="1" applyFont="1" applyFill="1" applyBorder="1" applyAlignment="1" applyProtection="1">
      <alignment horizontal="center" vertical="center"/>
    </xf>
    <xf numFmtId="164" fontId="3" fillId="4" borderId="3" xfId="1" applyNumberFormat="1" applyFont="1" applyFill="1" applyBorder="1" applyAlignment="1" applyProtection="1">
      <alignment horizontal="center" vertical="center"/>
    </xf>
    <xf numFmtId="164" fontId="3" fillId="4" borderId="2" xfId="1" applyNumberFormat="1" applyFont="1" applyFill="1" applyBorder="1" applyAlignment="1" applyProtection="1">
      <alignment horizontal="left" vertical="center" wrapText="1"/>
    </xf>
    <xf numFmtId="164" fontId="3" fillId="4" borderId="3" xfId="1" applyNumberFormat="1" applyFont="1" applyFill="1" applyBorder="1" applyAlignment="1" applyProtection="1">
      <alignment horizontal="left" vertical="center" wrapText="1"/>
    </xf>
    <xf numFmtId="164" fontId="3" fillId="4" borderId="2" xfId="1" applyNumberFormat="1" applyFont="1" applyFill="1" applyBorder="1" applyAlignment="1" applyProtection="1">
      <alignment horizontal="left" wrapText="1"/>
    </xf>
    <xf numFmtId="164" fontId="3" fillId="4" borderId="3" xfId="1" applyNumberFormat="1" applyFont="1" applyFill="1" applyBorder="1" applyAlignment="1" applyProtection="1">
      <alignment horizontal="left" wrapText="1"/>
    </xf>
    <xf numFmtId="164" fontId="3" fillId="4" borderId="2" xfId="1" applyNumberFormat="1" applyFont="1" applyFill="1" applyBorder="1" applyAlignment="1" applyProtection="1">
      <alignment horizontal="left" vertical="center"/>
    </xf>
    <xf numFmtId="164" fontId="3" fillId="4" borderId="3" xfId="1" applyNumberFormat="1" applyFont="1" applyFill="1" applyBorder="1" applyAlignment="1" applyProtection="1">
      <alignment horizontal="left" vertical="center"/>
    </xf>
    <xf numFmtId="43" fontId="0" fillId="0" borderId="27" xfId="1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118">
    <cellStyle name="Comma" xfId="1" builtinId="3"/>
    <cellStyle name="Comma 3" xfId="3"/>
    <cellStyle name="Currency" xfId="7" builtinId="4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Good" xfId="103" builtinId="26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Normal" xfId="0" builtinId="0"/>
    <cellStyle name="Normal 2" xfId="5"/>
    <cellStyle name="Normal 3 3" xfId="4"/>
    <cellStyle name="Normal 4" xfId="2"/>
    <cellStyle name="Normal 5" xfId="6"/>
    <cellStyle name="Percent" xfId="102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95</xdr:row>
      <xdr:rowOff>0</xdr:rowOff>
    </xdr:from>
    <xdr:to>
      <xdr:col>3</xdr:col>
      <xdr:colOff>319405</xdr:colOff>
      <xdr:row>98</xdr:row>
      <xdr:rowOff>117475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95275" y="32642175"/>
          <a:ext cx="4634230" cy="708025"/>
        </a:xfrm>
        <a:prstGeom prst="rect">
          <a:avLst/>
        </a:prstGeom>
        <a:ln>
          <a:solidFill>
            <a:schemeClr val="accent3">
              <a:lumMod val="50000"/>
            </a:schemeClr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78</xdr:row>
      <xdr:rowOff>57150</xdr:rowOff>
    </xdr:from>
    <xdr:to>
      <xdr:col>1</xdr:col>
      <xdr:colOff>1319530</xdr:colOff>
      <xdr:row>82</xdr:row>
      <xdr:rowOff>3175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14325" y="16230600"/>
          <a:ext cx="4543425" cy="695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103"/>
  <sheetViews>
    <sheetView tabSelected="1" zoomScale="75" zoomScaleNormal="7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4" sqref="C24"/>
    </sheetView>
  </sheetViews>
  <sheetFormatPr defaultColWidth="8.85546875" defaultRowHeight="15" x14ac:dyDescent="0.25"/>
  <cols>
    <col min="1" max="1" width="4.42578125" style="4" customWidth="1"/>
    <col min="2" max="2" width="46.5703125" style="4" customWidth="1"/>
    <col min="3" max="3" width="18.140625" style="4" customWidth="1"/>
    <col min="4" max="4" width="17.5703125" style="4" customWidth="1"/>
    <col min="5" max="5" width="16" style="107" customWidth="1"/>
    <col min="6" max="6" width="16" style="143" customWidth="1"/>
    <col min="7" max="7" width="16" style="178" customWidth="1"/>
    <col min="8" max="8" width="16" style="213" customWidth="1"/>
    <col min="9" max="9" width="19" style="4" customWidth="1"/>
    <col min="10" max="10" width="15.7109375" style="608" customWidth="1"/>
    <col min="11" max="11" width="12.7109375" style="4" customWidth="1"/>
    <col min="12" max="12" width="16.42578125" style="4" customWidth="1"/>
    <col min="13" max="13" width="8.85546875" style="4"/>
    <col min="14" max="14" width="25.7109375" style="4" customWidth="1"/>
    <col min="15" max="16384" width="8.85546875" style="4"/>
  </cols>
  <sheetData>
    <row r="1" spans="1:16" ht="16.5" thickBot="1" x14ac:dyDescent="0.3">
      <c r="A1" s="2"/>
      <c r="B1" s="66" t="s">
        <v>60</v>
      </c>
      <c r="C1" s="3" t="s">
        <v>105</v>
      </c>
      <c r="D1" s="3" t="s">
        <v>106</v>
      </c>
      <c r="E1" s="106" t="s">
        <v>109</v>
      </c>
      <c r="F1" s="142" t="s">
        <v>110</v>
      </c>
      <c r="G1" s="177" t="s">
        <v>107</v>
      </c>
      <c r="H1" s="212" t="s">
        <v>108</v>
      </c>
      <c r="I1" s="679" t="s">
        <v>71</v>
      </c>
      <c r="J1" s="603"/>
      <c r="K1"/>
      <c r="L1"/>
    </row>
    <row r="2" spans="1:16" ht="15.75" thickBot="1" x14ac:dyDescent="0.3">
      <c r="A2" s="5"/>
      <c r="B2" s="65" t="s">
        <v>48</v>
      </c>
      <c r="C2" s="1">
        <v>2014</v>
      </c>
      <c r="D2" s="1">
        <v>2014</v>
      </c>
      <c r="E2" s="105">
        <v>2014</v>
      </c>
      <c r="F2" s="141">
        <v>2014</v>
      </c>
      <c r="G2" s="176">
        <v>2014</v>
      </c>
      <c r="H2" s="211">
        <v>2014</v>
      </c>
      <c r="I2" s="518"/>
      <c r="J2" s="603"/>
      <c r="K2"/>
      <c r="L2"/>
      <c r="M2"/>
      <c r="N2"/>
      <c r="O2"/>
      <c r="P2"/>
    </row>
    <row r="3" spans="1:16" ht="15.75" thickBot="1" x14ac:dyDescent="0.3">
      <c r="A3" s="5"/>
      <c r="B3" s="26" t="s">
        <v>64</v>
      </c>
      <c r="C3" s="27" t="s">
        <v>65</v>
      </c>
      <c r="D3" s="109" t="s">
        <v>65</v>
      </c>
      <c r="E3" s="109" t="s">
        <v>65</v>
      </c>
      <c r="F3" s="145" t="s">
        <v>65</v>
      </c>
      <c r="G3" s="180" t="s">
        <v>65</v>
      </c>
      <c r="H3" s="492" t="s">
        <v>65</v>
      </c>
      <c r="I3" s="518"/>
      <c r="J3" s="603"/>
      <c r="K3"/>
      <c r="L3"/>
      <c r="M3"/>
      <c r="N3"/>
      <c r="O3"/>
      <c r="P3"/>
    </row>
    <row r="4" spans="1:16" ht="15.75" thickBot="1" x14ac:dyDescent="0.3">
      <c r="A4" s="76">
        <v>4</v>
      </c>
      <c r="B4" s="697" t="s">
        <v>0</v>
      </c>
      <c r="C4" s="698"/>
      <c r="D4" s="698"/>
      <c r="E4" s="698"/>
      <c r="F4" s="698"/>
      <c r="G4" s="698"/>
      <c r="H4" s="698"/>
      <c r="I4" s="518"/>
      <c r="J4" s="603"/>
      <c r="K4"/>
      <c r="L4"/>
      <c r="M4"/>
      <c r="N4"/>
      <c r="O4"/>
      <c r="P4"/>
    </row>
    <row r="5" spans="1:16" ht="45" x14ac:dyDescent="0.25">
      <c r="A5" s="78">
        <f>+A4+1</f>
        <v>5</v>
      </c>
      <c r="B5" s="28" t="s">
        <v>1</v>
      </c>
      <c r="C5" s="50">
        <v>60</v>
      </c>
      <c r="D5" s="82">
        <v>47</v>
      </c>
      <c r="E5" s="580">
        <v>9</v>
      </c>
      <c r="F5" s="150"/>
      <c r="G5" s="186">
        <v>0</v>
      </c>
      <c r="H5" s="493"/>
      <c r="I5" s="519">
        <f>SUM(C5:H5)</f>
        <v>116</v>
      </c>
      <c r="J5" s="604" t="s">
        <v>72</v>
      </c>
      <c r="K5"/>
      <c r="L5"/>
    </row>
    <row r="6" spans="1:16" x14ac:dyDescent="0.25">
      <c r="A6" s="6">
        <f t="shared" ref="A6:A69" si="0">+A5+1</f>
        <v>6</v>
      </c>
      <c r="B6" s="29" t="s">
        <v>2</v>
      </c>
      <c r="C6" s="51"/>
      <c r="D6" s="83"/>
      <c r="E6" s="579">
        <v>0</v>
      </c>
      <c r="F6" s="151"/>
      <c r="G6" s="187">
        <v>0</v>
      </c>
      <c r="H6" s="494"/>
      <c r="I6" s="519">
        <f>SUM(C6:H6)</f>
        <v>0</v>
      </c>
      <c r="J6" s="603"/>
      <c r="K6"/>
      <c r="L6"/>
    </row>
    <row r="7" spans="1:16" x14ac:dyDescent="0.25">
      <c r="A7" s="6">
        <f t="shared" si="0"/>
        <v>7</v>
      </c>
      <c r="B7" s="29" t="s">
        <v>3</v>
      </c>
      <c r="C7" s="51"/>
      <c r="D7" s="83">
        <v>15</v>
      </c>
      <c r="E7" s="579">
        <v>1</v>
      </c>
      <c r="F7" s="151"/>
      <c r="G7" s="187">
        <v>0</v>
      </c>
      <c r="H7" s="494"/>
      <c r="I7" s="519">
        <f t="shared" ref="I7" si="1">SUM(C7:H7)</f>
        <v>16</v>
      </c>
      <c r="J7" s="603"/>
      <c r="K7"/>
      <c r="L7"/>
    </row>
    <row r="8" spans="1:16" ht="15.75" thickBot="1" x14ac:dyDescent="0.3">
      <c r="A8" s="77">
        <f t="shared" si="0"/>
        <v>8</v>
      </c>
      <c r="B8" s="30" t="s">
        <v>4</v>
      </c>
      <c r="C8" s="14">
        <f t="shared" ref="C8:H8" si="2">+C5-C6+C7</f>
        <v>60</v>
      </c>
      <c r="D8" s="81">
        <f t="shared" si="2"/>
        <v>62</v>
      </c>
      <c r="E8" s="581">
        <f>+E5-E6+E7</f>
        <v>10</v>
      </c>
      <c r="F8" s="149">
        <f t="shared" si="2"/>
        <v>0</v>
      </c>
      <c r="G8" s="220">
        <f t="shared" si="2"/>
        <v>0</v>
      </c>
      <c r="H8" s="495">
        <f t="shared" si="2"/>
        <v>0</v>
      </c>
      <c r="I8" s="520">
        <f>+I5-I6+I7</f>
        <v>132</v>
      </c>
      <c r="J8" s="603"/>
      <c r="K8"/>
      <c r="L8"/>
    </row>
    <row r="9" spans="1:16" ht="29.25" customHeight="1" thickBot="1" x14ac:dyDescent="0.3">
      <c r="A9" s="76">
        <f t="shared" si="0"/>
        <v>9</v>
      </c>
      <c r="B9" s="699" t="s">
        <v>5</v>
      </c>
      <c r="C9" s="700"/>
      <c r="D9" s="700"/>
      <c r="E9" s="700"/>
      <c r="F9" s="700"/>
      <c r="G9" s="700"/>
      <c r="H9" s="700"/>
      <c r="I9" s="518"/>
      <c r="J9" s="603"/>
      <c r="K9"/>
      <c r="L9"/>
    </row>
    <row r="10" spans="1:16" ht="60" x14ac:dyDescent="0.25">
      <c r="A10" s="78">
        <f t="shared" si="0"/>
        <v>10</v>
      </c>
      <c r="B10" s="31" t="s">
        <v>6</v>
      </c>
      <c r="C10" s="52">
        <v>6410000</v>
      </c>
      <c r="D10" s="85">
        <v>12773842</v>
      </c>
      <c r="E10" s="116">
        <v>2068000</v>
      </c>
      <c r="F10" s="153"/>
      <c r="G10" s="188">
        <v>345242</v>
      </c>
      <c r="H10" s="672">
        <v>1294347</v>
      </c>
      <c r="I10" s="519">
        <f>SUM(C10:H10)</f>
        <v>22891431</v>
      </c>
      <c r="J10" s="604" t="s">
        <v>111</v>
      </c>
      <c r="K10"/>
      <c r="L10"/>
    </row>
    <row r="11" spans="1:16" ht="30" x14ac:dyDescent="0.25">
      <c r="A11" s="6">
        <f t="shared" si="0"/>
        <v>11</v>
      </c>
      <c r="B11" s="32" t="s">
        <v>7</v>
      </c>
      <c r="C11" s="53">
        <v>216000</v>
      </c>
      <c r="D11" s="86">
        <v>433859</v>
      </c>
      <c r="E11" s="117"/>
      <c r="F11" s="154"/>
      <c r="G11" s="189">
        <v>3094389</v>
      </c>
      <c r="H11" s="496"/>
      <c r="I11" s="519">
        <f>SUM(C11:H11)</f>
        <v>3744248</v>
      </c>
      <c r="J11" s="603"/>
      <c r="K11"/>
      <c r="L11"/>
    </row>
    <row r="12" spans="1:16" ht="15.75" thickBot="1" x14ac:dyDescent="0.3">
      <c r="A12" s="77">
        <f t="shared" si="0"/>
        <v>12</v>
      </c>
      <c r="B12" s="33" t="s">
        <v>8</v>
      </c>
      <c r="C12" s="14">
        <f t="shared" ref="C12:H12" si="3">SUM(C10:C11)</f>
        <v>6626000</v>
      </c>
      <c r="D12" s="84">
        <f t="shared" si="3"/>
        <v>13207701</v>
      </c>
      <c r="E12" s="115">
        <f t="shared" si="3"/>
        <v>2068000</v>
      </c>
      <c r="F12" s="152">
        <f t="shared" si="3"/>
        <v>0</v>
      </c>
      <c r="G12" s="219">
        <f t="shared" si="3"/>
        <v>3439631</v>
      </c>
      <c r="H12" s="495">
        <f t="shared" si="3"/>
        <v>1294347</v>
      </c>
      <c r="I12" s="520">
        <f>SUM(I10:I11)</f>
        <v>26635679</v>
      </c>
      <c r="J12" s="603"/>
      <c r="K12"/>
      <c r="L12"/>
    </row>
    <row r="13" spans="1:16" ht="29.25" customHeight="1" thickBot="1" x14ac:dyDescent="0.3">
      <c r="A13" s="76">
        <f t="shared" si="0"/>
        <v>13</v>
      </c>
      <c r="B13" s="701" t="s">
        <v>9</v>
      </c>
      <c r="C13" s="702"/>
      <c r="D13" s="702"/>
      <c r="E13" s="702"/>
      <c r="F13" s="702"/>
      <c r="G13" s="702"/>
      <c r="H13" s="702"/>
      <c r="I13" s="518"/>
      <c r="J13" s="603"/>
      <c r="K13"/>
      <c r="L13"/>
    </row>
    <row r="14" spans="1:16" x14ac:dyDescent="0.25">
      <c r="A14" s="75">
        <f t="shared" si="0"/>
        <v>14</v>
      </c>
      <c r="B14" s="31" t="s">
        <v>10</v>
      </c>
      <c r="C14" s="54">
        <v>2243500</v>
      </c>
      <c r="D14" s="89">
        <v>3048688</v>
      </c>
      <c r="E14" s="120">
        <v>700000</v>
      </c>
      <c r="F14" s="157"/>
      <c r="G14" s="192">
        <v>69048.400000000009</v>
      </c>
      <c r="H14" s="497"/>
      <c r="I14" s="520">
        <f>SUM(C14:H14)</f>
        <v>6061236.4000000004</v>
      </c>
      <c r="J14" s="677">
        <f>+I14/$I$20</f>
        <v>0.26478189152962961</v>
      </c>
      <c r="K14"/>
      <c r="L14"/>
    </row>
    <row r="15" spans="1:16" x14ac:dyDescent="0.25">
      <c r="A15" s="7">
        <f t="shared" si="0"/>
        <v>15</v>
      </c>
      <c r="B15" s="34" t="s">
        <v>11</v>
      </c>
      <c r="C15" s="55">
        <v>2243500</v>
      </c>
      <c r="D15" s="90">
        <v>1678166</v>
      </c>
      <c r="E15" s="121">
        <v>700000</v>
      </c>
      <c r="F15" s="158"/>
      <c r="G15" s="193">
        <v>276193.60000000003</v>
      </c>
      <c r="H15" s="498"/>
      <c r="I15" s="520">
        <f>SUM(C15:H15)</f>
        <v>4897859.5999999996</v>
      </c>
      <c r="J15" s="677">
        <f t="shared" ref="J15:J19" si="4">+I15/$I$20</f>
        <v>0.21396039417544493</v>
      </c>
      <c r="K15"/>
      <c r="L15"/>
    </row>
    <row r="16" spans="1:16" x14ac:dyDescent="0.25">
      <c r="A16" s="7">
        <f t="shared" si="0"/>
        <v>16</v>
      </c>
      <c r="B16" s="34" t="s">
        <v>12</v>
      </c>
      <c r="C16" s="55">
        <v>641000</v>
      </c>
      <c r="D16" s="90">
        <v>939519</v>
      </c>
      <c r="E16" s="121">
        <v>200000</v>
      </c>
      <c r="F16" s="158"/>
      <c r="G16" s="193"/>
      <c r="H16" s="498">
        <v>1061365</v>
      </c>
      <c r="I16" s="520">
        <f t="shared" ref="I16:I20" si="5">SUM(C16:H16)</f>
        <v>2841884</v>
      </c>
      <c r="J16" s="677">
        <f t="shared" si="4"/>
        <v>0.12414619252068601</v>
      </c>
      <c r="K16"/>
      <c r="L16"/>
    </row>
    <row r="17" spans="1:12" x14ac:dyDescent="0.25">
      <c r="A17" s="7">
        <f t="shared" si="0"/>
        <v>17</v>
      </c>
      <c r="B17" s="34" t="s">
        <v>13</v>
      </c>
      <c r="C17" s="55">
        <v>1282000</v>
      </c>
      <c r="D17" s="90">
        <v>4834649</v>
      </c>
      <c r="E17" s="121">
        <v>400000</v>
      </c>
      <c r="F17" s="158"/>
      <c r="G17" s="193"/>
      <c r="H17" s="498">
        <v>232982</v>
      </c>
      <c r="I17" s="520">
        <f t="shared" si="5"/>
        <v>6749631</v>
      </c>
      <c r="J17" s="677">
        <f t="shared" si="4"/>
        <v>0.29485404385597386</v>
      </c>
      <c r="K17"/>
      <c r="L17"/>
    </row>
    <row r="18" spans="1:12" x14ac:dyDescent="0.25">
      <c r="A18" s="7">
        <f t="shared" si="0"/>
        <v>18</v>
      </c>
      <c r="B18" s="34" t="s">
        <v>14</v>
      </c>
      <c r="C18" s="56"/>
      <c r="D18" s="91">
        <v>0</v>
      </c>
      <c r="E18" s="122">
        <v>20000</v>
      </c>
      <c r="F18" s="159"/>
      <c r="G18" s="194"/>
      <c r="H18" s="499"/>
      <c r="I18" s="520">
        <f t="shared" si="5"/>
        <v>20000</v>
      </c>
      <c r="J18" s="677">
        <f t="shared" si="4"/>
        <v>8.7368937311083788E-4</v>
      </c>
      <c r="K18"/>
      <c r="L18"/>
    </row>
    <row r="19" spans="1:12" x14ac:dyDescent="0.25">
      <c r="A19" s="7">
        <f t="shared" si="0"/>
        <v>19</v>
      </c>
      <c r="B19" s="35" t="s">
        <v>15</v>
      </c>
      <c r="C19" s="56"/>
      <c r="D19" s="91">
        <v>2272820</v>
      </c>
      <c r="E19" s="122">
        <v>48000</v>
      </c>
      <c r="F19" s="159"/>
      <c r="G19" s="194"/>
      <c r="H19" s="499"/>
      <c r="I19" s="520">
        <f t="shared" si="5"/>
        <v>2320820</v>
      </c>
      <c r="J19" s="677">
        <f t="shared" si="4"/>
        <v>0.10138378854515473</v>
      </c>
      <c r="K19"/>
      <c r="L19"/>
    </row>
    <row r="20" spans="1:12" x14ac:dyDescent="0.25">
      <c r="A20" s="7">
        <f t="shared" si="0"/>
        <v>20</v>
      </c>
      <c r="B20" s="36" t="s">
        <v>16</v>
      </c>
      <c r="C20" s="17">
        <f t="shared" ref="C20:H20" si="6">SUM(C14:C19)</f>
        <v>6410000</v>
      </c>
      <c r="D20" s="87">
        <f t="shared" si="6"/>
        <v>12773842</v>
      </c>
      <c r="E20" s="118">
        <f t="shared" si="6"/>
        <v>2068000</v>
      </c>
      <c r="F20" s="155">
        <f t="shared" si="6"/>
        <v>0</v>
      </c>
      <c r="G20" s="190">
        <f t="shared" si="6"/>
        <v>345242.00000000006</v>
      </c>
      <c r="H20" s="500">
        <f t="shared" si="6"/>
        <v>1294347</v>
      </c>
      <c r="I20" s="520">
        <f t="shared" si="5"/>
        <v>22891431</v>
      </c>
      <c r="J20" s="603"/>
      <c r="K20"/>
      <c r="L20"/>
    </row>
    <row r="21" spans="1:12" ht="15.75" thickBot="1" x14ac:dyDescent="0.3">
      <c r="A21" s="74">
        <f t="shared" si="0"/>
        <v>21</v>
      </c>
      <c r="B21" s="37" t="s">
        <v>49</v>
      </c>
      <c r="C21" s="38">
        <f t="shared" ref="C21:I21" si="7">+C20-C10</f>
        <v>0</v>
      </c>
      <c r="D21" s="88">
        <f t="shared" si="7"/>
        <v>0</v>
      </c>
      <c r="E21" s="119">
        <f t="shared" si="7"/>
        <v>0</v>
      </c>
      <c r="F21" s="156">
        <f t="shared" si="7"/>
        <v>0</v>
      </c>
      <c r="G21" s="191">
        <f t="shared" si="7"/>
        <v>0</v>
      </c>
      <c r="H21" s="501">
        <f t="shared" si="7"/>
        <v>0</v>
      </c>
      <c r="I21" s="520">
        <f t="shared" si="7"/>
        <v>0</v>
      </c>
      <c r="J21" s="603"/>
      <c r="K21"/>
      <c r="L21"/>
    </row>
    <row r="22" spans="1:12" ht="15.75" thickBot="1" x14ac:dyDescent="0.3">
      <c r="A22" s="76">
        <f t="shared" si="0"/>
        <v>22</v>
      </c>
      <c r="B22" s="703" t="s">
        <v>18</v>
      </c>
      <c r="C22" s="704"/>
      <c r="D22" s="704"/>
      <c r="E22" s="704"/>
      <c r="F22" s="704"/>
      <c r="G22" s="704"/>
      <c r="H22" s="704"/>
      <c r="I22" s="518"/>
      <c r="J22" s="603"/>
      <c r="K22"/>
      <c r="L22"/>
    </row>
    <row r="23" spans="1:12" ht="25.5" x14ac:dyDescent="0.25">
      <c r="A23" s="75">
        <f t="shared" si="0"/>
        <v>23</v>
      </c>
      <c r="B23" s="40" t="s">
        <v>19</v>
      </c>
      <c r="C23" s="59">
        <v>5480</v>
      </c>
      <c r="D23" s="93">
        <v>1487700</v>
      </c>
      <c r="E23" s="124"/>
      <c r="F23" s="161">
        <v>3388486.8</v>
      </c>
      <c r="G23" s="196">
        <v>0</v>
      </c>
      <c r="H23" s="502"/>
      <c r="I23" s="521">
        <f>SUM(C23:H23)</f>
        <v>4881666.8</v>
      </c>
      <c r="J23" s="603"/>
      <c r="K23"/>
      <c r="L23"/>
    </row>
    <row r="24" spans="1:12" x14ac:dyDescent="0.25">
      <c r="A24" s="7">
        <f t="shared" si="0"/>
        <v>24</v>
      </c>
      <c r="B24" s="35" t="s">
        <v>20</v>
      </c>
      <c r="C24" s="41">
        <f>+C10</f>
        <v>6410000</v>
      </c>
      <c r="D24" s="92">
        <f>+D10</f>
        <v>12773842</v>
      </c>
      <c r="E24" s="123">
        <f t="shared" ref="E24:H24" si="8">+E10</f>
        <v>2068000</v>
      </c>
      <c r="F24" s="160">
        <f t="shared" si="8"/>
        <v>0</v>
      </c>
      <c r="G24" s="195">
        <f t="shared" si="8"/>
        <v>345242</v>
      </c>
      <c r="H24" s="503">
        <f t="shared" si="8"/>
        <v>1294347</v>
      </c>
      <c r="I24" s="522">
        <f>+I10</f>
        <v>22891431</v>
      </c>
      <c r="J24" s="603"/>
      <c r="K24"/>
      <c r="L24"/>
    </row>
    <row r="25" spans="1:12" x14ac:dyDescent="0.25">
      <c r="A25" s="7">
        <f t="shared" si="0"/>
        <v>25</v>
      </c>
      <c r="B25" s="35" t="s">
        <v>21</v>
      </c>
      <c r="C25" s="61">
        <v>2633602</v>
      </c>
      <c r="D25" s="94">
        <v>169400</v>
      </c>
      <c r="E25" s="125"/>
      <c r="F25" s="162">
        <v>4115870.9</v>
      </c>
      <c r="G25" s="197">
        <v>0</v>
      </c>
      <c r="H25" s="504"/>
      <c r="I25" s="521">
        <f t="shared" ref="I25:I37" si="9">SUM(C25:H25)</f>
        <v>6918872.9000000004</v>
      </c>
      <c r="J25" s="603"/>
      <c r="K25"/>
      <c r="L25"/>
    </row>
    <row r="26" spans="1:12" s="578" customFormat="1" ht="15.75" thickBot="1" x14ac:dyDescent="0.3">
      <c r="A26" s="74">
        <f t="shared" si="0"/>
        <v>26</v>
      </c>
      <c r="B26" s="39" t="s">
        <v>17</v>
      </c>
      <c r="C26" s="583">
        <f>SUM(C23:C25)</f>
        <v>9049082</v>
      </c>
      <c r="D26" s="583">
        <f t="shared" ref="D26:H26" si="10">SUM(D23:D25)</f>
        <v>14430942</v>
      </c>
      <c r="E26" s="583">
        <f t="shared" si="10"/>
        <v>2068000</v>
      </c>
      <c r="F26" s="583">
        <f t="shared" si="10"/>
        <v>7504357.6999999993</v>
      </c>
      <c r="G26" s="583">
        <f t="shared" si="10"/>
        <v>345242</v>
      </c>
      <c r="H26" s="584">
        <f t="shared" si="10"/>
        <v>1294347</v>
      </c>
      <c r="I26" s="585">
        <f>SUM(C26:H26)</f>
        <v>34691970.700000003</v>
      </c>
      <c r="J26" s="605"/>
      <c r="K26" s="577"/>
      <c r="L26" s="577"/>
    </row>
    <row r="27" spans="1:12" ht="15.75" thickBot="1" x14ac:dyDescent="0.3">
      <c r="A27" s="76">
        <f t="shared" si="0"/>
        <v>27</v>
      </c>
      <c r="B27" s="699" t="s">
        <v>23</v>
      </c>
      <c r="C27" s="700"/>
      <c r="D27" s="700"/>
      <c r="E27" s="700"/>
      <c r="F27" s="700"/>
      <c r="G27" s="700"/>
      <c r="H27" s="700"/>
      <c r="I27" s="518"/>
      <c r="J27" s="603"/>
      <c r="K27"/>
      <c r="L27"/>
    </row>
    <row r="28" spans="1:12" x14ac:dyDescent="0.25">
      <c r="A28" s="75">
        <f t="shared" si="0"/>
        <v>28</v>
      </c>
      <c r="B28" s="40" t="s">
        <v>24</v>
      </c>
      <c r="C28" s="54"/>
      <c r="D28" s="96">
        <v>0</v>
      </c>
      <c r="E28" s="127"/>
      <c r="F28" s="164"/>
      <c r="G28" s="199"/>
      <c r="H28" s="497"/>
      <c r="I28" s="521">
        <f t="shared" si="9"/>
        <v>0</v>
      </c>
      <c r="J28" s="603"/>
      <c r="K28"/>
      <c r="L28"/>
    </row>
    <row r="29" spans="1:12" ht="105" x14ac:dyDescent="0.25">
      <c r="A29" s="7">
        <f t="shared" si="0"/>
        <v>29</v>
      </c>
      <c r="B29" s="35" t="s">
        <v>68</v>
      </c>
      <c r="C29" s="574">
        <f>9049082-C37</f>
        <v>9044762</v>
      </c>
      <c r="D29" s="97">
        <v>5566031</v>
      </c>
      <c r="E29" s="128">
        <v>2100</v>
      </c>
      <c r="F29" s="165">
        <v>3715317.4</v>
      </c>
      <c r="G29" s="200">
        <v>345242</v>
      </c>
      <c r="H29" s="675">
        <f>906043+H62</f>
        <v>1294347</v>
      </c>
      <c r="I29" s="521">
        <f>SUM(C29:H29)</f>
        <v>19967799.399999999</v>
      </c>
      <c r="J29" s="604" t="s">
        <v>114</v>
      </c>
      <c r="K29" s="604" t="s">
        <v>113</v>
      </c>
      <c r="L29"/>
    </row>
    <row r="30" spans="1:12" ht="25.5" x14ac:dyDescent="0.25">
      <c r="A30" s="7">
        <f t="shared" si="0"/>
        <v>30</v>
      </c>
      <c r="B30" s="35" t="s">
        <v>26</v>
      </c>
      <c r="C30" s="55"/>
      <c r="D30" s="97">
        <v>3952084</v>
      </c>
      <c r="E30" s="128"/>
      <c r="F30" s="165"/>
      <c r="G30" s="200"/>
      <c r="H30" s="498"/>
      <c r="I30" s="521">
        <f t="shared" si="9"/>
        <v>3952084</v>
      </c>
      <c r="J30" s="603"/>
      <c r="K30"/>
      <c r="L30"/>
    </row>
    <row r="31" spans="1:12" ht="25.5" x14ac:dyDescent="0.25">
      <c r="A31" s="7">
        <f t="shared" si="0"/>
        <v>31</v>
      </c>
      <c r="B31" s="35" t="s">
        <v>27</v>
      </c>
      <c r="C31" s="55"/>
      <c r="D31" s="97">
        <v>1653105</v>
      </c>
      <c r="E31" s="128">
        <v>955260</v>
      </c>
      <c r="F31" s="165"/>
      <c r="G31" s="200"/>
      <c r="H31" s="498"/>
      <c r="I31" s="521">
        <f t="shared" si="9"/>
        <v>2608365</v>
      </c>
      <c r="J31" s="603"/>
      <c r="K31"/>
      <c r="L31"/>
    </row>
    <row r="32" spans="1:12" ht="25.5" x14ac:dyDescent="0.25">
      <c r="A32" s="7">
        <f t="shared" si="0"/>
        <v>32</v>
      </c>
      <c r="B32" s="35" t="s">
        <v>28</v>
      </c>
      <c r="C32" s="62"/>
      <c r="D32" s="98">
        <v>194009</v>
      </c>
      <c r="E32" s="129"/>
      <c r="F32" s="166"/>
      <c r="G32" s="201"/>
      <c r="H32" s="505"/>
      <c r="I32" s="521">
        <f t="shared" si="9"/>
        <v>194009</v>
      </c>
      <c r="J32" s="603"/>
      <c r="K32"/>
      <c r="L32"/>
    </row>
    <row r="33" spans="1:12" x14ac:dyDescent="0.25">
      <c r="A33" s="7">
        <f t="shared" si="0"/>
        <v>33</v>
      </c>
      <c r="B33" s="35" t="s">
        <v>29</v>
      </c>
      <c r="C33" s="55"/>
      <c r="D33" s="97">
        <v>713506</v>
      </c>
      <c r="E33" s="128">
        <v>61000</v>
      </c>
      <c r="F33" s="165"/>
      <c r="G33" s="200"/>
      <c r="H33" s="498"/>
      <c r="I33" s="521">
        <f t="shared" si="9"/>
        <v>774506</v>
      </c>
      <c r="J33" s="603"/>
      <c r="K33"/>
      <c r="L33"/>
    </row>
    <row r="34" spans="1:12" x14ac:dyDescent="0.25">
      <c r="A34" s="7">
        <f t="shared" si="0"/>
        <v>34</v>
      </c>
      <c r="B34" s="35" t="s">
        <v>30</v>
      </c>
      <c r="C34" s="62"/>
      <c r="D34" s="98">
        <v>1614907</v>
      </c>
      <c r="E34" s="129"/>
      <c r="F34" s="166"/>
      <c r="G34" s="201"/>
      <c r="H34" s="505"/>
      <c r="I34" s="521">
        <f t="shared" si="9"/>
        <v>1614907</v>
      </c>
      <c r="J34" s="603"/>
      <c r="K34"/>
      <c r="L34"/>
    </row>
    <row r="35" spans="1:12" ht="88.5" customHeight="1" x14ac:dyDescent="0.25">
      <c r="A35" s="7">
        <f t="shared" si="0"/>
        <v>35</v>
      </c>
      <c r="B35" s="35" t="s">
        <v>31</v>
      </c>
      <c r="C35" s="684"/>
      <c r="D35" s="684"/>
      <c r="E35" s="684"/>
      <c r="F35" s="684"/>
      <c r="G35" s="684"/>
      <c r="H35" s="685"/>
      <c r="I35" s="585">
        <f t="shared" si="9"/>
        <v>0</v>
      </c>
      <c r="J35" s="604" t="s">
        <v>112</v>
      </c>
      <c r="K35"/>
      <c r="L35"/>
    </row>
    <row r="36" spans="1:12" x14ac:dyDescent="0.25">
      <c r="A36" s="7">
        <f t="shared" si="0"/>
        <v>36</v>
      </c>
      <c r="B36" s="35" t="s">
        <v>32</v>
      </c>
      <c r="C36" s="55"/>
      <c r="D36" s="97"/>
      <c r="E36" s="128"/>
      <c r="F36" s="165"/>
      <c r="G36" s="200"/>
      <c r="H36" s="498"/>
      <c r="I36" s="521">
        <f t="shared" si="9"/>
        <v>0</v>
      </c>
      <c r="J36" s="603"/>
      <c r="K36"/>
      <c r="L36"/>
    </row>
    <row r="37" spans="1:12" x14ac:dyDescent="0.25">
      <c r="A37" s="7">
        <f t="shared" si="0"/>
        <v>37</v>
      </c>
      <c r="B37" s="42" t="s">
        <v>33</v>
      </c>
      <c r="C37" s="574">
        <v>4320</v>
      </c>
      <c r="D37" s="97">
        <v>737300</v>
      </c>
      <c r="E37" s="128">
        <v>1049640</v>
      </c>
      <c r="F37" s="165">
        <v>3789040.3</v>
      </c>
      <c r="G37" s="200"/>
      <c r="H37" s="498"/>
      <c r="I37" s="521">
        <f t="shared" si="9"/>
        <v>5580300.2999999998</v>
      </c>
      <c r="J37" s="603"/>
      <c r="K37"/>
      <c r="L37"/>
    </row>
    <row r="38" spans="1:12" x14ac:dyDescent="0.25">
      <c r="A38" s="7">
        <f t="shared" si="0"/>
        <v>38</v>
      </c>
      <c r="B38" s="35" t="s">
        <v>16</v>
      </c>
      <c r="C38" s="43">
        <f>SUM(C28:C37)</f>
        <v>9049082</v>
      </c>
      <c r="D38" s="95">
        <f>SUM(D28:D37)</f>
        <v>14430942</v>
      </c>
      <c r="E38" s="126">
        <f>SUM(E28:E37)</f>
        <v>2068000</v>
      </c>
      <c r="F38" s="163">
        <f t="shared" ref="F38:G38" si="11">SUM(F28:F37)</f>
        <v>7504357.6999999993</v>
      </c>
      <c r="G38" s="198">
        <f t="shared" si="11"/>
        <v>345242</v>
      </c>
      <c r="H38" s="506">
        <f>SUM(H28:H37)</f>
        <v>1294347</v>
      </c>
      <c r="I38" s="523">
        <f>SUM(I28:I37)</f>
        <v>34691970.699999996</v>
      </c>
      <c r="J38" s="603"/>
      <c r="K38"/>
      <c r="L38"/>
    </row>
    <row r="39" spans="1:12" ht="15.75" thickBot="1" x14ac:dyDescent="0.3">
      <c r="A39" s="74">
        <f t="shared" si="0"/>
        <v>39</v>
      </c>
      <c r="B39" s="39" t="s">
        <v>62</v>
      </c>
      <c r="C39" s="63">
        <f t="shared" ref="C39:I39" si="12">+C38-C26</f>
        <v>0</v>
      </c>
      <c r="D39" s="130">
        <f>+D38-D26</f>
        <v>0</v>
      </c>
      <c r="E39" s="130">
        <f t="shared" si="12"/>
        <v>0</v>
      </c>
      <c r="F39" s="167">
        <f t="shared" si="12"/>
        <v>0</v>
      </c>
      <c r="G39" s="202">
        <f t="shared" si="12"/>
        <v>0</v>
      </c>
      <c r="H39" s="507">
        <f t="shared" si="12"/>
        <v>0</v>
      </c>
      <c r="I39" s="524">
        <f t="shared" si="12"/>
        <v>0</v>
      </c>
      <c r="J39" s="603"/>
      <c r="K39"/>
      <c r="L39"/>
    </row>
    <row r="40" spans="1:12" ht="15.75" thickBot="1" x14ac:dyDescent="0.3">
      <c r="A40" s="76">
        <f t="shared" si="0"/>
        <v>40</v>
      </c>
      <c r="B40" s="695" t="s">
        <v>34</v>
      </c>
      <c r="C40" s="696"/>
      <c r="D40" s="696"/>
      <c r="E40" s="696"/>
      <c r="F40" s="696"/>
      <c r="G40" s="696"/>
      <c r="H40" s="696"/>
      <c r="I40" s="518"/>
      <c r="J40" s="603"/>
      <c r="K40"/>
      <c r="L40"/>
    </row>
    <row r="41" spans="1:12" x14ac:dyDescent="0.25">
      <c r="A41" s="75">
        <f t="shared" si="0"/>
        <v>41</v>
      </c>
      <c r="B41" s="8" t="s">
        <v>25</v>
      </c>
      <c r="C41" s="9">
        <f t="shared" ref="C41:D41" si="13">+C29</f>
        <v>9044762</v>
      </c>
      <c r="D41" s="99">
        <f t="shared" si="13"/>
        <v>5566031</v>
      </c>
      <c r="E41" s="131">
        <v>2100</v>
      </c>
      <c r="F41" s="168">
        <v>3715317.4</v>
      </c>
      <c r="G41" s="203">
        <v>345242</v>
      </c>
      <c r="H41" s="508">
        <v>906043</v>
      </c>
      <c r="I41" s="521">
        <f>SUM(C41:H41)</f>
        <v>19579495.399999999</v>
      </c>
      <c r="J41" s="603"/>
      <c r="K41"/>
      <c r="L41"/>
    </row>
    <row r="42" spans="1:12" x14ac:dyDescent="0.25">
      <c r="A42" s="7">
        <f t="shared" si="0"/>
        <v>42</v>
      </c>
      <c r="B42" s="10" t="s">
        <v>35</v>
      </c>
      <c r="C42" s="574">
        <f>C53</f>
        <v>5786034</v>
      </c>
      <c r="D42" s="101">
        <v>2977701</v>
      </c>
      <c r="E42" s="134">
        <v>2100</v>
      </c>
      <c r="F42" s="171">
        <v>1019955</v>
      </c>
      <c r="G42" s="206">
        <v>345242</v>
      </c>
      <c r="H42" s="498">
        <v>906043</v>
      </c>
      <c r="I42" s="521">
        <f t="shared" ref="I42:I45" si="14">SUM(C42:H42)</f>
        <v>11037075</v>
      </c>
      <c r="J42" s="606">
        <f>C42/C41</f>
        <v>0.63971102832777693</v>
      </c>
      <c r="K42"/>
      <c r="L42"/>
    </row>
    <row r="43" spans="1:12" x14ac:dyDescent="0.25">
      <c r="A43" s="7">
        <f t="shared" si="0"/>
        <v>43</v>
      </c>
      <c r="B43" s="10" t="s">
        <v>32</v>
      </c>
      <c r="C43" s="574">
        <f>C41-C42</f>
        <v>3258728</v>
      </c>
      <c r="D43" s="101"/>
      <c r="E43" s="134"/>
      <c r="F43" s="171">
        <v>2695362</v>
      </c>
      <c r="G43" s="206"/>
      <c r="H43" s="498"/>
      <c r="I43" s="521">
        <f t="shared" si="14"/>
        <v>5954090</v>
      </c>
      <c r="J43" s="606">
        <f>C43/C41</f>
        <v>0.36028897167222312</v>
      </c>
      <c r="K43"/>
      <c r="L43"/>
    </row>
    <row r="44" spans="1:12" x14ac:dyDescent="0.25">
      <c r="A44" s="7">
        <f t="shared" si="0"/>
        <v>44</v>
      </c>
      <c r="B44" s="10" t="s">
        <v>30</v>
      </c>
      <c r="C44" s="55"/>
      <c r="D44" s="101">
        <v>2588330</v>
      </c>
      <c r="E44" s="134"/>
      <c r="F44" s="171"/>
      <c r="G44" s="206"/>
      <c r="H44" s="498"/>
      <c r="I44" s="521">
        <f t="shared" si="14"/>
        <v>2588330</v>
      </c>
      <c r="J44" s="603"/>
      <c r="K44"/>
      <c r="L44"/>
    </row>
    <row r="45" spans="1:12" x14ac:dyDescent="0.25">
      <c r="A45" s="7">
        <f t="shared" si="0"/>
        <v>45</v>
      </c>
      <c r="B45" s="10" t="s">
        <v>31</v>
      </c>
      <c r="C45" s="60"/>
      <c r="D45" s="102"/>
      <c r="E45" s="135"/>
      <c r="F45" s="172"/>
      <c r="G45" s="207"/>
      <c r="H45" s="498"/>
      <c r="I45" s="521">
        <f t="shared" si="14"/>
        <v>0</v>
      </c>
      <c r="J45" s="603"/>
      <c r="K45"/>
      <c r="L45"/>
    </row>
    <row r="46" spans="1:12" x14ac:dyDescent="0.25">
      <c r="A46" s="7">
        <f t="shared" si="0"/>
        <v>46</v>
      </c>
      <c r="B46" s="11" t="s">
        <v>17</v>
      </c>
      <c r="C46" s="12">
        <f>SUM(C42:C45)</f>
        <v>9044762</v>
      </c>
      <c r="D46" s="100">
        <f t="shared" ref="D46:I46" si="15">SUM(D42:D45)</f>
        <v>5566031</v>
      </c>
      <c r="E46" s="132">
        <f t="shared" si="15"/>
        <v>2100</v>
      </c>
      <c r="F46" s="169">
        <f t="shared" si="15"/>
        <v>3715317</v>
      </c>
      <c r="G46" s="204">
        <f t="shared" si="15"/>
        <v>345242</v>
      </c>
      <c r="H46" s="509">
        <f t="shared" si="15"/>
        <v>906043</v>
      </c>
      <c r="I46" s="520">
        <f t="shared" si="15"/>
        <v>19579495</v>
      </c>
      <c r="J46" s="603"/>
      <c r="K46"/>
      <c r="L46"/>
    </row>
    <row r="47" spans="1:12" ht="15.75" thickBot="1" x14ac:dyDescent="0.3">
      <c r="A47" s="74">
        <f t="shared" si="0"/>
        <v>47</v>
      </c>
      <c r="B47" s="13" t="s">
        <v>67</v>
      </c>
      <c r="C47" s="14">
        <f>+C46-C41</f>
        <v>0</v>
      </c>
      <c r="D47" s="133">
        <f t="shared" ref="D47:I47" si="16">+D46-D41</f>
        <v>0</v>
      </c>
      <c r="E47" s="133">
        <f t="shared" si="16"/>
        <v>0</v>
      </c>
      <c r="F47" s="170">
        <f t="shared" si="16"/>
        <v>-0.39999999990686774</v>
      </c>
      <c r="G47" s="205">
        <f t="shared" si="16"/>
        <v>0</v>
      </c>
      <c r="H47" s="495">
        <f t="shared" si="16"/>
        <v>0</v>
      </c>
      <c r="I47" s="520">
        <f t="shared" si="16"/>
        <v>-0.39999999850988388</v>
      </c>
      <c r="J47" s="603"/>
      <c r="K47"/>
      <c r="L47"/>
    </row>
    <row r="48" spans="1:12" ht="15.75" thickBot="1" x14ac:dyDescent="0.3">
      <c r="A48" s="76">
        <f t="shared" si="0"/>
        <v>48</v>
      </c>
      <c r="B48" s="695" t="s">
        <v>36</v>
      </c>
      <c r="C48" s="696"/>
      <c r="D48" s="696"/>
      <c r="E48" s="696"/>
      <c r="F48" s="696"/>
      <c r="G48" s="696"/>
      <c r="H48" s="696"/>
      <c r="I48" s="518"/>
      <c r="J48" s="603"/>
      <c r="K48"/>
      <c r="L48"/>
    </row>
    <row r="49" spans="1:12" ht="120" customHeight="1" x14ac:dyDescent="0.25">
      <c r="A49" s="75">
        <f t="shared" si="0"/>
        <v>49</v>
      </c>
      <c r="B49" s="40" t="s">
        <v>37</v>
      </c>
      <c r="C49" s="57"/>
      <c r="D49" s="582">
        <v>23000</v>
      </c>
      <c r="E49" s="137">
        <v>4200</v>
      </c>
      <c r="F49" s="174"/>
      <c r="G49" s="209">
        <v>0</v>
      </c>
      <c r="H49" s="510"/>
      <c r="I49" s="519">
        <f>SUM(C49:H49)</f>
        <v>27200</v>
      </c>
      <c r="J49" s="604" t="s">
        <v>115</v>
      </c>
      <c r="K49"/>
      <c r="L49"/>
    </row>
    <row r="50" spans="1:12" x14ac:dyDescent="0.25">
      <c r="A50" s="7">
        <f t="shared" si="0"/>
        <v>50</v>
      </c>
      <c r="B50" s="67" t="s">
        <v>38</v>
      </c>
      <c r="C50" s="15">
        <f>+C42</f>
        <v>5786034</v>
      </c>
      <c r="D50" s="103">
        <f t="shared" ref="D50:G50" si="17">+D42</f>
        <v>2977701</v>
      </c>
      <c r="E50" s="136">
        <f t="shared" si="17"/>
        <v>2100</v>
      </c>
      <c r="F50" s="173">
        <f t="shared" si="17"/>
        <v>1019955</v>
      </c>
      <c r="G50" s="208">
        <f t="shared" si="17"/>
        <v>345242</v>
      </c>
      <c r="H50" s="676">
        <f>+H42+H62</f>
        <v>1294347</v>
      </c>
      <c r="I50" s="519">
        <f>SUM(C50:H50)</f>
        <v>11425379</v>
      </c>
      <c r="J50" s="603"/>
      <c r="K50"/>
      <c r="L50"/>
    </row>
    <row r="51" spans="1:12" x14ac:dyDescent="0.25">
      <c r="A51" s="7">
        <f t="shared" si="0"/>
        <v>51</v>
      </c>
      <c r="B51" s="67" t="s">
        <v>16</v>
      </c>
      <c r="C51" s="15">
        <f>SUM(C49:C50)</f>
        <v>5786034</v>
      </c>
      <c r="D51" s="103">
        <f t="shared" ref="D51:G51" si="18">SUM(D49:D50)</f>
        <v>3000701</v>
      </c>
      <c r="E51" s="136">
        <f t="shared" si="18"/>
        <v>6300</v>
      </c>
      <c r="F51" s="173">
        <f t="shared" si="18"/>
        <v>1019955</v>
      </c>
      <c r="G51" s="208">
        <f t="shared" si="18"/>
        <v>345242</v>
      </c>
      <c r="H51" s="511">
        <f>SUM(H49:H50)</f>
        <v>1294347</v>
      </c>
      <c r="I51" s="525">
        <f>SUM(I49:I50)</f>
        <v>11452579</v>
      </c>
      <c r="J51" s="603"/>
      <c r="K51"/>
      <c r="L51"/>
    </row>
    <row r="52" spans="1:12" x14ac:dyDescent="0.25">
      <c r="A52" s="7">
        <f t="shared" si="0"/>
        <v>52</v>
      </c>
      <c r="B52" s="71" t="s">
        <v>39</v>
      </c>
      <c r="C52" s="16"/>
      <c r="D52" s="16"/>
      <c r="E52" s="108"/>
      <c r="F52" s="144"/>
      <c r="G52" s="179"/>
      <c r="H52" s="512"/>
      <c r="I52" s="518"/>
      <c r="J52" s="603"/>
      <c r="K52"/>
      <c r="L52"/>
    </row>
    <row r="53" spans="1:12" x14ac:dyDescent="0.25">
      <c r="A53" s="7">
        <f t="shared" si="0"/>
        <v>53</v>
      </c>
      <c r="B53" s="68" t="s">
        <v>40</v>
      </c>
      <c r="C53" s="58">
        <v>5786034</v>
      </c>
      <c r="D53" s="104">
        <v>3000701</v>
      </c>
      <c r="E53" s="138">
        <v>6300</v>
      </c>
      <c r="F53" s="175"/>
      <c r="G53" s="210"/>
      <c r="H53" s="513">
        <v>906043</v>
      </c>
      <c r="I53" s="519">
        <f>SUM(C53:H53)</f>
        <v>9699078</v>
      </c>
      <c r="J53" s="603"/>
      <c r="K53"/>
      <c r="L53"/>
    </row>
    <row r="54" spans="1:12" x14ac:dyDescent="0.25">
      <c r="A54" s="7">
        <f t="shared" si="0"/>
        <v>54</v>
      </c>
      <c r="B54" s="68" t="s">
        <v>41</v>
      </c>
      <c r="C54" s="58"/>
      <c r="D54" s="104"/>
      <c r="E54" s="138"/>
      <c r="F54" s="175">
        <v>1019955</v>
      </c>
      <c r="G54" s="210"/>
      <c r="H54" s="513"/>
      <c r="I54" s="519">
        <f t="shared" ref="I54:I57" si="19">SUM(C54:H54)</f>
        <v>1019955</v>
      </c>
      <c r="J54" s="603"/>
      <c r="K54"/>
      <c r="L54"/>
    </row>
    <row r="55" spans="1:12" x14ac:dyDescent="0.25">
      <c r="A55" s="7">
        <f t="shared" si="0"/>
        <v>55</v>
      </c>
      <c r="B55" s="64" t="s">
        <v>42</v>
      </c>
      <c r="C55" s="58"/>
      <c r="D55" s="104"/>
      <c r="E55" s="138"/>
      <c r="F55" s="175"/>
      <c r="G55" s="210">
        <v>345242</v>
      </c>
      <c r="H55" s="513"/>
      <c r="I55" s="519">
        <f t="shared" si="19"/>
        <v>345242</v>
      </c>
      <c r="J55" s="603"/>
      <c r="K55"/>
      <c r="L55"/>
    </row>
    <row r="56" spans="1:12" s="578" customFormat="1" ht="60" x14ac:dyDescent="0.25">
      <c r="A56" s="7">
        <f t="shared" si="0"/>
        <v>56</v>
      </c>
      <c r="B56" s="586" t="s">
        <v>59</v>
      </c>
      <c r="C56" s="587">
        <v>2</v>
      </c>
      <c r="D56" s="588">
        <v>4</v>
      </c>
      <c r="E56" s="589">
        <v>1</v>
      </c>
      <c r="F56" s="588"/>
      <c r="G56" s="588"/>
      <c r="H56" s="590">
        <v>3</v>
      </c>
      <c r="I56" s="591">
        <f t="shared" si="19"/>
        <v>10</v>
      </c>
      <c r="J56" s="607" t="s">
        <v>116</v>
      </c>
      <c r="K56" s="577"/>
      <c r="L56" s="577"/>
    </row>
    <row r="57" spans="1:12" s="578" customFormat="1" ht="75.75" thickBot="1" x14ac:dyDescent="0.3">
      <c r="A57" s="74">
        <f t="shared" si="0"/>
        <v>57</v>
      </c>
      <c r="B57" s="586" t="s">
        <v>61</v>
      </c>
      <c r="C57" s="596">
        <f>(15.13+11.65)/2</f>
        <v>13.39</v>
      </c>
      <c r="D57" s="595">
        <f>AVERAGE(4.97,5,5,2.7)</f>
        <v>4.4174999999999995</v>
      </c>
      <c r="E57" s="593">
        <v>0.23</v>
      </c>
      <c r="F57" s="592"/>
      <c r="G57" s="592"/>
      <c r="H57" s="594">
        <v>15.5</v>
      </c>
      <c r="I57" s="650">
        <f t="shared" si="19"/>
        <v>33.537500000000001</v>
      </c>
      <c r="J57" s="607" t="s">
        <v>117</v>
      </c>
      <c r="K57" s="577"/>
      <c r="L57" s="577"/>
    </row>
    <row r="58" spans="1:12" s="578" customFormat="1" ht="15.75" thickBot="1" x14ac:dyDescent="0.3">
      <c r="A58" s="79">
        <f t="shared" si="0"/>
        <v>58</v>
      </c>
      <c r="B58" s="72" t="s">
        <v>51</v>
      </c>
      <c r="C58" s="575">
        <f>SUM(C53:C55)</f>
        <v>5786034</v>
      </c>
      <c r="D58" s="575">
        <f t="shared" ref="D58:G58" si="20">SUM(D53:D55)</f>
        <v>3000701</v>
      </c>
      <c r="E58" s="575">
        <f t="shared" si="20"/>
        <v>6300</v>
      </c>
      <c r="F58" s="575">
        <f t="shared" si="20"/>
        <v>1019955</v>
      </c>
      <c r="G58" s="575">
        <f t="shared" si="20"/>
        <v>345242</v>
      </c>
      <c r="H58" s="576">
        <f>SUM(H53:H55)</f>
        <v>906043</v>
      </c>
      <c r="I58" s="651">
        <f>SUM(I53:I55)</f>
        <v>11064275</v>
      </c>
      <c r="J58" s="605"/>
      <c r="K58" s="577"/>
      <c r="L58" s="577"/>
    </row>
    <row r="59" spans="1:12" x14ac:dyDescent="0.25">
      <c r="A59" s="75">
        <f t="shared" si="0"/>
        <v>59</v>
      </c>
      <c r="B59" s="70" t="s">
        <v>43</v>
      </c>
      <c r="C59" s="18"/>
      <c r="D59" s="80"/>
      <c r="E59" s="80"/>
      <c r="F59" s="80"/>
      <c r="G59" s="80"/>
      <c r="H59" s="80"/>
      <c r="I59" s="80"/>
      <c r="J59" s="603"/>
      <c r="K59"/>
      <c r="L59"/>
    </row>
    <row r="60" spans="1:12" x14ac:dyDescent="0.25">
      <c r="A60" s="74">
        <f>+A59+1</f>
        <v>60</v>
      </c>
      <c r="B60" s="10" t="s">
        <v>44</v>
      </c>
      <c r="C60" s="58"/>
      <c r="D60" s="114"/>
      <c r="E60" s="140"/>
      <c r="F60" s="185"/>
      <c r="G60" s="218"/>
      <c r="H60" s="513"/>
      <c r="I60" s="519">
        <f>SUM(C60:H60)</f>
        <v>0</v>
      </c>
      <c r="J60" s="603"/>
      <c r="K60"/>
      <c r="L60"/>
    </row>
    <row r="61" spans="1:12" x14ac:dyDescent="0.25">
      <c r="A61" s="75">
        <f>+A64+1</f>
        <v>62</v>
      </c>
      <c r="B61" s="19" t="s">
        <v>45</v>
      </c>
      <c r="C61" s="53"/>
      <c r="D61" s="113"/>
      <c r="E61" s="139"/>
      <c r="F61" s="184"/>
      <c r="G61" s="217"/>
      <c r="H61" s="496"/>
      <c r="I61" s="519">
        <f t="shared" ref="I61:I67" si="21">SUM(C61:H61)</f>
        <v>0</v>
      </c>
      <c r="J61" s="603"/>
      <c r="K61"/>
      <c r="L61"/>
    </row>
    <row r="62" spans="1:12" ht="60" x14ac:dyDescent="0.25">
      <c r="A62" s="7">
        <f t="shared" si="0"/>
        <v>63</v>
      </c>
      <c r="B62" s="20" t="s">
        <v>46</v>
      </c>
      <c r="C62" s="589"/>
      <c r="D62" s="589"/>
      <c r="E62" s="589"/>
      <c r="F62" s="589"/>
      <c r="G62" s="589"/>
      <c r="H62" s="682">
        <v>388304</v>
      </c>
      <c r="I62" s="591">
        <f t="shared" si="21"/>
        <v>388304</v>
      </c>
      <c r="J62" s="683" t="s">
        <v>111</v>
      </c>
      <c r="K62"/>
      <c r="L62"/>
    </row>
    <row r="63" spans="1:12" ht="15.75" thickBot="1" x14ac:dyDescent="0.3">
      <c r="A63" s="7">
        <f t="shared" si="0"/>
        <v>64</v>
      </c>
      <c r="B63" s="20" t="s">
        <v>69</v>
      </c>
      <c r="C63" s="58"/>
      <c r="D63" s="114"/>
      <c r="E63" s="140"/>
      <c r="F63" s="185"/>
      <c r="G63" s="218"/>
      <c r="H63" s="513"/>
      <c r="I63" s="661">
        <f t="shared" si="21"/>
        <v>0</v>
      </c>
      <c r="J63" s="603"/>
      <c r="K63"/>
      <c r="L63"/>
    </row>
    <row r="64" spans="1:12" ht="15.75" thickBot="1" x14ac:dyDescent="0.3">
      <c r="A64" s="79">
        <f>+A60+1</f>
        <v>61</v>
      </c>
      <c r="B64" s="73" t="s">
        <v>50</v>
      </c>
      <c r="C64" s="514">
        <f>SUM(C60:C63)</f>
        <v>0</v>
      </c>
      <c r="D64" s="514">
        <f>SUM(D60:D63)</f>
        <v>0</v>
      </c>
      <c r="E64" s="514">
        <f>SUM(E60:E63)</f>
        <v>0</v>
      </c>
      <c r="F64" s="514">
        <f t="shared" ref="F64" si="22">SUM(F60:F63)</f>
        <v>0</v>
      </c>
      <c r="G64" s="514">
        <f>SUM(G60:G63)</f>
        <v>0</v>
      </c>
      <c r="H64" s="514">
        <f>SUM(H60:H63)</f>
        <v>388304</v>
      </c>
      <c r="I64" s="663">
        <f>SUM(I60:I63)</f>
        <v>388304</v>
      </c>
      <c r="J64" s="603"/>
      <c r="K64"/>
      <c r="L64"/>
    </row>
    <row r="65" spans="1:12" x14ac:dyDescent="0.25">
      <c r="A65" s="7">
        <f>+A63+1</f>
        <v>65</v>
      </c>
      <c r="B65" s="21" t="s">
        <v>32</v>
      </c>
      <c r="C65" s="58"/>
      <c r="D65" s="114"/>
      <c r="E65" s="140"/>
      <c r="F65" s="185"/>
      <c r="G65" s="218"/>
      <c r="H65" s="513"/>
      <c r="I65" s="662">
        <f t="shared" si="21"/>
        <v>0</v>
      </c>
      <c r="J65" s="603"/>
      <c r="K65"/>
      <c r="L65"/>
    </row>
    <row r="66" spans="1:12" x14ac:dyDescent="0.25">
      <c r="A66" s="7">
        <f t="shared" si="0"/>
        <v>66</v>
      </c>
      <c r="B66" s="11" t="s">
        <v>30</v>
      </c>
      <c r="C66" s="58"/>
      <c r="D66" s="114"/>
      <c r="E66" s="140"/>
      <c r="F66" s="185"/>
      <c r="G66" s="218"/>
      <c r="H66" s="513"/>
      <c r="I66" s="519">
        <f t="shared" si="21"/>
        <v>0</v>
      </c>
      <c r="J66" s="603"/>
      <c r="K66"/>
      <c r="L66"/>
    </row>
    <row r="67" spans="1:12" x14ac:dyDescent="0.25">
      <c r="A67" s="7">
        <f t="shared" si="0"/>
        <v>67</v>
      </c>
      <c r="B67" s="11" t="s">
        <v>31</v>
      </c>
      <c r="C67" s="58"/>
      <c r="D67" s="114"/>
      <c r="E67" s="140"/>
      <c r="F67" s="185"/>
      <c r="G67" s="218"/>
      <c r="H67" s="513"/>
      <c r="I67" s="519">
        <f t="shared" si="21"/>
        <v>0</v>
      </c>
      <c r="J67" s="603"/>
      <c r="K67"/>
      <c r="L67"/>
    </row>
    <row r="68" spans="1:12" ht="46.5" customHeight="1" thickBot="1" x14ac:dyDescent="0.3">
      <c r="A68" s="7">
        <f t="shared" si="0"/>
        <v>68</v>
      </c>
      <c r="B68" s="22" t="s">
        <v>47</v>
      </c>
      <c r="C68" s="571"/>
      <c r="D68" s="664">
        <v>10000</v>
      </c>
      <c r="E68" s="664">
        <v>2100</v>
      </c>
      <c r="F68" s="665"/>
      <c r="G68" s="665"/>
      <c r="H68" s="666"/>
      <c r="I68" s="661">
        <f>SUM(C68:H68)</f>
        <v>12100</v>
      </c>
      <c r="J68" s="604" t="s">
        <v>118</v>
      </c>
      <c r="K68"/>
      <c r="L68"/>
    </row>
    <row r="69" spans="1:12" ht="15.75" thickBot="1" x14ac:dyDescent="0.3">
      <c r="A69" s="7">
        <f t="shared" si="0"/>
        <v>69</v>
      </c>
      <c r="B69" s="25" t="s">
        <v>52</v>
      </c>
      <c r="C69" s="23">
        <f>SUM(C60:C66)+C58</f>
        <v>5786034</v>
      </c>
      <c r="D69" s="670">
        <f t="shared" ref="D69:G69" si="23">SUM(D64+D58)</f>
        <v>3000701</v>
      </c>
      <c r="E69" s="670">
        <f t="shared" si="23"/>
        <v>6300</v>
      </c>
      <c r="F69" s="670">
        <f t="shared" si="23"/>
        <v>1019955</v>
      </c>
      <c r="G69" s="670">
        <f t="shared" si="23"/>
        <v>345242</v>
      </c>
      <c r="H69" s="670">
        <f>SUM(H64+H58)</f>
        <v>1294347</v>
      </c>
      <c r="I69" s="671">
        <f>SUM(I64+I58)</f>
        <v>11452579</v>
      </c>
      <c r="J69" s="603"/>
      <c r="K69"/>
      <c r="L69"/>
    </row>
    <row r="70" spans="1:12" ht="15.75" thickBot="1" x14ac:dyDescent="0.3">
      <c r="A70" s="74">
        <f t="shared" ref="A70:A76" si="24">+A69+1</f>
        <v>70</v>
      </c>
      <c r="B70" s="24" t="s">
        <v>63</v>
      </c>
      <c r="C70" s="14">
        <f t="shared" ref="C70:H70" si="25">+C69-C51</f>
        <v>0</v>
      </c>
      <c r="D70" s="667">
        <f t="shared" si="25"/>
        <v>0</v>
      </c>
      <c r="E70" s="667">
        <f t="shared" si="25"/>
        <v>0</v>
      </c>
      <c r="F70" s="667">
        <f t="shared" si="25"/>
        <v>0</v>
      </c>
      <c r="G70" s="667">
        <f t="shared" si="25"/>
        <v>0</v>
      </c>
      <c r="H70" s="668">
        <f t="shared" si="25"/>
        <v>0</v>
      </c>
      <c r="I70" s="669"/>
    </row>
    <row r="71" spans="1:12" ht="15.75" thickBot="1" x14ac:dyDescent="0.3">
      <c r="A71" s="76">
        <f t="shared" si="24"/>
        <v>71</v>
      </c>
      <c r="B71" s="695" t="s">
        <v>53</v>
      </c>
      <c r="C71" s="696"/>
      <c r="D71" s="696"/>
      <c r="E71" s="696"/>
      <c r="F71" s="696"/>
      <c r="G71" s="696"/>
      <c r="H71" s="696"/>
      <c r="I71" s="526"/>
    </row>
    <row r="72" spans="1:12" x14ac:dyDescent="0.25">
      <c r="A72" s="75">
        <f t="shared" si="24"/>
        <v>72</v>
      </c>
      <c r="B72" s="48" t="s">
        <v>54</v>
      </c>
      <c r="C72" s="44">
        <f t="shared" ref="C72:I72" si="26">C58*0.06</f>
        <v>347162.04</v>
      </c>
      <c r="D72" s="110">
        <f t="shared" si="26"/>
        <v>180042.06</v>
      </c>
      <c r="E72" s="146">
        <f t="shared" si="26"/>
        <v>378</v>
      </c>
      <c r="F72" s="181">
        <f t="shared" si="26"/>
        <v>61197.299999999996</v>
      </c>
      <c r="G72" s="214">
        <f t="shared" si="26"/>
        <v>20714.52</v>
      </c>
      <c r="H72" s="515">
        <f t="shared" si="26"/>
        <v>54362.579999999994</v>
      </c>
      <c r="I72" s="527">
        <f t="shared" si="26"/>
        <v>663856.5</v>
      </c>
    </row>
    <row r="73" spans="1:12" x14ac:dyDescent="0.25">
      <c r="A73" s="7">
        <f t="shared" si="24"/>
        <v>73</v>
      </c>
      <c r="B73" s="49" t="s">
        <v>55</v>
      </c>
      <c r="C73" s="45">
        <f t="shared" ref="C73:I73" si="27">C64*0.03</f>
        <v>0</v>
      </c>
      <c r="D73" s="111">
        <f t="shared" si="27"/>
        <v>0</v>
      </c>
      <c r="E73" s="147">
        <f t="shared" si="27"/>
        <v>0</v>
      </c>
      <c r="F73" s="182">
        <f t="shared" si="27"/>
        <v>0</v>
      </c>
      <c r="G73" s="215">
        <f t="shared" si="27"/>
        <v>0</v>
      </c>
      <c r="H73" s="516">
        <f t="shared" si="27"/>
        <v>11649.119999999999</v>
      </c>
      <c r="I73" s="527">
        <f t="shared" si="27"/>
        <v>11649.119999999999</v>
      </c>
    </row>
    <row r="74" spans="1:12" x14ac:dyDescent="0.25">
      <c r="A74" s="7">
        <f t="shared" si="24"/>
        <v>74</v>
      </c>
      <c r="B74" s="49" t="s">
        <v>56</v>
      </c>
      <c r="C74" s="45">
        <f t="shared" ref="C74:I75" si="28">C61*0.03</f>
        <v>0</v>
      </c>
      <c r="D74" s="111">
        <f t="shared" si="28"/>
        <v>0</v>
      </c>
      <c r="E74" s="147">
        <f t="shared" si="28"/>
        <v>0</v>
      </c>
      <c r="F74" s="182">
        <f t="shared" si="28"/>
        <v>0</v>
      </c>
      <c r="G74" s="215">
        <f t="shared" si="28"/>
        <v>0</v>
      </c>
      <c r="H74" s="516">
        <f t="shared" si="28"/>
        <v>0</v>
      </c>
      <c r="I74" s="527">
        <f t="shared" si="28"/>
        <v>0</v>
      </c>
    </row>
    <row r="75" spans="1:12" ht="15.75" thickBot="1" x14ac:dyDescent="0.3">
      <c r="A75" s="7">
        <f t="shared" si="24"/>
        <v>75</v>
      </c>
      <c r="B75" s="24" t="s">
        <v>57</v>
      </c>
      <c r="C75" s="46">
        <f t="shared" si="28"/>
        <v>0</v>
      </c>
      <c r="D75" s="112">
        <f t="shared" si="28"/>
        <v>0</v>
      </c>
      <c r="E75" s="148">
        <f t="shared" si="28"/>
        <v>0</v>
      </c>
      <c r="F75" s="183">
        <f t="shared" si="28"/>
        <v>0</v>
      </c>
      <c r="G75" s="216">
        <f t="shared" si="28"/>
        <v>0</v>
      </c>
      <c r="H75" s="517">
        <f t="shared" si="28"/>
        <v>11649.119999999999</v>
      </c>
      <c r="I75" s="673">
        <f t="shared" si="28"/>
        <v>11649.119999999999</v>
      </c>
    </row>
    <row r="76" spans="1:12" ht="75.75" thickBot="1" x14ac:dyDescent="0.3">
      <c r="A76" s="7">
        <f t="shared" si="24"/>
        <v>76</v>
      </c>
      <c r="B76" s="47" t="s">
        <v>58</v>
      </c>
      <c r="C76" s="680">
        <f>SUM(C72:C73)</f>
        <v>347162.04</v>
      </c>
      <c r="D76" s="680">
        <f t="shared" ref="D76:I76" si="29">SUM(D72:D73)</f>
        <v>180042.06</v>
      </c>
      <c r="E76" s="680">
        <f t="shared" si="29"/>
        <v>378</v>
      </c>
      <c r="F76" s="680">
        <f t="shared" si="29"/>
        <v>61197.299999999996</v>
      </c>
      <c r="G76" s="680">
        <f t="shared" si="29"/>
        <v>20714.52</v>
      </c>
      <c r="H76" s="680">
        <f t="shared" si="29"/>
        <v>66011.7</v>
      </c>
      <c r="I76" s="681">
        <f t="shared" si="29"/>
        <v>675505.62</v>
      </c>
      <c r="J76" s="674" t="s">
        <v>85</v>
      </c>
    </row>
    <row r="77" spans="1:12" s="630" customFormat="1" x14ac:dyDescent="0.25">
      <c r="A77" s="647"/>
      <c r="B77" s="609"/>
      <c r="C77" s="648"/>
      <c r="D77" s="648"/>
      <c r="E77" s="648"/>
      <c r="F77" s="648"/>
      <c r="G77" s="648"/>
      <c r="H77" s="648"/>
      <c r="I77" s="648"/>
      <c r="J77" s="649"/>
    </row>
    <row r="78" spans="1:12" s="630" customFormat="1" ht="15.75" thickBot="1" x14ac:dyDescent="0.3">
      <c r="A78" s="647"/>
      <c r="B78" s="609"/>
      <c r="C78" s="648"/>
      <c r="D78" s="648"/>
      <c r="E78" s="648"/>
      <c r="F78" s="648"/>
      <c r="G78" s="648"/>
      <c r="H78" s="648"/>
      <c r="I78" s="648"/>
      <c r="J78" s="649"/>
    </row>
    <row r="79" spans="1:12" s="448" customFormat="1" ht="15.75" thickBot="1" x14ac:dyDescent="0.3">
      <c r="B79" s="654" t="s">
        <v>73</v>
      </c>
      <c r="C79" s="655"/>
      <c r="D79" s="655"/>
      <c r="E79" s="655"/>
      <c r="F79" s="655"/>
      <c r="G79" s="655"/>
      <c r="H79" s="655"/>
      <c r="I79" s="656"/>
    </row>
    <row r="80" spans="1:12" s="448" customFormat="1" ht="15.75" thickBot="1" x14ac:dyDescent="0.3">
      <c r="B80" s="610"/>
      <c r="C80" s="610"/>
      <c r="D80" s="610"/>
      <c r="E80" s="610"/>
      <c r="F80" s="610"/>
      <c r="G80" s="610"/>
      <c r="H80" s="610"/>
      <c r="I80" s="610"/>
    </row>
    <row r="81" spans="2:11" s="448" customFormat="1" ht="15.75" thickBot="1" x14ac:dyDescent="0.3">
      <c r="B81" s="652" t="s">
        <v>74</v>
      </c>
      <c r="C81" s="657">
        <f>I58</f>
        <v>11064275</v>
      </c>
      <c r="D81" s="612"/>
      <c r="E81" s="613"/>
      <c r="F81" s="613"/>
      <c r="G81" s="613"/>
      <c r="H81" s="614"/>
      <c r="I81" s="614"/>
    </row>
    <row r="82" spans="2:11" s="448" customFormat="1" x14ac:dyDescent="0.25">
      <c r="B82" s="615" t="s">
        <v>75</v>
      </c>
      <c r="C82" s="653">
        <v>8500000</v>
      </c>
      <c r="D82" s="612"/>
      <c r="E82" s="613"/>
      <c r="F82" s="613"/>
      <c r="G82" s="613"/>
      <c r="H82" s="614"/>
      <c r="I82" s="614"/>
    </row>
    <row r="83" spans="2:11" s="448" customFormat="1" x14ac:dyDescent="0.25">
      <c r="B83" s="615" t="s">
        <v>76</v>
      </c>
      <c r="C83" s="616">
        <f>+C81-C82</f>
        <v>2564275</v>
      </c>
      <c r="D83" s="612"/>
      <c r="E83" s="613"/>
      <c r="F83" s="613"/>
      <c r="G83" s="613"/>
      <c r="H83" s="614"/>
      <c r="I83" s="614"/>
    </row>
    <row r="84" spans="2:11" s="448" customFormat="1" ht="15.75" thickBot="1" x14ac:dyDescent="0.3">
      <c r="B84" s="617" t="s">
        <v>77</v>
      </c>
      <c r="C84" s="618">
        <f>0.1*C83</f>
        <v>256427.5</v>
      </c>
      <c r="D84" s="619"/>
      <c r="E84" s="620"/>
      <c r="F84" s="620"/>
      <c r="G84" s="620"/>
      <c r="H84" s="621"/>
      <c r="I84" s="621"/>
    </row>
    <row r="85" spans="2:11" s="448" customFormat="1" ht="15.75" thickBot="1" x14ac:dyDescent="0.3">
      <c r="B85" s="659"/>
      <c r="C85" s="212" t="s">
        <v>105</v>
      </c>
      <c r="D85" s="212" t="s">
        <v>106</v>
      </c>
      <c r="E85" s="212" t="s">
        <v>109</v>
      </c>
      <c r="F85" s="212" t="s">
        <v>110</v>
      </c>
      <c r="G85" s="212" t="s">
        <v>107</v>
      </c>
      <c r="H85" s="212" t="s">
        <v>108</v>
      </c>
      <c r="I85" s="678" t="s">
        <v>17</v>
      </c>
    </row>
    <row r="86" spans="2:11" s="448" customFormat="1" ht="15.75" x14ac:dyDescent="0.25">
      <c r="B86" s="658" t="s">
        <v>78</v>
      </c>
      <c r="C86" s="622">
        <f t="shared" ref="C86:H86" si="30">+C58/$C$81</f>
        <v>0.52294741408723122</v>
      </c>
      <c r="D86" s="622">
        <f t="shared" si="30"/>
        <v>0.27120629232371757</v>
      </c>
      <c r="E86" s="622">
        <f t="shared" si="30"/>
        <v>5.6940016404147579E-4</v>
      </c>
      <c r="F86" s="622">
        <f t="shared" si="30"/>
        <v>9.2184530843638646E-2</v>
      </c>
      <c r="G86" s="622">
        <f t="shared" si="30"/>
        <v>3.1203309751429716E-2</v>
      </c>
      <c r="H86" s="622">
        <f t="shared" si="30"/>
        <v>8.1889052829941411E-2</v>
      </c>
      <c r="I86" s="623">
        <f>SUM(C86:H86)</f>
        <v>1</v>
      </c>
      <c r="J86" s="624"/>
      <c r="K86" s="625"/>
    </row>
    <row r="87" spans="2:11" s="448" customFormat="1" ht="15.75" thickBot="1" x14ac:dyDescent="0.3">
      <c r="B87" s="626" t="s">
        <v>79</v>
      </c>
      <c r="C87" s="627">
        <f>+C86*$C$84</f>
        <v>134098.09802585348</v>
      </c>
      <c r="D87" s="627">
        <f t="shared" ref="D87:G87" si="31">+D86*$C$84</f>
        <v>69544.751524840089</v>
      </c>
      <c r="E87" s="627">
        <f t="shared" si="31"/>
        <v>146.00986056474554</v>
      </c>
      <c r="F87" s="627">
        <f t="shared" si="31"/>
        <v>23638.648782907148</v>
      </c>
      <c r="G87" s="627">
        <f t="shared" si="31"/>
        <v>8001.3867112847438</v>
      </c>
      <c r="H87" s="627">
        <f>+H86*$C$84</f>
        <v>20998.605094549803</v>
      </c>
      <c r="I87" s="628">
        <f>SUM(C87:H87)</f>
        <v>256427.50000000003</v>
      </c>
    </row>
    <row r="88" spans="2:11" s="448" customFormat="1" x14ac:dyDescent="0.25">
      <c r="B88" s="611"/>
      <c r="C88" s="611"/>
      <c r="D88" s="611"/>
      <c r="E88" s="611"/>
      <c r="F88" s="611"/>
      <c r="G88" s="611"/>
      <c r="H88" s="629"/>
      <c r="I88" s="629" t="b">
        <f>+I87=C84</f>
        <v>1</v>
      </c>
    </row>
    <row r="89" spans="2:11" s="448" customFormat="1" ht="15.75" thickBot="1" x14ac:dyDescent="0.3">
      <c r="B89" s="213"/>
      <c r="C89" s="630"/>
      <c r="D89" s="630"/>
      <c r="E89" s="630"/>
      <c r="F89" s="630"/>
      <c r="G89" s="630"/>
      <c r="H89" s="213"/>
    </row>
    <row r="90" spans="2:11" s="448" customFormat="1" ht="16.5" thickBot="1" x14ac:dyDescent="0.3">
      <c r="B90" s="631" t="s">
        <v>80</v>
      </c>
      <c r="C90" s="632">
        <f t="shared" ref="C90:H90" si="32">+C76+C87</f>
        <v>481260.13802585343</v>
      </c>
      <c r="D90" s="632">
        <f t="shared" si="32"/>
        <v>249586.81152484007</v>
      </c>
      <c r="E90" s="632">
        <f t="shared" si="32"/>
        <v>524.00986056474551</v>
      </c>
      <c r="F90" s="632">
        <f t="shared" si="32"/>
        <v>84835.948782907144</v>
      </c>
      <c r="G90" s="632">
        <f t="shared" si="32"/>
        <v>28715.906711284744</v>
      </c>
      <c r="H90" s="633">
        <f t="shared" si="32"/>
        <v>87010.305094549796</v>
      </c>
      <c r="I90" s="633">
        <f>+I76+I87</f>
        <v>931933.12</v>
      </c>
    </row>
    <row r="91" spans="2:11" s="448" customFormat="1" x14ac:dyDescent="0.25">
      <c r="B91" s="634"/>
      <c r="C91" s="635"/>
      <c r="D91" s="635"/>
      <c r="E91" s="635"/>
      <c r="F91" s="635"/>
      <c r="G91" s="635"/>
      <c r="H91" s="635"/>
      <c r="I91" s="635"/>
    </row>
    <row r="92" spans="2:11" s="448" customFormat="1" ht="15.75" x14ac:dyDescent="0.25">
      <c r="B92" s="636" t="s">
        <v>81</v>
      </c>
      <c r="C92" s="637">
        <v>0</v>
      </c>
      <c r="D92" s="637">
        <v>0</v>
      </c>
      <c r="E92" s="637">
        <v>0</v>
      </c>
      <c r="F92" s="637">
        <v>0</v>
      </c>
      <c r="G92" s="637">
        <v>0</v>
      </c>
      <c r="H92" s="637">
        <v>0</v>
      </c>
      <c r="I92" s="637">
        <f>SUM(C92:H92)</f>
        <v>0</v>
      </c>
    </row>
    <row r="93" spans="2:11" s="448" customFormat="1" ht="15.75" thickBot="1" x14ac:dyDescent="0.3">
      <c r="B93" s="634"/>
      <c r="C93" s="635"/>
      <c r="D93" s="635"/>
      <c r="E93" s="635"/>
      <c r="F93" s="635"/>
      <c r="G93" s="635"/>
      <c r="H93" s="635"/>
      <c r="I93" s="635"/>
    </row>
    <row r="94" spans="2:11" s="448" customFormat="1" ht="19.5" thickBot="1" x14ac:dyDescent="0.35">
      <c r="B94" s="638" t="s">
        <v>82</v>
      </c>
      <c r="C94" s="639">
        <f>+C90+C92</f>
        <v>481260.13802585343</v>
      </c>
      <c r="D94" s="639">
        <f t="shared" ref="D94:H94" si="33">+D90+D92</f>
        <v>249586.81152484007</v>
      </c>
      <c r="E94" s="639">
        <f t="shared" si="33"/>
        <v>524.00986056474551</v>
      </c>
      <c r="F94" s="639">
        <f t="shared" si="33"/>
        <v>84835.948782907144</v>
      </c>
      <c r="G94" s="639">
        <f t="shared" si="33"/>
        <v>28715.906711284744</v>
      </c>
      <c r="H94" s="639">
        <f t="shared" si="33"/>
        <v>87010.305094549796</v>
      </c>
      <c r="I94" s="640">
        <f>SUM(C94:H94)</f>
        <v>931933.11999999988</v>
      </c>
    </row>
    <row r="95" spans="2:11" s="448" customFormat="1" x14ac:dyDescent="0.25">
      <c r="B95" s="213"/>
      <c r="C95" s="630"/>
      <c r="D95" s="630"/>
      <c r="E95" s="630"/>
      <c r="F95" s="630"/>
      <c r="G95" s="630"/>
      <c r="H95" s="213"/>
    </row>
    <row r="96" spans="2:11" s="448" customFormat="1" ht="15.75" thickBot="1" x14ac:dyDescent="0.3">
      <c r="B96" s="641"/>
      <c r="C96" s="630"/>
      <c r="D96" s="630"/>
      <c r="E96" s="630"/>
      <c r="F96" s="630"/>
      <c r="G96" s="630"/>
      <c r="H96" s="642"/>
    </row>
    <row r="97" spans="2:11" s="448" customFormat="1" x14ac:dyDescent="0.25">
      <c r="B97" s="213"/>
      <c r="C97" s="630"/>
      <c r="E97" s="643" t="s">
        <v>83</v>
      </c>
      <c r="F97" s="644">
        <f>+I76/I90</f>
        <v>0.72484345228550306</v>
      </c>
      <c r="G97" s="630"/>
      <c r="H97"/>
      <c r="I97"/>
      <c r="J97"/>
      <c r="K97"/>
    </row>
    <row r="98" spans="2:11" s="448" customFormat="1" ht="15.75" thickBot="1" x14ac:dyDescent="0.3">
      <c r="B98" s="213"/>
      <c r="C98" s="630"/>
      <c r="E98" s="645" t="s">
        <v>84</v>
      </c>
      <c r="F98" s="646">
        <f>+I87/I90</f>
        <v>0.27515654771449699</v>
      </c>
      <c r="G98" s="630"/>
      <c r="H98"/>
      <c r="I98"/>
      <c r="J98"/>
      <c r="K98"/>
    </row>
    <row r="99" spans="2:11" x14ac:dyDescent="0.25">
      <c r="E99" s="4"/>
      <c r="F99" s="660">
        <f>SUM(F97:F98)</f>
        <v>1</v>
      </c>
      <c r="H99"/>
      <c r="I99"/>
      <c r="J99"/>
      <c r="K99"/>
    </row>
    <row r="100" spans="2:11" x14ac:dyDescent="0.25">
      <c r="B100" s="4" t="s">
        <v>70</v>
      </c>
      <c r="C100" s="213"/>
      <c r="D100" s="213"/>
      <c r="H100"/>
      <c r="I100"/>
      <c r="J100"/>
      <c r="K100"/>
    </row>
    <row r="101" spans="2:11" ht="15.75" thickBot="1" x14ac:dyDescent="0.3"/>
    <row r="102" spans="2:11" ht="20.25" thickTop="1" thickBot="1" x14ac:dyDescent="0.35">
      <c r="B102" s="692" t="s">
        <v>48</v>
      </c>
      <c r="C102" s="693"/>
      <c r="D102" s="693"/>
      <c r="E102" s="693"/>
      <c r="F102" s="693"/>
      <c r="G102" s="693"/>
      <c r="H102" s="693"/>
      <c r="I102" s="694"/>
    </row>
    <row r="103" spans="2:11" ht="15.75" thickTop="1" x14ac:dyDescent="0.25"/>
  </sheetData>
  <mergeCells count="9">
    <mergeCell ref="B102:I102"/>
    <mergeCell ref="B40:H40"/>
    <mergeCell ref="B48:H48"/>
    <mergeCell ref="B71:H71"/>
    <mergeCell ref="B4:H4"/>
    <mergeCell ref="B9:H9"/>
    <mergeCell ref="B13:H13"/>
    <mergeCell ref="B22:H22"/>
    <mergeCell ref="B27:H27"/>
  </mergeCells>
  <phoneticPr fontId="16" type="noConversion"/>
  <pageMargins left="0.7" right="0.7" top="0.75" bottom="0.75" header="0.3" footer="0.3"/>
  <pageSetup scale="45" fitToHeight="2" orientation="portrait" r:id="rId1"/>
  <headerFooter>
    <oddFooter>&amp;C&amp;F&amp;R&amp;D</oddFooter>
  </headerFooter>
  <rowBreaks count="1" manualBreakCount="1">
    <brk id="107" max="16383" man="1"/>
  </rowBreaks>
  <colBreaks count="1" manualBreakCount="1">
    <brk id="10" max="1048575" man="1"/>
  </colBreaks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8.85546875" defaultRowHeight="15" x14ac:dyDescent="0.25"/>
  <cols>
    <col min="1" max="1" width="50.28515625" style="213" customWidth="1"/>
    <col min="2" max="2" width="18" customWidth="1"/>
    <col min="3" max="3" width="18" style="272" customWidth="1"/>
    <col min="4" max="4" width="18" style="274" customWidth="1"/>
    <col min="5" max="5" width="18" style="318" customWidth="1"/>
    <col min="6" max="6" width="18" style="361" customWidth="1"/>
    <col min="7" max="7" width="18" style="405" customWidth="1"/>
    <col min="8" max="8" width="15.85546875" customWidth="1"/>
    <col min="9" max="9" width="17.28515625" customWidth="1"/>
  </cols>
  <sheetData>
    <row r="1" spans="1:9" s="271" customFormat="1" ht="16.5" thickBot="1" x14ac:dyDescent="0.3">
      <c r="A1" s="373" t="s">
        <v>60</v>
      </c>
      <c r="B1" s="270"/>
      <c r="C1" s="270"/>
      <c r="D1" s="270"/>
      <c r="E1" s="270"/>
      <c r="F1" s="270"/>
      <c r="G1" s="270"/>
      <c r="H1" s="528"/>
      <c r="I1" s="558" t="s">
        <v>71</v>
      </c>
    </row>
    <row r="2" spans="1:9" ht="15.75" thickBot="1" x14ac:dyDescent="0.3">
      <c r="A2" s="65" t="s">
        <v>48</v>
      </c>
      <c r="B2" s="233">
        <v>2014</v>
      </c>
      <c r="C2" s="286">
        <v>2014</v>
      </c>
      <c r="D2" s="330">
        <v>2014</v>
      </c>
      <c r="E2" s="374">
        <v>2014</v>
      </c>
      <c r="F2" s="417">
        <v>2014</v>
      </c>
      <c r="G2" s="460">
        <v>2014</v>
      </c>
      <c r="H2" s="529">
        <v>2014</v>
      </c>
      <c r="I2" s="562"/>
    </row>
    <row r="3" spans="1:9" ht="15.75" thickBot="1" x14ac:dyDescent="0.3">
      <c r="A3" s="26" t="s">
        <v>64</v>
      </c>
      <c r="B3" s="234" t="s">
        <v>66</v>
      </c>
      <c r="C3" s="287" t="s">
        <v>66</v>
      </c>
      <c r="D3" s="331" t="s">
        <v>66</v>
      </c>
      <c r="E3" s="375" t="s">
        <v>66</v>
      </c>
      <c r="F3" s="418" t="s">
        <v>66</v>
      </c>
      <c r="G3" s="461" t="s">
        <v>66</v>
      </c>
      <c r="H3" s="530" t="s">
        <v>66</v>
      </c>
      <c r="I3" s="562"/>
    </row>
    <row r="4" spans="1:9" ht="15.75" thickBot="1" x14ac:dyDescent="0.3">
      <c r="A4"/>
      <c r="B4" s="259"/>
      <c r="C4" s="313"/>
      <c r="D4" s="356"/>
      <c r="E4" s="401"/>
      <c r="F4" s="444"/>
      <c r="G4" s="488"/>
      <c r="H4" s="222"/>
      <c r="I4" s="562"/>
    </row>
    <row r="5" spans="1:9" x14ac:dyDescent="0.25">
      <c r="A5" s="28" t="s">
        <v>1</v>
      </c>
      <c r="B5" s="235">
        <v>60</v>
      </c>
      <c r="C5" s="288">
        <v>62</v>
      </c>
      <c r="D5" s="332">
        <v>10</v>
      </c>
      <c r="E5" s="376"/>
      <c r="F5" s="419"/>
      <c r="G5" s="462"/>
      <c r="H5" s="531"/>
      <c r="I5" s="562">
        <f>SUM(B5:H5)</f>
        <v>132</v>
      </c>
    </row>
    <row r="6" spans="1:9" x14ac:dyDescent="0.25">
      <c r="A6" s="29" t="s">
        <v>2</v>
      </c>
      <c r="B6" s="236"/>
      <c r="C6" s="289">
        <v>9</v>
      </c>
      <c r="D6" s="333"/>
      <c r="E6" s="377"/>
      <c r="F6" s="420"/>
      <c r="G6" s="463"/>
      <c r="H6" s="532"/>
      <c r="I6" s="562">
        <f t="shared" ref="I6:I10" si="0">SUM(B6:H6)</f>
        <v>9</v>
      </c>
    </row>
    <row r="7" spans="1:9" x14ac:dyDescent="0.25">
      <c r="A7" s="29" t="s">
        <v>3</v>
      </c>
      <c r="B7" s="236"/>
      <c r="C7" s="289"/>
      <c r="D7" s="333"/>
      <c r="E7" s="377"/>
      <c r="F7" s="420"/>
      <c r="G7" s="463"/>
      <c r="H7" s="532"/>
      <c r="I7" s="562">
        <f t="shared" si="0"/>
        <v>0</v>
      </c>
    </row>
    <row r="8" spans="1:9" ht="15.75" thickBot="1" x14ac:dyDescent="0.3">
      <c r="A8" s="30" t="s">
        <v>4</v>
      </c>
      <c r="B8" s="237">
        <f t="shared" ref="B8:H8" si="1">B5-B6+B7</f>
        <v>60</v>
      </c>
      <c r="C8" s="290">
        <f t="shared" si="1"/>
        <v>53</v>
      </c>
      <c r="D8" s="334">
        <f t="shared" si="1"/>
        <v>10</v>
      </c>
      <c r="E8" s="378">
        <f t="shared" si="1"/>
        <v>0</v>
      </c>
      <c r="F8" s="421">
        <f t="shared" si="1"/>
        <v>0</v>
      </c>
      <c r="G8" s="464">
        <f t="shared" si="1"/>
        <v>0</v>
      </c>
      <c r="H8" s="533">
        <f t="shared" si="1"/>
        <v>0</v>
      </c>
      <c r="I8" s="562">
        <f t="shared" si="0"/>
        <v>123</v>
      </c>
    </row>
    <row r="9" spans="1:9" ht="15.75" thickBot="1" x14ac:dyDescent="0.3">
      <c r="A9"/>
      <c r="B9" s="260"/>
      <c r="C9" s="314"/>
      <c r="D9" s="357"/>
      <c r="E9" s="402"/>
      <c r="F9" s="445"/>
      <c r="G9" s="489"/>
      <c r="H9" s="223"/>
      <c r="I9" s="562">
        <f t="shared" si="0"/>
        <v>0</v>
      </c>
    </row>
    <row r="10" spans="1:9" ht="30" x14ac:dyDescent="0.25">
      <c r="A10" s="31" t="s">
        <v>6</v>
      </c>
      <c r="B10" s="238">
        <v>7200000</v>
      </c>
      <c r="C10" s="291">
        <v>15000000</v>
      </c>
      <c r="D10" s="335">
        <v>3000000</v>
      </c>
      <c r="E10" s="379"/>
      <c r="F10" s="422">
        <v>345000</v>
      </c>
      <c r="G10" s="465">
        <v>1250000</v>
      </c>
      <c r="H10" s="534"/>
      <c r="I10" s="562">
        <f t="shared" si="0"/>
        <v>26795000</v>
      </c>
    </row>
    <row r="11" spans="1:9" ht="30" x14ac:dyDescent="0.25">
      <c r="A11" s="32" t="s">
        <v>7</v>
      </c>
      <c r="B11" s="239">
        <v>320000</v>
      </c>
      <c r="C11" s="292">
        <v>500000</v>
      </c>
      <c r="D11" s="336"/>
      <c r="E11" s="380"/>
      <c r="F11" s="423">
        <v>3094000</v>
      </c>
      <c r="G11" s="466"/>
      <c r="H11" s="535"/>
      <c r="I11" s="562">
        <f>SUM(B11:H11)</f>
        <v>3914000</v>
      </c>
    </row>
    <row r="12" spans="1:9" ht="15.75" thickBot="1" x14ac:dyDescent="0.3">
      <c r="A12" s="33" t="s">
        <v>8</v>
      </c>
      <c r="B12" s="240">
        <f t="shared" ref="B12:H12" si="2">SUM(B10:B11)</f>
        <v>7520000</v>
      </c>
      <c r="C12" s="293">
        <f t="shared" si="2"/>
        <v>15500000</v>
      </c>
      <c r="D12" s="337">
        <f t="shared" si="2"/>
        <v>3000000</v>
      </c>
      <c r="E12" s="381">
        <f t="shared" si="2"/>
        <v>0</v>
      </c>
      <c r="F12" s="424">
        <f t="shared" si="2"/>
        <v>3439000</v>
      </c>
      <c r="G12" s="467">
        <f t="shared" si="2"/>
        <v>1250000</v>
      </c>
      <c r="H12" s="536">
        <f t="shared" si="2"/>
        <v>0</v>
      </c>
      <c r="I12" s="563">
        <f>SUM(I10:I11)</f>
        <v>30709000</v>
      </c>
    </row>
    <row r="13" spans="1:9" ht="15.75" thickBot="1" x14ac:dyDescent="0.3">
      <c r="A13"/>
      <c r="B13" s="261"/>
      <c r="C13" s="315"/>
      <c r="D13" s="358"/>
      <c r="E13" s="403"/>
      <c r="F13" s="446"/>
      <c r="G13" s="490"/>
      <c r="H13" s="224"/>
      <c r="I13" s="564"/>
    </row>
    <row r="14" spans="1:9" x14ac:dyDescent="0.25">
      <c r="A14" s="31" t="s">
        <v>10</v>
      </c>
      <c r="B14" s="706" t="s">
        <v>22</v>
      </c>
      <c r="C14" s="706" t="s">
        <v>22</v>
      </c>
      <c r="D14" s="706" t="s">
        <v>22</v>
      </c>
      <c r="E14" s="706" t="s">
        <v>22</v>
      </c>
      <c r="F14" s="706" t="s">
        <v>22</v>
      </c>
      <c r="G14" s="706" t="s">
        <v>22</v>
      </c>
      <c r="H14" s="709" t="s">
        <v>22</v>
      </c>
      <c r="I14" s="705" t="s">
        <v>22</v>
      </c>
    </row>
    <row r="15" spans="1:9" x14ac:dyDescent="0.25">
      <c r="A15" s="34" t="s">
        <v>11</v>
      </c>
      <c r="B15" s="707"/>
      <c r="C15" s="707"/>
      <c r="D15" s="707"/>
      <c r="E15" s="707"/>
      <c r="F15" s="707"/>
      <c r="G15" s="707"/>
      <c r="H15" s="710"/>
      <c r="I15" s="705"/>
    </row>
    <row r="16" spans="1:9" x14ac:dyDescent="0.25">
      <c r="A16" s="34" t="s">
        <v>12</v>
      </c>
      <c r="B16" s="707"/>
      <c r="C16" s="707"/>
      <c r="D16" s="707"/>
      <c r="E16" s="707"/>
      <c r="F16" s="707"/>
      <c r="G16" s="707"/>
      <c r="H16" s="710"/>
      <c r="I16" s="705"/>
    </row>
    <row r="17" spans="1:9" x14ac:dyDescent="0.25">
      <c r="A17" s="34" t="s">
        <v>13</v>
      </c>
      <c r="B17" s="707"/>
      <c r="C17" s="707"/>
      <c r="D17" s="707"/>
      <c r="E17" s="707"/>
      <c r="F17" s="707"/>
      <c r="G17" s="707"/>
      <c r="H17" s="710"/>
      <c r="I17" s="705"/>
    </row>
    <row r="18" spans="1:9" x14ac:dyDescent="0.25">
      <c r="A18" s="34" t="s">
        <v>14</v>
      </c>
      <c r="B18" s="707"/>
      <c r="C18" s="707"/>
      <c r="D18" s="707"/>
      <c r="E18" s="707"/>
      <c r="F18" s="707"/>
      <c r="G18" s="707"/>
      <c r="H18" s="710"/>
      <c r="I18" s="705"/>
    </row>
    <row r="19" spans="1:9" x14ac:dyDescent="0.25">
      <c r="A19" s="35" t="s">
        <v>15</v>
      </c>
      <c r="B19" s="707"/>
      <c r="C19" s="707"/>
      <c r="D19" s="707"/>
      <c r="E19" s="707"/>
      <c r="F19" s="707"/>
      <c r="G19" s="707"/>
      <c r="H19" s="710"/>
      <c r="I19" s="705"/>
    </row>
    <row r="20" spans="1:9" x14ac:dyDescent="0.25">
      <c r="A20" s="36" t="s">
        <v>16</v>
      </c>
      <c r="B20" s="707"/>
      <c r="C20" s="707"/>
      <c r="D20" s="707"/>
      <c r="E20" s="707"/>
      <c r="F20" s="707"/>
      <c r="G20" s="707"/>
      <c r="H20" s="710"/>
      <c r="I20" s="705"/>
    </row>
    <row r="21" spans="1:9" ht="15.75" thickBot="1" x14ac:dyDescent="0.3">
      <c r="A21" s="37" t="s">
        <v>49</v>
      </c>
      <c r="B21" s="708"/>
      <c r="C21" s="708"/>
      <c r="D21" s="708"/>
      <c r="E21" s="708"/>
      <c r="F21" s="708"/>
      <c r="G21" s="708"/>
      <c r="H21" s="711"/>
      <c r="I21" s="705"/>
    </row>
    <row r="22" spans="1:9" ht="15.75" thickBot="1" x14ac:dyDescent="0.3">
      <c r="A22"/>
      <c r="B22" s="262"/>
      <c r="C22" s="316"/>
      <c r="D22" s="359"/>
      <c r="E22" s="404"/>
      <c r="F22" s="447"/>
      <c r="G22" s="491"/>
      <c r="H22" s="225"/>
      <c r="I22" s="565"/>
    </row>
    <row r="23" spans="1:9" ht="25.5" x14ac:dyDescent="0.25">
      <c r="A23" s="40" t="s">
        <v>19</v>
      </c>
      <c r="B23" s="573">
        <v>4320</v>
      </c>
      <c r="C23" s="294">
        <v>737300</v>
      </c>
      <c r="D23" s="338">
        <v>1049640</v>
      </c>
      <c r="E23" s="382">
        <v>3789040.3</v>
      </c>
      <c r="F23" s="425">
        <v>0</v>
      </c>
      <c r="G23" s="468">
        <v>0</v>
      </c>
      <c r="H23" s="600">
        <v>360000</v>
      </c>
      <c r="I23" s="562">
        <f>SUM(B23:H23)</f>
        <v>5940300.2999999998</v>
      </c>
    </row>
    <row r="24" spans="1:9" x14ac:dyDescent="0.25">
      <c r="A24" s="35" t="s">
        <v>20</v>
      </c>
      <c r="B24" s="241">
        <f>B10</f>
        <v>7200000</v>
      </c>
      <c r="C24" s="295">
        <f t="shared" ref="C24:H24" si="3">C10</f>
        <v>15000000</v>
      </c>
      <c r="D24" s="339">
        <f t="shared" si="3"/>
        <v>3000000</v>
      </c>
      <c r="E24" s="383">
        <f t="shared" si="3"/>
        <v>0</v>
      </c>
      <c r="F24" s="426">
        <f t="shared" si="3"/>
        <v>345000</v>
      </c>
      <c r="G24" s="469">
        <f t="shared" si="3"/>
        <v>1250000</v>
      </c>
      <c r="H24" s="597">
        <f t="shared" si="3"/>
        <v>0</v>
      </c>
      <c r="I24" s="562">
        <f>I10</f>
        <v>26795000</v>
      </c>
    </row>
    <row r="25" spans="1:9" x14ac:dyDescent="0.25">
      <c r="A25" s="35" t="s">
        <v>21</v>
      </c>
      <c r="B25" s="242">
        <v>2200000</v>
      </c>
      <c r="C25" s="296">
        <v>650000</v>
      </c>
      <c r="D25" s="340"/>
      <c r="E25" s="384">
        <v>3750000</v>
      </c>
      <c r="F25" s="427"/>
      <c r="G25" s="470"/>
      <c r="H25" s="598"/>
      <c r="I25" s="562">
        <f>SUM(B25:H25)</f>
        <v>6600000</v>
      </c>
    </row>
    <row r="26" spans="1:9" ht="15.75" thickBot="1" x14ac:dyDescent="0.3">
      <c r="A26" s="39" t="s">
        <v>17</v>
      </c>
      <c r="B26" s="243">
        <f t="shared" ref="B26:H26" si="4">SUM(B23:B25)</f>
        <v>9404320</v>
      </c>
      <c r="C26" s="297">
        <f t="shared" si="4"/>
        <v>16387300</v>
      </c>
      <c r="D26" s="341">
        <f t="shared" si="4"/>
        <v>4049640</v>
      </c>
      <c r="E26" s="385">
        <f t="shared" si="4"/>
        <v>7539040.2999999998</v>
      </c>
      <c r="F26" s="428">
        <f t="shared" si="4"/>
        <v>345000</v>
      </c>
      <c r="G26" s="471">
        <f t="shared" si="4"/>
        <v>1250000</v>
      </c>
      <c r="H26" s="599">
        <f t="shared" si="4"/>
        <v>360000</v>
      </c>
      <c r="I26" s="566">
        <f>SUM(I23:I25)</f>
        <v>39335300.299999997</v>
      </c>
    </row>
    <row r="27" spans="1:9" ht="15.75" thickBot="1" x14ac:dyDescent="0.3">
      <c r="A27"/>
      <c r="B27" s="260"/>
      <c r="C27" s="314"/>
      <c r="D27" s="357"/>
      <c r="E27" s="402"/>
      <c r="F27" s="445"/>
      <c r="G27" s="489"/>
      <c r="H27" s="223"/>
      <c r="I27" s="562"/>
    </row>
    <row r="28" spans="1:9" x14ac:dyDescent="0.25">
      <c r="A28" s="40" t="s">
        <v>24</v>
      </c>
      <c r="B28" s="265"/>
      <c r="C28" s="281">
        <v>40000</v>
      </c>
      <c r="D28" s="325"/>
      <c r="E28" s="368"/>
      <c r="F28" s="412"/>
      <c r="G28" s="455"/>
      <c r="H28" s="537"/>
      <c r="I28" s="562">
        <f>SUM(B28:H28)</f>
        <v>40000</v>
      </c>
    </row>
    <row r="29" spans="1:9" x14ac:dyDescent="0.25">
      <c r="A29" s="35" t="s">
        <v>68</v>
      </c>
      <c r="B29" s="573">
        <f>B26</f>
        <v>9404320</v>
      </c>
      <c r="C29" s="282">
        <v>8397300</v>
      </c>
      <c r="D29" s="326">
        <v>1400000</v>
      </c>
      <c r="E29" s="369">
        <v>4000000</v>
      </c>
      <c r="F29" s="413">
        <v>345000</v>
      </c>
      <c r="G29" s="457">
        <v>900000</v>
      </c>
      <c r="H29" s="538"/>
      <c r="I29" s="562">
        <f>SUM(B29:H29)</f>
        <v>24446620</v>
      </c>
    </row>
    <row r="30" spans="1:9" ht="25.5" x14ac:dyDescent="0.25">
      <c r="A30" s="35" t="s">
        <v>26</v>
      </c>
      <c r="B30" s="266"/>
      <c r="C30" s="282">
        <v>3500000</v>
      </c>
      <c r="D30" s="326"/>
      <c r="E30" s="369"/>
      <c r="F30" s="413"/>
      <c r="G30" s="456"/>
      <c r="H30" s="601">
        <v>360000</v>
      </c>
      <c r="I30" s="562">
        <f>SUM(B30:H30)</f>
        <v>3860000</v>
      </c>
    </row>
    <row r="31" spans="1:9" ht="25.5" x14ac:dyDescent="0.25">
      <c r="A31" s="35" t="s">
        <v>27</v>
      </c>
      <c r="B31" s="266"/>
      <c r="C31" s="282">
        <v>1750000</v>
      </c>
      <c r="D31" s="326">
        <v>1600000</v>
      </c>
      <c r="E31" s="369"/>
      <c r="F31" s="413"/>
      <c r="G31" s="456"/>
      <c r="H31" s="538"/>
      <c r="I31" s="562">
        <f>SUM(B31:H31)</f>
        <v>3350000</v>
      </c>
    </row>
    <row r="32" spans="1:9" x14ac:dyDescent="0.25">
      <c r="A32" s="35" t="s">
        <v>28</v>
      </c>
      <c r="B32" s="264"/>
      <c r="C32" s="280">
        <v>200000</v>
      </c>
      <c r="D32" s="324"/>
      <c r="E32" s="367"/>
      <c r="F32" s="411"/>
      <c r="G32" s="454"/>
      <c r="H32" s="535"/>
      <c r="I32" s="562">
        <f t="shared" ref="I32:I37" si="5">SUM(B32:H32)</f>
        <v>200000</v>
      </c>
    </row>
    <row r="33" spans="1:9" x14ac:dyDescent="0.25">
      <c r="A33" s="35" t="s">
        <v>29</v>
      </c>
      <c r="B33" s="266"/>
      <c r="C33" s="282">
        <v>750000</v>
      </c>
      <c r="D33" s="326">
        <v>100000</v>
      </c>
      <c r="E33" s="369"/>
      <c r="F33" s="413"/>
      <c r="G33" s="456"/>
      <c r="H33" s="538"/>
      <c r="I33" s="562">
        <f t="shared" si="5"/>
        <v>850000</v>
      </c>
    </row>
    <row r="34" spans="1:9" x14ac:dyDescent="0.25">
      <c r="A34" s="35" t="s">
        <v>30</v>
      </c>
      <c r="B34" s="267"/>
      <c r="C34" s="283">
        <v>1750000</v>
      </c>
      <c r="D34" s="327"/>
      <c r="E34" s="370"/>
      <c r="F34" s="414"/>
      <c r="G34" s="457"/>
      <c r="H34" s="539"/>
      <c r="I34" s="562">
        <f t="shared" si="5"/>
        <v>1750000</v>
      </c>
    </row>
    <row r="35" spans="1:9" x14ac:dyDescent="0.25">
      <c r="A35" s="35" t="s">
        <v>31</v>
      </c>
      <c r="B35" s="264"/>
      <c r="C35" s="280"/>
      <c r="D35" s="324"/>
      <c r="E35" s="367"/>
      <c r="F35" s="411"/>
      <c r="G35" s="454">
        <v>350000</v>
      </c>
      <c r="H35" s="535"/>
      <c r="I35" s="562">
        <f t="shared" si="5"/>
        <v>350000</v>
      </c>
    </row>
    <row r="36" spans="1:9" x14ac:dyDescent="0.25">
      <c r="A36" s="35" t="s">
        <v>32</v>
      </c>
      <c r="B36" s="266"/>
      <c r="C36" s="282"/>
      <c r="D36" s="326"/>
      <c r="E36" s="369"/>
      <c r="F36" s="413"/>
      <c r="G36" s="456"/>
      <c r="H36" s="538"/>
      <c r="I36" s="562">
        <f t="shared" si="5"/>
        <v>0</v>
      </c>
    </row>
    <row r="37" spans="1:9" x14ac:dyDescent="0.25">
      <c r="A37" s="42" t="s">
        <v>33</v>
      </c>
      <c r="B37" s="268"/>
      <c r="C37" s="284"/>
      <c r="D37" s="328">
        <v>949640</v>
      </c>
      <c r="E37" s="371">
        <v>3539040</v>
      </c>
      <c r="F37" s="415"/>
      <c r="G37" s="458"/>
      <c r="H37" s="540"/>
      <c r="I37" s="562">
        <f t="shared" si="5"/>
        <v>4488680</v>
      </c>
    </row>
    <row r="38" spans="1:9" x14ac:dyDescent="0.25">
      <c r="A38" s="35" t="s">
        <v>16</v>
      </c>
      <c r="B38" s="263">
        <f t="shared" ref="B38:H38" si="6">SUM(B28:B37)</f>
        <v>9404320</v>
      </c>
      <c r="C38" s="275">
        <f t="shared" si="6"/>
        <v>16387300</v>
      </c>
      <c r="D38" s="319">
        <f t="shared" si="6"/>
        <v>4049640</v>
      </c>
      <c r="E38" s="362">
        <f t="shared" si="6"/>
        <v>7539040</v>
      </c>
      <c r="F38" s="406">
        <f t="shared" si="6"/>
        <v>345000</v>
      </c>
      <c r="G38" s="449">
        <f t="shared" si="6"/>
        <v>1250000</v>
      </c>
      <c r="H38" s="541">
        <f t="shared" si="6"/>
        <v>360000</v>
      </c>
      <c r="I38" s="562">
        <f>SUM(I28:I37)</f>
        <v>39335300</v>
      </c>
    </row>
    <row r="39" spans="1:9" ht="15.75" thickBot="1" x14ac:dyDescent="0.3">
      <c r="A39" s="39" t="s">
        <v>62</v>
      </c>
      <c r="B39" s="269">
        <f t="shared" ref="B39:G39" si="7">B38-B26</f>
        <v>0</v>
      </c>
      <c r="C39" s="285">
        <f t="shared" si="7"/>
        <v>0</v>
      </c>
      <c r="D39" s="329">
        <f t="shared" si="7"/>
        <v>0</v>
      </c>
      <c r="E39" s="372">
        <f t="shared" si="7"/>
        <v>-0.29999999981373549</v>
      </c>
      <c r="F39" s="416">
        <f t="shared" si="7"/>
        <v>0</v>
      </c>
      <c r="G39" s="459">
        <f t="shared" si="7"/>
        <v>0</v>
      </c>
      <c r="H39" s="542">
        <f>H38-H26</f>
        <v>0</v>
      </c>
      <c r="I39" s="570">
        <f>I38-I26</f>
        <v>-0.29999999701976776</v>
      </c>
    </row>
    <row r="40" spans="1:9" ht="15.75" thickBot="1" x14ac:dyDescent="0.3">
      <c r="A40"/>
      <c r="B40" s="258"/>
      <c r="C40" s="312"/>
      <c r="D40" s="355"/>
      <c r="E40" s="400"/>
      <c r="F40" s="443"/>
      <c r="G40" s="487"/>
      <c r="H40" s="221"/>
      <c r="I40" s="562"/>
    </row>
    <row r="41" spans="1:9" x14ac:dyDescent="0.25">
      <c r="A41" s="8" t="s">
        <v>25</v>
      </c>
      <c r="B41" s="244">
        <f t="shared" ref="B41:G41" si="8">B29</f>
        <v>9404320</v>
      </c>
      <c r="C41" s="298">
        <f t="shared" si="8"/>
        <v>8397300</v>
      </c>
      <c r="D41" s="342">
        <f t="shared" si="8"/>
        <v>1400000</v>
      </c>
      <c r="E41" s="386">
        <f t="shared" si="8"/>
        <v>4000000</v>
      </c>
      <c r="F41" s="429">
        <f t="shared" si="8"/>
        <v>345000</v>
      </c>
      <c r="G41" s="472">
        <f t="shared" si="8"/>
        <v>900000</v>
      </c>
      <c r="H41" s="543">
        <v>300000</v>
      </c>
      <c r="I41" s="566">
        <f>SUM(B41:H41)</f>
        <v>24746620</v>
      </c>
    </row>
    <row r="42" spans="1:9" x14ac:dyDescent="0.25">
      <c r="A42" s="10" t="s">
        <v>35</v>
      </c>
      <c r="B42" s="572">
        <f>B41*0.64</f>
        <v>6018764.7999999998</v>
      </c>
      <c r="C42" s="299">
        <v>4200000</v>
      </c>
      <c r="D42" s="343">
        <v>1400000</v>
      </c>
      <c r="E42" s="387">
        <v>1120000</v>
      </c>
      <c r="F42" s="430">
        <v>345000</v>
      </c>
      <c r="G42" s="486">
        <v>900000</v>
      </c>
      <c r="H42" s="538">
        <v>300000</v>
      </c>
      <c r="I42" s="562">
        <f>SUM(B42:H42)</f>
        <v>14283764.800000001</v>
      </c>
    </row>
    <row r="43" spans="1:9" x14ac:dyDescent="0.25">
      <c r="A43" s="10" t="s">
        <v>32</v>
      </c>
      <c r="B43" s="572">
        <f>B41*0.36</f>
        <v>3385555.1999999997</v>
      </c>
      <c r="C43" s="299"/>
      <c r="D43" s="343"/>
      <c r="E43" s="387">
        <v>2880000</v>
      </c>
      <c r="F43" s="430"/>
      <c r="G43" s="473"/>
      <c r="H43" s="538"/>
      <c r="I43" s="562">
        <f>SUM(B43:H43)</f>
        <v>6265555.1999999993</v>
      </c>
    </row>
    <row r="44" spans="1:9" x14ac:dyDescent="0.25">
      <c r="A44" s="10" t="s">
        <v>30</v>
      </c>
      <c r="B44" s="245"/>
      <c r="C44" s="299">
        <v>4197300</v>
      </c>
      <c r="D44" s="343"/>
      <c r="E44" s="387"/>
      <c r="F44" s="430"/>
      <c r="G44" s="473"/>
      <c r="H44" s="538"/>
      <c r="I44" s="562">
        <f>SUM(B44:H44)</f>
        <v>4197300</v>
      </c>
    </row>
    <row r="45" spans="1:9" x14ac:dyDescent="0.25">
      <c r="A45" s="10" t="s">
        <v>31</v>
      </c>
      <c r="B45" s="246"/>
      <c r="C45" s="300"/>
      <c r="D45" s="344"/>
      <c r="E45" s="388"/>
      <c r="F45" s="431"/>
      <c r="G45" s="474"/>
      <c r="H45" s="544"/>
      <c r="I45" s="562">
        <f>SUM(B45:H45)</f>
        <v>0</v>
      </c>
    </row>
    <row r="46" spans="1:9" x14ac:dyDescent="0.25">
      <c r="A46" s="11" t="s">
        <v>17</v>
      </c>
      <c r="B46" s="247">
        <f t="shared" ref="B46:H46" si="9">SUM(B42:B45)</f>
        <v>9404320</v>
      </c>
      <c r="C46" s="301">
        <f t="shared" si="9"/>
        <v>8397300</v>
      </c>
      <c r="D46" s="345">
        <f t="shared" si="9"/>
        <v>1400000</v>
      </c>
      <c r="E46" s="389">
        <f t="shared" si="9"/>
        <v>4000000</v>
      </c>
      <c r="F46" s="432">
        <f t="shared" si="9"/>
        <v>345000</v>
      </c>
      <c r="G46" s="475">
        <f t="shared" si="9"/>
        <v>900000</v>
      </c>
      <c r="H46" s="545">
        <f t="shared" si="9"/>
        <v>300000</v>
      </c>
      <c r="I46" s="562">
        <f>SUM(I42:I45)</f>
        <v>24746620</v>
      </c>
    </row>
    <row r="47" spans="1:9" ht="15.75" thickBot="1" x14ac:dyDescent="0.3">
      <c r="A47" s="13" t="s">
        <v>67</v>
      </c>
      <c r="B47" s="226">
        <f t="shared" ref="B47:G47" si="10">B46-B41</f>
        <v>0</v>
      </c>
      <c r="C47" s="226">
        <f t="shared" si="10"/>
        <v>0</v>
      </c>
      <c r="D47" s="226">
        <f t="shared" si="10"/>
        <v>0</v>
      </c>
      <c r="E47" s="226">
        <f t="shared" si="10"/>
        <v>0</v>
      </c>
      <c r="F47" s="226">
        <f t="shared" si="10"/>
        <v>0</v>
      </c>
      <c r="G47" s="226">
        <f t="shared" si="10"/>
        <v>0</v>
      </c>
      <c r="H47" s="546">
        <f>H46-H41</f>
        <v>0</v>
      </c>
      <c r="I47" s="570">
        <f>I46-I41</f>
        <v>0</v>
      </c>
    </row>
    <row r="48" spans="1:9" ht="15.75" thickBot="1" x14ac:dyDescent="0.3">
      <c r="A48"/>
      <c r="B48" s="258"/>
      <c r="C48" s="312"/>
      <c r="D48" s="355"/>
      <c r="E48" s="400"/>
      <c r="F48" s="443"/>
      <c r="G48" s="487"/>
      <c r="H48" s="221"/>
      <c r="I48" s="562"/>
    </row>
    <row r="49" spans="1:9" ht="25.5" x14ac:dyDescent="0.25">
      <c r="A49" s="40" t="s">
        <v>37</v>
      </c>
      <c r="B49" s="248"/>
      <c r="C49" s="302">
        <v>10000</v>
      </c>
      <c r="D49" s="346">
        <v>2100</v>
      </c>
      <c r="E49" s="390">
        <v>0</v>
      </c>
      <c r="F49" s="433">
        <v>0</v>
      </c>
      <c r="G49" s="476">
        <v>0</v>
      </c>
      <c r="H49" s="547">
        <f>+H68</f>
        <v>0</v>
      </c>
      <c r="I49" s="567">
        <f>+I68</f>
        <v>0</v>
      </c>
    </row>
    <row r="50" spans="1:9" x14ac:dyDescent="0.25">
      <c r="A50" s="67" t="s">
        <v>38</v>
      </c>
      <c r="B50" s="249">
        <f t="shared" ref="B50:H50" si="11">B42</f>
        <v>6018764.7999999998</v>
      </c>
      <c r="C50" s="303">
        <f t="shared" si="11"/>
        <v>4200000</v>
      </c>
      <c r="D50" s="347">
        <f t="shared" si="11"/>
        <v>1400000</v>
      </c>
      <c r="E50" s="391">
        <f t="shared" si="11"/>
        <v>1120000</v>
      </c>
      <c r="F50" s="434">
        <f t="shared" si="11"/>
        <v>345000</v>
      </c>
      <c r="G50" s="477">
        <f t="shared" si="11"/>
        <v>900000</v>
      </c>
      <c r="H50" s="548">
        <f t="shared" si="11"/>
        <v>300000</v>
      </c>
      <c r="I50" s="568">
        <f>I42</f>
        <v>14283764.800000001</v>
      </c>
    </row>
    <row r="51" spans="1:9" x14ac:dyDescent="0.25">
      <c r="A51" s="67" t="s">
        <v>16</v>
      </c>
      <c r="B51" s="249">
        <f t="shared" ref="B51:H51" si="12">SUM(B49:B50)</f>
        <v>6018764.7999999998</v>
      </c>
      <c r="C51" s="303">
        <f t="shared" si="12"/>
        <v>4210000</v>
      </c>
      <c r="D51" s="347">
        <f t="shared" si="12"/>
        <v>1402100</v>
      </c>
      <c r="E51" s="391">
        <f t="shared" si="12"/>
        <v>1120000</v>
      </c>
      <c r="F51" s="434">
        <f t="shared" si="12"/>
        <v>345000</v>
      </c>
      <c r="G51" s="477">
        <f t="shared" si="12"/>
        <v>900000</v>
      </c>
      <c r="H51" s="548">
        <f t="shared" si="12"/>
        <v>300000</v>
      </c>
      <c r="I51" s="568">
        <f>SUM(I49:I50)</f>
        <v>14283764.800000001</v>
      </c>
    </row>
    <row r="52" spans="1:9" x14ac:dyDescent="0.25">
      <c r="A52" s="71" t="s">
        <v>39</v>
      </c>
      <c r="B52" s="229"/>
      <c r="C52" s="276"/>
      <c r="D52" s="320"/>
      <c r="E52" s="363"/>
      <c r="F52" s="407"/>
      <c r="G52" s="450"/>
      <c r="H52" s="512"/>
      <c r="I52" s="562"/>
    </row>
    <row r="53" spans="1:9" x14ac:dyDescent="0.25">
      <c r="A53" s="68" t="s">
        <v>40</v>
      </c>
      <c r="B53" s="250">
        <f>B42</f>
        <v>6018764.7999999998</v>
      </c>
      <c r="C53" s="304">
        <v>4200000</v>
      </c>
      <c r="D53" s="348">
        <v>402100</v>
      </c>
      <c r="E53" s="392"/>
      <c r="F53" s="435"/>
      <c r="G53" s="478">
        <v>900000</v>
      </c>
      <c r="H53" s="540">
        <v>300000</v>
      </c>
      <c r="I53" s="562">
        <f>SUM(B53:H53)</f>
        <v>11820864.800000001</v>
      </c>
    </row>
    <row r="54" spans="1:9" x14ac:dyDescent="0.25">
      <c r="A54" s="68" t="s">
        <v>41</v>
      </c>
      <c r="B54" s="250"/>
      <c r="C54" s="304"/>
      <c r="D54" s="348"/>
      <c r="E54" s="392">
        <v>1064000</v>
      </c>
      <c r="F54" s="435"/>
      <c r="G54" s="478"/>
      <c r="H54" s="540"/>
      <c r="I54" s="562">
        <f>SUM(B54:H54)</f>
        <v>1064000</v>
      </c>
    </row>
    <row r="55" spans="1:9" x14ac:dyDescent="0.25">
      <c r="A55" s="64" t="s">
        <v>42</v>
      </c>
      <c r="B55" s="250"/>
      <c r="C55" s="304"/>
      <c r="D55" s="348"/>
      <c r="E55" s="392"/>
      <c r="F55" s="435">
        <v>345000</v>
      </c>
      <c r="G55" s="478"/>
      <c r="H55" s="540"/>
      <c r="I55" s="562">
        <f t="shared" ref="I55:I57" si="13">SUM(B55:H55)</f>
        <v>345000</v>
      </c>
    </row>
    <row r="56" spans="1:9" ht="26.25" x14ac:dyDescent="0.25">
      <c r="A56" s="69" t="s">
        <v>59</v>
      </c>
      <c r="B56" s="250"/>
      <c r="C56" s="304"/>
      <c r="D56" s="348">
        <v>1</v>
      </c>
      <c r="E56" s="392"/>
      <c r="F56" s="435"/>
      <c r="G56" s="478"/>
      <c r="H56" s="540"/>
      <c r="I56" s="602">
        <f t="shared" si="13"/>
        <v>1</v>
      </c>
    </row>
    <row r="57" spans="1:9" ht="15.75" thickBot="1" x14ac:dyDescent="0.3">
      <c r="A57" s="69" t="s">
        <v>61</v>
      </c>
      <c r="B57" s="250"/>
      <c r="C57" s="304"/>
      <c r="D57" s="348">
        <v>0.09</v>
      </c>
      <c r="E57" s="392"/>
      <c r="F57" s="435"/>
      <c r="G57" s="478"/>
      <c r="H57" s="540"/>
      <c r="I57" s="602">
        <f t="shared" si="13"/>
        <v>0.09</v>
      </c>
    </row>
    <row r="58" spans="1:9" ht="15.75" thickBot="1" x14ac:dyDescent="0.3">
      <c r="A58" s="72" t="s">
        <v>51</v>
      </c>
      <c r="B58" s="251">
        <f t="shared" ref="B58:H58" si="14">SUM(B53:B55)</f>
        <v>6018764.7999999998</v>
      </c>
      <c r="C58" s="305">
        <f t="shared" si="14"/>
        <v>4200000</v>
      </c>
      <c r="D58" s="349">
        <f t="shared" si="14"/>
        <v>402100</v>
      </c>
      <c r="E58" s="393">
        <f t="shared" si="14"/>
        <v>1064000</v>
      </c>
      <c r="F58" s="436">
        <f t="shared" si="14"/>
        <v>345000</v>
      </c>
      <c r="G58" s="479">
        <f t="shared" si="14"/>
        <v>900000</v>
      </c>
      <c r="H58" s="549">
        <f t="shared" si="14"/>
        <v>300000</v>
      </c>
      <c r="I58" s="566">
        <f>SUM(I53:I55)</f>
        <v>13229864.800000001</v>
      </c>
    </row>
    <row r="59" spans="1:9" ht="15.75" thickBot="1" x14ac:dyDescent="0.3">
      <c r="A59" s="70" t="s">
        <v>43</v>
      </c>
      <c r="B59" s="252"/>
      <c r="C59" s="306"/>
      <c r="D59" s="350"/>
      <c r="E59" s="394"/>
      <c r="F59" s="437"/>
      <c r="G59" s="480"/>
      <c r="H59" s="80"/>
      <c r="I59" s="562"/>
    </row>
    <row r="60" spans="1:9" ht="15.75" thickBot="1" x14ac:dyDescent="0.3">
      <c r="A60" s="10" t="s">
        <v>44</v>
      </c>
      <c r="B60" s="253"/>
      <c r="C60" s="307"/>
      <c r="D60" s="351">
        <v>1000000</v>
      </c>
      <c r="E60" s="395"/>
      <c r="F60" s="438"/>
      <c r="G60" s="481"/>
      <c r="H60" s="550"/>
      <c r="I60" s="562">
        <f>SUM(B60:H60)</f>
        <v>1000000</v>
      </c>
    </row>
    <row r="61" spans="1:9" ht="15.75" thickBot="1" x14ac:dyDescent="0.3">
      <c r="A61" s="73" t="s">
        <v>50</v>
      </c>
      <c r="B61" s="254">
        <f t="shared" ref="B61:H61" si="15">SUM(B60)</f>
        <v>0</v>
      </c>
      <c r="C61" s="308">
        <f t="shared" si="15"/>
        <v>0</v>
      </c>
      <c r="D61" s="352">
        <f t="shared" si="15"/>
        <v>1000000</v>
      </c>
      <c r="E61" s="396">
        <f t="shared" si="15"/>
        <v>0</v>
      </c>
      <c r="F61" s="439">
        <f t="shared" si="15"/>
        <v>0</v>
      </c>
      <c r="G61" s="482">
        <f t="shared" si="15"/>
        <v>0</v>
      </c>
      <c r="H61" s="551">
        <f t="shared" si="15"/>
        <v>0</v>
      </c>
      <c r="I61" s="569">
        <f>SUM(I60)</f>
        <v>1000000</v>
      </c>
    </row>
    <row r="62" spans="1:9" x14ac:dyDescent="0.25">
      <c r="A62" s="19" t="s">
        <v>45</v>
      </c>
      <c r="B62" s="255"/>
      <c r="C62" s="309"/>
      <c r="D62" s="353"/>
      <c r="E62" s="397"/>
      <c r="F62" s="440"/>
      <c r="G62" s="483"/>
      <c r="H62" s="552"/>
      <c r="I62" s="569">
        <f t="shared" ref="I62:I68" si="16">SUM(B62:H62)</f>
        <v>0</v>
      </c>
    </row>
    <row r="63" spans="1:9" x14ac:dyDescent="0.25">
      <c r="A63" s="20" t="s">
        <v>46</v>
      </c>
      <c r="B63" s="250"/>
      <c r="C63" s="304"/>
      <c r="D63" s="348"/>
      <c r="E63" s="392"/>
      <c r="F63" s="435"/>
      <c r="G63" s="478"/>
      <c r="H63" s="540"/>
      <c r="I63" s="569">
        <f t="shared" si="16"/>
        <v>0</v>
      </c>
    </row>
    <row r="64" spans="1:9" x14ac:dyDescent="0.25">
      <c r="A64" s="20" t="s">
        <v>69</v>
      </c>
      <c r="B64" s="250"/>
      <c r="C64" s="304"/>
      <c r="D64" s="348"/>
      <c r="E64" s="392"/>
      <c r="F64" s="435"/>
      <c r="G64" s="478"/>
      <c r="H64" s="540"/>
      <c r="I64" s="569">
        <f t="shared" si="16"/>
        <v>0</v>
      </c>
    </row>
    <row r="65" spans="1:9" x14ac:dyDescent="0.25">
      <c r="A65" s="21" t="s">
        <v>32</v>
      </c>
      <c r="B65" s="250"/>
      <c r="C65" s="304"/>
      <c r="D65" s="348"/>
      <c r="E65" s="392"/>
      <c r="F65" s="435"/>
      <c r="G65" s="478"/>
      <c r="H65" s="540"/>
      <c r="I65" s="569">
        <f t="shared" si="16"/>
        <v>0</v>
      </c>
    </row>
    <row r="66" spans="1:9" x14ac:dyDescent="0.25">
      <c r="A66" s="11" t="s">
        <v>30</v>
      </c>
      <c r="B66" s="250"/>
      <c r="C66" s="304"/>
      <c r="D66" s="348"/>
      <c r="E66" s="392"/>
      <c r="F66" s="435"/>
      <c r="G66" s="478"/>
      <c r="H66" s="540"/>
      <c r="I66" s="569">
        <f t="shared" si="16"/>
        <v>0</v>
      </c>
    </row>
    <row r="67" spans="1:9" x14ac:dyDescent="0.25">
      <c r="A67" s="11" t="s">
        <v>31</v>
      </c>
      <c r="B67" s="250"/>
      <c r="C67" s="304"/>
      <c r="D67" s="348"/>
      <c r="E67" s="392"/>
      <c r="F67" s="435"/>
      <c r="G67" s="478"/>
      <c r="H67" s="540"/>
      <c r="I67" s="569">
        <f t="shared" si="16"/>
        <v>0</v>
      </c>
    </row>
    <row r="68" spans="1:9" x14ac:dyDescent="0.25">
      <c r="A68" s="22" t="s">
        <v>47</v>
      </c>
      <c r="B68" s="250"/>
      <c r="C68" s="304"/>
      <c r="D68" s="348"/>
      <c r="E68" s="392"/>
      <c r="F68" s="435"/>
      <c r="G68" s="478"/>
      <c r="H68" s="540"/>
      <c r="I68" s="569">
        <f t="shared" si="16"/>
        <v>0</v>
      </c>
    </row>
    <row r="69" spans="1:9" x14ac:dyDescent="0.25">
      <c r="A69" s="25" t="s">
        <v>52</v>
      </c>
      <c r="B69" s="256">
        <f t="shared" ref="B69:H69" si="17">SUM(B61:B68)+B58</f>
        <v>6018764.7999999998</v>
      </c>
      <c r="C69" s="310">
        <f t="shared" si="17"/>
        <v>4200000</v>
      </c>
      <c r="D69" s="354">
        <f t="shared" si="17"/>
        <v>1402100</v>
      </c>
      <c r="E69" s="398">
        <f t="shared" si="17"/>
        <v>1064000</v>
      </c>
      <c r="F69" s="441">
        <f t="shared" si="17"/>
        <v>345000</v>
      </c>
      <c r="G69" s="484">
        <f t="shared" si="17"/>
        <v>900000</v>
      </c>
      <c r="H69" s="553">
        <f t="shared" si="17"/>
        <v>300000</v>
      </c>
      <c r="I69" s="567">
        <f>SUM(I61:I68)+I58</f>
        <v>14229864.800000001</v>
      </c>
    </row>
    <row r="70" spans="1:9" ht="15.75" thickBot="1" x14ac:dyDescent="0.3">
      <c r="A70" s="24" t="s">
        <v>63</v>
      </c>
      <c r="B70" s="240">
        <f t="shared" ref="B70:H70" si="18">B69-B51</f>
        <v>0</v>
      </c>
      <c r="C70" s="293">
        <f>C69-C51</f>
        <v>-10000</v>
      </c>
      <c r="D70" s="337">
        <f t="shared" si="18"/>
        <v>0</v>
      </c>
      <c r="E70" s="381">
        <f t="shared" si="18"/>
        <v>-56000</v>
      </c>
      <c r="F70" s="424">
        <f t="shared" si="18"/>
        <v>0</v>
      </c>
      <c r="G70" s="467">
        <f t="shared" si="18"/>
        <v>0</v>
      </c>
      <c r="H70" s="536">
        <f t="shared" si="18"/>
        <v>0</v>
      </c>
      <c r="I70" s="570">
        <f>I69-I51</f>
        <v>-53900</v>
      </c>
    </row>
    <row r="71" spans="1:9" ht="15.75" thickBot="1" x14ac:dyDescent="0.3">
      <c r="A71"/>
      <c r="B71" s="258"/>
      <c r="C71" s="312"/>
      <c r="D71" s="355"/>
      <c r="E71" s="400"/>
      <c r="F71" s="443"/>
      <c r="G71" s="487"/>
      <c r="H71" s="221"/>
      <c r="I71" s="559"/>
    </row>
    <row r="72" spans="1:9" x14ac:dyDescent="0.25">
      <c r="A72" s="48" t="s">
        <v>54</v>
      </c>
      <c r="B72" s="230">
        <f t="shared" ref="B72:H72" si="19">B58*0.06</f>
        <v>361125.88799999998</v>
      </c>
      <c r="C72" s="277">
        <f t="shared" si="19"/>
        <v>252000</v>
      </c>
      <c r="D72" s="321">
        <f t="shared" si="19"/>
        <v>24126</v>
      </c>
      <c r="E72" s="364">
        <f t="shared" si="19"/>
        <v>63840</v>
      </c>
      <c r="F72" s="408">
        <f t="shared" si="19"/>
        <v>20700</v>
      </c>
      <c r="G72" s="451">
        <f t="shared" si="19"/>
        <v>54000</v>
      </c>
      <c r="H72" s="554">
        <f t="shared" si="19"/>
        <v>18000</v>
      </c>
      <c r="I72" s="560">
        <f>I58*0.06</f>
        <v>793791.88800000004</v>
      </c>
    </row>
    <row r="73" spans="1:9" x14ac:dyDescent="0.25">
      <c r="A73" s="49" t="s">
        <v>55</v>
      </c>
      <c r="B73" s="231">
        <f t="shared" ref="B73:H75" si="20">B61*0.03</f>
        <v>0</v>
      </c>
      <c r="C73" s="278">
        <f t="shared" si="20"/>
        <v>0</v>
      </c>
      <c r="D73" s="322">
        <f t="shared" si="20"/>
        <v>30000</v>
      </c>
      <c r="E73" s="365">
        <f t="shared" si="20"/>
        <v>0</v>
      </c>
      <c r="F73" s="409">
        <f t="shared" si="20"/>
        <v>0</v>
      </c>
      <c r="G73" s="452">
        <f t="shared" si="20"/>
        <v>0</v>
      </c>
      <c r="H73" s="555">
        <f>H61*0.03</f>
        <v>0</v>
      </c>
      <c r="I73" s="560">
        <f>I61*0.03</f>
        <v>30000</v>
      </c>
    </row>
    <row r="74" spans="1:9" x14ac:dyDescent="0.25">
      <c r="A74" s="49" t="s">
        <v>56</v>
      </c>
      <c r="B74" s="231">
        <f t="shared" si="20"/>
        <v>0</v>
      </c>
      <c r="C74" s="278">
        <f t="shared" si="20"/>
        <v>0</v>
      </c>
      <c r="D74" s="322">
        <f t="shared" si="20"/>
        <v>0</v>
      </c>
      <c r="E74" s="365">
        <f t="shared" si="20"/>
        <v>0</v>
      </c>
      <c r="F74" s="409">
        <f t="shared" si="20"/>
        <v>0</v>
      </c>
      <c r="G74" s="452">
        <f t="shared" si="20"/>
        <v>0</v>
      </c>
      <c r="H74" s="555">
        <f t="shared" si="20"/>
        <v>0</v>
      </c>
      <c r="I74" s="560">
        <f>I62*0.03</f>
        <v>0</v>
      </c>
    </row>
    <row r="75" spans="1:9" ht="15.75" thickBot="1" x14ac:dyDescent="0.3">
      <c r="A75" s="24" t="s">
        <v>57</v>
      </c>
      <c r="B75" s="232">
        <f t="shared" si="20"/>
        <v>0</v>
      </c>
      <c r="C75" s="279">
        <f t="shared" si="20"/>
        <v>0</v>
      </c>
      <c r="D75" s="323">
        <f t="shared" si="20"/>
        <v>0</v>
      </c>
      <c r="E75" s="366">
        <f t="shared" si="20"/>
        <v>0</v>
      </c>
      <c r="F75" s="410">
        <f t="shared" si="20"/>
        <v>0</v>
      </c>
      <c r="G75" s="453">
        <f t="shared" si="20"/>
        <v>0</v>
      </c>
      <c r="H75" s="556">
        <f t="shared" si="20"/>
        <v>0</v>
      </c>
      <c r="I75" s="560">
        <f>I63*0.03</f>
        <v>0</v>
      </c>
    </row>
    <row r="76" spans="1:9" ht="15.75" thickBot="1" x14ac:dyDescent="0.3">
      <c r="A76" s="47" t="s">
        <v>58</v>
      </c>
      <c r="B76" s="257">
        <f t="shared" ref="B76:H76" si="21">SUM(B72:B75)</f>
        <v>361125.88799999998</v>
      </c>
      <c r="C76" s="311">
        <f t="shared" si="21"/>
        <v>252000</v>
      </c>
      <c r="D76" s="399">
        <f t="shared" si="21"/>
        <v>54126</v>
      </c>
      <c r="E76" s="399">
        <f t="shared" si="21"/>
        <v>63840</v>
      </c>
      <c r="F76" s="442">
        <f t="shared" si="21"/>
        <v>20700</v>
      </c>
      <c r="G76" s="485">
        <f t="shared" si="21"/>
        <v>54000</v>
      </c>
      <c r="H76" s="557">
        <f t="shared" si="21"/>
        <v>18000</v>
      </c>
      <c r="I76" s="561">
        <f>SUM(I72:I75)</f>
        <v>823791.88800000004</v>
      </c>
    </row>
    <row r="77" spans="1:9" x14ac:dyDescent="0.25">
      <c r="B77" s="228"/>
      <c r="C77" s="274"/>
      <c r="D77" s="318"/>
      <c r="E77" s="361"/>
      <c r="F77" s="405"/>
      <c r="G77" s="448"/>
      <c r="H77" s="272"/>
    </row>
    <row r="78" spans="1:9" x14ac:dyDescent="0.25">
      <c r="B78" s="227"/>
      <c r="C78" s="273"/>
      <c r="D78" s="317"/>
      <c r="E78" s="360"/>
      <c r="H78" s="272"/>
    </row>
    <row r="79" spans="1:9" x14ac:dyDescent="0.25">
      <c r="B79" s="227"/>
      <c r="C79" s="273"/>
      <c r="D79" s="317"/>
      <c r="E79" s="360"/>
      <c r="H79" s="272"/>
    </row>
    <row r="80" spans="1:9" x14ac:dyDescent="0.25">
      <c r="B80" s="227"/>
      <c r="C80" s="273"/>
      <c r="D80" s="317"/>
      <c r="E80" s="360"/>
      <c r="H80" s="272"/>
    </row>
    <row r="81" spans="2:8" x14ac:dyDescent="0.25">
      <c r="B81" s="227"/>
      <c r="C81" s="273"/>
      <c r="D81" s="317"/>
      <c r="E81" s="360"/>
      <c r="H81" s="272"/>
    </row>
    <row r="82" spans="2:8" x14ac:dyDescent="0.25">
      <c r="B82" s="227"/>
      <c r="C82" s="273"/>
      <c r="D82" s="317"/>
      <c r="E82" s="360"/>
      <c r="H82" s="272"/>
    </row>
  </sheetData>
  <mergeCells count="8">
    <mergeCell ref="I14:I21"/>
    <mergeCell ref="B14:B21"/>
    <mergeCell ref="H14:H21"/>
    <mergeCell ref="C14:C21"/>
    <mergeCell ref="D14:D21"/>
    <mergeCell ref="E14:E21"/>
    <mergeCell ref="F14:F21"/>
    <mergeCell ref="G14:G21"/>
  </mergeCells>
  <phoneticPr fontId="16" type="noConversion"/>
  <pageMargins left="0.7" right="0.7" top="0.75" bottom="0.75" header="0.3" footer="0.3"/>
  <pageSetup scale="60" orientation="landscape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opLeftCell="A8" workbookViewId="0">
      <selection activeCell="A26" sqref="A26"/>
    </sheetView>
  </sheetViews>
  <sheetFormatPr defaultColWidth="8.85546875" defaultRowHeight="15" x14ac:dyDescent="0.25"/>
  <cols>
    <col min="1" max="1" width="29.42578125" customWidth="1"/>
    <col min="2" max="2" width="15" bestFit="1" customWidth="1"/>
    <col min="3" max="3" width="13.42578125" customWidth="1"/>
  </cols>
  <sheetData>
    <row r="1" spans="1:3" x14ac:dyDescent="0.25">
      <c r="B1" s="686" t="s">
        <v>100</v>
      </c>
      <c r="C1" s="271" t="s">
        <v>102</v>
      </c>
    </row>
    <row r="2" spans="1:3" x14ac:dyDescent="0.25">
      <c r="A2" t="s">
        <v>88</v>
      </c>
      <c r="B2" s="687">
        <f>+'Q1 Tier 1'!I10+'Q1 Tier 1'!I25</f>
        <v>29810303.899999999</v>
      </c>
    </row>
    <row r="3" spans="1:3" x14ac:dyDescent="0.25">
      <c r="A3" t="s">
        <v>90</v>
      </c>
      <c r="B3" s="687">
        <f>-'Q1 Tier 1'!I58</f>
        <v>-11064275</v>
      </c>
      <c r="C3" t="s">
        <v>101</v>
      </c>
    </row>
    <row r="4" spans="1:3" x14ac:dyDescent="0.25">
      <c r="A4" t="s">
        <v>89</v>
      </c>
      <c r="B4" s="687">
        <f>-'Q1 Tier 1'!I64</f>
        <v>-388304</v>
      </c>
      <c r="C4" t="s">
        <v>101</v>
      </c>
    </row>
    <row r="5" spans="1:3" x14ac:dyDescent="0.25">
      <c r="A5" t="s">
        <v>93</v>
      </c>
      <c r="B5" s="687">
        <f>-'Q1 Tier 1'!I61</f>
        <v>0</v>
      </c>
      <c r="C5" t="s">
        <v>101</v>
      </c>
    </row>
    <row r="6" spans="1:3" x14ac:dyDescent="0.25">
      <c r="A6" t="s">
        <v>92</v>
      </c>
      <c r="B6" s="687">
        <f>-'Q1 Tier 1'!I62</f>
        <v>-388304</v>
      </c>
      <c r="C6" t="s">
        <v>101</v>
      </c>
    </row>
    <row r="7" spans="1:3" s="448" customFormat="1" x14ac:dyDescent="0.25">
      <c r="A7" s="448" t="s">
        <v>91</v>
      </c>
      <c r="B7" s="687">
        <f>(+'Q1 Tier 1'!I34+'Q1 Tier 1'!I44)*-1</f>
        <v>-4203237</v>
      </c>
      <c r="C7" s="448" t="s">
        <v>101</v>
      </c>
    </row>
    <row r="8" spans="1:3" s="448" customFormat="1" x14ac:dyDescent="0.25">
      <c r="A8" t="s">
        <v>99</v>
      </c>
      <c r="B8" s="687">
        <f>-'Q1 Tier 1'!I35</f>
        <v>0</v>
      </c>
      <c r="C8" s="448" t="s">
        <v>101</v>
      </c>
    </row>
    <row r="9" spans="1:3" x14ac:dyDescent="0.25">
      <c r="A9" t="s">
        <v>87</v>
      </c>
      <c r="B9" s="687">
        <f>-'Q1 Tier 1'!I31</f>
        <v>-2608365</v>
      </c>
      <c r="C9" t="s">
        <v>101</v>
      </c>
    </row>
    <row r="10" spans="1:3" x14ac:dyDescent="0.25">
      <c r="A10" t="s">
        <v>86</v>
      </c>
      <c r="B10" s="687">
        <f>-'Q1 Tier 1'!I33</f>
        <v>-774506</v>
      </c>
    </row>
    <row r="11" spans="1:3" x14ac:dyDescent="0.25">
      <c r="A11" t="s">
        <v>97</v>
      </c>
      <c r="B11" s="687">
        <f>-'Q1 Tier 1'!I37</f>
        <v>-5580300.2999999998</v>
      </c>
    </row>
    <row r="12" spans="1:3" x14ac:dyDescent="0.25">
      <c r="A12" t="s">
        <v>96</v>
      </c>
      <c r="B12" s="687">
        <f>-'Q1 Tier 1'!I68</f>
        <v>-12100</v>
      </c>
    </row>
    <row r="13" spans="1:3" s="448" customFormat="1" x14ac:dyDescent="0.25">
      <c r="A13" s="448" t="s">
        <v>98</v>
      </c>
      <c r="B13" s="687">
        <f>(+'Q1 Tier 1'!I65+'Q1 Tier 1'!I43)*-1</f>
        <v>-5954090</v>
      </c>
    </row>
    <row r="14" spans="1:3" x14ac:dyDescent="0.25">
      <c r="A14" s="271" t="s">
        <v>94</v>
      </c>
      <c r="B14" s="687">
        <f>SUM(B3:B13)</f>
        <v>-30973481.300000001</v>
      </c>
    </row>
    <row r="15" spans="1:3" x14ac:dyDescent="0.25">
      <c r="B15" s="687"/>
    </row>
    <row r="16" spans="1:3" x14ac:dyDescent="0.25">
      <c r="A16" t="s">
        <v>95</v>
      </c>
      <c r="B16" s="688">
        <f>+B2+B14</f>
        <v>-1163177.4000000022</v>
      </c>
    </row>
    <row r="17" spans="1:3" ht="15.75" thickBot="1" x14ac:dyDescent="0.3"/>
    <row r="18" spans="1:3" x14ac:dyDescent="0.25">
      <c r="A18" t="s">
        <v>104</v>
      </c>
      <c r="B18" s="687">
        <v>89463869</v>
      </c>
      <c r="C18" s="689">
        <f>SUM(B3:B9)</f>
        <v>-18652485</v>
      </c>
    </row>
    <row r="19" spans="1:3" x14ac:dyDescent="0.25">
      <c r="C19" s="690">
        <f>+C18/B18</f>
        <v>-0.20849182143016864</v>
      </c>
    </row>
    <row r="20" spans="1:3" ht="15.75" thickBot="1" x14ac:dyDescent="0.3">
      <c r="C20" s="691" t="s">
        <v>103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 Tier 1</vt:lpstr>
      <vt:lpstr>Q1 Forecast </vt:lpstr>
      <vt:lpstr>Matl Balance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Peoples</dc:creator>
  <cp:lastModifiedBy>Bob Peoples</cp:lastModifiedBy>
  <cp:lastPrinted>2014-05-25T15:37:01Z</cp:lastPrinted>
  <dcterms:created xsi:type="dcterms:W3CDTF">2013-03-24T19:41:11Z</dcterms:created>
  <dcterms:modified xsi:type="dcterms:W3CDTF">2014-09-05T21:16:05Z</dcterms:modified>
</cp:coreProperties>
</file>