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Homework\"/>
    </mc:Choice>
  </mc:AlternateContent>
  <xr:revisionPtr revIDLastSave="0" documentId="13_ncr:1_{0D8EAAF5-2321-48E1-A6B5-688C43A6D75B}" xr6:coauthVersionLast="47" xr6:coauthVersionMax="47" xr10:uidLastSave="{00000000-0000-0000-0000-000000000000}"/>
  <bookViews>
    <workbookView xWindow="-110" yWindow="-110" windowWidth="25820" windowHeight="15500" activeTab="2" xr2:uid="{B6524C48-2166-440B-89F3-C924F7D330DF}"/>
  </bookViews>
  <sheets>
    <sheet name="Roster" sheetId="1" r:id="rId1"/>
    <sheet name="Credit Card Debt" sheetId="2" r:id="rId2"/>
    <sheet name="Payroll" sheetId="3" r:id="rId3"/>
    <sheet name="Payments" sheetId="4" r:id="rId4"/>
    <sheet name="Alfreds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4" i="3"/>
  <c r="O4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O9" i="3" s="1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O14" i="3" s="1"/>
  <c r="L14" i="3"/>
  <c r="M14" i="3"/>
  <c r="N14" i="3"/>
  <c r="J5" i="3"/>
  <c r="O5" i="3" s="1"/>
  <c r="P5" i="3" s="1"/>
  <c r="J6" i="3"/>
  <c r="O6" i="3" s="1"/>
  <c r="J7" i="3"/>
  <c r="J8" i="3"/>
  <c r="J9" i="3"/>
  <c r="J10" i="3"/>
  <c r="J11" i="3"/>
  <c r="J12" i="3"/>
  <c r="J13" i="3"/>
  <c r="J14" i="3"/>
  <c r="J4" i="3"/>
  <c r="I14" i="3"/>
  <c r="I13" i="3"/>
  <c r="O12" i="3"/>
  <c r="I12" i="3"/>
  <c r="P12" i="3" s="1"/>
  <c r="I11" i="3"/>
  <c r="I10" i="3"/>
  <c r="I9" i="3"/>
  <c r="I8" i="3"/>
  <c r="I7" i="3"/>
  <c r="I6" i="3"/>
  <c r="I5" i="3"/>
  <c r="I4" i="3"/>
  <c r="O13" i="3" l="1"/>
  <c r="O11" i="3"/>
  <c r="P11" i="3" s="1"/>
  <c r="O8" i="3"/>
  <c r="P8" i="3" s="1"/>
  <c r="O7" i="3"/>
  <c r="P13" i="3"/>
  <c r="O10" i="3"/>
  <c r="P14" i="3"/>
  <c r="P7" i="3"/>
  <c r="P9" i="3"/>
  <c r="P10" i="3"/>
  <c r="G4" i="2"/>
  <c r="G5" i="2"/>
  <c r="G6" i="2"/>
  <c r="G7" i="2"/>
  <c r="G3" i="2"/>
  <c r="F3" i="2"/>
  <c r="F4" i="2"/>
  <c r="F5" i="2"/>
  <c r="F6" i="2"/>
  <c r="F7" i="2"/>
  <c r="E4" i="2"/>
  <c r="E5" i="2"/>
  <c r="E6" i="2"/>
  <c r="E7" i="2"/>
  <c r="E3" i="2"/>
  <c r="B20" i="1"/>
  <c r="B19" i="1"/>
  <c r="B17" i="1"/>
  <c r="B18" i="1"/>
  <c r="B16" i="1"/>
  <c r="B15" i="1"/>
  <c r="B19" i="3" l="1"/>
  <c r="B18" i="3"/>
  <c r="B16" i="3"/>
  <c r="B17" i="3"/>
</calcChain>
</file>

<file path=xl/sharedStrings.xml><?xml version="1.0" encoding="utf-8"?>
<sst xmlns="http://schemas.openxmlformats.org/spreadsheetml/2006/main" count="113" uniqueCount="97">
  <si>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</si>
  <si>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</si>
  <si>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</si>
  <si>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</si>
  <si>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</si>
  <si>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</si>
  <si>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</si>
  <si>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</si>
  <si>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</si>
  <si>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</si>
  <si>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</si>
  <si>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</si>
  <si>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</si>
  <si>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McDonals</t>
  </si>
  <si>
    <t>Raymond James</t>
  </si>
  <si>
    <t>Social Studies</t>
  </si>
  <si>
    <t xml:space="preserve"> 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</si>
  <si>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</si>
  <si>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</si>
  <si>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</si>
  <si>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</si>
  <si>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</si>
  <si>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</si>
  <si>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</si>
  <si>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</si>
  <si>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</si>
  <si>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</si>
  <si>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</si>
  <si>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</si>
  <si>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</si>
  <si>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</si>
  <si>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</si>
  <si>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</si>
  <si>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</si>
  <si>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</si>
  <si>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</si>
  <si>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Credit Card</t>
  </si>
  <si>
    <t>Employee Payroll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</si>
  <si>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</si>
  <si>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</si>
  <si>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</si>
  <si>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</si>
  <si>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</si>
  <si>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</si>
  <si>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</si>
  <si>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</si>
  <si>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</si>
  <si>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</si>
  <si>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</si>
  <si>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</si>
  <si>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</si>
  <si>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</si>
  <si>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Overtime = hourly wage * overtime hours * overtime rate</t>
  </si>
  <si>
    <t>Hill</t>
  </si>
  <si>
    <t>Bill</t>
  </si>
  <si>
    <t>overtime rate =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</si>
  <si>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</si>
  <si>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</si>
  <si>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</si>
  <si>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</si>
  <si>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</si>
  <si>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</si>
  <si>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</si>
  <si>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</si>
  <si>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</si>
  <si>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</si>
  <si>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</si>
  <si>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</si>
  <si>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</si>
  <si>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</si>
  <si>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TOTAL</t>
  </si>
  <si>
    <t xml:space="preserve">I have no idea what you mean by color the sections differently. </t>
  </si>
  <si>
    <t>Sum of Tax Inclusive Amount</t>
  </si>
  <si>
    <t>Column Labels</t>
  </si>
  <si>
    <t>Row Labels</t>
  </si>
  <si>
    <t>B1</t>
  </si>
  <si>
    <t>B2</t>
  </si>
  <si>
    <t>PC</t>
  </si>
  <si>
    <t>Grand Total</t>
  </si>
  <si>
    <t>2012</t>
  </si>
  <si>
    <t>Qtr1</t>
  </si>
  <si>
    <t>Sales Analysis</t>
  </si>
  <si>
    <t>Sum of UnitPrice</t>
  </si>
  <si>
    <t>Sum of Quantity</t>
  </si>
  <si>
    <t>Sum of SubTotal</t>
  </si>
  <si>
    <t>Alfreds Futterkiste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</si>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</sst>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ADBAC7"/>
      <name val="Segoe U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44" fontId="0" fillId="0" borderId="1" xfId="1" applyFont="1" applyBorder="1"/>
    <xf numFmtId="9" fontId="0" fillId="0" borderId="1" xfId="2" applyFont="1" applyBorder="1"/>
    <xf numFmtId="16" fontId="0" fillId="0" borderId="0" xfId="0" applyNumberForma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5" xfId="0" applyFont="1" applyBorder="1"/>
    <xf numFmtId="0" fontId="0" fillId="4" borderId="1" xfId="0" applyFill="1" applyBorder="1"/>
    <xf numFmtId="1" fontId="0" fillId="4" borderId="1" xfId="0" applyNumberFormat="1" applyFill="1" applyBorder="1"/>
    <xf numFmtId="44" fontId="0" fillId="5" borderId="1" xfId="1" applyFont="1" applyFill="1" applyBorder="1"/>
    <xf numFmtId="1" fontId="0" fillId="6" borderId="1" xfId="0" applyNumberForma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1" fontId="0" fillId="0" borderId="0" xfId="0" applyNumberFormat="1"/>
    <xf numFmtId="44" fontId="0" fillId="0" borderId="0" xfId="0" applyNumberFormat="1"/>
    <xf numFmtId="0" fontId="6" fillId="0" borderId="0" xfId="3"/>
    <xf numFmtId="0" fontId="6" fillId="0" borderId="0" xfId="3" applyAlignment="1">
      <alignment horizontal="left"/>
    </xf>
    <xf numFmtId="164" fontId="6" fillId="0" borderId="0" xfId="3" applyNumberFormat="1"/>
    <xf numFmtId="0" fontId="6" fillId="0" borderId="0" xfId="3" applyAlignment="1">
      <alignment horizontal="left" indent="1"/>
    </xf>
    <xf numFmtId="0" fontId="8" fillId="0" borderId="0" xfId="3" applyFont="1" applyAlignment="1">
      <alignment horizontal="center" wrapText="1"/>
    </xf>
    <xf numFmtId="0" fontId="8" fillId="0" borderId="0" xfId="3" applyFont="1"/>
    <xf numFmtId="0" fontId="7" fillId="0" borderId="0" xfId="3" applyFont="1" applyAlignment="1">
      <alignment horizontal="left"/>
    </xf>
    <xf numFmtId="164" fontId="7" fillId="0" borderId="0" xfId="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3" xr:uid="{92671DE1-36D0-4122-BABF-13DAC0DB6CC6}"/>
    <cellStyle name="Percent" xfId="2" builtinId="5"/>
  </cellStyles>
  <dxfs count="22">
    <dxf>
      <numFmt numFmtId="34" formatCode="_(&quot;$&quot;* #,##0.00_);_(&quot;$&quot;* \(#,##0.00\);_(&quot;$&quot;* &quot;-&quot;??_);_(@_)"/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wrapText="1"/>
    </dxf>
    <dxf>
      <alignment horizontal="center"/>
    </dxf>
    <dxf>
      <alignment wrapText="1"/>
    </dxf>
    <dxf>
      <alignment vertical="bottom"/>
    </dxf>
    <dxf>
      <numFmt numFmtId="164" formatCode="_ * #,##0.00_ ;_ * \-#,##0.0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Debt'!$A$3</c:f>
              <c:strCache>
                <c:ptCount val="1"/>
                <c:pt idx="0">
                  <c:v>Discover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6F9-91C7-ECCD4F44D2BC}"/>
            </c:ext>
          </c:extLst>
        </c:ser>
        <c:ser>
          <c:idx val="1"/>
          <c:order val="1"/>
          <c:tx>
            <c:strRef>
              <c:f>'Credit Card Debt'!$A$4</c:f>
              <c:strCache>
                <c:ptCount val="1"/>
                <c:pt idx="0">
                  <c:v>Capital 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6F9-91C7-ECCD4F44D2BC}"/>
            </c:ext>
          </c:extLst>
        </c:ser>
        <c:ser>
          <c:idx val="2"/>
          <c:order val="2"/>
          <c:tx>
            <c:strRef>
              <c:f>'Credit Card Debt'!$A$5</c:f>
              <c:strCache>
                <c:ptCount val="1"/>
                <c:pt idx="0">
                  <c:v>Citi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F-46F9-91C7-ECCD4F44D2BC}"/>
            </c:ext>
          </c:extLst>
        </c:ser>
        <c:ser>
          <c:idx val="3"/>
          <c:order val="3"/>
          <c:tx>
            <c:strRef>
              <c:f>'Credit Card Debt'!$A$6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F-46F9-91C7-ECCD4F44D2BC}"/>
            </c:ext>
          </c:extLst>
        </c:ser>
        <c:ser>
          <c:idx val="4"/>
          <c:order val="4"/>
          <c:tx>
            <c:strRef>
              <c:f>'Credit Card Debt'!$A$7</c:f>
              <c:strCache>
                <c:ptCount val="1"/>
                <c:pt idx="0">
                  <c:v>Wal-Mart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Debt'!$B$2:$G$2</c15:sqref>
                  </c15:fullRef>
                </c:ext>
              </c:extLst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F-46F9-91C7-ECCD4F44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0799"/>
        <c:axId val="1164912047"/>
      </c:barChart>
      <c:catAx>
        <c:axId val="11649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2047"/>
        <c:crosses val="autoZero"/>
        <c:auto val="1"/>
        <c:lblAlgn val="ctr"/>
        <c:lblOffset val="100"/>
        <c:noMultiLvlLbl val="0"/>
      </c:catAx>
      <c:valAx>
        <c:axId val="11649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layout>
        <c:manualLayout>
          <c:xMode val="edge"/>
          <c:yMode val="edge"/>
          <c:x val="0.322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7090988626422"/>
          <c:y val="0.12064739884393064"/>
          <c:w val="0.67810542432195975"/>
          <c:h val="0.6154294297027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E89-B905-A233E834B7B9}"/>
            </c:ext>
          </c:extLst>
        </c:ser>
        <c:ser>
          <c:idx val="5"/>
          <c:order val="5"/>
          <c:tx>
            <c:strRef>
              <c:f>'Credit Card Debt'!$G$2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4-4E89-B905-A233E834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2682959"/>
        <c:axId val="1032677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Debt'!$C$2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Debt'!$C$3:$C$7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24-4E89-B905-A233E834B7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Debt'!$D$2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24-4E89-B905-A233E834B7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Debt'!$E$2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Debt'!$E$3:$E$7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24-4E89-B905-A233E834B7B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Debt'!$F$2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Debt'!$F$3:$F$7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24-4E89-B905-A233E834B7B9}"/>
                  </c:ext>
                </c:extLst>
              </c15:ser>
            </c15:filteredBarSeries>
          </c:ext>
        </c:extLst>
      </c:barChart>
      <c:catAx>
        <c:axId val="1032682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77967"/>
        <c:crosses val="autoZero"/>
        <c:auto val="1"/>
        <c:lblAlgn val="ctr"/>
        <c:lblOffset val="100"/>
        <c:noMultiLvlLbl val="0"/>
      </c:catAx>
      <c:valAx>
        <c:axId val="1032677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[JessicaLevis_Homework.xlsx]Alfreds!PivotTable4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Product Sales </a:t>
            </a:r>
          </a:p>
        </c:rich>
      </c:tx>
      <c:layout>
        <c:manualLayout>
          <c:xMode val="edge"/>
          <c:yMode val="edge"/>
          <c:x val="0.43891689010516372"/>
          <c:y val="4.733294092822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4A56-AEAC-ECDB5609AD19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_("$"* #,##0.00_);_("$"* \(#,##0.00\);_("$"*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4A56-AEAC-ECDB5609AD19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4A56-AEAC-ECDB5609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4646639"/>
        <c:axId val="1024643311"/>
      </c:barChart>
      <c:catAx>
        <c:axId val="10246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3311"/>
        <c:crosses val="autoZero"/>
        <c:auto val="1"/>
        <c:lblAlgn val="ctr"/>
        <c:lblOffset val="100"/>
        <c:noMultiLvlLbl val="0"/>
      </c:catAx>
      <c:valAx>
        <c:axId val="1024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9</xdr:row>
      <xdr:rowOff>142875</xdr:rowOff>
    </xdr:from>
    <xdr:to>
      <xdr:col>7</xdr:col>
      <xdr:colOff>528637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21AC-D415-17FD-E20C-8D817369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27</xdr:row>
      <xdr:rowOff>92075</xdr:rowOff>
    </xdr:from>
    <xdr:to>
      <xdr:col>7</xdr:col>
      <xdr:colOff>466725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FEEEF-0CF0-6B8A-A844-1B24D08D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17461</xdr:colOff>
      <xdr:row>2</xdr:row>
      <xdr:rowOff>158750</xdr:rowOff>
    </xdr:from>
    <xdr:to>
      <xdr:col>18</xdr:col>
      <xdr:colOff>333375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48CCE-759B-4CC0-9ADE-5F4D1B8AF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_exerci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Data_exerci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03442245368" createdVersion="8" refreshedVersion="8" minRefreshableVersion="3" recordCount="208" xr:uid="{F28CBF86-1623-4D9F-B470-3BA79599A6DD}">
  <cacheSource type="worksheet">
    <worksheetSource name="ExpTable" r:id="rId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33000" count="69">
        <n v="5100"/>
        <n v="179"/>
        <n v="478"/>
        <n v="340"/>
        <n v="50"/>
        <n v="35"/>
        <n v="1000"/>
        <n v="90"/>
        <n v="200"/>
        <n v="-15000"/>
        <n v="15000"/>
        <n v="3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103318287" createdVersion="8" refreshedVersion="8" minRefreshableVersion="3" recordCount="2155" xr:uid="{76F50A69-F37D-401E-B6A2-E1C44CC954FD}">
  <cacheSource type="worksheet">
    <worksheetSource ref="A1:L2156" sheet="Sales Data" r:id="rId2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x v="0"/>
    <s v="A"/>
    <x v="0"/>
    <s v="BS-500"/>
    <x v="0"/>
  </r>
  <r>
    <d v="2011-03-01T00:00:00"/>
    <x v="1"/>
    <s v="Invoice EXP22"/>
    <s v="Internet Service Provider"/>
    <x v="1"/>
    <s v="A"/>
    <x v="0"/>
    <s v="IS-380"/>
    <x v="1"/>
  </r>
  <r>
    <d v="2011-03-02T00:00:00"/>
    <x v="2"/>
    <s v="I381119"/>
    <s v="Subscriptions"/>
    <x v="2"/>
    <s v="A"/>
    <x v="0"/>
    <s v="IS-375"/>
    <x v="2"/>
  </r>
  <r>
    <d v="2011-03-05T00:00:00"/>
    <x v="3"/>
    <s v="Debit Order"/>
    <s v="Insurance"/>
    <x v="3"/>
    <s v="A"/>
    <x v="0"/>
    <s v="IS-340"/>
    <x v="3"/>
  </r>
  <r>
    <d v="2011-03-15T00:00:00"/>
    <x v="4"/>
    <s v="Bank Statement"/>
    <s v="Service Fees"/>
    <x v="4"/>
    <s v="A"/>
    <x v="0"/>
    <s v="IS-315"/>
    <x v="4"/>
  </r>
  <r>
    <d v="2011-03-15T00:00:00"/>
    <x v="4"/>
    <s v="Bank Statement"/>
    <s v="Service Fees"/>
    <x v="5"/>
    <s v="A"/>
    <x v="1"/>
    <s v="IS-315"/>
    <x v="4"/>
  </r>
  <r>
    <d v="2011-03-15T00:00:00"/>
    <x v="5"/>
    <s v="Invoice"/>
    <s v="Bookkeeping"/>
    <x v="6"/>
    <s v="A"/>
    <x v="0"/>
    <s v="IS-305"/>
    <x v="5"/>
  </r>
  <r>
    <d v="2011-03-15T00:00:00"/>
    <x v="6"/>
    <s v="Cash"/>
    <s v="Flowers"/>
    <x v="7"/>
    <s v="A"/>
    <x v="2"/>
    <s v="IS-345"/>
    <x v="4"/>
  </r>
  <r>
    <d v="2011-03-18T00:00:00"/>
    <x v="7"/>
    <s v="TR6998"/>
    <s v="Parking"/>
    <x v="8"/>
    <s v="A"/>
    <x v="0"/>
    <s v="IS-390"/>
    <x v="6"/>
  </r>
  <r>
    <d v="2011-03-20T00:00:00"/>
    <x v="8"/>
    <s v="Transfer"/>
    <s v="Inter Account Transfer"/>
    <x v="9"/>
    <s v="E"/>
    <x v="1"/>
    <s v="BS-399"/>
    <x v="7"/>
  </r>
  <r>
    <d v="2011-03-20T00:00:00"/>
    <x v="8"/>
    <s v="Transfer"/>
    <s v="Inter Account Transfer"/>
    <x v="10"/>
    <s v="E"/>
    <x v="0"/>
    <s v="BS-399"/>
    <x v="7"/>
  </r>
  <r>
    <d v="2011-03-26T00:00:00"/>
    <x v="8"/>
    <s v="Payroll"/>
    <s v="Salaries"/>
    <x v="11"/>
    <s v="E"/>
    <x v="1"/>
    <s v="IS-365"/>
    <x v="8"/>
  </r>
  <r>
    <d v="2011-03-26T00:00:00"/>
    <x v="9"/>
    <s v="Debit Order"/>
    <s v="Capital repayment"/>
    <x v="12"/>
    <s v="E"/>
    <x v="0"/>
    <s v="BS-700"/>
    <x v="8"/>
  </r>
  <r>
    <d v="2011-03-26T00:00:00"/>
    <x v="9"/>
    <s v="Debit Order"/>
    <s v="Interest paid"/>
    <x v="13"/>
    <s v="E"/>
    <x v="0"/>
    <s v="IS-500"/>
    <x v="8"/>
  </r>
  <r>
    <d v="2011-03-26T00:00:00"/>
    <x v="10"/>
    <s v="Debit Order"/>
    <s v="Rent"/>
    <x v="14"/>
    <s v="A"/>
    <x v="0"/>
    <s v="IS-350"/>
    <x v="8"/>
  </r>
  <r>
    <d v="2011-03-31T00:00:00"/>
    <x v="8"/>
    <s v="Bank Statement"/>
    <s v="Petty Cash Reimbursement"/>
    <x v="13"/>
    <s v="E"/>
    <x v="0"/>
    <s v="BS-399"/>
    <x v="1"/>
  </r>
  <r>
    <d v="2011-03-31T00:00:00"/>
    <x v="8"/>
    <s v="Bank Statement"/>
    <s v="Petty Cash Reimbursement"/>
    <x v="15"/>
    <s v="E"/>
    <x v="2"/>
    <s v="BS-399"/>
    <x v="1"/>
  </r>
  <r>
    <d v="2011-04-01T00:00:00"/>
    <x v="1"/>
    <s v="Invoice EXP23"/>
    <s v="Internet Service Provider"/>
    <x v="1"/>
    <s v="A"/>
    <x v="0"/>
    <s v="IS-380"/>
    <x v="9"/>
  </r>
  <r>
    <d v="2011-04-05T00:00:00"/>
    <x v="3"/>
    <s v="Debit Order"/>
    <s v="Insurance"/>
    <x v="3"/>
    <s v="A"/>
    <x v="0"/>
    <s v="IS-340"/>
    <x v="10"/>
  </r>
  <r>
    <d v="2011-04-12T00:00:00"/>
    <x v="6"/>
    <s v="Cash"/>
    <s v="Flowers"/>
    <x v="16"/>
    <s v="A"/>
    <x v="2"/>
    <s v="IS-345"/>
    <x v="11"/>
  </r>
  <r>
    <d v="2011-04-15T00:00:00"/>
    <x v="4"/>
    <s v="Bank Statement"/>
    <s v="Service Fees"/>
    <x v="17"/>
    <s v="A"/>
    <x v="0"/>
    <s v="IS-315"/>
    <x v="12"/>
  </r>
  <r>
    <d v="2011-04-15T00:00:00"/>
    <x v="4"/>
    <s v="Bank Statement"/>
    <s v="Service Fees"/>
    <x v="5"/>
    <s v="A"/>
    <x v="1"/>
    <s v="IS-315"/>
    <x v="12"/>
  </r>
  <r>
    <d v="2011-04-15T00:00:00"/>
    <x v="5"/>
    <s v="Invoice"/>
    <s v="Bookkeeping"/>
    <x v="6"/>
    <s v="A"/>
    <x v="0"/>
    <s v="IS-305"/>
    <x v="13"/>
  </r>
  <r>
    <d v="2011-04-20T00:00:00"/>
    <x v="8"/>
    <s v="Transfer"/>
    <s v="Inter Account Transfer"/>
    <x v="18"/>
    <s v="E"/>
    <x v="1"/>
    <s v="BS-399"/>
    <x v="14"/>
  </r>
  <r>
    <d v="2011-04-20T00:00:00"/>
    <x v="8"/>
    <s v="Transfer"/>
    <s v="Inter Account Transfer"/>
    <x v="19"/>
    <s v="E"/>
    <x v="0"/>
    <s v="BS-399"/>
    <x v="14"/>
  </r>
  <r>
    <d v="2011-04-25T00:00:00"/>
    <x v="11"/>
    <s v="Return"/>
    <s v="Sales Tax"/>
    <x v="20"/>
    <s v="E"/>
    <x v="0"/>
    <s v="BS-600"/>
    <x v="15"/>
  </r>
  <r>
    <d v="2011-04-26T00:00:00"/>
    <x v="8"/>
    <s v="Payroll"/>
    <s v="Salaries"/>
    <x v="19"/>
    <s v="E"/>
    <x v="1"/>
    <s v="IS-365"/>
    <x v="16"/>
  </r>
  <r>
    <d v="2011-04-26T00:00:00"/>
    <x v="12"/>
    <s v="Invoice"/>
    <s v="Furniture"/>
    <x v="21"/>
    <s v="A"/>
    <x v="0"/>
    <s v="BS-100"/>
    <x v="17"/>
  </r>
  <r>
    <d v="2011-04-26T00:00:00"/>
    <x v="9"/>
    <s v="Debit Order"/>
    <s v="Capital repayment"/>
    <x v="12"/>
    <s v="E"/>
    <x v="0"/>
    <s v="BS-700"/>
    <x v="16"/>
  </r>
  <r>
    <d v="2011-04-26T00:00:00"/>
    <x v="9"/>
    <s v="Debit Order"/>
    <s v="Interest paid"/>
    <x v="13"/>
    <s v="E"/>
    <x v="0"/>
    <s v="IS-500"/>
    <x v="16"/>
  </r>
  <r>
    <d v="2011-04-26T00:00:00"/>
    <x v="10"/>
    <s v="Debit Order"/>
    <s v="Rent"/>
    <x v="14"/>
    <s v="A"/>
    <x v="0"/>
    <s v="IS-350"/>
    <x v="16"/>
  </r>
  <r>
    <d v="2011-04-29T00:00:00"/>
    <x v="13"/>
    <s v="IN1179"/>
    <s v="Consumables"/>
    <x v="22"/>
    <s v="A"/>
    <x v="2"/>
    <s v="IS-325"/>
    <x v="18"/>
  </r>
  <r>
    <d v="2011-04-30T00:00:00"/>
    <x v="8"/>
    <s v="Bank Statement"/>
    <s v="Petty Cash Reimbursement"/>
    <x v="13"/>
    <s v="E"/>
    <x v="0"/>
    <s v="BS-399"/>
    <x v="19"/>
  </r>
  <r>
    <d v="2011-04-30T00:00:00"/>
    <x v="8"/>
    <s v="Bank Statement"/>
    <s v="Petty Cash Reimbursement"/>
    <x v="15"/>
    <s v="E"/>
    <x v="2"/>
    <s v="BS-399"/>
    <x v="19"/>
  </r>
  <r>
    <d v="2011-05-01T00:00:00"/>
    <x v="1"/>
    <s v="Invoice EXP24"/>
    <s v="Internet Service Provider"/>
    <x v="1"/>
    <s v="A"/>
    <x v="0"/>
    <s v="IS-380"/>
    <x v="20"/>
  </r>
  <r>
    <d v="2011-05-01T00:00:00"/>
    <x v="14"/>
    <s v="Invoice"/>
    <s v="Course"/>
    <x v="12"/>
    <s v="A"/>
    <x v="0"/>
    <s v="IS-385"/>
    <x v="20"/>
  </r>
  <r>
    <d v="2011-05-05T00:00:00"/>
    <x v="3"/>
    <s v="Debit Order"/>
    <s v="Insurance"/>
    <x v="3"/>
    <s v="A"/>
    <x v="0"/>
    <s v="IS-340"/>
    <x v="21"/>
  </r>
  <r>
    <d v="2011-05-07T00:00:00"/>
    <x v="15"/>
    <s v="S50037"/>
    <s v="Accommodation"/>
    <x v="23"/>
    <s v="A"/>
    <x v="0"/>
    <s v="IS-390"/>
    <x v="22"/>
  </r>
  <r>
    <d v="2011-05-07T00:00:00"/>
    <x v="16"/>
    <s v="Invoice"/>
    <s v="Stationery"/>
    <x v="24"/>
    <s v="A"/>
    <x v="0"/>
    <s v="IS-370"/>
    <x v="23"/>
  </r>
  <r>
    <d v="2011-05-15T00:00:00"/>
    <x v="4"/>
    <s v="Bank Statement"/>
    <s v="Service Fees"/>
    <x v="17"/>
    <s v="A"/>
    <x v="0"/>
    <s v="IS-315"/>
    <x v="24"/>
  </r>
  <r>
    <d v="2011-05-15T00:00:00"/>
    <x v="4"/>
    <s v="Bank Statement"/>
    <s v="Service Fees"/>
    <x v="5"/>
    <s v="A"/>
    <x v="1"/>
    <s v="IS-315"/>
    <x v="24"/>
  </r>
  <r>
    <d v="2011-05-15T00:00:00"/>
    <x v="5"/>
    <s v="Invoice"/>
    <s v="Bookkeeping"/>
    <x v="6"/>
    <s v="A"/>
    <x v="0"/>
    <s v="IS-305"/>
    <x v="25"/>
  </r>
  <r>
    <d v="2011-05-20T00:00:00"/>
    <x v="8"/>
    <s v="Transfer"/>
    <s v="Inter Account Transfer"/>
    <x v="18"/>
    <s v="E"/>
    <x v="1"/>
    <s v="BS-399"/>
    <x v="26"/>
  </r>
  <r>
    <d v="2011-05-20T00:00:00"/>
    <x v="8"/>
    <s v="Transfer"/>
    <s v="Inter Account Transfer"/>
    <x v="19"/>
    <s v="E"/>
    <x v="0"/>
    <s v="BS-399"/>
    <x v="26"/>
  </r>
  <r>
    <d v="2011-05-26T00:00:00"/>
    <x v="8"/>
    <s v="Payroll"/>
    <s v="Salaries"/>
    <x v="19"/>
    <s v="E"/>
    <x v="1"/>
    <s v="IS-365"/>
    <x v="17"/>
  </r>
  <r>
    <d v="2011-05-26T00:00:00"/>
    <x v="9"/>
    <s v="Debit Order"/>
    <s v="Capital repayment"/>
    <x v="12"/>
    <s v="E"/>
    <x v="0"/>
    <s v="BS-700"/>
    <x v="17"/>
  </r>
  <r>
    <d v="2011-05-26T00:00:00"/>
    <x v="9"/>
    <s v="Debit Order"/>
    <s v="Interest paid"/>
    <x v="13"/>
    <s v="E"/>
    <x v="0"/>
    <s v="IS-500"/>
    <x v="17"/>
  </r>
  <r>
    <d v="2011-05-26T00:00:00"/>
    <x v="10"/>
    <s v="Debit Order"/>
    <s v="Rent"/>
    <x v="14"/>
    <s v="A"/>
    <x v="0"/>
    <s v="IS-350"/>
    <x v="17"/>
  </r>
  <r>
    <d v="2011-05-29T00:00:00"/>
    <x v="6"/>
    <s v="Cash"/>
    <s v="Flowers"/>
    <x v="25"/>
    <s v="A"/>
    <x v="2"/>
    <s v="IS-345"/>
    <x v="18"/>
  </r>
  <r>
    <d v="2011-05-31T00:00:00"/>
    <x v="8"/>
    <s v="Bank Statement"/>
    <s v="Petty Cash Reimbursement"/>
    <x v="13"/>
    <s v="E"/>
    <x v="0"/>
    <s v="BS-399"/>
    <x v="20"/>
  </r>
  <r>
    <d v="2011-05-31T00:00:00"/>
    <x v="8"/>
    <s v="Bank Statement"/>
    <s v="Petty Cash Reimbursement"/>
    <x v="15"/>
    <s v="E"/>
    <x v="2"/>
    <s v="BS-399"/>
    <x v="20"/>
  </r>
  <r>
    <d v="2011-06-01T00:00:00"/>
    <x v="1"/>
    <s v="Invoice EXP25"/>
    <s v="Internet Service Provider"/>
    <x v="1"/>
    <s v="A"/>
    <x v="0"/>
    <s v="IS-380"/>
    <x v="27"/>
  </r>
  <r>
    <d v="2011-06-05T00:00:00"/>
    <x v="3"/>
    <s v="Debit Order"/>
    <s v="Insurance"/>
    <x v="3"/>
    <s v="A"/>
    <x v="0"/>
    <s v="IS-340"/>
    <x v="28"/>
  </r>
  <r>
    <d v="2011-06-15T00:00:00"/>
    <x v="4"/>
    <s v="Bank Statement"/>
    <s v="Service Fees"/>
    <x v="17"/>
    <s v="A"/>
    <x v="0"/>
    <s v="IS-315"/>
    <x v="29"/>
  </r>
  <r>
    <d v="2011-06-15T00:00:00"/>
    <x v="4"/>
    <s v="Bank Statement"/>
    <s v="Service Fees"/>
    <x v="5"/>
    <s v="A"/>
    <x v="1"/>
    <s v="IS-315"/>
    <x v="29"/>
  </r>
  <r>
    <d v="2011-06-15T00:00:00"/>
    <x v="5"/>
    <s v="Invoice"/>
    <s v="Bookkeeping"/>
    <x v="6"/>
    <s v="A"/>
    <x v="0"/>
    <s v="IS-305"/>
    <x v="30"/>
  </r>
  <r>
    <d v="2011-06-20T00:00:00"/>
    <x v="8"/>
    <s v="Transfer"/>
    <s v="Inter Account Transfer"/>
    <x v="18"/>
    <s v="E"/>
    <x v="1"/>
    <s v="BS-399"/>
    <x v="31"/>
  </r>
  <r>
    <d v="2011-06-20T00:00:00"/>
    <x v="8"/>
    <s v="Transfer"/>
    <s v="Inter Account Transfer"/>
    <x v="19"/>
    <s v="E"/>
    <x v="0"/>
    <s v="BS-399"/>
    <x v="31"/>
  </r>
  <r>
    <d v="2011-06-22T00:00:00"/>
    <x v="6"/>
    <s v="Cash"/>
    <s v="Flowers"/>
    <x v="26"/>
    <s v="A"/>
    <x v="2"/>
    <s v="IS-345"/>
    <x v="32"/>
  </r>
  <r>
    <d v="2011-06-25T00:00:00"/>
    <x v="11"/>
    <s v="Return"/>
    <s v="Sales Tax"/>
    <x v="27"/>
    <s v="E"/>
    <x v="0"/>
    <s v="BS-600"/>
    <x v="33"/>
  </r>
  <r>
    <d v="2011-06-26T00:00:00"/>
    <x v="8"/>
    <s v="Payroll"/>
    <s v="Salaries"/>
    <x v="19"/>
    <s v="E"/>
    <x v="1"/>
    <s v="IS-365"/>
    <x v="34"/>
  </r>
  <r>
    <d v="2011-06-26T00:00:00"/>
    <x v="9"/>
    <s v="Debit Order"/>
    <s v="Capital repayment"/>
    <x v="12"/>
    <s v="E"/>
    <x v="0"/>
    <s v="BS-700"/>
    <x v="34"/>
  </r>
  <r>
    <d v="2011-06-26T00:00:00"/>
    <x v="9"/>
    <s v="Debit Order"/>
    <s v="Interest paid"/>
    <x v="13"/>
    <s v="E"/>
    <x v="0"/>
    <s v="IS-500"/>
    <x v="34"/>
  </r>
  <r>
    <d v="2011-06-26T00:00:00"/>
    <x v="10"/>
    <s v="Debit Order"/>
    <s v="Rent"/>
    <x v="14"/>
    <s v="A"/>
    <x v="0"/>
    <s v="IS-350"/>
    <x v="34"/>
  </r>
  <r>
    <d v="2011-06-26T00:00:00"/>
    <x v="17"/>
    <s v="SA11235"/>
    <s v="Travel"/>
    <x v="28"/>
    <s v="A"/>
    <x v="0"/>
    <s v="IS-390"/>
    <x v="34"/>
  </r>
  <r>
    <d v="2011-06-30T00:00:00"/>
    <x v="8"/>
    <s v="Bank Statement"/>
    <s v="Petty Cash Reimbursement"/>
    <x v="13"/>
    <s v="E"/>
    <x v="0"/>
    <s v="BS-399"/>
    <x v="35"/>
  </r>
  <r>
    <d v="2011-06-30T00:00:00"/>
    <x v="8"/>
    <s v="Bank Statement"/>
    <s v="Petty Cash Reimbursement"/>
    <x v="15"/>
    <s v="E"/>
    <x v="2"/>
    <s v="BS-399"/>
    <x v="35"/>
  </r>
  <r>
    <d v="2011-07-01T00:00:00"/>
    <x v="1"/>
    <s v="Invoice EXP26"/>
    <s v="Internet Service Provider"/>
    <x v="1"/>
    <s v="A"/>
    <x v="0"/>
    <s v="IS-380"/>
    <x v="36"/>
  </r>
  <r>
    <d v="2011-07-02T00:00:00"/>
    <x v="16"/>
    <s v="Invoice"/>
    <s v="Stationery"/>
    <x v="29"/>
    <s v="A"/>
    <x v="0"/>
    <s v="IS-370"/>
    <x v="37"/>
  </r>
  <r>
    <d v="2011-07-05T00:00:00"/>
    <x v="3"/>
    <s v="Debit Order"/>
    <s v="Insurance"/>
    <x v="3"/>
    <s v="A"/>
    <x v="0"/>
    <s v="IS-340"/>
    <x v="38"/>
  </r>
  <r>
    <d v="2011-07-15T00:00:00"/>
    <x v="4"/>
    <s v="Bank Statement"/>
    <s v="Service Fees"/>
    <x v="17"/>
    <s v="A"/>
    <x v="0"/>
    <s v="IS-315"/>
    <x v="39"/>
  </r>
  <r>
    <d v="2011-07-15T00:00:00"/>
    <x v="4"/>
    <s v="Bank Statement"/>
    <s v="Service Fees"/>
    <x v="5"/>
    <s v="A"/>
    <x v="1"/>
    <s v="IS-315"/>
    <x v="39"/>
  </r>
  <r>
    <d v="2011-07-15T00:00:00"/>
    <x v="5"/>
    <s v="Invoice"/>
    <s v="Bookkeeping"/>
    <x v="6"/>
    <s v="A"/>
    <x v="0"/>
    <s v="IS-305"/>
    <x v="40"/>
  </r>
  <r>
    <d v="2011-07-16T00:00:00"/>
    <x v="6"/>
    <s v="Cash"/>
    <s v="Flowers"/>
    <x v="30"/>
    <s v="A"/>
    <x v="2"/>
    <s v="IS-345"/>
    <x v="41"/>
  </r>
  <r>
    <d v="2011-07-17T00:00:00"/>
    <x v="13"/>
    <s v="IN1181"/>
    <s v="Consumables"/>
    <x v="31"/>
    <s v="A"/>
    <x v="0"/>
    <s v="IS-325"/>
    <x v="42"/>
  </r>
  <r>
    <d v="2011-07-20T00:00:00"/>
    <x v="8"/>
    <s v="Transfer"/>
    <s v="Inter Account Transfer"/>
    <x v="18"/>
    <s v="E"/>
    <x v="1"/>
    <s v="BS-399"/>
    <x v="43"/>
  </r>
  <r>
    <d v="2011-07-20T00:00:00"/>
    <x v="8"/>
    <s v="Transfer"/>
    <s v="Inter Account Transfer"/>
    <x v="19"/>
    <s v="E"/>
    <x v="0"/>
    <s v="BS-399"/>
    <x v="43"/>
  </r>
  <r>
    <d v="2011-07-25T00:00:00"/>
    <x v="18"/>
    <s v="M00321037"/>
    <s v="Annual Membership"/>
    <x v="32"/>
    <s v="A"/>
    <x v="0"/>
    <s v="IS-375"/>
    <x v="44"/>
  </r>
  <r>
    <d v="2011-07-26T00:00:00"/>
    <x v="8"/>
    <s v="Payroll"/>
    <s v="Salaries"/>
    <x v="19"/>
    <s v="E"/>
    <x v="1"/>
    <s v="IS-365"/>
    <x v="45"/>
  </r>
  <r>
    <d v="2011-07-26T00:00:00"/>
    <x v="9"/>
    <s v="Debit Order"/>
    <s v="Capital repayment"/>
    <x v="12"/>
    <s v="E"/>
    <x v="0"/>
    <s v="BS-700"/>
    <x v="45"/>
  </r>
  <r>
    <d v="2011-07-26T00:00:00"/>
    <x v="9"/>
    <s v="Debit Order"/>
    <s v="Interest paid"/>
    <x v="13"/>
    <s v="E"/>
    <x v="0"/>
    <s v="IS-500"/>
    <x v="45"/>
  </r>
  <r>
    <d v="2011-07-26T00:00:00"/>
    <x v="10"/>
    <s v="Debit Order"/>
    <s v="Rent"/>
    <x v="14"/>
    <s v="A"/>
    <x v="0"/>
    <s v="IS-350"/>
    <x v="45"/>
  </r>
  <r>
    <d v="2011-07-31T00:00:00"/>
    <x v="8"/>
    <s v="Bank Statement"/>
    <s v="Petty Cash Reimbursement"/>
    <x v="4"/>
    <s v="E"/>
    <x v="0"/>
    <s v="BS-399"/>
    <x v="36"/>
  </r>
  <r>
    <d v="2011-07-31T00:00:00"/>
    <x v="8"/>
    <s v="Bank Statement"/>
    <s v="Petty Cash Reimbursement"/>
    <x v="33"/>
    <s v="E"/>
    <x v="2"/>
    <s v="BS-399"/>
    <x v="36"/>
  </r>
  <r>
    <d v="2011-08-01T00:00:00"/>
    <x v="1"/>
    <s v="Invoice EXP27"/>
    <s v="Internet Service Provider"/>
    <x v="1"/>
    <s v="A"/>
    <x v="0"/>
    <s v="IS-380"/>
    <x v="46"/>
  </r>
  <r>
    <d v="2011-08-05T00:00:00"/>
    <x v="3"/>
    <s v="Debit Order"/>
    <s v="Insurance"/>
    <x v="3"/>
    <s v="A"/>
    <x v="0"/>
    <s v="IS-340"/>
    <x v="47"/>
  </r>
  <r>
    <d v="2011-08-09T00:00:00"/>
    <x v="6"/>
    <s v="Cash"/>
    <s v="Flowers"/>
    <x v="34"/>
    <s v="A"/>
    <x v="2"/>
    <s v="IS-345"/>
    <x v="48"/>
  </r>
  <r>
    <d v="2011-08-13T00:00:00"/>
    <x v="19"/>
    <s v="Invoice 9987"/>
    <s v="Commission"/>
    <x v="35"/>
    <s v="A"/>
    <x v="0"/>
    <s v="IS-320"/>
    <x v="49"/>
  </r>
  <r>
    <d v="2011-08-15T00:00:00"/>
    <x v="4"/>
    <s v="Bank Statement"/>
    <s v="Service Fees"/>
    <x v="17"/>
    <s v="A"/>
    <x v="0"/>
    <s v="IS-315"/>
    <x v="50"/>
  </r>
  <r>
    <d v="2011-08-15T00:00:00"/>
    <x v="4"/>
    <s v="Bank Statement"/>
    <s v="Service Fees"/>
    <x v="5"/>
    <s v="A"/>
    <x v="1"/>
    <s v="IS-315"/>
    <x v="50"/>
  </r>
  <r>
    <d v="2011-08-15T00:00:00"/>
    <x v="5"/>
    <s v="Invoice"/>
    <s v="Bookkeeping"/>
    <x v="6"/>
    <s v="A"/>
    <x v="0"/>
    <s v="IS-305"/>
    <x v="51"/>
  </r>
  <r>
    <d v="2011-08-15T00:00:00"/>
    <x v="17"/>
    <s v="SA11988"/>
    <s v="Travel"/>
    <x v="36"/>
    <s v="A"/>
    <x v="0"/>
    <s v="IS-390"/>
    <x v="50"/>
  </r>
  <r>
    <d v="2011-08-20T00:00:00"/>
    <x v="8"/>
    <s v="Transfer"/>
    <s v="Inter Account Transfer"/>
    <x v="18"/>
    <s v="E"/>
    <x v="1"/>
    <s v="BS-399"/>
    <x v="52"/>
  </r>
  <r>
    <d v="2011-08-20T00:00:00"/>
    <x v="8"/>
    <s v="Transfer"/>
    <s v="Inter Account Transfer"/>
    <x v="19"/>
    <s v="E"/>
    <x v="0"/>
    <s v="BS-399"/>
    <x v="52"/>
  </r>
  <r>
    <d v="2011-08-21T00:00:00"/>
    <x v="20"/>
    <s v="Remittance"/>
    <s v="Share investment"/>
    <x v="37"/>
    <s v="E"/>
    <x v="0"/>
    <s v="BS-200"/>
    <x v="53"/>
  </r>
  <r>
    <d v="2011-08-25T00:00:00"/>
    <x v="11"/>
    <s v="Return"/>
    <s v="Sales Tax"/>
    <x v="38"/>
    <s v="E"/>
    <x v="0"/>
    <s v="BS-600"/>
    <x v="54"/>
  </r>
  <r>
    <d v="2011-08-26T00:00:00"/>
    <x v="8"/>
    <s v="Payroll"/>
    <s v="Salaries"/>
    <x v="19"/>
    <s v="E"/>
    <x v="1"/>
    <s v="IS-365"/>
    <x v="55"/>
  </r>
  <r>
    <d v="2011-08-26T00:00:00"/>
    <x v="9"/>
    <s v="Debit Order"/>
    <s v="Capital repayment"/>
    <x v="12"/>
    <s v="E"/>
    <x v="0"/>
    <s v="BS-700"/>
    <x v="55"/>
  </r>
  <r>
    <d v="2011-08-26T00:00:00"/>
    <x v="9"/>
    <s v="Debit Order"/>
    <s v="Interest paid"/>
    <x v="13"/>
    <s v="E"/>
    <x v="0"/>
    <s v="IS-500"/>
    <x v="55"/>
  </r>
  <r>
    <d v="2011-08-26T00:00:00"/>
    <x v="10"/>
    <s v="Debit Order"/>
    <s v="Rent"/>
    <x v="14"/>
    <s v="A"/>
    <x v="0"/>
    <s v="IS-350"/>
    <x v="55"/>
  </r>
  <r>
    <d v="2011-08-27T00:00:00"/>
    <x v="16"/>
    <s v="Invoice"/>
    <s v="Stationery"/>
    <x v="39"/>
    <s v="A"/>
    <x v="0"/>
    <s v="IS-370"/>
    <x v="56"/>
  </r>
  <r>
    <d v="2011-08-31T00:00:00"/>
    <x v="8"/>
    <s v="Bank Statement"/>
    <s v="Petty Cash Reimbursement"/>
    <x v="4"/>
    <s v="E"/>
    <x v="0"/>
    <s v="BS-399"/>
    <x v="46"/>
  </r>
  <r>
    <d v="2011-08-31T00:00:00"/>
    <x v="8"/>
    <s v="Bank Statement"/>
    <s v="Petty Cash Reimbursement"/>
    <x v="33"/>
    <s v="E"/>
    <x v="2"/>
    <s v="BS-399"/>
    <x v="46"/>
  </r>
  <r>
    <d v="2011-08-31T00:00:00"/>
    <x v="11"/>
    <s v="Return"/>
    <s v="Provisional Tax"/>
    <x v="40"/>
    <s v="E"/>
    <x v="0"/>
    <s v="IS-600"/>
    <x v="46"/>
  </r>
  <r>
    <d v="2011-09-01T00:00:00"/>
    <x v="1"/>
    <s v="Invoice EXP28"/>
    <s v="Internet Service Provider"/>
    <x v="1"/>
    <s v="A"/>
    <x v="0"/>
    <s v="IS-380"/>
    <x v="57"/>
  </r>
  <r>
    <d v="2011-09-05T00:00:00"/>
    <x v="3"/>
    <s v="Debit Order"/>
    <s v="Insurance"/>
    <x v="3"/>
    <s v="A"/>
    <x v="0"/>
    <s v="IS-340"/>
    <x v="58"/>
  </r>
  <r>
    <d v="2011-09-13T00:00:00"/>
    <x v="14"/>
    <s v="Invoice"/>
    <s v="Course"/>
    <x v="41"/>
    <s v="A"/>
    <x v="0"/>
    <s v="IS-385"/>
    <x v="59"/>
  </r>
  <r>
    <d v="2011-09-15T00:00:00"/>
    <x v="4"/>
    <s v="Bank Statement"/>
    <s v="Service Fees"/>
    <x v="17"/>
    <s v="A"/>
    <x v="0"/>
    <s v="IS-315"/>
    <x v="60"/>
  </r>
  <r>
    <d v="2011-09-15T00:00:00"/>
    <x v="4"/>
    <s v="Bank Statement"/>
    <s v="Service Fees"/>
    <x v="5"/>
    <s v="A"/>
    <x v="1"/>
    <s v="IS-315"/>
    <x v="60"/>
  </r>
  <r>
    <d v="2011-09-15T00:00:00"/>
    <x v="5"/>
    <s v="Invoice"/>
    <s v="Bookkeeping"/>
    <x v="6"/>
    <s v="A"/>
    <x v="0"/>
    <s v="IS-305"/>
    <x v="61"/>
  </r>
  <r>
    <d v="2011-09-18T00:00:00"/>
    <x v="21"/>
    <s v="Statement"/>
    <s v="Rates"/>
    <x v="42"/>
    <s v="A"/>
    <x v="0"/>
    <s v="IS-395"/>
    <x v="62"/>
  </r>
  <r>
    <d v="2011-09-18T00:00:00"/>
    <x v="22"/>
    <s v="Invoice"/>
    <s v="Legal advice"/>
    <x v="43"/>
    <s v="A"/>
    <x v="0"/>
    <s v="IS-360"/>
    <x v="62"/>
  </r>
  <r>
    <d v="2011-09-20T00:00:00"/>
    <x v="8"/>
    <s v="Transfer"/>
    <s v="Inter Account Transfer"/>
    <x v="18"/>
    <s v="E"/>
    <x v="1"/>
    <s v="BS-399"/>
    <x v="63"/>
  </r>
  <r>
    <d v="2011-09-20T00:00:00"/>
    <x v="8"/>
    <s v="Transfer"/>
    <s v="Inter Account Transfer"/>
    <x v="19"/>
    <s v="E"/>
    <x v="0"/>
    <s v="BS-399"/>
    <x v="63"/>
  </r>
  <r>
    <d v="2011-09-21T00:00:00"/>
    <x v="6"/>
    <s v="Cash"/>
    <s v="Flowers"/>
    <x v="7"/>
    <s v="A"/>
    <x v="2"/>
    <s v="IS-345"/>
    <x v="64"/>
  </r>
  <r>
    <d v="2011-09-24T00:00:00"/>
    <x v="19"/>
    <s v="Invoice11203"/>
    <s v="Commission"/>
    <x v="44"/>
    <s v="A"/>
    <x v="0"/>
    <s v="IS-320"/>
    <x v="65"/>
  </r>
  <r>
    <d v="2011-09-26T00:00:00"/>
    <x v="8"/>
    <s v="Payroll"/>
    <s v="Salaries"/>
    <x v="19"/>
    <s v="E"/>
    <x v="1"/>
    <s v="IS-365"/>
    <x v="56"/>
  </r>
  <r>
    <d v="2011-09-26T00:00:00"/>
    <x v="9"/>
    <s v="Debit Order"/>
    <s v="Capital repayment"/>
    <x v="12"/>
    <s v="E"/>
    <x v="0"/>
    <s v="BS-700"/>
    <x v="56"/>
  </r>
  <r>
    <d v="2011-09-26T00:00:00"/>
    <x v="9"/>
    <s v="Debit Order"/>
    <s v="Interest paid"/>
    <x v="13"/>
    <s v="E"/>
    <x v="0"/>
    <s v="IS-500"/>
    <x v="56"/>
  </r>
  <r>
    <d v="2011-09-26T00:00:00"/>
    <x v="10"/>
    <s v="Debit Order"/>
    <s v="Rent"/>
    <x v="14"/>
    <s v="A"/>
    <x v="0"/>
    <s v="IS-350"/>
    <x v="56"/>
  </r>
  <r>
    <d v="2011-09-30T00:00:00"/>
    <x v="8"/>
    <s v="Bank Statement"/>
    <s v="Petty Cash Reimbursement"/>
    <x v="13"/>
    <s v="E"/>
    <x v="0"/>
    <s v="BS-399"/>
    <x v="66"/>
  </r>
  <r>
    <d v="2011-09-30T00:00:00"/>
    <x v="8"/>
    <s v="Bank Statement"/>
    <s v="Petty Cash Reimbursement"/>
    <x v="15"/>
    <s v="E"/>
    <x v="2"/>
    <s v="BS-399"/>
    <x v="66"/>
  </r>
  <r>
    <d v="2011-10-01T00:00:00"/>
    <x v="1"/>
    <s v="Invoice EXP29"/>
    <s v="Internet Service Provider"/>
    <x v="1"/>
    <s v="A"/>
    <x v="0"/>
    <s v="IS-380"/>
    <x v="67"/>
  </r>
  <r>
    <d v="2011-10-04T00:00:00"/>
    <x v="13"/>
    <s v="IN1185"/>
    <s v="Consumables"/>
    <x v="45"/>
    <s v="A"/>
    <x v="2"/>
    <s v="IS-325"/>
    <x v="68"/>
  </r>
  <r>
    <d v="2011-10-04T00:00:00"/>
    <x v="17"/>
    <s v="SA12741"/>
    <s v="Travel"/>
    <x v="46"/>
    <s v="A"/>
    <x v="0"/>
    <s v="IS-390"/>
    <x v="69"/>
  </r>
  <r>
    <d v="2011-10-05T00:00:00"/>
    <x v="3"/>
    <s v="Debit Order"/>
    <s v="Insurance"/>
    <x v="3"/>
    <s v="A"/>
    <x v="0"/>
    <s v="IS-340"/>
    <x v="70"/>
  </r>
  <r>
    <d v="2011-10-15T00:00:00"/>
    <x v="4"/>
    <s v="Bank Statement"/>
    <s v="Service Fees"/>
    <x v="17"/>
    <s v="A"/>
    <x v="0"/>
    <s v="IS-315"/>
    <x v="71"/>
  </r>
  <r>
    <d v="2011-10-15T00:00:00"/>
    <x v="4"/>
    <s v="Bank Statement"/>
    <s v="Service Fees"/>
    <x v="5"/>
    <s v="A"/>
    <x v="1"/>
    <s v="IS-315"/>
    <x v="71"/>
  </r>
  <r>
    <d v="2011-10-15T00:00:00"/>
    <x v="5"/>
    <s v="Invoice"/>
    <s v="Bookkeeping"/>
    <x v="6"/>
    <s v="A"/>
    <x v="0"/>
    <s v="IS-305"/>
    <x v="72"/>
  </r>
  <r>
    <d v="2011-10-20T00:00:00"/>
    <x v="8"/>
    <s v="Transfer"/>
    <s v="Inter Account Transfer"/>
    <x v="18"/>
    <s v="E"/>
    <x v="1"/>
    <s v="BS-399"/>
    <x v="73"/>
  </r>
  <r>
    <d v="2011-10-20T00:00:00"/>
    <x v="8"/>
    <s v="Transfer"/>
    <s v="Inter Account Transfer"/>
    <x v="19"/>
    <s v="E"/>
    <x v="0"/>
    <s v="BS-399"/>
    <x v="73"/>
  </r>
  <r>
    <d v="2011-10-22T00:00:00"/>
    <x v="16"/>
    <s v="Invoice"/>
    <s v="Stationery"/>
    <x v="47"/>
    <s v="A"/>
    <x v="0"/>
    <s v="IS-370"/>
    <x v="74"/>
  </r>
  <r>
    <d v="2011-10-25T00:00:00"/>
    <x v="11"/>
    <s v="Return"/>
    <s v="Sales Tax"/>
    <x v="48"/>
    <s v="E"/>
    <x v="0"/>
    <s v="BS-600"/>
    <x v="75"/>
  </r>
  <r>
    <d v="2011-10-26T00:00:00"/>
    <x v="8"/>
    <s v="Payroll"/>
    <s v="Salaries"/>
    <x v="19"/>
    <s v="E"/>
    <x v="1"/>
    <s v="IS-365"/>
    <x v="76"/>
  </r>
  <r>
    <d v="2011-10-26T00:00:00"/>
    <x v="9"/>
    <s v="Debit Order"/>
    <s v="Capital repayment"/>
    <x v="12"/>
    <s v="E"/>
    <x v="0"/>
    <s v="BS-700"/>
    <x v="76"/>
  </r>
  <r>
    <d v="2011-10-26T00:00:00"/>
    <x v="9"/>
    <s v="Debit Order"/>
    <s v="Interest paid"/>
    <x v="13"/>
    <s v="E"/>
    <x v="0"/>
    <s v="IS-500"/>
    <x v="76"/>
  </r>
  <r>
    <d v="2011-10-26T00:00:00"/>
    <x v="10"/>
    <s v="Debit Order"/>
    <s v="Rent"/>
    <x v="14"/>
    <s v="A"/>
    <x v="0"/>
    <s v="IS-350"/>
    <x v="76"/>
  </r>
  <r>
    <d v="2011-10-28T00:00:00"/>
    <x v="6"/>
    <s v="Cash"/>
    <s v="Flowers"/>
    <x v="49"/>
    <s v="A"/>
    <x v="2"/>
    <s v="IS-345"/>
    <x v="77"/>
  </r>
  <r>
    <d v="2011-10-31T00:00:00"/>
    <x v="8"/>
    <s v="Bank Statement"/>
    <s v="Petty Cash Reimbursement"/>
    <x v="8"/>
    <s v="E"/>
    <x v="0"/>
    <s v="BS-399"/>
    <x v="67"/>
  </r>
  <r>
    <d v="2011-10-31T00:00:00"/>
    <x v="8"/>
    <s v="Bank Statement"/>
    <s v="Petty Cash Reimbursement"/>
    <x v="50"/>
    <s v="E"/>
    <x v="2"/>
    <s v="BS-399"/>
    <x v="67"/>
  </r>
  <r>
    <d v="2011-11-01T00:00:00"/>
    <x v="1"/>
    <s v="Invoice EXP30"/>
    <s v="Internet Service Provider"/>
    <x v="1"/>
    <s v="A"/>
    <x v="0"/>
    <s v="IS-380"/>
    <x v="78"/>
  </r>
  <r>
    <d v="2011-11-05T00:00:00"/>
    <x v="3"/>
    <s v="Debit Order"/>
    <s v="Insurance"/>
    <x v="3"/>
    <s v="A"/>
    <x v="0"/>
    <s v="IS-340"/>
    <x v="79"/>
  </r>
  <r>
    <d v="2011-11-05T00:00:00"/>
    <x v="19"/>
    <s v="Invoice 12987"/>
    <s v="Commission"/>
    <x v="24"/>
    <s v="A"/>
    <x v="0"/>
    <s v="IS-320"/>
    <x v="80"/>
  </r>
  <r>
    <d v="2011-11-15T00:00:00"/>
    <x v="4"/>
    <s v="Bank Statement"/>
    <s v="Service Fees"/>
    <x v="17"/>
    <s v="A"/>
    <x v="0"/>
    <s v="IS-315"/>
    <x v="81"/>
  </r>
  <r>
    <d v="2011-11-15T00:00:00"/>
    <x v="4"/>
    <s v="Bank Statement"/>
    <s v="Service Fees"/>
    <x v="5"/>
    <s v="A"/>
    <x v="1"/>
    <s v="IS-315"/>
    <x v="81"/>
  </r>
  <r>
    <d v="2011-11-15T00:00:00"/>
    <x v="5"/>
    <s v="Invoice"/>
    <s v="Bookkeeping"/>
    <x v="6"/>
    <s v="A"/>
    <x v="0"/>
    <s v="IS-305"/>
    <x v="82"/>
  </r>
  <r>
    <d v="2011-11-19T00:00:00"/>
    <x v="6"/>
    <s v="Cash"/>
    <s v="Flowers"/>
    <x v="51"/>
    <s v="A"/>
    <x v="2"/>
    <s v="IS-345"/>
    <x v="83"/>
  </r>
  <r>
    <d v="2011-11-20T00:00:00"/>
    <x v="8"/>
    <s v="Transfer"/>
    <s v="Inter Account Transfer"/>
    <x v="18"/>
    <s v="E"/>
    <x v="1"/>
    <s v="BS-399"/>
    <x v="84"/>
  </r>
  <r>
    <d v="2011-11-20T00:00:00"/>
    <x v="8"/>
    <s v="Transfer"/>
    <s v="Inter Account Transfer"/>
    <x v="19"/>
    <s v="E"/>
    <x v="0"/>
    <s v="BS-399"/>
    <x v="84"/>
  </r>
  <r>
    <d v="2011-11-26T00:00:00"/>
    <x v="8"/>
    <s v="Payroll"/>
    <s v="Salaries"/>
    <x v="19"/>
    <s v="E"/>
    <x v="1"/>
    <s v="IS-365"/>
    <x v="85"/>
  </r>
  <r>
    <d v="2011-11-26T00:00:00"/>
    <x v="9"/>
    <s v="Debit Order"/>
    <s v="Capital repayment"/>
    <x v="12"/>
    <s v="E"/>
    <x v="0"/>
    <s v="BS-700"/>
    <x v="85"/>
  </r>
  <r>
    <d v="2011-11-26T00:00:00"/>
    <x v="9"/>
    <s v="Debit Order"/>
    <s v="Interest paid"/>
    <x v="13"/>
    <s v="E"/>
    <x v="0"/>
    <s v="IS-500"/>
    <x v="85"/>
  </r>
  <r>
    <d v="2011-11-26T00:00:00"/>
    <x v="10"/>
    <s v="Debit Order"/>
    <s v="Rent"/>
    <x v="14"/>
    <s v="A"/>
    <x v="0"/>
    <s v="IS-350"/>
    <x v="85"/>
  </r>
  <r>
    <d v="2011-11-30T00:00:00"/>
    <x v="8"/>
    <s v="Bank Statement"/>
    <s v="Petty Cash Reimbursement"/>
    <x v="52"/>
    <s v="E"/>
    <x v="0"/>
    <s v="BS-399"/>
    <x v="86"/>
  </r>
  <r>
    <d v="2011-11-30T00:00:00"/>
    <x v="8"/>
    <s v="Bank Statement"/>
    <s v="Petty Cash Reimbursement"/>
    <x v="53"/>
    <s v="E"/>
    <x v="2"/>
    <s v="BS-399"/>
    <x v="86"/>
  </r>
  <r>
    <d v="2011-12-01T00:00:00"/>
    <x v="1"/>
    <s v="Invoice EXP31"/>
    <s v="Internet Service Provider"/>
    <x v="1"/>
    <s v="A"/>
    <x v="0"/>
    <s v="IS-380"/>
    <x v="87"/>
  </r>
  <r>
    <d v="2011-12-05T00:00:00"/>
    <x v="3"/>
    <s v="Debit Order"/>
    <s v="Insurance"/>
    <x v="3"/>
    <s v="A"/>
    <x v="0"/>
    <s v="IS-340"/>
    <x v="80"/>
  </r>
  <r>
    <d v="2011-12-06T00:00:00"/>
    <x v="6"/>
    <s v="Cash"/>
    <s v="Flowers"/>
    <x v="54"/>
    <s v="A"/>
    <x v="2"/>
    <s v="IS-345"/>
    <x v="88"/>
  </r>
  <r>
    <d v="2011-12-15T00:00:00"/>
    <x v="4"/>
    <s v="Bank Statement"/>
    <s v="Service Fees"/>
    <x v="17"/>
    <s v="A"/>
    <x v="0"/>
    <s v="IS-315"/>
    <x v="89"/>
  </r>
  <r>
    <d v="2011-12-15T00:00:00"/>
    <x v="4"/>
    <s v="Bank Statement"/>
    <s v="Service Fees"/>
    <x v="5"/>
    <s v="A"/>
    <x v="1"/>
    <s v="IS-315"/>
    <x v="89"/>
  </r>
  <r>
    <d v="2011-12-15T00:00:00"/>
    <x v="5"/>
    <s v="Invoice"/>
    <s v="Bookkeeping"/>
    <x v="6"/>
    <s v="A"/>
    <x v="0"/>
    <s v="IS-305"/>
    <x v="90"/>
  </r>
  <r>
    <d v="2011-12-17T00:00:00"/>
    <x v="2"/>
    <s v="M00353051"/>
    <s v="Subscriptions"/>
    <x v="55"/>
    <s v="A"/>
    <x v="0"/>
    <s v="IS-375"/>
    <x v="91"/>
  </r>
  <r>
    <d v="2011-12-17T00:00:00"/>
    <x v="16"/>
    <s v="Invoice"/>
    <s v="Stationery"/>
    <x v="56"/>
    <s v="A"/>
    <x v="0"/>
    <s v="IS-370"/>
    <x v="91"/>
  </r>
  <r>
    <d v="2011-12-17T00:00:00"/>
    <x v="19"/>
    <s v="Invoice 13432"/>
    <s v="Commission"/>
    <x v="57"/>
    <s v="A"/>
    <x v="0"/>
    <s v="IS-320"/>
    <x v="91"/>
  </r>
  <r>
    <d v="2011-12-20T00:00:00"/>
    <x v="8"/>
    <s v="Transfer"/>
    <s v="Inter Account Transfer"/>
    <x v="18"/>
    <s v="E"/>
    <x v="1"/>
    <s v="BS-399"/>
    <x v="92"/>
  </r>
  <r>
    <d v="2011-12-20T00:00:00"/>
    <x v="8"/>
    <s v="Transfer"/>
    <s v="Inter Account Transfer"/>
    <x v="19"/>
    <s v="E"/>
    <x v="0"/>
    <s v="BS-399"/>
    <x v="92"/>
  </r>
  <r>
    <d v="2011-12-22T00:00:00"/>
    <x v="13"/>
    <s v="IN1192"/>
    <s v="Consumables"/>
    <x v="58"/>
    <s v="A"/>
    <x v="2"/>
    <s v="IS-325"/>
    <x v="93"/>
  </r>
  <r>
    <d v="2011-12-25T00:00:00"/>
    <x v="11"/>
    <s v="Return"/>
    <s v="Sales Tax"/>
    <x v="59"/>
    <s v="E"/>
    <x v="0"/>
    <s v="BS-600"/>
    <x v="94"/>
  </r>
  <r>
    <d v="2011-12-26T00:00:00"/>
    <x v="8"/>
    <s v="Payroll"/>
    <s v="Salaries"/>
    <x v="19"/>
    <s v="E"/>
    <x v="1"/>
    <s v="IS-365"/>
    <x v="95"/>
  </r>
  <r>
    <d v="2011-12-26T00:00:00"/>
    <x v="9"/>
    <s v="Debit Order"/>
    <s v="Capital repayment"/>
    <x v="12"/>
    <s v="E"/>
    <x v="0"/>
    <s v="BS-700"/>
    <x v="95"/>
  </r>
  <r>
    <d v="2011-12-26T00:00:00"/>
    <x v="9"/>
    <s v="Debit Order"/>
    <s v="Interest paid"/>
    <x v="13"/>
    <s v="E"/>
    <x v="0"/>
    <s v="IS-500"/>
    <x v="95"/>
  </r>
  <r>
    <d v="2011-12-26T00:00:00"/>
    <x v="10"/>
    <s v="Debit Order"/>
    <s v="Rent"/>
    <x v="14"/>
    <s v="A"/>
    <x v="0"/>
    <s v="IS-350"/>
    <x v="95"/>
  </r>
  <r>
    <d v="2011-12-31T00:00:00"/>
    <x v="8"/>
    <s v="Bank Statement"/>
    <s v="Petty Cash Reimbursement"/>
    <x v="13"/>
    <s v="E"/>
    <x v="0"/>
    <s v="BS-399"/>
    <x v="87"/>
  </r>
  <r>
    <d v="2011-12-31T00:00:00"/>
    <x v="8"/>
    <s v="Bank Statement"/>
    <s v="Petty Cash Reimbursement"/>
    <x v="15"/>
    <s v="E"/>
    <x v="2"/>
    <s v="BS-399"/>
    <x v="87"/>
  </r>
  <r>
    <d v="2012-01-01T00:00:00"/>
    <x v="1"/>
    <s v="Invoice EXP32"/>
    <s v="Internet Service Provider"/>
    <x v="1"/>
    <s v="A"/>
    <x v="0"/>
    <s v="IS-380"/>
    <x v="96"/>
  </r>
  <r>
    <d v="2012-01-05T00:00:00"/>
    <x v="3"/>
    <s v="Debit Order"/>
    <s v="Insurance"/>
    <x v="3"/>
    <s v="A"/>
    <x v="0"/>
    <s v="IS-340"/>
    <x v="97"/>
  </r>
  <r>
    <d v="2012-01-15T00:00:00"/>
    <x v="4"/>
    <s v="Bank Statement"/>
    <s v="Service Fees"/>
    <x v="17"/>
    <s v="A"/>
    <x v="0"/>
    <s v="IS-315"/>
    <x v="98"/>
  </r>
  <r>
    <d v="2012-01-15T00:00:00"/>
    <x v="4"/>
    <s v="Bank Statement"/>
    <s v="Service Fees"/>
    <x v="5"/>
    <s v="A"/>
    <x v="1"/>
    <s v="IS-315"/>
    <x v="98"/>
  </r>
  <r>
    <d v="2012-01-15T00:00:00"/>
    <x v="5"/>
    <s v="Invoice"/>
    <s v="Bookkeeping"/>
    <x v="6"/>
    <s v="A"/>
    <x v="0"/>
    <s v="IS-305"/>
    <x v="99"/>
  </r>
  <r>
    <d v="2012-01-16T00:00:00"/>
    <x v="6"/>
    <s v="Cash"/>
    <s v="Flowers"/>
    <x v="60"/>
    <s v="A"/>
    <x v="2"/>
    <s v="IS-345"/>
    <x v="91"/>
  </r>
  <r>
    <d v="2012-01-20T00:00:00"/>
    <x v="8"/>
    <s v="Transfer"/>
    <s v="Inter Account Transfer"/>
    <x v="18"/>
    <s v="E"/>
    <x v="1"/>
    <s v="BS-399"/>
    <x v="100"/>
  </r>
  <r>
    <d v="2012-01-20T00:00:00"/>
    <x v="8"/>
    <s v="Transfer"/>
    <s v="Inter Account Transfer"/>
    <x v="19"/>
    <s v="E"/>
    <x v="0"/>
    <s v="BS-399"/>
    <x v="100"/>
  </r>
  <r>
    <d v="2012-01-26T00:00:00"/>
    <x v="8"/>
    <s v="Payroll"/>
    <s v="Salaries"/>
    <x v="19"/>
    <s v="E"/>
    <x v="1"/>
    <s v="IS-365"/>
    <x v="101"/>
  </r>
  <r>
    <d v="2012-01-26T00:00:00"/>
    <x v="9"/>
    <s v="Debit Order"/>
    <s v="Capital repayment"/>
    <x v="12"/>
    <s v="E"/>
    <x v="0"/>
    <s v="BS-700"/>
    <x v="101"/>
  </r>
  <r>
    <d v="2012-01-26T00:00:00"/>
    <x v="9"/>
    <s v="Debit Order"/>
    <s v="Interest paid"/>
    <x v="13"/>
    <s v="E"/>
    <x v="0"/>
    <s v="IS-500"/>
    <x v="101"/>
  </r>
  <r>
    <d v="2012-01-26T00:00:00"/>
    <x v="10"/>
    <s v="Debit Order"/>
    <s v="Rent"/>
    <x v="14"/>
    <s v="A"/>
    <x v="0"/>
    <s v="IS-350"/>
    <x v="101"/>
  </r>
  <r>
    <d v="2012-01-26T00:00:00"/>
    <x v="14"/>
    <s v="Invoice"/>
    <s v="Training"/>
    <x v="61"/>
    <s v="A"/>
    <x v="0"/>
    <s v="IS-385"/>
    <x v="96"/>
  </r>
  <r>
    <d v="2012-01-28T00:00:00"/>
    <x v="19"/>
    <s v="Invoice 14278"/>
    <s v="Commission"/>
    <x v="62"/>
    <s v="A"/>
    <x v="0"/>
    <s v="IS-320"/>
    <x v="102"/>
  </r>
  <r>
    <d v="2012-01-31T00:00:00"/>
    <x v="8"/>
    <s v="Bank Statement"/>
    <s v="Petty Cash Reimbursement"/>
    <x v="52"/>
    <s v="E"/>
    <x v="0"/>
    <s v="BS-399"/>
    <x v="96"/>
  </r>
  <r>
    <d v="2012-01-31T00:00:00"/>
    <x v="8"/>
    <s v="Bank Statement"/>
    <s v="Petty Cash Reimbursement"/>
    <x v="53"/>
    <s v="E"/>
    <x v="2"/>
    <s v="BS-399"/>
    <x v="96"/>
  </r>
  <r>
    <d v="2012-02-01T00:00:00"/>
    <x v="1"/>
    <s v="Invoice EXP33"/>
    <s v="Internet Service Provider"/>
    <x v="1"/>
    <s v="A"/>
    <x v="0"/>
    <s v="IS-380"/>
    <x v="103"/>
  </r>
  <r>
    <d v="2012-02-05T00:00:00"/>
    <x v="3"/>
    <s v="Debit Order"/>
    <s v="Insurance"/>
    <x v="3"/>
    <s v="A"/>
    <x v="0"/>
    <s v="IS-340"/>
    <x v="104"/>
  </r>
  <r>
    <d v="2012-02-11T00:00:00"/>
    <x v="16"/>
    <s v="Invoice"/>
    <s v="Stationery"/>
    <x v="47"/>
    <s v="A"/>
    <x v="0"/>
    <s v="IS-370"/>
    <x v="103"/>
  </r>
  <r>
    <d v="2012-02-15T00:00:00"/>
    <x v="4"/>
    <s v="Bank Statement"/>
    <s v="Service Fees"/>
    <x v="17"/>
    <s v="A"/>
    <x v="0"/>
    <s v="IS-315"/>
    <x v="105"/>
  </r>
  <r>
    <d v="2012-02-15T00:00:00"/>
    <x v="4"/>
    <s v="Bank Statement"/>
    <s v="Service Fees"/>
    <x v="5"/>
    <s v="A"/>
    <x v="1"/>
    <s v="IS-315"/>
    <x v="105"/>
  </r>
  <r>
    <d v="2012-02-15T00:00:00"/>
    <x v="5"/>
    <s v="Invoice"/>
    <s v="Bookkeeping"/>
    <x v="6"/>
    <s v="A"/>
    <x v="0"/>
    <s v="IS-305"/>
    <x v="103"/>
  </r>
  <r>
    <d v="2012-02-20T00:00:00"/>
    <x v="8"/>
    <s v="Transfer"/>
    <s v="Inter Account Transfer"/>
    <x v="18"/>
    <s v="E"/>
    <x v="1"/>
    <s v="BS-399"/>
    <x v="106"/>
  </r>
  <r>
    <d v="2012-02-20T00:00:00"/>
    <x v="8"/>
    <s v="Transfer"/>
    <s v="Inter Account Transfer"/>
    <x v="19"/>
    <s v="E"/>
    <x v="0"/>
    <s v="BS-399"/>
    <x v="106"/>
  </r>
  <r>
    <d v="2012-02-25T00:00:00"/>
    <x v="11"/>
    <s v="Return"/>
    <s v="Sales Tax"/>
    <x v="63"/>
    <s v="E"/>
    <x v="0"/>
    <s v="BS-600"/>
    <x v="107"/>
  </r>
  <r>
    <d v="2012-02-25T00:00:00"/>
    <x v="6"/>
    <s v="Cash"/>
    <s v="Flowers"/>
    <x v="64"/>
    <s v="A"/>
    <x v="2"/>
    <s v="IS-345"/>
    <x v="107"/>
  </r>
  <r>
    <d v="2012-02-26T00:00:00"/>
    <x v="23"/>
    <s v="Invoice"/>
    <s v="Office equipment"/>
    <x v="65"/>
    <s v="A"/>
    <x v="0"/>
    <s v="BS-100"/>
    <x v="103"/>
  </r>
  <r>
    <d v="2012-02-26T00:00:00"/>
    <x v="8"/>
    <s v="Payroll"/>
    <s v="Salaries"/>
    <x v="19"/>
    <s v="E"/>
    <x v="1"/>
    <s v="IS-365"/>
    <x v="108"/>
  </r>
  <r>
    <d v="2012-02-26T00:00:00"/>
    <x v="9"/>
    <s v="Debit Order"/>
    <s v="Capital repayment"/>
    <x v="12"/>
    <s v="E"/>
    <x v="0"/>
    <s v="BS-700"/>
    <x v="108"/>
  </r>
  <r>
    <d v="2012-02-26T00:00:00"/>
    <x v="9"/>
    <s v="Debit Order"/>
    <s v="Interest paid"/>
    <x v="13"/>
    <s v="E"/>
    <x v="0"/>
    <s v="IS-500"/>
    <x v="108"/>
  </r>
  <r>
    <d v="2012-02-26T00:00:00"/>
    <x v="10"/>
    <s v="Debit Order"/>
    <s v="Rent"/>
    <x v="14"/>
    <s v="A"/>
    <x v="0"/>
    <s v="IS-350"/>
    <x v="108"/>
  </r>
  <r>
    <d v="2012-02-29T00:00:00"/>
    <x v="8"/>
    <s v="Bank Statement"/>
    <s v="Petty Cash Reimbursement"/>
    <x v="66"/>
    <s v="E"/>
    <x v="0"/>
    <s v="BS-399"/>
    <x v="109"/>
  </r>
  <r>
    <d v="2012-02-29T00:00:00"/>
    <x v="8"/>
    <s v="Bank Statement"/>
    <s v="Petty Cash Reimbursement"/>
    <x v="67"/>
    <s v="E"/>
    <x v="2"/>
    <s v="BS-399"/>
    <x v="109"/>
  </r>
  <r>
    <d v="2012-02-29T00:00:00"/>
    <x v="11"/>
    <s v="Return"/>
    <s v="Provisional Tax"/>
    <x v="68"/>
    <s v="E"/>
    <x v="0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96A7B-48CC-4F01-835E-B004973D9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numFmtId="14" showAll="0"/>
    <pivotField showAll="0" sortType="descending">
      <items count="25">
        <item x="19"/>
        <item x="0"/>
        <item x="16"/>
        <item x="14"/>
        <item x="17"/>
        <item x="7"/>
        <item x="22"/>
        <item x="10"/>
        <item x="2"/>
        <item x="21"/>
        <item x="20"/>
        <item x="1"/>
        <item x="6"/>
        <item x="11"/>
        <item x="5"/>
        <item x="9"/>
        <item x="13"/>
        <item x="12"/>
        <item x="8"/>
        <item x="3"/>
        <item x="23"/>
        <item x="15"/>
        <item x="4"/>
        <item x="18"/>
        <item t="default"/>
      </items>
    </pivotField>
    <pivotField showAll="0"/>
    <pivotField showAll="0"/>
    <pivotField dataField="1" numFmtId="164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0"/>
        <item x="19"/>
        <item x="1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sd="0" x="10"/>
        <item sd="0" x="11"/>
        <item sd="0" x="12"/>
        <item x="13"/>
        <item t="default"/>
      </items>
    </pivotField>
    <pivotField axis="axisRow" showAll="0" sortType="ascending">
      <items count="7">
        <item sd="0" x="0"/>
        <item sd="0" x="5"/>
        <item sd="0" x="1"/>
        <item sd="0" x="2"/>
        <item sd="0" x="3"/>
        <item x="4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2">
    <field x="10"/>
    <field x="9"/>
  </rowFields>
  <rowItems count="3">
    <i>
      <x v="2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1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0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0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Col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16C2A-308C-4718-81AA-B8833318D87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557B-DF21-4ED8-961A-FA933229FC2B}">
  <dimension ref="A1:G21"/>
  <sheetViews>
    <sheetView zoomScaleNormal="100" workbookViewId="0">
      <selection activeCell="B16" sqref="B16"/>
    </sheetView>
  </sheetViews>
  <sheetFormatPr defaultRowHeight="14.5" x14ac:dyDescent="0.35"/>
  <cols>
    <col min="1" max="1" width="19.453125" bestFit="1" customWidth="1"/>
    <col min="2" max="2" width="4.1796875" bestFit="1" customWidth="1"/>
    <col min="3" max="3" width="6" bestFit="1" customWidth="1"/>
    <col min="4" max="4" width="12.6328125" bestFit="1" customWidth="1"/>
  </cols>
  <sheetData>
    <row r="1" spans="1:7" ht="18.5" x14ac:dyDescent="0.45">
      <c r="A1" s="3" t="s">
        <v>17</v>
      </c>
      <c r="B1" s="2"/>
      <c r="C1" s="2"/>
      <c r="D1" s="2"/>
    </row>
    <row r="2" spans="1:7" x14ac:dyDescent="0.35">
      <c r="A2" s="12" t="s">
        <v>0</v>
      </c>
      <c r="B2" s="12" t="s">
        <v>1</v>
      </c>
      <c r="C2" s="12" t="s">
        <v>2</v>
      </c>
      <c r="D2" s="12" t="s">
        <v>3</v>
      </c>
    </row>
    <row r="3" spans="1:7" x14ac:dyDescent="0.35">
      <c r="A3" s="4" t="s">
        <v>4</v>
      </c>
      <c r="B3" s="5">
        <v>12</v>
      </c>
      <c r="C3" s="5">
        <v>85</v>
      </c>
      <c r="D3" s="5" t="s">
        <v>15</v>
      </c>
    </row>
    <row r="4" spans="1:7" x14ac:dyDescent="0.35">
      <c r="A4" s="5" t="s">
        <v>5</v>
      </c>
      <c r="B4" s="5">
        <v>11</v>
      </c>
      <c r="C4" s="5">
        <v>72</v>
      </c>
      <c r="D4" s="5" t="s">
        <v>15</v>
      </c>
      <c r="E4" s="1"/>
    </row>
    <row r="5" spans="1:7" x14ac:dyDescent="0.35">
      <c r="A5" s="5" t="s">
        <v>6</v>
      </c>
      <c r="B5" s="5">
        <v>13</v>
      </c>
      <c r="C5" s="5">
        <v>60</v>
      </c>
      <c r="D5" s="5" t="s">
        <v>15</v>
      </c>
    </row>
    <row r="6" spans="1:7" x14ac:dyDescent="0.35">
      <c r="A6" s="5" t="s">
        <v>7</v>
      </c>
      <c r="B6" s="5">
        <v>12</v>
      </c>
      <c r="C6" s="5">
        <v>95</v>
      </c>
      <c r="D6" s="5" t="s">
        <v>15</v>
      </c>
      <c r="G6" s="1"/>
    </row>
    <row r="7" spans="1:7" x14ac:dyDescent="0.35">
      <c r="A7" s="5" t="s">
        <v>8</v>
      </c>
      <c r="B7" s="5">
        <v>14</v>
      </c>
      <c r="C7" s="5">
        <v>88</v>
      </c>
      <c r="D7" s="5" t="s">
        <v>15</v>
      </c>
      <c r="F7" t="s">
        <v>16</v>
      </c>
    </row>
    <row r="8" spans="1:7" x14ac:dyDescent="0.35">
      <c r="A8" s="5" t="s">
        <v>9</v>
      </c>
      <c r="B8" s="5">
        <v>12</v>
      </c>
      <c r="C8" s="5">
        <v>99</v>
      </c>
      <c r="D8" s="5" t="s">
        <v>15</v>
      </c>
    </row>
    <row r="9" spans="1:7" x14ac:dyDescent="0.35">
      <c r="A9" s="5" t="s">
        <v>10</v>
      </c>
      <c r="B9" s="5">
        <v>11</v>
      </c>
      <c r="C9" s="5">
        <v>75</v>
      </c>
      <c r="D9" s="5" t="s">
        <v>15</v>
      </c>
    </row>
    <row r="10" spans="1:7" x14ac:dyDescent="0.35">
      <c r="A10" s="5" t="s">
        <v>11</v>
      </c>
      <c r="B10" s="5">
        <v>13</v>
      </c>
      <c r="C10" s="5">
        <v>100</v>
      </c>
      <c r="D10" s="5" t="s">
        <v>15</v>
      </c>
    </row>
    <row r="11" spans="1:7" x14ac:dyDescent="0.35">
      <c r="A11" s="5" t="s">
        <v>12</v>
      </c>
      <c r="B11" s="5">
        <v>13</v>
      </c>
      <c r="C11" s="5">
        <v>75</v>
      </c>
      <c r="D11" s="5" t="s">
        <v>15</v>
      </c>
    </row>
    <row r="12" spans="1:7" x14ac:dyDescent="0.35">
      <c r="A12" s="5" t="s">
        <v>13</v>
      </c>
      <c r="B12" s="5">
        <v>15</v>
      </c>
      <c r="C12" s="5">
        <v>85</v>
      </c>
      <c r="D12" s="5" t="s">
        <v>15</v>
      </c>
    </row>
    <row r="13" spans="1:7" x14ac:dyDescent="0.35">
      <c r="A13" s="5" t="s">
        <v>14</v>
      </c>
      <c r="B13" s="5">
        <v>11</v>
      </c>
      <c r="C13" s="5">
        <v>85</v>
      </c>
      <c r="D13" s="5" t="s">
        <v>15</v>
      </c>
    </row>
    <row r="15" spans="1:7" x14ac:dyDescent="0.35">
      <c r="A15" s="6" t="s">
        <v>18</v>
      </c>
      <c r="B15" s="7">
        <f>MIN(C3:C13)</f>
        <v>60</v>
      </c>
    </row>
    <row r="16" spans="1:7" x14ac:dyDescent="0.35">
      <c r="A16" s="8" t="s">
        <v>19</v>
      </c>
      <c r="B16" s="9">
        <f>MAX(C3:C13)</f>
        <v>100</v>
      </c>
    </row>
    <row r="17" spans="1:6" x14ac:dyDescent="0.35">
      <c r="A17" s="8" t="s">
        <v>20</v>
      </c>
      <c r="B17" s="9">
        <f>AVERAGE(C3:C13)</f>
        <v>83.545454545454547</v>
      </c>
    </row>
    <row r="18" spans="1:6" x14ac:dyDescent="0.35">
      <c r="A18" s="8" t="s">
        <v>21</v>
      </c>
      <c r="B18" s="9">
        <f>_xlfn.MODE.SNGL(C3:C13)</f>
        <v>85</v>
      </c>
    </row>
    <row r="19" spans="1:6" x14ac:dyDescent="0.35">
      <c r="A19" s="8" t="s">
        <v>22</v>
      </c>
      <c r="B19" s="9">
        <f>MEDIAN(C3)</f>
        <v>85</v>
      </c>
      <c r="F19" s="1"/>
    </row>
    <row r="20" spans="1:6" x14ac:dyDescent="0.35">
      <c r="A20" s="10" t="s">
        <v>23</v>
      </c>
      <c r="B20" s="11">
        <f>COUNTA(A3:A13)</f>
        <v>11</v>
      </c>
    </row>
    <row r="21" spans="1:6" x14ac:dyDescent="0.35"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84BF-94B2-438B-9A79-5A5E97A66C92}">
  <dimension ref="A1:H8"/>
  <sheetViews>
    <sheetView zoomScale="117" workbookViewId="0">
      <selection activeCell="H27" sqref="H27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11.81640625" bestFit="1" customWidth="1"/>
    <col min="4" max="4" width="7.36328125" bestFit="1" customWidth="1"/>
    <col min="5" max="5" width="11.7265625" bestFit="1" customWidth="1"/>
    <col min="6" max="6" width="17" bestFit="1" customWidth="1"/>
    <col min="7" max="7" width="16.08984375" bestFit="1" customWidth="1"/>
    <col min="8" max="8" width="36.36328125" bestFit="1" customWidth="1"/>
  </cols>
  <sheetData>
    <row r="1" spans="1:8" s="2" customFormat="1" ht="18.5" x14ac:dyDescent="0.45">
      <c r="A1" s="3" t="s">
        <v>24</v>
      </c>
    </row>
    <row r="2" spans="1:8" s="2" customFormat="1" x14ac:dyDescent="0.35">
      <c r="A2" s="12" t="s">
        <v>36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</row>
    <row r="3" spans="1:8" x14ac:dyDescent="0.35">
      <c r="A3" s="5" t="s">
        <v>31</v>
      </c>
      <c r="B3" s="13">
        <v>2000</v>
      </c>
      <c r="C3" s="14">
        <v>0.21</v>
      </c>
      <c r="D3" s="5">
        <v>3</v>
      </c>
      <c r="E3" s="13">
        <f>B3*C3</f>
        <v>420</v>
      </c>
      <c r="F3" s="13">
        <f>B3+E3</f>
        <v>2420</v>
      </c>
      <c r="G3" s="13">
        <f>F3/D3</f>
        <v>806.66666666666663</v>
      </c>
    </row>
    <row r="4" spans="1:8" x14ac:dyDescent="0.35">
      <c r="A4" s="5" t="s">
        <v>32</v>
      </c>
      <c r="B4" s="13">
        <v>450</v>
      </c>
      <c r="C4" s="14">
        <v>0.25</v>
      </c>
      <c r="D4" s="5">
        <v>3</v>
      </c>
      <c r="E4" s="13">
        <f t="shared" ref="E4:E7" si="0">B4*C4</f>
        <v>112.5</v>
      </c>
      <c r="F4" s="13">
        <f t="shared" ref="F4:F7" si="1">B4+E4</f>
        <v>562.5</v>
      </c>
      <c r="G4" s="13">
        <f t="shared" ref="G4:G7" si="2">F4/D4</f>
        <v>187.5</v>
      </c>
    </row>
    <row r="5" spans="1:8" x14ac:dyDescent="0.35">
      <c r="A5" s="5" t="s">
        <v>33</v>
      </c>
      <c r="B5" s="13">
        <v>975</v>
      </c>
      <c r="C5" s="14">
        <v>0.27</v>
      </c>
      <c r="D5" s="5">
        <v>3</v>
      </c>
      <c r="E5" s="13">
        <f t="shared" si="0"/>
        <v>263.25</v>
      </c>
      <c r="F5" s="13">
        <f t="shared" si="1"/>
        <v>1238.25</v>
      </c>
      <c r="G5" s="13">
        <f t="shared" si="2"/>
        <v>412.75</v>
      </c>
    </row>
    <row r="6" spans="1:8" x14ac:dyDescent="0.35">
      <c r="A6" s="5" t="s">
        <v>34</v>
      </c>
      <c r="B6" s="13">
        <v>1500</v>
      </c>
      <c r="C6" s="14">
        <v>0.15</v>
      </c>
      <c r="D6" s="5">
        <v>3</v>
      </c>
      <c r="E6" s="13">
        <f t="shared" si="0"/>
        <v>225</v>
      </c>
      <c r="F6" s="13">
        <f t="shared" si="1"/>
        <v>1725</v>
      </c>
      <c r="G6" s="13">
        <f t="shared" si="2"/>
        <v>575</v>
      </c>
      <c r="H6" s="1"/>
    </row>
    <row r="7" spans="1:8" x14ac:dyDescent="0.35">
      <c r="A7" s="5" t="s">
        <v>35</v>
      </c>
      <c r="B7" s="13">
        <v>780</v>
      </c>
      <c r="C7" s="14">
        <v>0.25</v>
      </c>
      <c r="D7" s="5">
        <v>3</v>
      </c>
      <c r="E7" s="13">
        <f t="shared" si="0"/>
        <v>195</v>
      </c>
      <c r="F7" s="13">
        <f t="shared" si="1"/>
        <v>975</v>
      </c>
      <c r="G7" s="13">
        <f t="shared" si="2"/>
        <v>325</v>
      </c>
    </row>
    <row r="8" spans="1:8" x14ac:dyDescent="0.35">
      <c r="G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1906-31C1-4BBB-8CAD-758C46E3890C}">
  <dimension ref="A1:S19"/>
  <sheetViews>
    <sheetView tabSelected="1" workbookViewId="0">
      <selection activeCell="P6" sqref="P6"/>
    </sheetView>
  </sheetViews>
  <sheetFormatPr defaultRowHeight="14.5" x14ac:dyDescent="0.35"/>
  <cols>
    <col min="1" max="1" width="15.1796875" bestFit="1" customWidth="1"/>
    <col min="2" max="2" width="11.08984375" bestFit="1" customWidth="1"/>
    <col min="3" max="3" width="11.54296875" bestFit="1" customWidth="1"/>
    <col min="4" max="4" width="8.81640625" customWidth="1"/>
    <col min="5" max="8" width="2.81640625" bestFit="1" customWidth="1"/>
    <col min="9" max="9" width="13.7265625" customWidth="1"/>
    <col min="10" max="10" width="7.36328125" customWidth="1"/>
    <col min="11" max="14" width="2.81640625" bestFit="1" customWidth="1"/>
    <col min="15" max="15" width="16.453125" customWidth="1"/>
    <col min="16" max="16" width="12.6328125" customWidth="1"/>
    <col min="17" max="17" width="16.81640625" customWidth="1"/>
    <col min="18" max="18" width="16.08984375" customWidth="1"/>
  </cols>
  <sheetData>
    <row r="1" spans="1:19" ht="18.5" x14ac:dyDescent="0.45">
      <c r="A1" s="3" t="s">
        <v>37</v>
      </c>
      <c r="D1" s="15">
        <v>44986</v>
      </c>
    </row>
    <row r="3" spans="1:19" x14ac:dyDescent="0.35">
      <c r="A3" s="16" t="s">
        <v>38</v>
      </c>
      <c r="B3" s="16" t="s">
        <v>39</v>
      </c>
      <c r="C3" s="16" t="s">
        <v>40</v>
      </c>
      <c r="D3" s="38" t="s">
        <v>41</v>
      </c>
      <c r="E3" s="39"/>
      <c r="F3" s="39"/>
      <c r="G3" s="39"/>
      <c r="H3" s="40"/>
      <c r="I3" s="17" t="s">
        <v>42</v>
      </c>
      <c r="J3" s="38" t="s">
        <v>43</v>
      </c>
      <c r="K3" s="39"/>
      <c r="L3" s="39"/>
      <c r="M3" s="39"/>
      <c r="N3" s="40"/>
      <c r="O3" s="16" t="s">
        <v>44</v>
      </c>
      <c r="P3" s="18" t="s">
        <v>45</v>
      </c>
      <c r="Q3" s="19"/>
    </row>
    <row r="4" spans="1:19" x14ac:dyDescent="0.35">
      <c r="A4" s="5" t="s">
        <v>46</v>
      </c>
      <c r="B4" s="5" t="s">
        <v>47</v>
      </c>
      <c r="C4" s="13">
        <v>10</v>
      </c>
      <c r="D4" s="20">
        <v>42</v>
      </c>
      <c r="E4" s="21">
        <v>39</v>
      </c>
      <c r="F4" s="21">
        <v>45</v>
      </c>
      <c r="G4" s="21">
        <v>40</v>
      </c>
      <c r="H4" s="21">
        <v>25</v>
      </c>
      <c r="I4" s="22">
        <f>(SUM(D4:H4)*C4)</f>
        <v>1910</v>
      </c>
      <c r="J4" s="23">
        <f>IF(D4&gt;40, D4-40, 0)</f>
        <v>2</v>
      </c>
      <c r="K4" s="23">
        <f t="shared" ref="K4:N14" si="0">IF(E4&gt;40, E4-40, 0)</f>
        <v>0</v>
      </c>
      <c r="L4" s="23">
        <f t="shared" si="0"/>
        <v>5</v>
      </c>
      <c r="M4" s="23">
        <f t="shared" si="0"/>
        <v>0</v>
      </c>
      <c r="N4" s="23">
        <f t="shared" si="0"/>
        <v>0</v>
      </c>
      <c r="O4" s="24">
        <f>C4*(J4+K4+L4+M4+N4)*$S$7</f>
        <v>105</v>
      </c>
      <c r="P4" s="25">
        <f>I4+O4</f>
        <v>2015</v>
      </c>
      <c r="S4" s="26"/>
    </row>
    <row r="5" spans="1:19" x14ac:dyDescent="0.35">
      <c r="A5" s="5" t="s">
        <v>48</v>
      </c>
      <c r="B5" s="5" t="s">
        <v>49</v>
      </c>
      <c r="C5" s="13">
        <v>15</v>
      </c>
      <c r="D5" s="20">
        <v>38</v>
      </c>
      <c r="E5" s="21">
        <v>38</v>
      </c>
      <c r="F5" s="21">
        <v>12</v>
      </c>
      <c r="G5" s="21">
        <v>12</v>
      </c>
      <c r="H5" s="21">
        <v>50</v>
      </c>
      <c r="I5" s="22">
        <f t="shared" ref="I5:I14" si="1">(SUM(D5:H5)*C5)</f>
        <v>2250</v>
      </c>
      <c r="J5" s="23">
        <f t="shared" ref="J5:J14" si="2">IF(D5&gt;40, D5-40, 0)</f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10</v>
      </c>
      <c r="O5" s="24">
        <f t="shared" ref="O5:O14" si="3">C5*(J5+K5+L5+M5+N5)*$S$7</f>
        <v>225</v>
      </c>
      <c r="P5" s="25">
        <f>I5+O5</f>
        <v>2475</v>
      </c>
    </row>
    <row r="6" spans="1:19" x14ac:dyDescent="0.35">
      <c r="A6" s="5" t="s">
        <v>50</v>
      </c>
      <c r="B6" s="5" t="s">
        <v>51</v>
      </c>
      <c r="C6" s="13">
        <v>3.5</v>
      </c>
      <c r="D6" s="20">
        <v>49</v>
      </c>
      <c r="E6" s="21">
        <v>40</v>
      </c>
      <c r="F6" s="21">
        <v>8</v>
      </c>
      <c r="G6" s="21">
        <v>52</v>
      </c>
      <c r="H6" s="21">
        <v>40</v>
      </c>
      <c r="I6" s="22">
        <f t="shared" si="1"/>
        <v>661.5</v>
      </c>
      <c r="J6" s="23">
        <f t="shared" si="2"/>
        <v>9</v>
      </c>
      <c r="K6" s="23">
        <f t="shared" si="0"/>
        <v>0</v>
      </c>
      <c r="L6" s="23">
        <f t="shared" si="0"/>
        <v>0</v>
      </c>
      <c r="M6" s="23">
        <f t="shared" si="0"/>
        <v>12</v>
      </c>
      <c r="N6" s="23">
        <f t="shared" si="0"/>
        <v>0</v>
      </c>
      <c r="O6" s="24">
        <f t="shared" si="3"/>
        <v>110.25</v>
      </c>
      <c r="P6" s="25">
        <f>I6+O6</f>
        <v>771.75</v>
      </c>
      <c r="R6" t="s">
        <v>52</v>
      </c>
    </row>
    <row r="7" spans="1:19" x14ac:dyDescent="0.35">
      <c r="A7" s="5" t="s">
        <v>53</v>
      </c>
      <c r="B7" s="5" t="s">
        <v>54</v>
      </c>
      <c r="C7" s="13">
        <v>20.100000000000001</v>
      </c>
      <c r="D7" s="20">
        <v>12</v>
      </c>
      <c r="E7" s="21">
        <v>35</v>
      </c>
      <c r="F7" s="21">
        <v>40</v>
      </c>
      <c r="G7" s="21">
        <v>2</v>
      </c>
      <c r="H7" s="21">
        <v>40</v>
      </c>
      <c r="I7" s="22">
        <f t="shared" si="1"/>
        <v>2592.9</v>
      </c>
      <c r="J7" s="23">
        <f t="shared" si="2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24">
        <f t="shared" si="3"/>
        <v>0</v>
      </c>
      <c r="P7" s="25">
        <f t="shared" ref="P6:P14" si="4">I7+O7</f>
        <v>2592.9</v>
      </c>
      <c r="R7" t="s">
        <v>55</v>
      </c>
      <c r="S7">
        <v>1.5</v>
      </c>
    </row>
    <row r="8" spans="1:19" x14ac:dyDescent="0.35">
      <c r="A8" s="5" t="s">
        <v>56</v>
      </c>
      <c r="B8" s="5" t="s">
        <v>57</v>
      </c>
      <c r="C8" s="13">
        <v>5.75</v>
      </c>
      <c r="D8" s="20">
        <v>5</v>
      </c>
      <c r="E8" s="21">
        <v>40</v>
      </c>
      <c r="F8" s="21">
        <v>9</v>
      </c>
      <c r="G8" s="21">
        <v>45</v>
      </c>
      <c r="H8" s="21">
        <v>35</v>
      </c>
      <c r="I8" s="22">
        <f t="shared" si="1"/>
        <v>770.5</v>
      </c>
      <c r="J8" s="23">
        <f t="shared" si="2"/>
        <v>0</v>
      </c>
      <c r="K8" s="23">
        <f t="shared" si="0"/>
        <v>0</v>
      </c>
      <c r="L8" s="23">
        <f t="shared" si="0"/>
        <v>0</v>
      </c>
      <c r="M8" s="23">
        <f t="shared" si="0"/>
        <v>5</v>
      </c>
      <c r="N8" s="23">
        <f t="shared" si="0"/>
        <v>0</v>
      </c>
      <c r="O8" s="24">
        <f t="shared" si="3"/>
        <v>43.125</v>
      </c>
      <c r="P8" s="25">
        <f t="shared" si="4"/>
        <v>813.625</v>
      </c>
    </row>
    <row r="9" spans="1:19" x14ac:dyDescent="0.35">
      <c r="A9" s="5" t="s">
        <v>58</v>
      </c>
      <c r="B9" s="5" t="s">
        <v>59</v>
      </c>
      <c r="C9" s="13">
        <v>12</v>
      </c>
      <c r="D9" s="20">
        <v>46</v>
      </c>
      <c r="E9" s="21">
        <v>47</v>
      </c>
      <c r="F9" s="21">
        <v>9</v>
      </c>
      <c r="G9" s="21">
        <v>15</v>
      </c>
      <c r="H9" s="21">
        <v>38</v>
      </c>
      <c r="I9" s="22">
        <f t="shared" si="1"/>
        <v>1860</v>
      </c>
      <c r="J9" s="23">
        <f t="shared" si="2"/>
        <v>6</v>
      </c>
      <c r="K9" s="23">
        <f t="shared" si="0"/>
        <v>7</v>
      </c>
      <c r="L9" s="23">
        <f t="shared" si="0"/>
        <v>0</v>
      </c>
      <c r="M9" s="23">
        <f t="shared" si="0"/>
        <v>0</v>
      </c>
      <c r="N9" s="23">
        <f t="shared" si="0"/>
        <v>0</v>
      </c>
      <c r="O9" s="24">
        <f t="shared" si="3"/>
        <v>234</v>
      </c>
      <c r="P9" s="25">
        <f t="shared" si="4"/>
        <v>2094</v>
      </c>
    </row>
    <row r="10" spans="1:19" x14ac:dyDescent="0.35">
      <c r="A10" s="5" t="s">
        <v>60</v>
      </c>
      <c r="B10" s="5" t="s">
        <v>61</v>
      </c>
      <c r="C10" s="13">
        <v>6.55</v>
      </c>
      <c r="D10" s="20">
        <v>40</v>
      </c>
      <c r="E10" s="21">
        <v>39</v>
      </c>
      <c r="F10" s="21">
        <v>60</v>
      </c>
      <c r="G10" s="21">
        <v>15</v>
      </c>
      <c r="H10" s="21">
        <v>39</v>
      </c>
      <c r="I10" s="22">
        <f t="shared" si="1"/>
        <v>1264.1499999999999</v>
      </c>
      <c r="J10" s="23">
        <f t="shared" si="2"/>
        <v>0</v>
      </c>
      <c r="K10" s="23">
        <f t="shared" si="0"/>
        <v>0</v>
      </c>
      <c r="L10" s="23">
        <f t="shared" si="0"/>
        <v>20</v>
      </c>
      <c r="M10" s="23">
        <f t="shared" si="0"/>
        <v>0</v>
      </c>
      <c r="N10" s="23">
        <f t="shared" si="0"/>
        <v>0</v>
      </c>
      <c r="O10" s="24">
        <f t="shared" si="3"/>
        <v>196.5</v>
      </c>
      <c r="P10" s="25">
        <f t="shared" si="4"/>
        <v>1460.6499999999999</v>
      </c>
    </row>
    <row r="11" spans="1:19" x14ac:dyDescent="0.35">
      <c r="A11" s="5" t="s">
        <v>62</v>
      </c>
      <c r="B11" s="5" t="s">
        <v>63</v>
      </c>
      <c r="C11" s="13">
        <v>30</v>
      </c>
      <c r="D11" s="20">
        <v>48</v>
      </c>
      <c r="E11" s="21">
        <v>40</v>
      </c>
      <c r="F11" s="21">
        <v>35</v>
      </c>
      <c r="G11" s="21">
        <v>30</v>
      </c>
      <c r="H11" s="21">
        <v>1</v>
      </c>
      <c r="I11" s="22">
        <f t="shared" si="1"/>
        <v>4620</v>
      </c>
      <c r="J11" s="23">
        <f t="shared" si="2"/>
        <v>8</v>
      </c>
      <c r="K11" s="23">
        <f t="shared" si="0"/>
        <v>0</v>
      </c>
      <c r="L11" s="23">
        <f t="shared" si="0"/>
        <v>0</v>
      </c>
      <c r="M11" s="23">
        <f t="shared" si="0"/>
        <v>0</v>
      </c>
      <c r="N11" s="23">
        <f t="shared" si="0"/>
        <v>0</v>
      </c>
      <c r="O11" s="24">
        <f t="shared" si="3"/>
        <v>360</v>
      </c>
      <c r="P11" s="25">
        <f t="shared" si="4"/>
        <v>4980</v>
      </c>
    </row>
    <row r="12" spans="1:19" x14ac:dyDescent="0.35">
      <c r="A12" s="5" t="s">
        <v>64</v>
      </c>
      <c r="B12" s="5" t="s">
        <v>65</v>
      </c>
      <c r="C12" s="13">
        <v>75</v>
      </c>
      <c r="D12" s="20">
        <v>40</v>
      </c>
      <c r="E12" s="21">
        <v>40</v>
      </c>
      <c r="F12" s="21">
        <v>2</v>
      </c>
      <c r="G12" s="21">
        <v>40</v>
      </c>
      <c r="H12" s="21">
        <v>15</v>
      </c>
      <c r="I12" s="22">
        <f t="shared" si="1"/>
        <v>10275</v>
      </c>
      <c r="J12" s="23">
        <f t="shared" si="2"/>
        <v>0</v>
      </c>
      <c r="K12" s="23">
        <f t="shared" si="0"/>
        <v>0</v>
      </c>
      <c r="L12" s="23">
        <f t="shared" si="0"/>
        <v>0</v>
      </c>
      <c r="M12" s="23">
        <f t="shared" si="0"/>
        <v>0</v>
      </c>
      <c r="N12" s="23">
        <f t="shared" si="0"/>
        <v>0</v>
      </c>
      <c r="O12" s="24">
        <f t="shared" si="3"/>
        <v>0</v>
      </c>
      <c r="P12" s="25">
        <f t="shared" si="4"/>
        <v>10275</v>
      </c>
    </row>
    <row r="13" spans="1:19" x14ac:dyDescent="0.35">
      <c r="A13" s="5" t="s">
        <v>66</v>
      </c>
      <c r="B13" s="5" t="s">
        <v>67</v>
      </c>
      <c r="C13" s="13">
        <v>40</v>
      </c>
      <c r="D13" s="20">
        <v>40</v>
      </c>
      <c r="E13" s="21">
        <v>40</v>
      </c>
      <c r="F13" s="21">
        <v>42</v>
      </c>
      <c r="G13" s="21">
        <v>48</v>
      </c>
      <c r="H13" s="21">
        <v>40</v>
      </c>
      <c r="I13" s="22">
        <f t="shared" si="1"/>
        <v>8400</v>
      </c>
      <c r="J13" s="23">
        <f t="shared" si="2"/>
        <v>0</v>
      </c>
      <c r="K13" s="23">
        <f t="shared" si="0"/>
        <v>0</v>
      </c>
      <c r="L13" s="23">
        <f t="shared" si="0"/>
        <v>2</v>
      </c>
      <c r="M13" s="23">
        <f t="shared" si="0"/>
        <v>8</v>
      </c>
      <c r="N13" s="23">
        <f t="shared" si="0"/>
        <v>0</v>
      </c>
      <c r="O13" s="24">
        <f t="shared" si="3"/>
        <v>600</v>
      </c>
      <c r="P13" s="25">
        <f t="shared" si="4"/>
        <v>9000</v>
      </c>
    </row>
    <row r="14" spans="1:19" x14ac:dyDescent="0.35">
      <c r="A14" s="5" t="s">
        <v>68</v>
      </c>
      <c r="B14" s="5" t="s">
        <v>69</v>
      </c>
      <c r="C14" s="13">
        <v>25</v>
      </c>
      <c r="D14" s="20">
        <v>59</v>
      </c>
      <c r="E14" s="21">
        <v>32</v>
      </c>
      <c r="F14" s="21">
        <v>6</v>
      </c>
      <c r="G14" s="21">
        <v>6</v>
      </c>
      <c r="H14" s="21">
        <v>25</v>
      </c>
      <c r="I14" s="22">
        <f t="shared" si="1"/>
        <v>3200</v>
      </c>
      <c r="J14" s="23">
        <f t="shared" si="2"/>
        <v>19</v>
      </c>
      <c r="K14" s="23">
        <f t="shared" si="0"/>
        <v>0</v>
      </c>
      <c r="L14" s="23">
        <f t="shared" si="0"/>
        <v>0</v>
      </c>
      <c r="M14" s="23">
        <f t="shared" si="0"/>
        <v>0</v>
      </c>
      <c r="N14" s="23">
        <f t="shared" si="0"/>
        <v>0</v>
      </c>
      <c r="O14" s="24">
        <f t="shared" si="3"/>
        <v>712.5</v>
      </c>
      <c r="P14" s="25">
        <f t="shared" si="4"/>
        <v>3912.5</v>
      </c>
    </row>
    <row r="15" spans="1:19" x14ac:dyDescent="0.35">
      <c r="J15" s="26"/>
    </row>
    <row r="16" spans="1:19" x14ac:dyDescent="0.35">
      <c r="A16" t="s">
        <v>19</v>
      </c>
      <c r="B16" s="27">
        <f>MAX(P4:P14)</f>
        <v>10275</v>
      </c>
    </row>
    <row r="17" spans="1:15" x14ac:dyDescent="0.35">
      <c r="A17" t="s">
        <v>18</v>
      </c>
      <c r="B17" s="27">
        <f>MIN(P4:P14)</f>
        <v>771.75</v>
      </c>
    </row>
    <row r="18" spans="1:15" x14ac:dyDescent="0.35">
      <c r="A18" t="s">
        <v>20</v>
      </c>
      <c r="B18" s="27">
        <f>AVERAGE(P4:P14)</f>
        <v>3671.8568181818187</v>
      </c>
      <c r="O18" s="27"/>
    </row>
    <row r="19" spans="1:15" x14ac:dyDescent="0.35">
      <c r="A19" t="s">
        <v>70</v>
      </c>
      <c r="B19" s="27">
        <f>SUM(P4:P14)</f>
        <v>40390.425000000003</v>
      </c>
      <c r="I19" t="s">
        <v>71</v>
      </c>
    </row>
  </sheetData>
  <mergeCells count="2">
    <mergeCell ref="D3:H3"/>
    <mergeCell ref="J3:N3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F31B-F6A7-4FD5-8E74-C4801829AAD8}">
  <dimension ref="A3:E7"/>
  <sheetViews>
    <sheetView workbookViewId="0">
      <selection activeCell="A7" sqref="A7:E7"/>
    </sheetView>
  </sheetViews>
  <sheetFormatPr defaultRowHeight="12.5" x14ac:dyDescent="0.25"/>
  <cols>
    <col min="1" max="5" width="16.6328125" style="28" customWidth="1"/>
    <col min="6" max="6" width="3.81640625" style="28" bestFit="1" customWidth="1"/>
    <col min="7" max="7" width="4.36328125" style="28" bestFit="1" customWidth="1"/>
    <col min="8" max="8" width="4" style="28" bestFit="1" customWidth="1"/>
    <col min="9" max="9" width="3.36328125" style="28" bestFit="1" customWidth="1"/>
    <col min="10" max="10" width="4.1796875" style="28" bestFit="1" customWidth="1"/>
    <col min="11" max="11" width="4.08984375" style="28" bestFit="1" customWidth="1"/>
    <col min="12" max="12" width="3.90625" style="28" bestFit="1" customWidth="1"/>
    <col min="13" max="13" width="4.1796875" style="28" bestFit="1" customWidth="1"/>
    <col min="14" max="14" width="4.08984375" style="28" bestFit="1" customWidth="1"/>
    <col min="15" max="15" width="8" style="28" bestFit="1" customWidth="1"/>
    <col min="16" max="16" width="4.7265625" style="28" bestFit="1" customWidth="1"/>
    <col min="17" max="17" width="4" style="28" bestFit="1" customWidth="1"/>
    <col min="18" max="18" width="4.08984375" style="28" bestFit="1" customWidth="1"/>
    <col min="19" max="19" width="3.81640625" style="28" bestFit="1" customWidth="1"/>
    <col min="20" max="20" width="4.36328125" style="28" bestFit="1" customWidth="1"/>
    <col min="21" max="21" width="4" style="28" bestFit="1" customWidth="1"/>
    <col min="22" max="22" width="3.36328125" style="28" bestFit="1" customWidth="1"/>
    <col min="23" max="23" width="4.1796875" style="28" bestFit="1" customWidth="1"/>
    <col min="24" max="24" width="4.08984375" style="28" bestFit="1" customWidth="1"/>
    <col min="25" max="25" width="3.90625" style="28" bestFit="1" customWidth="1"/>
    <col min="26" max="26" width="4.1796875" style="28" bestFit="1" customWidth="1"/>
    <col min="27" max="27" width="4.08984375" style="28" bestFit="1" customWidth="1"/>
    <col min="28" max="28" width="8" style="28" bestFit="1" customWidth="1"/>
    <col min="29" max="29" width="4.90625" style="28" bestFit="1" customWidth="1"/>
    <col min="30" max="30" width="4" style="28" bestFit="1" customWidth="1"/>
    <col min="31" max="31" width="4.08984375" style="28" bestFit="1" customWidth="1"/>
    <col min="32" max="32" width="3.81640625" style="28" bestFit="1" customWidth="1"/>
    <col min="33" max="33" width="4.36328125" style="28" bestFit="1" customWidth="1"/>
    <col min="34" max="34" width="4" style="28" bestFit="1" customWidth="1"/>
    <col min="35" max="35" width="3.36328125" style="28" bestFit="1" customWidth="1"/>
    <col min="36" max="36" width="4.1796875" style="28" bestFit="1" customWidth="1"/>
    <col min="37" max="37" width="4.08984375" style="28" bestFit="1" customWidth="1"/>
    <col min="38" max="38" width="3.90625" style="28" bestFit="1" customWidth="1"/>
    <col min="39" max="39" width="4.1796875" style="28" bestFit="1" customWidth="1"/>
    <col min="40" max="40" width="4.08984375" style="28" bestFit="1" customWidth="1"/>
    <col min="41" max="41" width="8.1796875" style="28" bestFit="1" customWidth="1"/>
    <col min="42" max="42" width="11.08984375" style="28" bestFit="1" customWidth="1"/>
    <col min="43" max="43" width="9" style="28" bestFit="1" customWidth="1"/>
    <col min="44" max="46" width="10" style="28" bestFit="1" customWidth="1"/>
    <col min="47" max="48" width="10.54296875" style="28" bestFit="1" customWidth="1"/>
    <col min="49" max="49" width="11.1796875" style="28" bestFit="1" customWidth="1"/>
    <col min="50" max="50" width="10.6328125" style="28" bestFit="1" customWidth="1"/>
    <col min="51" max="51" width="7" style="28" bestFit="1" customWidth="1"/>
    <col min="52" max="52" width="10.54296875" style="28" bestFit="1" customWidth="1"/>
    <col min="53" max="53" width="10" style="28" bestFit="1" customWidth="1"/>
    <col min="54" max="54" width="9.54296875" style="28" bestFit="1" customWidth="1"/>
    <col min="55" max="57" width="8.08984375" style="28" bestFit="1" customWidth="1"/>
    <col min="58" max="58" width="7.08984375" style="28" bestFit="1" customWidth="1"/>
    <col min="59" max="59" width="7.6328125" style="28" bestFit="1" customWidth="1"/>
    <col min="60" max="67" width="6.453125" style="28" bestFit="1" customWidth="1"/>
    <col min="68" max="68" width="7" style="28" bestFit="1" customWidth="1"/>
    <col min="69" max="69" width="6.453125" style="28" bestFit="1" customWidth="1"/>
    <col min="70" max="73" width="7.453125" style="28" bestFit="1" customWidth="1"/>
    <col min="74" max="74" width="8.1796875" style="28" bestFit="1" customWidth="1"/>
    <col min="75" max="75" width="11.08984375" style="28" bestFit="1" customWidth="1"/>
    <col min="76" max="16384" width="8.7265625" style="28"/>
  </cols>
  <sheetData>
    <row r="3" spans="1:5" ht="26" x14ac:dyDescent="0.3">
      <c r="A3" s="32" t="s">
        <v>72</v>
      </c>
      <c r="B3" s="33" t="s">
        <v>73</v>
      </c>
      <c r="C3" s="33"/>
      <c r="D3" s="33"/>
      <c r="E3" s="33"/>
    </row>
    <row r="4" spans="1:5" ht="13" x14ac:dyDescent="0.3">
      <c r="A4" s="33" t="s">
        <v>74</v>
      </c>
      <c r="B4" s="33" t="s">
        <v>75</v>
      </c>
      <c r="C4" s="33" t="s">
        <v>76</v>
      </c>
      <c r="D4" s="33" t="s">
        <v>77</v>
      </c>
      <c r="E4" s="33" t="s">
        <v>78</v>
      </c>
    </row>
    <row r="5" spans="1:5" x14ac:dyDescent="0.25">
      <c r="A5" s="29" t="s">
        <v>79</v>
      </c>
      <c r="B5" s="30">
        <v>64894.25</v>
      </c>
      <c r="C5" s="30">
        <v>70</v>
      </c>
      <c r="D5" s="30">
        <v>1</v>
      </c>
      <c r="E5" s="30">
        <v>64965.25</v>
      </c>
    </row>
    <row r="6" spans="1:5" x14ac:dyDescent="0.25">
      <c r="A6" s="31" t="s">
        <v>80</v>
      </c>
      <c r="B6" s="30">
        <v>64894.25</v>
      </c>
      <c r="C6" s="30">
        <v>70</v>
      </c>
      <c r="D6" s="30">
        <v>1</v>
      </c>
      <c r="E6" s="30">
        <v>64965.25</v>
      </c>
    </row>
    <row r="7" spans="1:5" x14ac:dyDescent="0.25">
      <c r="A7" s="34" t="s">
        <v>78</v>
      </c>
      <c r="B7" s="35">
        <v>64894.25</v>
      </c>
      <c r="C7" s="35">
        <v>70</v>
      </c>
      <c r="D7" s="35">
        <v>1</v>
      </c>
      <c r="E7" s="35">
        <v>64965.25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DCA-9C06-4A46-A8F0-0447CF5BD9AC}">
  <dimension ref="A1:D16"/>
  <sheetViews>
    <sheetView workbookViewId="0"/>
  </sheetViews>
  <sheetFormatPr defaultRowHeight="14.5" x14ac:dyDescent="0.35"/>
  <cols>
    <col min="1" max="1" width="31.26953125" bestFit="1" customWidth="1"/>
    <col min="2" max="2" width="14.81640625" bestFit="1" customWidth="1"/>
    <col min="3" max="4" width="14.54296875" bestFit="1" customWidth="1"/>
    <col min="5" max="5" width="20.26953125" bestFit="1" customWidth="1"/>
  </cols>
  <sheetData>
    <row r="1" spans="1:4" ht="18.5" x14ac:dyDescent="0.45">
      <c r="A1" s="3" t="s">
        <v>81</v>
      </c>
    </row>
    <row r="3" spans="1:4" x14ac:dyDescent="0.35">
      <c r="A3" t="s">
        <v>74</v>
      </c>
      <c r="B3" t="s">
        <v>82</v>
      </c>
      <c r="C3" t="s">
        <v>83</v>
      </c>
      <c r="D3" t="s">
        <v>84</v>
      </c>
    </row>
    <row r="4" spans="1:4" x14ac:dyDescent="0.35">
      <c r="A4" s="36" t="s">
        <v>85</v>
      </c>
      <c r="B4" s="27">
        <v>320.84999999999997</v>
      </c>
      <c r="C4" s="27">
        <v>174</v>
      </c>
      <c r="D4" s="27">
        <v>4596.2</v>
      </c>
    </row>
    <row r="5" spans="1:4" x14ac:dyDescent="0.35">
      <c r="A5" s="37" t="s">
        <v>86</v>
      </c>
      <c r="B5" s="27">
        <v>10</v>
      </c>
      <c r="C5" s="27">
        <v>6</v>
      </c>
      <c r="D5" s="27">
        <v>60</v>
      </c>
    </row>
    <row r="6" spans="1:4" x14ac:dyDescent="0.35">
      <c r="A6" s="37" t="s">
        <v>87</v>
      </c>
      <c r="B6" s="27">
        <v>18</v>
      </c>
      <c r="C6" s="27">
        <v>21</v>
      </c>
      <c r="D6" s="27">
        <v>378</v>
      </c>
    </row>
    <row r="7" spans="1:4" x14ac:dyDescent="0.35">
      <c r="A7" s="37" t="s">
        <v>88</v>
      </c>
      <c r="B7" s="27">
        <v>13.25</v>
      </c>
      <c r="C7" s="27">
        <v>40</v>
      </c>
      <c r="D7" s="27">
        <v>530</v>
      </c>
    </row>
    <row r="8" spans="1:4" x14ac:dyDescent="0.35">
      <c r="A8" s="37" t="s">
        <v>89</v>
      </c>
      <c r="B8" s="27">
        <v>21.5</v>
      </c>
      <c r="C8" s="27">
        <v>20</v>
      </c>
      <c r="D8" s="27">
        <v>430</v>
      </c>
    </row>
    <row r="9" spans="1:4" x14ac:dyDescent="0.35">
      <c r="A9" s="37" t="s">
        <v>90</v>
      </c>
      <c r="B9" s="27">
        <v>25</v>
      </c>
      <c r="C9" s="27">
        <v>16</v>
      </c>
      <c r="D9" s="27">
        <v>400</v>
      </c>
    </row>
    <row r="10" spans="1:4" x14ac:dyDescent="0.35">
      <c r="A10" s="37" t="s">
        <v>91</v>
      </c>
      <c r="B10" s="27">
        <v>18</v>
      </c>
      <c r="C10" s="27">
        <v>15</v>
      </c>
      <c r="D10" s="27">
        <v>270</v>
      </c>
    </row>
    <row r="11" spans="1:4" x14ac:dyDescent="0.35">
      <c r="A11" s="37" t="s">
        <v>92</v>
      </c>
      <c r="B11" s="27">
        <v>13</v>
      </c>
      <c r="C11" s="27">
        <v>2</v>
      </c>
      <c r="D11" s="27">
        <v>26</v>
      </c>
    </row>
    <row r="12" spans="1:4" x14ac:dyDescent="0.35">
      <c r="A12" s="37" t="s">
        <v>93</v>
      </c>
      <c r="B12" s="27">
        <v>55</v>
      </c>
      <c r="C12" s="27">
        <v>15</v>
      </c>
      <c r="D12" s="27">
        <v>825</v>
      </c>
    </row>
    <row r="13" spans="1:4" x14ac:dyDescent="0.35">
      <c r="A13" s="37" t="s">
        <v>94</v>
      </c>
      <c r="B13" s="27">
        <v>91.2</v>
      </c>
      <c r="C13" s="27">
        <v>17</v>
      </c>
      <c r="D13" s="27">
        <v>775.2</v>
      </c>
    </row>
    <row r="14" spans="1:4" x14ac:dyDescent="0.35">
      <c r="A14" s="37" t="s">
        <v>95</v>
      </c>
      <c r="B14" s="27">
        <v>12</v>
      </c>
      <c r="C14" s="27">
        <v>2</v>
      </c>
      <c r="D14" s="27">
        <v>24</v>
      </c>
    </row>
    <row r="15" spans="1:4" x14ac:dyDescent="0.35">
      <c r="A15" s="37" t="s">
        <v>96</v>
      </c>
      <c r="B15" s="27">
        <v>43.9</v>
      </c>
      <c r="C15" s="27">
        <v>20</v>
      </c>
      <c r="D15" s="27">
        <v>878</v>
      </c>
    </row>
    <row r="16" spans="1:4" x14ac:dyDescent="0.35">
      <c r="A16" s="36" t="s">
        <v>78</v>
      </c>
      <c r="B16" s="27">
        <v>320.84999999999997</v>
      </c>
      <c r="C16" s="27">
        <v>174</v>
      </c>
      <c r="D16" s="27">
        <v>4596.2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Payroll</vt:lpstr>
      <vt:lpstr>Payments</vt:lpstr>
      <vt:lpstr>Alfreds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2023-03-01T17:22:13Z</dcterms:created>
  <dcterms:modified xsi:type="dcterms:W3CDTF">2023-03-03T03:23:11Z</dcterms:modified>
</cp:coreProperties>
</file>