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2880" yWindow="0" windowWidth="12720" windowHeight="15480"/>
  </bookViews>
  <sheets>
    <sheet name="Tab 1_Data Inputs" sheetId="1" r:id="rId1"/>
    <sheet name="Tab 2 Drug Dosing &amp; Costs" sheetId="3" r:id="rId2"/>
    <sheet name="Tab 3_Total Estimated Costs" sheetId="2" r:id="rId3"/>
    <sheet name="Tab 4_Drug Calculations Data" sheetId="4" r:id="rId4"/>
  </sheets>
  <definedNames>
    <definedName name="dropdown1">'Tab 4_Drug Calculations Data'!$A$4:$A$7</definedName>
    <definedName name="dropdown2">'Tab 4_Drug Calculations Data'!$A$11:$A$13</definedName>
    <definedName name="drugB13">'Tab 2 Drug Dosing &amp; Costs'!$B$14:$B$16</definedName>
    <definedName name="drugB18">'Tab 2 Drug Dosing &amp; Costs'!$B$17:$B$23</definedName>
    <definedName name="drugB25">'Tab 2 Drug Dosing &amp; Costs'!#REF!</definedName>
    <definedName name="drugB31">'Tab 2 Drug Dosing &amp; Costs'!$B$27:$B$31</definedName>
    <definedName name="drugB33">'Tab 2 Drug Dosing &amp; Costs'!$B$33:$B$36</definedName>
    <definedName name="drugB34">'Tab 2 Drug Dosing &amp; Costs'!#REF!</definedName>
    <definedName name="drugB35">'Tab 2 Drug Dosing &amp; Costs'!$B$37:$B$40</definedName>
    <definedName name="drugB38">'Tab 2 Drug Dosing &amp; Costs'!$B$42:$B$45</definedName>
    <definedName name="drugB40">'Tab 2 Drug Dosing &amp; Costs'!$B$46:$B$49</definedName>
    <definedName name="drugB44">'Tab 2 Drug Dosing &amp; Costs'!$B$42:$B$49</definedName>
    <definedName name="drugB5">'Tab 2 Drug Dosing &amp; Costs'!$B$5:$B$11</definedName>
    <definedName name="infantb">'Tab 2 Drug Dosing &amp; Costs'!$B$43:$B$45</definedName>
    <definedName name="infantoptiona">'Tab 2 Drug Dosing &amp; Costs'!$B$34:$B$36</definedName>
    <definedName name="MaternalOptionB">'Tab 2 Drug Dosing &amp; Costs'!$B$18:$B$23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C67" i="1"/>
  <c r="C72" i="1"/>
  <c r="G61" i="1"/>
  <c r="G62" i="1"/>
  <c r="G65" i="1"/>
  <c r="G73" i="1"/>
  <c r="G4" i="1"/>
  <c r="E154" i="1"/>
  <c r="E155" i="1"/>
  <c r="E156" i="1"/>
  <c r="E157" i="1"/>
  <c r="E158" i="1"/>
  <c r="E159" i="1"/>
  <c r="E160" i="1"/>
  <c r="E153" i="1"/>
  <c r="E152" i="1"/>
  <c r="E151" i="1"/>
  <c r="E139" i="1"/>
  <c r="E140" i="1"/>
  <c r="E141" i="1"/>
  <c r="E142" i="1"/>
  <c r="E143" i="1"/>
  <c r="E144" i="1"/>
  <c r="E145" i="1"/>
  <c r="E146" i="1"/>
  <c r="E147" i="1"/>
  <c r="E138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20" i="1"/>
  <c r="E113" i="1"/>
  <c r="C48" i="2"/>
  <c r="E114" i="1"/>
  <c r="E115" i="1"/>
  <c r="E116" i="1"/>
  <c r="E108" i="1"/>
  <c r="E109" i="1"/>
  <c r="E110" i="1"/>
  <c r="E111" i="1"/>
  <c r="E112" i="1"/>
  <c r="E107" i="1"/>
  <c r="C42" i="2"/>
  <c r="E95" i="1"/>
  <c r="E96" i="1"/>
  <c r="C32" i="2"/>
  <c r="E97" i="1"/>
  <c r="E98" i="1"/>
  <c r="C34" i="2"/>
  <c r="E99" i="1"/>
  <c r="E100" i="1"/>
  <c r="E101" i="1"/>
  <c r="E102" i="1"/>
  <c r="C38" i="2"/>
  <c r="E103" i="1"/>
  <c r="E94" i="1"/>
  <c r="C30" i="2"/>
  <c r="E80" i="1"/>
  <c r="E81" i="1"/>
  <c r="C20" i="2"/>
  <c r="E82" i="1"/>
  <c r="E83" i="1"/>
  <c r="C22" i="2"/>
  <c r="E84" i="1"/>
  <c r="E85" i="1"/>
  <c r="C24" i="2"/>
  <c r="E86" i="1"/>
  <c r="E87" i="1"/>
  <c r="C26" i="2"/>
  <c r="E88" i="1"/>
  <c r="E79" i="1"/>
  <c r="C18" i="2"/>
  <c r="C5" i="1"/>
  <c r="G74" i="1"/>
  <c r="G69" i="1"/>
  <c r="G75" i="1"/>
  <c r="G70" i="1"/>
  <c r="C71" i="1"/>
  <c r="C51" i="1"/>
  <c r="G64" i="1"/>
  <c r="G63" i="1"/>
  <c r="G6" i="1"/>
  <c r="G33" i="1"/>
  <c r="G32" i="1"/>
  <c r="G31" i="1"/>
  <c r="C84" i="2"/>
  <c r="C85" i="2"/>
  <c r="C86" i="2"/>
  <c r="C87" i="2"/>
  <c r="C88" i="2"/>
  <c r="C89" i="2"/>
  <c r="C90" i="2"/>
  <c r="C91" i="2"/>
  <c r="C92" i="2"/>
  <c r="C83" i="2"/>
  <c r="C72" i="2"/>
  <c r="C73" i="2"/>
  <c r="C74" i="2"/>
  <c r="C75" i="2"/>
  <c r="C76" i="2"/>
  <c r="C77" i="2"/>
  <c r="C78" i="2"/>
  <c r="C79" i="2"/>
  <c r="C80" i="2"/>
  <c r="C71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54" i="2"/>
  <c r="C43" i="2"/>
  <c r="C44" i="2"/>
  <c r="C45" i="2"/>
  <c r="C46" i="2"/>
  <c r="C47" i="2"/>
  <c r="C49" i="2"/>
  <c r="C50" i="2"/>
  <c r="C51" i="2"/>
  <c r="C31" i="2"/>
  <c r="C33" i="2"/>
  <c r="C35" i="2"/>
  <c r="C39" i="2"/>
  <c r="C19" i="2"/>
  <c r="C21" i="2"/>
  <c r="C23" i="2"/>
  <c r="C25" i="2"/>
  <c r="C27" i="2"/>
  <c r="B84" i="2"/>
  <c r="B85" i="2"/>
  <c r="B86" i="2"/>
  <c r="B87" i="2"/>
  <c r="B88" i="2"/>
  <c r="B89" i="2"/>
  <c r="B90" i="2"/>
  <c r="B91" i="2"/>
  <c r="B92" i="2"/>
  <c r="B83" i="2"/>
  <c r="B72" i="2"/>
  <c r="B73" i="2"/>
  <c r="B74" i="2"/>
  <c r="B75" i="2"/>
  <c r="B76" i="2"/>
  <c r="B77" i="2"/>
  <c r="B78" i="2"/>
  <c r="B79" i="2"/>
  <c r="B80" i="2"/>
  <c r="B71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54" i="2"/>
  <c r="B43" i="2"/>
  <c r="B44" i="2"/>
  <c r="B45" i="2"/>
  <c r="B46" i="2"/>
  <c r="B47" i="2"/>
  <c r="B48" i="2"/>
  <c r="B49" i="2"/>
  <c r="B50" i="2"/>
  <c r="B51" i="2"/>
  <c r="B42" i="2"/>
  <c r="B32" i="2"/>
  <c r="B33" i="2"/>
  <c r="B34" i="2"/>
  <c r="B35" i="2"/>
  <c r="B36" i="2"/>
  <c r="B37" i="2"/>
  <c r="B38" i="2"/>
  <c r="B39" i="2"/>
  <c r="B31" i="2"/>
  <c r="B30" i="2"/>
  <c r="B20" i="2"/>
  <c r="B21" i="2"/>
  <c r="B22" i="2"/>
  <c r="B23" i="2"/>
  <c r="B24" i="2"/>
  <c r="B25" i="2"/>
  <c r="B26" i="2"/>
  <c r="B27" i="2"/>
  <c r="B19" i="2"/>
  <c r="B18" i="2"/>
  <c r="G68" i="1"/>
  <c r="G16" i="1"/>
  <c r="C15" i="1"/>
  <c r="C11" i="1"/>
  <c r="G9" i="1"/>
  <c r="G7" i="1"/>
  <c r="G5" i="1"/>
  <c r="D81" i="2"/>
  <c r="D93" i="2"/>
  <c r="D40" i="2"/>
  <c r="D52" i="2"/>
  <c r="D69" i="2"/>
  <c r="D28" i="2"/>
  <c r="G44" i="1"/>
  <c r="G43" i="1"/>
  <c r="O34" i="1"/>
  <c r="E27" i="4"/>
  <c r="O32" i="1"/>
  <c r="B25" i="4"/>
  <c r="O31" i="1"/>
  <c r="O33" i="1"/>
  <c r="B26" i="4"/>
  <c r="G11" i="1"/>
  <c r="G10" i="1"/>
  <c r="B28" i="4"/>
  <c r="B39" i="4"/>
  <c r="C8" i="2"/>
  <c r="B40" i="4"/>
  <c r="C9" i="2"/>
  <c r="B19" i="4"/>
  <c r="B20" i="4"/>
  <c r="B34" i="4"/>
  <c r="B35" i="4"/>
  <c r="D27" i="4"/>
  <c r="B27" i="4"/>
  <c r="B16" i="4"/>
  <c r="B24" i="4"/>
  <c r="B17" i="4"/>
  <c r="B18" i="4"/>
  <c r="B33" i="4"/>
  <c r="B32" i="4"/>
  <c r="G15" i="1"/>
  <c r="G14" i="1"/>
  <c r="G12" i="1"/>
  <c r="G13" i="1"/>
  <c r="B49" i="4"/>
  <c r="B50" i="4"/>
  <c r="C15" i="2"/>
  <c r="B46" i="4"/>
  <c r="B43" i="4"/>
  <c r="C10" i="2"/>
  <c r="B47" i="4"/>
  <c r="C13" i="2"/>
  <c r="B44" i="4"/>
  <c r="B29" i="4"/>
  <c r="C5" i="2"/>
  <c r="B36" i="4"/>
  <c r="C6" i="2"/>
  <c r="B21" i="4"/>
  <c r="C4" i="2"/>
  <c r="C11" i="2"/>
  <c r="C12" i="2"/>
  <c r="C14" i="2"/>
  <c r="D16" i="2"/>
  <c r="D96" i="2"/>
</calcChain>
</file>

<file path=xl/sharedStrings.xml><?xml version="1.0" encoding="utf-8"?>
<sst xmlns="http://schemas.openxmlformats.org/spreadsheetml/2006/main" count="469" uniqueCount="379">
  <si>
    <t>Section 1: HIV Epidemiology, ANC Coverage and Demographics</t>
  </si>
  <si>
    <t>Infant Prophylaxis</t>
  </si>
  <si>
    <t>Category</t>
  </si>
  <si>
    <t>Maternal Option B</t>
  </si>
  <si>
    <t>Section 5: Maternal and Infant Prophylaxis</t>
  </si>
  <si>
    <t>Section 7:  Equipment</t>
  </si>
  <si>
    <t>A.  Drugs</t>
  </si>
  <si>
    <t>B. Commodities</t>
  </si>
  <si>
    <t>C. Equipment</t>
  </si>
  <si>
    <t>Total Cost Estimate</t>
  </si>
  <si>
    <t>IEC Materials</t>
  </si>
  <si>
    <t>Printing of revised job aides</t>
  </si>
  <si>
    <t>Renovation of clinics</t>
  </si>
  <si>
    <t>E.  Other Direct Costs</t>
  </si>
  <si>
    <t>F.  Personnel</t>
  </si>
  <si>
    <t>G.  Trainings</t>
  </si>
  <si>
    <t>Section 6: Commodities</t>
  </si>
  <si>
    <t>Section 8:  Supplies</t>
  </si>
  <si>
    <t>Section 9:  Other Direct Costs</t>
  </si>
  <si>
    <t>Daily Regimen and Dosing</t>
  </si>
  <si>
    <r>
      <t xml:space="preserve">Birth to 6 weeks:  NVP (10 mg) </t>
    </r>
    <r>
      <rPr>
        <sz val="11"/>
        <color rgb="FFFF0000"/>
        <rFont val="Calibri"/>
        <family val="2"/>
        <scheme val="minor"/>
      </rPr>
      <t xml:space="preserve">once daily </t>
    </r>
    <r>
      <rPr>
        <sz val="11"/>
        <color theme="1"/>
        <rFont val="Calibri"/>
        <family val="2"/>
        <scheme val="minor"/>
      </rPr>
      <t>if birth weight 2000-2499 g</t>
    </r>
  </si>
  <si>
    <r>
      <t xml:space="preserve">Birth to 6 weeks:  NVP (15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if birth weight    &gt; 2499 g</t>
    </r>
  </si>
  <si>
    <r>
      <t xml:space="preserve">6 weeks to 6 months: NVP (20 mg) </t>
    </r>
    <r>
      <rPr>
        <sz val="11"/>
        <color rgb="FFFF0000"/>
        <rFont val="Calibri"/>
        <family val="2"/>
        <scheme val="minor"/>
      </rPr>
      <t xml:space="preserve">once daily  </t>
    </r>
  </si>
  <si>
    <r>
      <t xml:space="preserve">6 months to 9 months:  NVP  (30 mg) </t>
    </r>
    <r>
      <rPr>
        <sz val="11"/>
        <color rgb="FFFF0000"/>
        <rFont val="Calibri"/>
        <family val="2"/>
        <scheme val="minor"/>
      </rPr>
      <t xml:space="preserve">once daily </t>
    </r>
  </si>
  <si>
    <r>
      <t xml:space="preserve">9 months to end of breastfeeding (40 mg) </t>
    </r>
    <r>
      <rPr>
        <sz val="11"/>
        <color rgb="FFFF0000"/>
        <rFont val="Calibri"/>
        <family val="2"/>
        <scheme val="minor"/>
      </rPr>
      <t>once daily</t>
    </r>
  </si>
  <si>
    <t>Drop down menu for cell 29B</t>
  </si>
  <si>
    <t>ARV Prophylaxis</t>
  </si>
  <si>
    <t>ART</t>
  </si>
  <si>
    <t>Dropdown menu for cell 43B</t>
  </si>
  <si>
    <r>
      <t xml:space="preserve">1. AZT (300mg)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+ 3TC (150 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+ NVP (200mg) </t>
    </r>
    <r>
      <rPr>
        <sz val="11"/>
        <color rgb="FFFF0000"/>
        <rFont val="Calibri"/>
        <family val="2"/>
        <scheme val="minor"/>
      </rPr>
      <t>once daily</t>
    </r>
  </si>
  <si>
    <r>
      <t xml:space="preserve">2. AZT (330mg)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+3TC (150mg)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+EFV (600 mg) </t>
    </r>
    <r>
      <rPr>
        <sz val="11"/>
        <color rgb="FFFF0000"/>
        <rFont val="Calibri"/>
        <family val="2"/>
        <scheme val="minor"/>
      </rPr>
      <t>once daily</t>
    </r>
  </si>
  <si>
    <r>
      <t xml:space="preserve">3. TDF (300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+ 3TC (300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+ EFV (600 mg) </t>
    </r>
    <r>
      <rPr>
        <sz val="11"/>
        <color rgb="FFFF0000"/>
        <rFont val="Calibri"/>
        <family val="2"/>
        <scheme val="minor"/>
      </rPr>
      <t>once daily</t>
    </r>
  </si>
  <si>
    <r>
      <t xml:space="preserve">4. TDF (300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+ FTC (200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+ EFV (600 mg) </t>
    </r>
    <r>
      <rPr>
        <sz val="11"/>
        <color rgb="FFFF0000"/>
        <rFont val="Calibri"/>
        <family val="2"/>
        <scheme val="minor"/>
      </rPr>
      <t>once daily</t>
    </r>
  </si>
  <si>
    <r>
      <t xml:space="preserve">5. TDF (300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+ 3TC (150 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+NVP (200 mg) twice daily</t>
    </r>
  </si>
  <si>
    <r>
      <t xml:space="preserve">6. TDF (300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+ FTC (200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+ NVP (200 mg) twice daily</t>
    </r>
  </si>
  <si>
    <r>
      <t xml:space="preserve">1. AZT (300mg) </t>
    </r>
    <r>
      <rPr>
        <sz val="11"/>
        <color rgb="FFFF0000"/>
        <rFont val="Calibri"/>
        <family val="2"/>
        <scheme val="minor"/>
      </rPr>
      <t xml:space="preserve">twice daily </t>
    </r>
    <r>
      <rPr>
        <sz val="11"/>
        <color theme="1"/>
        <rFont val="Calibri"/>
        <family val="2"/>
        <scheme val="minor"/>
      </rPr>
      <t xml:space="preserve">+ 3TC (150mg)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+ LPV/r 400/100 (mg) </t>
    </r>
    <r>
      <rPr>
        <sz val="11"/>
        <color rgb="FFFF0000"/>
        <rFont val="Calibri"/>
        <family val="2"/>
        <scheme val="minor"/>
      </rPr>
      <t>twice daily</t>
    </r>
  </si>
  <si>
    <r>
      <t xml:space="preserve">2. AZT (300mg) </t>
    </r>
    <r>
      <rPr>
        <sz val="11"/>
        <color rgb="FFFF0000"/>
        <rFont val="Calibri"/>
        <family val="2"/>
        <scheme val="minor"/>
      </rPr>
      <t xml:space="preserve">twice daily </t>
    </r>
    <r>
      <rPr>
        <sz val="11"/>
        <color theme="1"/>
        <rFont val="Calibri"/>
        <family val="2"/>
        <scheme val="minor"/>
      </rPr>
      <t xml:space="preserve">+ 3TC (150mg)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+ ABC (300 mg) </t>
    </r>
    <r>
      <rPr>
        <sz val="11"/>
        <color rgb="FFFF0000"/>
        <rFont val="Calibri"/>
        <family val="2"/>
        <scheme val="minor"/>
      </rPr>
      <t>twice daily</t>
    </r>
  </si>
  <si>
    <r>
      <t xml:space="preserve">3. AZT (300mg)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+ 3TC (150 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+ EFV (600 mg) </t>
    </r>
    <r>
      <rPr>
        <sz val="11"/>
        <color rgb="FFFF0000"/>
        <rFont val="Calibri"/>
        <family val="2"/>
        <scheme val="minor"/>
      </rPr>
      <t>once daily</t>
    </r>
  </si>
  <si>
    <r>
      <t xml:space="preserve">4. TDF (300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+ 3TC (150 mg) </t>
    </r>
    <r>
      <rPr>
        <sz val="11"/>
        <color rgb="FFFF0000"/>
        <rFont val="Calibri"/>
        <family val="2"/>
        <scheme val="minor"/>
      </rPr>
      <t xml:space="preserve">twice daily </t>
    </r>
    <r>
      <rPr>
        <sz val="11"/>
        <color theme="1"/>
        <rFont val="Calibri"/>
        <family val="2"/>
        <scheme val="minor"/>
      </rPr>
      <t xml:space="preserve"> + EFV (600 mg) </t>
    </r>
    <r>
      <rPr>
        <sz val="11"/>
        <color rgb="FFFF0000"/>
        <rFont val="Calibri"/>
        <family val="2"/>
        <scheme val="minor"/>
      </rPr>
      <t>once daily</t>
    </r>
  </si>
  <si>
    <r>
      <t xml:space="preserve">5. TDF (300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+ FTC (200 mg) </t>
    </r>
    <r>
      <rPr>
        <sz val="11"/>
        <color rgb="FFFF0000"/>
        <rFont val="Calibri"/>
        <family val="2"/>
        <scheme val="minor"/>
      </rPr>
      <t xml:space="preserve">once daily </t>
    </r>
    <r>
      <rPr>
        <sz val="11"/>
        <color theme="1"/>
        <rFont val="Calibri"/>
        <family val="2"/>
        <scheme val="minor"/>
      </rPr>
      <t xml:space="preserve"> + EFV (600 mg) </t>
    </r>
    <r>
      <rPr>
        <sz val="11"/>
        <color rgb="FFFF0000"/>
        <rFont val="Calibri"/>
        <family val="2"/>
        <scheme val="minor"/>
      </rPr>
      <t>once daily</t>
    </r>
  </si>
  <si>
    <r>
      <t>1. Birth to 6 weeks: NVP (10 mg)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if birth weight 2000-2499 g) </t>
    </r>
  </si>
  <si>
    <r>
      <t>2. Birth to 6 weeks:  AZT (10 mg)</t>
    </r>
    <r>
      <rPr>
        <sz val="11"/>
        <color rgb="FFFF0000"/>
        <rFont val="Calibri"/>
        <family val="2"/>
        <scheme val="minor"/>
      </rPr>
      <t xml:space="preserve"> twice daily</t>
    </r>
    <r>
      <rPr>
        <sz val="11"/>
        <color theme="1"/>
        <rFont val="Calibri"/>
        <family val="2"/>
        <scheme val="minor"/>
      </rPr>
      <t xml:space="preserve"> if birth weight 2000-2499 g) </t>
    </r>
  </si>
  <si>
    <r>
      <t xml:space="preserve">1. Birth to 6 weeks:  NVP (15 mg) </t>
    </r>
    <r>
      <rPr>
        <sz val="11"/>
        <color rgb="FFFF0000"/>
        <rFont val="Calibri"/>
        <family val="2"/>
        <scheme val="minor"/>
      </rPr>
      <t>once daily</t>
    </r>
    <r>
      <rPr>
        <sz val="11"/>
        <color theme="1"/>
        <rFont val="Calibri"/>
        <family val="2"/>
        <scheme val="minor"/>
      </rPr>
      <t xml:space="preserve"> if birth weight    &gt; 2499 g) </t>
    </r>
  </si>
  <si>
    <r>
      <t xml:space="preserve">2. Birth to 6 weeks:  AZT (15 mg) </t>
    </r>
    <r>
      <rPr>
        <sz val="11"/>
        <color rgb="FFFF0000"/>
        <rFont val="Calibri"/>
        <family val="2"/>
        <scheme val="minor"/>
      </rPr>
      <t>twice daily</t>
    </r>
    <r>
      <rPr>
        <sz val="11"/>
        <color theme="1"/>
        <rFont val="Calibri"/>
        <family val="2"/>
        <scheme val="minor"/>
      </rPr>
      <t xml:space="preserve"> if birth weight    &gt; 2499 g) </t>
    </r>
  </si>
  <si>
    <t xml:space="preserve"> </t>
  </si>
  <si>
    <t>Quantity</t>
  </si>
  <si>
    <t>Cost/unit</t>
  </si>
  <si>
    <t>Total</t>
  </si>
  <si>
    <r>
      <t xml:space="preserve">Pre-Natal:  AZT (300mg) </t>
    </r>
    <r>
      <rPr>
        <sz val="11"/>
        <color rgb="FFFF0000"/>
        <rFont val="Calibri"/>
        <family val="2"/>
        <scheme val="minor"/>
      </rPr>
      <t>twice daily</t>
    </r>
  </si>
  <si>
    <t xml:space="preserve">Intra-Partum:  sd-NVP at onset of labor and AZT+3TC during labor and delivery </t>
  </si>
  <si>
    <t>Post-Partum:  AZT + 3TC for 7 days</t>
  </si>
  <si>
    <t>10.10</t>
  </si>
  <si>
    <t>11.10</t>
  </si>
  <si>
    <t>B7.</t>
  </si>
  <si>
    <t>B8.</t>
  </si>
  <si>
    <t>B9.</t>
  </si>
  <si>
    <t>B10.</t>
  </si>
  <si>
    <t xml:space="preserve">Number of births per year </t>
  </si>
  <si>
    <t>1.2a</t>
  </si>
  <si>
    <t xml:space="preserve">Percentage of pregnant women who access ANC at least once </t>
  </si>
  <si>
    <t>1.3a</t>
  </si>
  <si>
    <t>Percentage of HIV-positive pregnant women who do not access ANC at least once</t>
  </si>
  <si>
    <t xml:space="preserve">Percentage of pregnant women who receive HIV testing in ANC and Labor and Delivery </t>
  </si>
  <si>
    <t xml:space="preserve">1.4a  </t>
  </si>
  <si>
    <t>1.5a</t>
  </si>
  <si>
    <t>Percentage of pregnant women who test for HIV who receive HIV testing results</t>
  </si>
  <si>
    <t xml:space="preserve">Percentage of pregnant women living with HIV </t>
  </si>
  <si>
    <t xml:space="preserve">1.6a </t>
  </si>
  <si>
    <t xml:space="preserve">1.7a </t>
  </si>
  <si>
    <t xml:space="preserve">Percentage of HIV-positive pregnant women eligible for ART </t>
  </si>
  <si>
    <t xml:space="preserve">1.8a  </t>
  </si>
  <si>
    <t xml:space="preserve"> Percentage of HIV-positive pregnant women not eligible for ART </t>
  </si>
  <si>
    <t xml:space="preserve">1.9a </t>
  </si>
  <si>
    <t>Percentage of HIV-positive pregnant women not eligible for ART to receive Option A</t>
  </si>
  <si>
    <t xml:space="preserve">1.10a  </t>
  </si>
  <si>
    <t xml:space="preserve">1.11a  </t>
  </si>
  <si>
    <t xml:space="preserve">1.12a  </t>
  </si>
  <si>
    <t>1.13a</t>
  </si>
  <si>
    <t>1.14a</t>
  </si>
  <si>
    <t xml:space="preserve">Timing in weeks when early infant diagnosis usually occurs </t>
  </si>
  <si>
    <t>Average vertical transmission rate at 6-8 weeks</t>
  </si>
  <si>
    <t>1.2b</t>
  </si>
  <si>
    <t xml:space="preserve">Number of pregnant women who access ANC at least once </t>
  </si>
  <si>
    <t>Number of HIV-positive pregnant women who do not access ANC at least once</t>
  </si>
  <si>
    <t>1.3b</t>
  </si>
  <si>
    <t xml:space="preserve">Number of pregnant women who receive HIV testing in ANC and Labor and Delivery </t>
  </si>
  <si>
    <t xml:space="preserve">1.4b </t>
  </si>
  <si>
    <t>Number of pregnant women who test for HIV who receive HIV testing results</t>
  </si>
  <si>
    <t xml:space="preserve">1.5b  </t>
  </si>
  <si>
    <t>Number of pregnant women living with HIV</t>
  </si>
  <si>
    <t xml:space="preserve">1.6b  </t>
  </si>
  <si>
    <t>Number of  pregnant women living with HIV who receive CD4 testing</t>
  </si>
  <si>
    <t xml:space="preserve">1.7b  </t>
  </si>
  <si>
    <t xml:space="preserve">Number of HIV-positive pregnant women eligible for ART </t>
  </si>
  <si>
    <t>1.8b</t>
  </si>
  <si>
    <t xml:space="preserve">Number of HIV-positive pregnant women not eligible for ART </t>
  </si>
  <si>
    <t>1.9b</t>
  </si>
  <si>
    <t>Number of HIV-positive pregnant women not eligible for ART to receive Option A</t>
  </si>
  <si>
    <t xml:space="preserve">1.10b </t>
  </si>
  <si>
    <t>1.11b</t>
  </si>
  <si>
    <t>Number of HIV-positive pregnant women not eligible for ART to receive Option B</t>
  </si>
  <si>
    <t xml:space="preserve">1.12b  </t>
  </si>
  <si>
    <t>Number of HIV-positive pregnant women eligible for ART who do not receive  ART</t>
  </si>
  <si>
    <t xml:space="preserve">1.13b  </t>
  </si>
  <si>
    <t xml:space="preserve">1.14b </t>
  </si>
  <si>
    <r>
      <rPr>
        <i/>
        <sz val="11"/>
        <color theme="1"/>
        <rFont val="Calibri"/>
        <family val="2"/>
        <scheme val="minor"/>
      </rPr>
      <t>Timing 1</t>
    </r>
    <r>
      <rPr>
        <sz val="11"/>
        <color theme="1"/>
        <rFont val="Calibri"/>
        <family val="2"/>
        <scheme val="minor"/>
      </rPr>
      <t xml:space="preserve"> (earliest average timing in weeks) when women are diagnosed with HIV</t>
    </r>
  </si>
  <si>
    <t xml:space="preserve">2.1a  </t>
  </si>
  <si>
    <r>
      <rPr>
        <i/>
        <sz val="11"/>
        <color theme="1"/>
        <rFont val="Calibri"/>
        <family val="2"/>
        <scheme val="minor"/>
      </rPr>
      <t>Timing 2</t>
    </r>
    <r>
      <rPr>
        <sz val="11"/>
        <color theme="1"/>
        <rFont val="Calibri"/>
        <family val="2"/>
        <scheme val="minor"/>
      </rPr>
      <t xml:space="preserve"> (second earliest average timing in weeks) when women are diagnosed with HIV</t>
    </r>
  </si>
  <si>
    <t xml:space="preserve">2.2a  </t>
  </si>
  <si>
    <r>
      <rPr>
        <i/>
        <sz val="11"/>
        <color theme="1"/>
        <rFont val="Calibri"/>
        <family val="2"/>
        <scheme val="minor"/>
      </rPr>
      <t>Timing 3</t>
    </r>
    <r>
      <rPr>
        <sz val="11"/>
        <color theme="1"/>
        <rFont val="Calibri"/>
        <family val="2"/>
        <scheme val="minor"/>
      </rPr>
      <t xml:space="preserve"> (third earliest average timing in weeks) when women are diagnosed with HIV</t>
    </r>
  </si>
  <si>
    <t xml:space="preserve">2.3a  </t>
  </si>
  <si>
    <t xml:space="preserve">2.4a  </t>
  </si>
  <si>
    <r>
      <t xml:space="preserve">Percentage of pregnant women diagnosed with HIV at </t>
    </r>
    <r>
      <rPr>
        <i/>
        <sz val="11"/>
        <color theme="1"/>
        <rFont val="Calibri"/>
        <family val="2"/>
        <scheme val="minor"/>
      </rPr>
      <t>Timing 1</t>
    </r>
  </si>
  <si>
    <t xml:space="preserve">2.1b  </t>
  </si>
  <si>
    <r>
      <t xml:space="preserve">Percentage of pregnant women diagnosed with HIV at </t>
    </r>
    <r>
      <rPr>
        <i/>
        <sz val="11"/>
        <color theme="1"/>
        <rFont val="Calibri"/>
        <family val="2"/>
        <scheme val="minor"/>
      </rPr>
      <t>Timing 2</t>
    </r>
  </si>
  <si>
    <t xml:space="preserve">2.2b </t>
  </si>
  <si>
    <r>
      <t xml:space="preserve">Percentage of pregnant women diagnosed with HIV at </t>
    </r>
    <r>
      <rPr>
        <i/>
        <sz val="11"/>
        <color theme="1"/>
        <rFont val="Calibri"/>
        <family val="2"/>
        <scheme val="minor"/>
      </rPr>
      <t>Timing 3</t>
    </r>
  </si>
  <si>
    <r>
      <t xml:space="preserve">Number of pregnant women diagnosed with HIV at </t>
    </r>
    <r>
      <rPr>
        <i/>
        <sz val="11"/>
        <color theme="1"/>
        <rFont val="Calibri"/>
        <family val="2"/>
        <scheme val="minor"/>
      </rPr>
      <t xml:space="preserve">Timing 1 </t>
    </r>
  </si>
  <si>
    <r>
      <t xml:space="preserve">Number of pregnant women diagnosed with HIV at </t>
    </r>
    <r>
      <rPr>
        <i/>
        <sz val="11"/>
        <color theme="1"/>
        <rFont val="Calibri"/>
        <family val="2"/>
        <scheme val="minor"/>
      </rPr>
      <t>Timing 2</t>
    </r>
  </si>
  <si>
    <r>
      <t xml:space="preserve">Number of pregnant women diagnosed with HIV at </t>
    </r>
    <r>
      <rPr>
        <i/>
        <sz val="11"/>
        <color theme="1"/>
        <rFont val="Calibri"/>
        <family val="2"/>
        <scheme val="minor"/>
      </rPr>
      <t>Timing 3</t>
    </r>
  </si>
  <si>
    <t xml:space="preserve">3.1a </t>
  </si>
  <si>
    <t>3.2a</t>
  </si>
  <si>
    <t xml:space="preserve">3.1b </t>
  </si>
  <si>
    <t>Number of HIV-positive pregnant women that receive intrapartum prophylaxis</t>
  </si>
  <si>
    <t xml:space="preserve">5.1 </t>
  </si>
  <si>
    <r>
      <t xml:space="preserve">Choice of Maternal Option B Regimen                                                 </t>
    </r>
    <r>
      <rPr>
        <sz val="11"/>
        <color rgb="FFFF0000"/>
        <rFont val="Calibri"/>
        <family val="2"/>
        <scheme val="minor"/>
      </rPr>
      <t>(Select from drop down menu)</t>
    </r>
  </si>
  <si>
    <t>Percentage of infants with a  birthweight &gt; 2499 g</t>
  </si>
  <si>
    <t xml:space="preserve">5.4a </t>
  </si>
  <si>
    <t>HIV rapid test</t>
  </si>
  <si>
    <t>CD4 test</t>
  </si>
  <si>
    <t>CD4 Reagents</t>
  </si>
  <si>
    <t>Hemoglobin test</t>
  </si>
  <si>
    <t>6.10</t>
  </si>
  <si>
    <t>CD4 Machine</t>
  </si>
  <si>
    <t>CD4 Point of Care Machine</t>
  </si>
  <si>
    <t>Hemoglobinometer</t>
  </si>
  <si>
    <t>Vehicle</t>
  </si>
  <si>
    <t>7.10</t>
  </si>
  <si>
    <t>Stablizer tubes (blood collection for CD4)</t>
  </si>
  <si>
    <t>Infant Feeding Commodities</t>
  </si>
  <si>
    <t>Infant PCF Testing</t>
  </si>
  <si>
    <t>8.10</t>
  </si>
  <si>
    <r>
      <t>Other Program Supplies                      (</t>
    </r>
    <r>
      <rPr>
        <sz val="11"/>
        <color rgb="FFFF0000"/>
        <rFont val="Calibri"/>
        <family val="2"/>
        <scheme val="minor"/>
      </rPr>
      <t>Please Specify</t>
    </r>
    <r>
      <rPr>
        <sz val="11"/>
        <color theme="1"/>
        <rFont val="Calibri"/>
        <family val="2"/>
        <scheme val="minor"/>
      </rPr>
      <t>)</t>
    </r>
  </si>
  <si>
    <t>Vehicle Fuel</t>
  </si>
  <si>
    <t>Vehicle Insurance</t>
  </si>
  <si>
    <t xml:space="preserve">  Vehicle Maintenance</t>
  </si>
  <si>
    <t>Community Sensatization</t>
  </si>
  <si>
    <t>Printing of Revised National Guidelines</t>
  </si>
  <si>
    <t>Printing of Revised registries</t>
  </si>
  <si>
    <t>9.10</t>
  </si>
  <si>
    <t>9.11</t>
  </si>
  <si>
    <t>9.12</t>
  </si>
  <si>
    <t>9.13</t>
  </si>
  <si>
    <t>9.14</t>
  </si>
  <si>
    <t>9.15</t>
  </si>
  <si>
    <r>
      <t>Other Direct Costs                                 (</t>
    </r>
    <r>
      <rPr>
        <sz val="11"/>
        <color rgb="FFFF0000"/>
        <rFont val="Calibri"/>
        <family val="2"/>
        <scheme val="minor"/>
      </rPr>
      <t>Please Specify</t>
    </r>
    <r>
      <rPr>
        <sz val="11"/>
        <color theme="1"/>
        <rFont val="Calibri"/>
        <family val="2"/>
        <scheme val="minor"/>
      </rPr>
      <t>)</t>
    </r>
  </si>
  <si>
    <t>Marternal ART</t>
  </si>
  <si>
    <t xml:space="preserve">A1. </t>
  </si>
  <si>
    <t xml:space="preserve">A2. </t>
  </si>
  <si>
    <t xml:space="preserve">Section 10:  Personnel </t>
  </si>
  <si>
    <t xml:space="preserve">Section 11:  Trainings </t>
  </si>
  <si>
    <t>B1.</t>
  </si>
  <si>
    <t>B2.</t>
  </si>
  <si>
    <t>B3.</t>
  </si>
  <si>
    <t>B4.</t>
  </si>
  <si>
    <t>B5.</t>
  </si>
  <si>
    <t>B6.</t>
  </si>
  <si>
    <t>C1.</t>
  </si>
  <si>
    <t>C2.</t>
  </si>
  <si>
    <t>C3.</t>
  </si>
  <si>
    <t>C4.</t>
  </si>
  <si>
    <t>C5.</t>
  </si>
  <si>
    <t>C6.</t>
  </si>
  <si>
    <t>C7.</t>
  </si>
  <si>
    <t>C8.</t>
  </si>
  <si>
    <t>C9.</t>
  </si>
  <si>
    <t>C10.</t>
  </si>
  <si>
    <t>D.  Supplies</t>
  </si>
  <si>
    <t>D1.</t>
  </si>
  <si>
    <t>D2.</t>
  </si>
  <si>
    <t>D3.</t>
  </si>
  <si>
    <t>D4.</t>
  </si>
  <si>
    <t>D5.</t>
  </si>
  <si>
    <t>D6.</t>
  </si>
  <si>
    <t>D7.</t>
  </si>
  <si>
    <t>D8.</t>
  </si>
  <si>
    <t>D9.</t>
  </si>
  <si>
    <t>D10.</t>
  </si>
  <si>
    <t>E1.</t>
  </si>
  <si>
    <t>E2.</t>
  </si>
  <si>
    <t>E3.</t>
  </si>
  <si>
    <t>E4.</t>
  </si>
  <si>
    <t>E5.</t>
  </si>
  <si>
    <t>E6.</t>
  </si>
  <si>
    <t>E7.</t>
  </si>
  <si>
    <t>E8.</t>
  </si>
  <si>
    <t>E9.</t>
  </si>
  <si>
    <t>E10.</t>
  </si>
  <si>
    <t>E11.</t>
  </si>
  <si>
    <t>E12.</t>
  </si>
  <si>
    <t>E13.</t>
  </si>
  <si>
    <t>E14.</t>
  </si>
  <si>
    <t>E15.</t>
  </si>
  <si>
    <t>F1.</t>
  </si>
  <si>
    <t>F2.</t>
  </si>
  <si>
    <t>F3.</t>
  </si>
  <si>
    <t>F4.</t>
  </si>
  <si>
    <t>F5.</t>
  </si>
  <si>
    <t>F6.</t>
  </si>
  <si>
    <t>F7.</t>
  </si>
  <si>
    <t>F8.</t>
  </si>
  <si>
    <t>F9.</t>
  </si>
  <si>
    <t>F10.</t>
  </si>
  <si>
    <t>G1.</t>
  </si>
  <si>
    <t>G2.</t>
  </si>
  <si>
    <t>G3.</t>
  </si>
  <si>
    <t>G4.</t>
  </si>
  <si>
    <t>G5.</t>
  </si>
  <si>
    <t>G6.</t>
  </si>
  <si>
    <t>G7.</t>
  </si>
  <si>
    <t>G8.</t>
  </si>
  <si>
    <t>G9.</t>
  </si>
  <si>
    <t>G10.</t>
  </si>
  <si>
    <r>
      <t>Personnel                                                         (</t>
    </r>
    <r>
      <rPr>
        <sz val="11"/>
        <color rgb="FFFF0000"/>
        <rFont val="Calibri"/>
        <family val="2"/>
        <scheme val="minor"/>
      </rPr>
      <t>Please Specify</t>
    </r>
    <r>
      <rPr>
        <sz val="11"/>
        <color theme="1"/>
        <rFont val="Calibri"/>
        <family val="2"/>
        <scheme val="minor"/>
      </rPr>
      <t>)</t>
    </r>
  </si>
  <si>
    <r>
      <t xml:space="preserve">Training                                                      </t>
    </r>
    <r>
      <rPr>
        <sz val="11"/>
        <color rgb="FFFF0000"/>
        <rFont val="Calibri"/>
        <family val="2"/>
        <scheme val="minor"/>
      </rPr>
      <t>(Please specify)</t>
    </r>
  </si>
  <si>
    <t>Total Drugs</t>
  </si>
  <si>
    <t>Total Commodities</t>
  </si>
  <si>
    <t>Total Equipment</t>
  </si>
  <si>
    <t>Total Supplies</t>
  </si>
  <si>
    <t>Total Other Direct Costs</t>
  </si>
  <si>
    <t>Total Personnel</t>
  </si>
  <si>
    <t>Total Trainings</t>
  </si>
  <si>
    <t>GRAND TOTAL</t>
  </si>
  <si>
    <r>
      <t>Other Commodities                              (</t>
    </r>
    <r>
      <rPr>
        <sz val="11"/>
        <color rgb="FFFF0000"/>
        <rFont val="Calibri"/>
        <family val="2"/>
        <scheme val="minor"/>
      </rPr>
      <t>Please Specify</t>
    </r>
    <r>
      <rPr>
        <sz val="11"/>
        <color theme="1"/>
        <rFont val="Calibri"/>
        <family val="2"/>
        <scheme val="minor"/>
      </rPr>
      <t>)</t>
    </r>
  </si>
  <si>
    <r>
      <t>Other Equipment                                   (</t>
    </r>
    <r>
      <rPr>
        <sz val="11"/>
        <color rgb="FFFF0000"/>
        <rFont val="Calibri"/>
        <family val="2"/>
        <scheme val="minor"/>
      </rPr>
      <t>Please Specify</t>
    </r>
    <r>
      <rPr>
        <sz val="11"/>
        <color theme="1"/>
        <rFont val="Calibri"/>
        <family val="2"/>
        <scheme val="minor"/>
      </rPr>
      <t>)</t>
    </r>
  </si>
  <si>
    <r>
      <t xml:space="preserve">Choice of Maternal ART Regimen    </t>
    </r>
    <r>
      <rPr>
        <sz val="11"/>
        <color rgb="FFFF0000"/>
        <rFont val="Calibri"/>
        <family val="2"/>
        <scheme val="minor"/>
      </rPr>
      <t>(Select from drop down menu)</t>
    </r>
  </si>
  <si>
    <r>
      <t xml:space="preserve">Choice of Infant Prophylaxis for Option A Non-Breastfeeding                                </t>
    </r>
    <r>
      <rPr>
        <sz val="11"/>
        <color rgb="FFFF0000"/>
        <rFont val="Calibri"/>
        <family val="2"/>
        <scheme val="minor"/>
      </rPr>
      <t>(Select from drop down menu)</t>
    </r>
  </si>
  <si>
    <r>
      <t xml:space="preserve">Choice of Infant Prophylaxis for Option A Non-Breastfeeding                                   </t>
    </r>
    <r>
      <rPr>
        <sz val="11"/>
        <color rgb="FFFF0000"/>
        <rFont val="Calibri"/>
        <family val="2"/>
        <scheme val="minor"/>
      </rPr>
      <t>(Select from drop down menu)</t>
    </r>
  </si>
  <si>
    <t>Duration in weeks of post-partum ART covered under the PMTCT program for women eligible for ART</t>
  </si>
  <si>
    <t xml:space="preserve">2.3b  </t>
  </si>
  <si>
    <t xml:space="preserve">2.1c  </t>
  </si>
  <si>
    <t xml:space="preserve">2.2c </t>
  </si>
  <si>
    <t xml:space="preserve">2.3c </t>
  </si>
  <si>
    <t xml:space="preserve">2.1.d  </t>
  </si>
  <si>
    <t xml:space="preserve">2.2d </t>
  </si>
  <si>
    <t xml:space="preserve">2.3d  </t>
  </si>
  <si>
    <t>Number of HIV-positive pregnant women that will receive post-partum prophylaxis</t>
  </si>
  <si>
    <t xml:space="preserve">2.4b </t>
  </si>
  <si>
    <r>
      <t xml:space="preserve">Percentage of pregnant women diagnosed with HIV at </t>
    </r>
    <r>
      <rPr>
        <i/>
        <sz val="11"/>
        <color theme="1"/>
        <rFont val="Calibri"/>
        <family val="2"/>
        <scheme val="minor"/>
      </rPr>
      <t>Labor and Delivery</t>
    </r>
  </si>
  <si>
    <t>Percentage of infants with a  birthweight between 2000-2499 g</t>
  </si>
  <si>
    <t>Number of infants with birthweight between 2000-2499 g</t>
  </si>
  <si>
    <t>Infant Prophylaxis Maternal ART (birthweight between 2000-2499 g)</t>
  </si>
  <si>
    <t>Infant Prophylaxis Maternal ART (birthweight &gt; 2499 g)</t>
  </si>
  <si>
    <t>A6.1</t>
  </si>
  <si>
    <t>A6.2</t>
  </si>
  <si>
    <t>Weekly Cost</t>
  </si>
  <si>
    <t xml:space="preserve">A3.  </t>
  </si>
  <si>
    <t xml:space="preserve">Maternal Option A </t>
  </si>
  <si>
    <t xml:space="preserve">5.4b </t>
  </si>
  <si>
    <t>5.2a</t>
  </si>
  <si>
    <t>5.2b</t>
  </si>
  <si>
    <t>5.2c</t>
  </si>
  <si>
    <t xml:space="preserve">Maternal Option A Intra-Partum:  sd-NVP at onset of labor and AZT+3TC during labor and delivery </t>
  </si>
  <si>
    <t>Maternal Option A Post-Partum:  AZT + 3TC for 7 days</t>
  </si>
  <si>
    <t>2.5a</t>
  </si>
  <si>
    <t>2.5b</t>
  </si>
  <si>
    <t>2.5c</t>
  </si>
  <si>
    <r>
      <t xml:space="preserve">Number of pregnant women diagnosed with HIV at </t>
    </r>
    <r>
      <rPr>
        <i/>
        <sz val="11"/>
        <color theme="1"/>
        <rFont val="Calibri"/>
        <family val="2"/>
        <scheme val="minor"/>
      </rPr>
      <t>Labor and Delivery</t>
    </r>
  </si>
  <si>
    <t>Maternal Option A Antenatal: (AZT (300mg) twice daily)</t>
  </si>
  <si>
    <t>Percentage of infants who are exclusively breastfed</t>
  </si>
  <si>
    <t>Percentage of infants who  are exclusively formula fed</t>
  </si>
  <si>
    <t>Maternal Prophyalxis and ART</t>
  </si>
  <si>
    <t>A4.1</t>
  </si>
  <si>
    <t>A4.2</t>
  </si>
  <si>
    <t>NVP for 6 weeks</t>
  </si>
  <si>
    <t>AZT for 6 weeks</t>
  </si>
  <si>
    <t>Cost for 6 weeks</t>
  </si>
  <si>
    <t>Cost for 7 days</t>
  </si>
  <si>
    <t>A5.1</t>
  </si>
  <si>
    <t>A5.2</t>
  </si>
  <si>
    <t>Infant Prophylaxis Option A (Breastfeeding) (birthweight between 2000-2499 g)</t>
  </si>
  <si>
    <t>Infant Prophylaxis Option A (Breastfeeding)(birthweight &gt; 2499 g)</t>
  </si>
  <si>
    <t>Infant Prophylaxis Option A (Non- Breastfeeding) (birthweight between 2000-2499 g)</t>
  </si>
  <si>
    <t>Infant Prophylaxis Option A (Non- Breastfeeding) (birthweight &gt; 2499 g)</t>
  </si>
  <si>
    <t>Infant Prophylaxis Option B (birthweight between 2000-2499 g)</t>
  </si>
  <si>
    <t>A7.1</t>
  </si>
  <si>
    <t>A7.2</t>
  </si>
  <si>
    <t>Cost of infant NVP prophylaxis for Maternal Option A (Breastfeeding Infants) with birthweight between 2000-2499 g (assume one year of breastfeeding)</t>
  </si>
  <si>
    <t>Cost of infant NVP prophylaxis for Maternal Option A (Breastfeeding Infants) with birthweight &gt; 2499 g (assume one year of breastfeeding)</t>
  </si>
  <si>
    <t>Cumulative Cost for one year of breastfeeding</t>
  </si>
  <si>
    <r>
      <t xml:space="preserve">Choice of Infant Prophylaxis for Maternal ART or Option B all HIV-exposed infants                                                    </t>
    </r>
    <r>
      <rPr>
        <sz val="11"/>
        <color rgb="FFFF0000"/>
        <rFont val="Calibri"/>
        <family val="2"/>
        <scheme val="minor"/>
      </rPr>
      <t>(Select from drop down menu)</t>
    </r>
  </si>
  <si>
    <r>
      <t xml:space="preserve">Choice of Infant Prophylaxis for Maternal ART or Option B all HIV-exposed infants                                           </t>
    </r>
    <r>
      <rPr>
        <sz val="11"/>
        <color rgb="FFFF0000"/>
        <rFont val="Calibri"/>
        <family val="2"/>
        <scheme val="minor"/>
      </rPr>
      <t>(Select from drop down menu)</t>
    </r>
  </si>
  <si>
    <t>Variable Costs</t>
  </si>
  <si>
    <t>Fixed Costs</t>
  </si>
  <si>
    <t xml:space="preserve">2. Birth to 6 weeks:  AZT (10 mg) twice daily if birth weight 2000-2499 g) </t>
  </si>
  <si>
    <t>A1.  Maternal ART Components</t>
  </si>
  <si>
    <t>Antenatal ART for women diagnosed at Timing 1</t>
  </si>
  <si>
    <t>Antenatal ART for women diagnosed at Timing 2</t>
  </si>
  <si>
    <t>Antenatal ART for women diagnosed at Timing 3</t>
  </si>
  <si>
    <t>Post-Natal ART for women diagnosed at L&amp;D</t>
  </si>
  <si>
    <t>Post-Natal Maternal ART Costs for women diagnosed at Timings 1, 2, and 3</t>
  </si>
  <si>
    <t xml:space="preserve">equals: (#women diagnosed with HIV @ Timing 1 * % of pregnant women with HIV eligible for ART) * (# weeks of ART until delivery for timing 1 – number of weeks it takes for women to initiate ART after diagnosis) * Weekly cost of selected ART regimen </t>
  </si>
  <si>
    <t>equals: (#women diagnosed with HIV @ Timing 2 * % of pregnant women with HIV eligible for ART) * (# weeks of ART until delivery for timing 2 – number of weeks it takes for women to initiate ART after diagnosis) * Weekly cost of selected ART regimen</t>
  </si>
  <si>
    <t>equals: (#women diagnosed with HIV @ Timing 3 * % of pregnant women with HIV eligible for ART) * (# weeks of ART until delivery for timing 3 – number of weeks it takes for women to initiate ART after diagnosis) * Weekly cost of selected ART regimen</t>
  </si>
  <si>
    <t>equals: (#women diagnosed with HIV @ L&amp;D * % of pregnant women with HIV eligible for ART) * (Duration in weeks of post-partum ART covered under the PMTCT program for women eligible for ART - number of weeks it takes for women to initiate ART after diagnosis)* Weekly cost of selected ART regimen</t>
  </si>
  <si>
    <t>equals:  (% of pregnant women with HIV eligible for ART)* (number of women living with HIV that enter ANC  at timings 1,2, and 3) * Duration in weeks of post-partum ART covered under the PMTCT program for women eligible for ART * Weekly cost of selected ART regimen</t>
  </si>
  <si>
    <t>A2.  Maternal Option A</t>
  </si>
  <si>
    <t>Antenatal Option A for women diagnosed at Timing 1</t>
  </si>
  <si>
    <t>Antenatal Option A for women diagnosed at Timing 2</t>
  </si>
  <si>
    <t>Antenatal Option A for women diagnosed at Timing 3</t>
  </si>
  <si>
    <t>Intra-partum Option A</t>
  </si>
  <si>
    <t>Post-Partum Option A</t>
  </si>
  <si>
    <t>equals:  (#women diagnosed with HIV @ Timing 1 * % of pregnant women with HIV not eligible for ART* % of pregnant women with HIV not eligible for ART to receive Option A) * (# weeks of Option A until delivery for timing 1 – number of weeks it takes for women to initiate Option A after diagnosis) * Weekly cost of antenatal Option A</t>
  </si>
  <si>
    <t>equals:  (#women diagnosed with HIV @ Timing 2 * % of pregnant women with HIV not eligible for ART* % of pregnant women with HIV not eligible for ART to receive Option A) * (# weeks of Option A until delivery for timing 2 – number of weeks it takes for women to initiate Option A after diagnosis) * Weekly cost of antenatal Option A</t>
  </si>
  <si>
    <t>equals:   (#women diagnosed with HIV @ Timing 3 * % of pregnant women with HIV not eligible for ART* % of pregnant women with HIV not eligible for ART to receive Option A) * (# weeks of Option A until delivery for timing 3 – number of weeks it takes for women to initiate Option A after diagnosis) * Weekly cost of antenatal Option A</t>
  </si>
  <si>
    <t>equals:  (((Number of women living with HIV that enter ANC at timings 1,2, and 3)* % of pregnant women with HIV not eligible for ART * % of pregnant women with HIV not eligible for ART to receive Option A)) + (#women diagnosed with HIV @ L&amp;D * % of pregnant women with HIV not eligible for ART * % of pregnant women with HIV not eligible for ART to receive Option A) )* Weekly cost of maternal intra-partum Option A</t>
  </si>
  <si>
    <t>equals:  (Number of women living with HIV that enter ANC at timings 1,2, 3, and Labor and Delivery) * % of pregnant women with HIV not eligible for ART * % of pregnant women with HIV not eligible for ART to receive Option A* Weekly cost of maternal post-partum Option A</t>
  </si>
  <si>
    <t>A3. Maternal Option B</t>
  </si>
  <si>
    <t>Antenatal Option B for women diagnosed at Timing 1</t>
  </si>
  <si>
    <t>Antenatal Option B for women diagnosed at Timing 2</t>
  </si>
  <si>
    <t>Antenatal Option B for women diagnosed at Timing 3</t>
  </si>
  <si>
    <t>Post-Partum Option B</t>
  </si>
  <si>
    <t>equals: (#women diagnosed with HIV @ Timing 1 * % of pregnant women with HIV not eligible for ART* % of pregnant women with HIV not eligible for ART to receive Option B) * (# weeks of Option B until delivery for timing 1 – number of weeks it takes for women to initiate Option B after diagnosis) * Weekly cost of Option B</t>
  </si>
  <si>
    <t>equals: (#women diagnosed with HIV @ Timing 2 * % of pregnant women with HIV not eligible for ART* % of pregnant women with HIV not eligible for ART to receive Option B) * (# weeks of Option B until delivery for timing 2 – number of weeks it takes for women to initiate Option B after diagnosis) * Weekly cost of Option B</t>
  </si>
  <si>
    <t>equals: (#women diagnosed with HIV @ Timing 3 * % of pregnant women with HIV not eligible for ART* % of pregnant women with HIV not eligible for ART to receive Option B) * (# weeks of Option B until delivery for timing 3 – number of weeks it takes for women to initiate Option B after diagnosis) * Weekly cost of Option B</t>
  </si>
  <si>
    <t>equals:  (Number of women living with HIV that enter ANC at timings 1,2, 3, and Labor and Delivery) * % of pregnant women with HIV not eligible for ART * % of pregnant women with HIV not eligible for ART to receive Option B*percentage of infants that are breastfed*average duration in weeks of breastfeeding* Weekly cost of maternal Option B</t>
  </si>
  <si>
    <t xml:space="preserve">1. Birth to 6 weeks:  NVP (15 mg) once daily if birth weight    &gt; 2499 g) </t>
  </si>
  <si>
    <t>A4. Infant Prophylaxis Maternal ART</t>
  </si>
  <si>
    <t>Infants with birthweight between 2000-2499 g</t>
  </si>
  <si>
    <t>Infants with birthweight               &gt; 2499 g</t>
  </si>
  <si>
    <t>equals:  (Number of women living with HIV eligible for ART)*(percentage of infants with birth weight between 2000-2499g)*(Cost for 6 weeks of prophylaxis)</t>
  </si>
  <si>
    <t>equals: (Number of women living with HIV eligible for ART)*(percentage of infants with birth weight between &gt; 2499 g *(Cost for 6 weeks of prophylaxis)</t>
  </si>
  <si>
    <t>A5. Infant Prophylaxis Option A Breastfeeding</t>
  </si>
  <si>
    <t>equals: (Number of women living with HIV not eligible for ART to receive Option A)*(percentage of infants with birth weight between 2000-2499g)*Cost of one year of NVP infant prophylaxis for infants with birth weight between 2000-2499g</t>
  </si>
  <si>
    <t>equals: (Number of women living with HIV not eligible for ART to receive Option A)*(percentage of infants with birth weight &gt; 2499 g)*Cost of one year of NVP infant prophylaxis for infants with birth weight &gt; 2499 g</t>
  </si>
  <si>
    <t>A6. Infant Prophylaxis Option A Non-Breastfeeding</t>
  </si>
  <si>
    <t>(Number of women living with HIV not eligible for ART to receive Option A)*(percentage of infants with birth weight between 2000-2499 g)*% of infants exclusively formula fed*Cost of Infant prophylaxis choice for infants with birth weight between 2000-2499g</t>
  </si>
  <si>
    <t>Infant Prophylaxis Option A (Non- Breastfeeding) (birth weight between 2000-2499 g)</t>
  </si>
  <si>
    <t>equals: (Number of women living with HIV not eligible for ART to receive Option A)*(percentage of infants with birth weight &gt; 2499 g)*% of infants exclusively formula fed*Cost of Infant prophylaxis choice for infants with birth weight &gt; 2499 g</t>
  </si>
  <si>
    <t>A7. Infant Prophylaxis Option B</t>
  </si>
  <si>
    <t>Infant Prophylaxis Option B  (birth weight between 2000-2499 g)</t>
  </si>
  <si>
    <t>Infant Prophylaxis Option B  (birthweight &gt; 2499 g)</t>
  </si>
  <si>
    <t>equals: (Number of women living with HIV not eligible for ART to receive Option B)*(percentage of infants with birth weight between 2000-2499 g)*Cost of Option B Infant prophylaxis choice for infants with birth weight between 2000-2499g</t>
  </si>
  <si>
    <t>equals: (Number of women living with HIV not eligible for ART to receive Option B)*(percentage of infants with birth weight &gt; 2499 g)* Cost of Option B Infant prophylaxis choice for infants with birth weight prophylaxis choice for infants with birth weight &gt; 2499 g</t>
  </si>
  <si>
    <t xml:space="preserve">Number of infants that die each year </t>
  </si>
  <si>
    <t>Average amount of time in weeks that it takes between diagnosis and the start of ART (waiting period for ART)</t>
  </si>
  <si>
    <t>Average amount of time in weeks that it takes between diagnosis and the start of Option A (waiting period for Option A)</t>
  </si>
  <si>
    <t>Average amount of time in weeks that it takes between diagnosis and the start of Option B (waiting period for Option B)</t>
  </si>
  <si>
    <t>Both</t>
  </si>
  <si>
    <r>
      <t xml:space="preserve">Are women initiated on ARV prophylaxis or ART in the waiting period (2.5) between a positive HIV test and confirmation of CD4 test results?                              </t>
    </r>
    <r>
      <rPr>
        <sz val="11"/>
        <color rgb="FFFF0000"/>
        <rFont val="Calibri"/>
        <family val="2"/>
        <scheme val="minor"/>
      </rPr>
      <t>(Select from drop down menu; choose first option if nothing)</t>
    </r>
  </si>
  <si>
    <t xml:space="preserve">5.8a </t>
  </si>
  <si>
    <t xml:space="preserve">5.8b  </t>
  </si>
  <si>
    <t>5.10</t>
  </si>
  <si>
    <t xml:space="preserve">Percentage of HIV-positive pregnant women not eligible for ART to receive Option B </t>
  </si>
  <si>
    <t>Number of HIV-positive pregnant women eligible to receive ART who receive  ART</t>
  </si>
  <si>
    <t>Section 2: Women's Entry Into ANC and Timing Between HIV Diagnosis and ART or ARV Prophylaxis</t>
  </si>
  <si>
    <r>
      <t xml:space="preserve">Weeks of antenatal ART or antenatal prophylaxis for women diagnosed with HIV at </t>
    </r>
    <r>
      <rPr>
        <i/>
        <sz val="11"/>
        <color theme="1"/>
        <rFont val="Calibri"/>
        <family val="2"/>
        <scheme val="minor"/>
      </rPr>
      <t>Timing 1</t>
    </r>
  </si>
  <si>
    <r>
      <t xml:space="preserve">Weeks of antenatal ART or antenatal prophylaxis for women diagnosed with HIV at </t>
    </r>
    <r>
      <rPr>
        <i/>
        <sz val="11"/>
        <color theme="1"/>
        <rFont val="Calibri"/>
        <family val="2"/>
        <scheme val="minor"/>
      </rPr>
      <t>Timing 2</t>
    </r>
  </si>
  <si>
    <r>
      <t xml:space="preserve">Weeks of antenatal ART or antenatal prophylaxis for women diagnosed with HIV at </t>
    </r>
    <r>
      <rPr>
        <i/>
        <sz val="11"/>
        <color theme="1"/>
        <rFont val="Calibri"/>
        <family val="2"/>
        <scheme val="minor"/>
      </rPr>
      <t>Timing 3</t>
    </r>
  </si>
  <si>
    <t>3.2b</t>
  </si>
  <si>
    <t xml:space="preserve">Section 3: Maternal Intra and Post Partum Uptake Data/ Duration of ART Inclusion </t>
  </si>
  <si>
    <t>A.  Maternal ART Regimen Options and Prices</t>
  </si>
  <si>
    <t>B.  Maternal Option A ARV Regimens</t>
  </si>
  <si>
    <t>C.  Maternal Option B ARV Regimens</t>
  </si>
  <si>
    <t>D.  Infant Prophylaxis Option A (Breastfeeding)</t>
  </si>
  <si>
    <t>E.  Infant Prophylaxis Option A (Non-Breastfeeding)</t>
  </si>
  <si>
    <t>F.  Infant Prophylaxis Maternal ART or Option B</t>
  </si>
  <si>
    <t>Section 4: Information about Infant Feeding Practices</t>
  </si>
  <si>
    <t>5. TDF (300 mg) once daily + 3TC (150 mg) twice daily +NVP (200 mg) twice daily</t>
  </si>
  <si>
    <t xml:space="preserve">1. Birth to 6 weeks: NVP (10 mg)once daily if birth weight 2000-2499 g) </t>
  </si>
  <si>
    <r>
      <t xml:space="preserve">Number of infants with a  birthweight &gt; 2499 g </t>
    </r>
    <r>
      <rPr>
        <sz val="11"/>
        <color rgb="FFFF0000"/>
        <rFont val="Calibri"/>
        <family val="2"/>
        <scheme val="minor"/>
      </rPr>
      <t>FIX</t>
    </r>
  </si>
  <si>
    <t>2. AZT (300mg) twice daily + 3TC (150mg) twice daily + ABC (300 mg) twice daily</t>
  </si>
  <si>
    <r>
      <t xml:space="preserve">Percentage of  pregnant women living with HIV who receive CD4 testing                             </t>
    </r>
    <r>
      <rPr>
        <sz val="11"/>
        <color rgb="FFFF0000"/>
        <rFont val="Calibri"/>
        <family val="2"/>
        <scheme val="minor"/>
      </rPr>
      <t xml:space="preserve">(Note: these data are not mandatory for this analysis. If these data are available, they can be incorporated into the analysis)                                  </t>
    </r>
  </si>
  <si>
    <r>
      <t xml:space="preserve">Percentage of HIV-positive pregnant women eligible for ART who receive  ART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 xml:space="preserve">(Note: these data are not mandatory for this analysis. If these data are available, they can be incorporated into the analysis)                                  </t>
    </r>
  </si>
  <si>
    <r>
      <t xml:space="preserve">Percentage of HIV-positive pregnant women eligible for ART who do not receive  ART                                                                               </t>
    </r>
    <r>
      <rPr>
        <sz val="11"/>
        <color rgb="FFFF0000"/>
        <rFont val="Calibri"/>
        <family val="2"/>
        <scheme val="minor"/>
      </rPr>
      <t xml:space="preserve">(Note: these data are not mandatory for this analysis. If these data are available, they can be incorporated into the analysis)                                  </t>
    </r>
  </si>
  <si>
    <r>
      <t xml:space="preserve">Infant mortality rate                                    </t>
    </r>
    <r>
      <rPr>
        <sz val="11"/>
        <color rgb="FFFF0000"/>
        <rFont val="Calibri"/>
        <family val="2"/>
        <scheme val="minor"/>
      </rPr>
      <t xml:space="preserve">(Note: these data are not mandatory for this analysis. If these data are available, they can be incorporated into the analysis)                                  </t>
    </r>
  </si>
  <si>
    <r>
      <t xml:space="preserve">Percentage of HIV-positive  pregnant women that receive intrapartum prophylaxis </t>
    </r>
    <r>
      <rPr>
        <sz val="11"/>
        <color rgb="FFFF0000"/>
        <rFont val="Calibri"/>
        <family val="2"/>
        <scheme val="minor"/>
      </rPr>
      <t>(Note that the default value in this analysis is 100%.  If not 100%, please make a note)</t>
    </r>
  </si>
  <si>
    <r>
      <t xml:space="preserve">Percentage of HIV-positive pregnant women that will receive post-partum prophylaxis </t>
    </r>
    <r>
      <rPr>
        <sz val="11"/>
        <color rgb="FFFF0000"/>
        <rFont val="Calibri"/>
        <family val="2"/>
        <scheme val="minor"/>
      </rPr>
      <t>(Note that the default value in this analysis is 100%.  If not 100%, please make a note)</t>
    </r>
  </si>
  <si>
    <r>
      <t xml:space="preserve">Average duration of breastfeeding (in months) </t>
    </r>
    <r>
      <rPr>
        <sz val="11"/>
        <color rgb="FFFF0000"/>
        <rFont val="Calibri"/>
        <family val="2"/>
        <scheme val="minor"/>
      </rPr>
      <t>(Note that the default value in this analysis is 12 months exclusive breastfeeding.  If not 12 months, please make a note)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</si>
</sst>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1">
    <xf numFmtId="0" fontId="0" fillId="0" borderId="0" xfId="0"/>
    <xf numFmtId="49" fontId="1" fillId="0" borderId="0" xfId="0" applyNumberFormat="1" applyFont="1"/>
    <xf numFmtId="3" fontId="0" fillId="0" borderId="0" xfId="0" applyNumberFormat="1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5" fillId="0" borderId="0" xfId="0" applyNumberFormat="1" applyFont="1"/>
    <xf numFmtId="0" fontId="0" fillId="0" borderId="5" xfId="0" applyBorder="1" applyAlignment="1">
      <alignment wrapText="1"/>
    </xf>
    <xf numFmtId="0" fontId="4" fillId="0" borderId="0" xfId="0" applyFont="1" applyAlignment="1">
      <alignment horizontal="left" vertical="top"/>
    </xf>
    <xf numFmtId="3" fontId="2" fillId="0" borderId="0" xfId="0" applyNumberFormat="1" applyFont="1" applyAlignment="1">
      <alignment wrapText="1"/>
    </xf>
    <xf numFmtId="0" fontId="4" fillId="0" borderId="0" xfId="0" applyFont="1" applyFill="1" applyBorder="1" applyAlignment="1">
      <alignment horizontal="left" vertical="top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4" fillId="0" borderId="0" xfId="0" applyNumberFormat="1" applyFont="1" applyAlignment="1">
      <alignment vertical="top" wrapText="1"/>
    </xf>
    <xf numFmtId="0" fontId="6" fillId="0" borderId="0" xfId="0" applyFont="1"/>
    <xf numFmtId="0" fontId="4" fillId="5" borderId="5" xfId="0" applyFont="1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5" xfId="0" applyFont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0" fontId="1" fillId="0" borderId="0" xfId="0" applyFont="1" applyProtection="1">
      <protection locked="0"/>
    </xf>
    <xf numFmtId="49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3" fontId="0" fillId="0" borderId="0" xfId="0" applyNumberFormat="1" applyProtection="1">
      <protection locked="0"/>
    </xf>
    <xf numFmtId="0" fontId="4" fillId="5" borderId="5" xfId="0" applyFont="1" applyFill="1" applyBorder="1" applyAlignment="1" applyProtection="1">
      <alignment horizontal="left" vertical="top"/>
      <protection locked="0"/>
    </xf>
    <xf numFmtId="1" fontId="0" fillId="0" borderId="0" xfId="0" applyNumberFormat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44" fontId="0" fillId="0" borderId="0" xfId="0" applyNumberFormat="1"/>
    <xf numFmtId="164" fontId="1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4" fillId="2" borderId="5" xfId="0" applyFont="1" applyFill="1" applyBorder="1" applyAlignment="1">
      <alignment wrapText="1"/>
    </xf>
    <xf numFmtId="44" fontId="0" fillId="2" borderId="5" xfId="0" applyNumberFormat="1" applyFill="1" applyBorder="1"/>
    <xf numFmtId="0" fontId="0" fillId="2" borderId="5" xfId="0" applyFill="1" applyBorder="1" applyAlignment="1">
      <alignment wrapText="1"/>
    </xf>
    <xf numFmtId="44" fontId="0" fillId="0" borderId="5" xfId="0" applyNumberFormat="1" applyBorder="1"/>
    <xf numFmtId="0" fontId="4" fillId="0" borderId="5" xfId="0" applyFont="1" applyBorder="1" applyAlignment="1">
      <alignment wrapText="1"/>
    </xf>
    <xf numFmtId="44" fontId="4" fillId="0" borderId="5" xfId="0" applyNumberFormat="1" applyFont="1" applyBorder="1"/>
    <xf numFmtId="0" fontId="0" fillId="0" borderId="6" xfId="0" applyBorder="1" applyAlignment="1">
      <alignment wrapText="1"/>
    </xf>
    <xf numFmtId="44" fontId="4" fillId="0" borderId="6" xfId="0" applyNumberFormat="1" applyFont="1" applyBorder="1"/>
    <xf numFmtId="1" fontId="0" fillId="8" borderId="1" xfId="0" applyNumberFormat="1" applyFill="1" applyBorder="1" applyProtection="1">
      <protection locked="0"/>
    </xf>
    <xf numFmtId="0" fontId="0" fillId="9" borderId="0" xfId="0" applyFill="1" applyProtection="1"/>
    <xf numFmtId="0" fontId="0" fillId="9" borderId="0" xfId="0" applyFill="1" applyProtection="1">
      <protection locked="0"/>
    </xf>
    <xf numFmtId="0" fontId="4" fillId="9" borderId="0" xfId="0" applyFont="1" applyFill="1" applyProtection="1">
      <protection locked="0"/>
    </xf>
    <xf numFmtId="49" fontId="4" fillId="5" borderId="5" xfId="0" applyNumberFormat="1" applyFont="1" applyFill="1" applyBorder="1" applyAlignment="1" applyProtection="1">
      <alignment horizontal="left" vertical="top"/>
      <protection locked="0"/>
    </xf>
    <xf numFmtId="164" fontId="0" fillId="8" borderId="4" xfId="0" applyNumberFormat="1" applyFill="1" applyBorder="1" applyProtection="1">
      <protection locked="0"/>
    </xf>
    <xf numFmtId="0" fontId="0" fillId="0" borderId="5" xfId="0" applyBorder="1" applyAlignment="1" applyProtection="1">
      <alignment vertical="top" wrapText="1"/>
      <protection locked="0"/>
    </xf>
    <xf numFmtId="164" fontId="0" fillId="8" borderId="4" xfId="0" applyNumberFormat="1" applyFill="1" applyBorder="1" applyAlignment="1" applyProtection="1">
      <protection locked="0"/>
    </xf>
    <xf numFmtId="9" fontId="0" fillId="8" borderId="12" xfId="0" applyNumberFormat="1" applyFill="1" applyBorder="1" applyAlignment="1" applyProtection="1">
      <alignment vertical="top"/>
    </xf>
    <xf numFmtId="0" fontId="0" fillId="0" borderId="5" xfId="0" applyBorder="1" applyAlignment="1" applyProtection="1">
      <alignment wrapText="1"/>
      <protection locked="0"/>
    </xf>
    <xf numFmtId="1" fontId="7" fillId="8" borderId="4" xfId="0" applyNumberFormat="1" applyFont="1" applyFill="1" applyBorder="1" applyProtection="1">
      <protection locked="0"/>
    </xf>
    <xf numFmtId="9" fontId="0" fillId="8" borderId="4" xfId="0" applyNumberFormat="1" applyFill="1" applyBorder="1" applyProtection="1">
      <protection locked="0"/>
    </xf>
    <xf numFmtId="0" fontId="0" fillId="8" borderId="4" xfId="0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1" fontId="0" fillId="2" borderId="4" xfId="0" applyNumberFormat="1" applyFill="1" applyBorder="1" applyProtection="1">
      <protection locked="0"/>
    </xf>
    <xf numFmtId="3" fontId="0" fillId="8" borderId="4" xfId="0" applyNumberFormat="1" applyFill="1" applyBorder="1" applyProtection="1">
      <protection locked="0"/>
    </xf>
    <xf numFmtId="164" fontId="0" fillId="7" borderId="5" xfId="0" applyNumberFormat="1" applyFill="1" applyBorder="1"/>
    <xf numFmtId="164" fontId="0" fillId="12" borderId="5" xfId="0" applyNumberFormat="1" applyFill="1" applyBorder="1"/>
    <xf numFmtId="1" fontId="4" fillId="12" borderId="5" xfId="0" applyNumberFormat="1" applyFont="1" applyFill="1" applyBorder="1"/>
    <xf numFmtId="164" fontId="0" fillId="8" borderId="4" xfId="0" applyNumberFormat="1" applyFill="1" applyBorder="1"/>
    <xf numFmtId="164" fontId="0" fillId="3" borderId="4" xfId="0" applyNumberFormat="1" applyFill="1" applyBorder="1" applyAlignment="1">
      <alignment vertical="top" wrapText="1"/>
    </xf>
    <xf numFmtId="164" fontId="0" fillId="3" borderId="4" xfId="0" applyNumberFormat="1" applyFill="1" applyBorder="1"/>
    <xf numFmtId="164" fontId="0" fillId="3" borderId="1" xfId="0" applyNumberFormat="1" applyFill="1" applyBorder="1"/>
    <xf numFmtId="164" fontId="1" fillId="10" borderId="5" xfId="0" applyNumberFormat="1" applyFont="1" applyFill="1" applyBorder="1"/>
    <xf numFmtId="164" fontId="1" fillId="10" borderId="1" xfId="0" applyNumberFormat="1" applyFont="1" applyFill="1" applyBorder="1"/>
    <xf numFmtId="164" fontId="1" fillId="11" borderId="1" xfId="0" applyNumberFormat="1" applyFont="1" applyFill="1" applyBorder="1"/>
    <xf numFmtId="164" fontId="0" fillId="8" borderId="1" xfId="0" applyNumberFormat="1" applyFill="1" applyBorder="1"/>
    <xf numFmtId="0" fontId="0" fillId="9" borderId="5" xfId="0" applyFill="1" applyBorder="1" applyAlignment="1" applyProtection="1">
      <alignment vertical="top" wrapText="1"/>
      <protection locked="0"/>
    </xf>
    <xf numFmtId="9" fontId="0" fillId="5" borderId="4" xfId="0" applyNumberFormat="1" applyFill="1" applyBorder="1" applyProtection="1"/>
    <xf numFmtId="9" fontId="0" fillId="5" borderId="4" xfId="0" applyNumberFormat="1" applyFill="1" applyBorder="1" applyProtection="1">
      <protection locked="0"/>
    </xf>
    <xf numFmtId="3" fontId="0" fillId="5" borderId="4" xfId="0" applyNumberFormat="1" applyFill="1" applyBorder="1" applyProtection="1"/>
    <xf numFmtId="1" fontId="0" fillId="5" borderId="4" xfId="0" applyNumberFormat="1" applyFill="1" applyBorder="1" applyAlignment="1" applyProtection="1">
      <alignment vertical="top" wrapText="1"/>
    </xf>
    <xf numFmtId="164" fontId="0" fillId="5" borderId="1" xfId="0" applyNumberFormat="1" applyFill="1" applyBorder="1" applyProtection="1"/>
    <xf numFmtId="164" fontId="0" fillId="5" borderId="1" xfId="0" applyNumberFormat="1" applyFill="1" applyBorder="1" applyProtection="1">
      <protection locked="0"/>
    </xf>
    <xf numFmtId="3" fontId="0" fillId="5" borderId="1" xfId="0" applyNumberFormat="1" applyFill="1" applyBorder="1" applyProtection="1"/>
    <xf numFmtId="164" fontId="0" fillId="5" borderId="2" xfId="0" applyNumberFormat="1" applyFill="1" applyBorder="1" applyProtection="1"/>
    <xf numFmtId="164" fontId="0" fillId="5" borderId="5" xfId="0" applyNumberFormat="1" applyFill="1" applyBorder="1" applyProtection="1"/>
    <xf numFmtId="9" fontId="0" fillId="5" borderId="10" xfId="0" applyNumberFormat="1" applyFill="1" applyBorder="1" applyAlignment="1" applyProtection="1">
      <alignment wrapText="1"/>
    </xf>
    <xf numFmtId="3" fontId="0" fillId="5" borderId="5" xfId="0" applyNumberFormat="1" applyFill="1" applyBorder="1" applyProtection="1"/>
    <xf numFmtId="164" fontId="0" fillId="5" borderId="9" xfId="0" applyNumberFormat="1" applyFill="1" applyBorder="1" applyProtection="1"/>
    <xf numFmtId="164" fontId="0" fillId="5" borderId="1" xfId="0" applyNumberFormat="1" applyFill="1" applyBorder="1" applyAlignment="1" applyProtection="1">
      <alignment vertical="top" wrapText="1"/>
    </xf>
    <xf numFmtId="0" fontId="0" fillId="9" borderId="5" xfId="0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2" borderId="3" xfId="0" applyFill="1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2" borderId="11" xfId="0" applyFill="1" applyBorder="1" applyAlignment="1" applyProtection="1">
      <alignment vertical="top" wrapText="1"/>
      <protection locked="0"/>
    </xf>
    <xf numFmtId="0" fontId="4" fillId="4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zoomScaleSheetLayoutView="100" workbookViewId="0">
      <selection activeCell="G5" sqref="G5"/>
    </sheetView>
  </sheetViews>
  <sheetFormatPr baseColWidth="10" defaultColWidth="8.83203125" defaultRowHeight="14" x14ac:dyDescent="0"/>
  <cols>
    <col min="1" max="1" width="6" style="26" customWidth="1"/>
    <col min="2" max="2" width="36.5" style="27" customWidth="1"/>
    <col min="3" max="3" width="14" style="26" customWidth="1"/>
    <col min="4" max="4" width="8.5" style="26" customWidth="1"/>
    <col min="5" max="5" width="8.83203125" style="27" customWidth="1"/>
    <col min="6" max="6" width="25.33203125" style="28" hidden="1" customWidth="1"/>
    <col min="7" max="7" width="12.33203125" style="26" customWidth="1"/>
    <col min="8" max="8" width="7.1640625" style="26" customWidth="1"/>
    <col min="9" max="9" width="7.5" style="26" customWidth="1"/>
    <col min="10" max="10" width="25.5" style="26" customWidth="1"/>
    <col min="11" max="11" width="10.5" style="26" customWidth="1"/>
    <col min="12" max="12" width="8.6640625" style="26" customWidth="1"/>
    <col min="13" max="13" width="7.5" style="26" customWidth="1"/>
    <col min="14" max="14" width="22.6640625" style="26" customWidth="1"/>
    <col min="15" max="16384" width="8.83203125" style="26"/>
  </cols>
  <sheetData>
    <row r="1" spans="1:7" ht="18">
      <c r="A1" s="24" t="s">
        <v>0</v>
      </c>
      <c r="B1" s="25"/>
    </row>
    <row r="2" spans="1:7" ht="15" thickBot="1"/>
    <row r="3" spans="1:7" ht="15" thickBot="1">
      <c r="A3" s="29">
        <v>1.1000000000000001</v>
      </c>
      <c r="B3" s="56" t="s">
        <v>57</v>
      </c>
      <c r="C3" s="65">
        <v>100000</v>
      </c>
      <c r="E3" s="26"/>
      <c r="F3" s="27"/>
      <c r="G3" s="28"/>
    </row>
    <row r="4" spans="1:7" ht="46.5" customHeight="1" thickBot="1">
      <c r="A4" s="29" t="s">
        <v>58</v>
      </c>
      <c r="B4" s="56" t="s">
        <v>59</v>
      </c>
      <c r="C4" s="61">
        <v>0.67</v>
      </c>
      <c r="E4" s="29" t="s">
        <v>81</v>
      </c>
      <c r="F4" s="56" t="s">
        <v>82</v>
      </c>
      <c r="G4" s="80">
        <f>C3*C4</f>
        <v>67000</v>
      </c>
    </row>
    <row r="5" spans="1:7" ht="71.25" customHeight="1" thickBot="1">
      <c r="A5" s="29" t="s">
        <v>60</v>
      </c>
      <c r="B5" s="56" t="s">
        <v>61</v>
      </c>
      <c r="C5" s="78">
        <f>1-C4</f>
        <v>0.32999999999999996</v>
      </c>
      <c r="E5" s="29" t="s">
        <v>84</v>
      </c>
      <c r="F5" s="56" t="s">
        <v>83</v>
      </c>
      <c r="G5" s="80">
        <f>C3*C5</f>
        <v>32999.999999999993</v>
      </c>
    </row>
    <row r="6" spans="1:7" ht="65.25" customHeight="1" thickBot="1">
      <c r="A6" s="29" t="s">
        <v>63</v>
      </c>
      <c r="B6" s="56" t="s">
        <v>62</v>
      </c>
      <c r="C6" s="61">
        <v>0.22</v>
      </c>
      <c r="E6" s="29" t="s">
        <v>86</v>
      </c>
      <c r="F6" s="56" t="s">
        <v>85</v>
      </c>
      <c r="G6" s="80">
        <f>C3*C6</f>
        <v>22000</v>
      </c>
    </row>
    <row r="7" spans="1:7" ht="63.75" customHeight="1" thickBot="1">
      <c r="A7" s="29" t="s">
        <v>64</v>
      </c>
      <c r="B7" s="56" t="s">
        <v>65</v>
      </c>
      <c r="C7" s="61">
        <v>1</v>
      </c>
      <c r="E7" s="29" t="s">
        <v>88</v>
      </c>
      <c r="F7" s="56" t="s">
        <v>87</v>
      </c>
      <c r="G7" s="80">
        <f>G6*C7</f>
        <v>22000</v>
      </c>
    </row>
    <row r="8" spans="1:7" ht="36" customHeight="1" thickBot="1">
      <c r="A8" s="29" t="s">
        <v>67</v>
      </c>
      <c r="B8" s="56" t="s">
        <v>66</v>
      </c>
      <c r="C8" s="61">
        <v>0.35</v>
      </c>
      <c r="E8" s="29" t="s">
        <v>90</v>
      </c>
      <c r="F8" s="56" t="s">
        <v>89</v>
      </c>
      <c r="G8" s="80">
        <f>C3*C8</f>
        <v>35000</v>
      </c>
    </row>
    <row r="9" spans="1:7" ht="93.75" customHeight="1" thickBot="1">
      <c r="A9" s="29" t="s">
        <v>68</v>
      </c>
      <c r="B9" s="77" t="s">
        <v>372</v>
      </c>
      <c r="C9" s="79">
        <v>0.99</v>
      </c>
      <c r="E9" s="29" t="s">
        <v>92</v>
      </c>
      <c r="F9" s="56" t="s">
        <v>91</v>
      </c>
      <c r="G9" s="80">
        <f>G8*C9</f>
        <v>34650</v>
      </c>
    </row>
    <row r="10" spans="1:7" ht="54.75" customHeight="1" thickBot="1">
      <c r="A10" s="29" t="s">
        <v>70</v>
      </c>
      <c r="B10" s="56" t="s">
        <v>69</v>
      </c>
      <c r="C10" s="61">
        <v>0.4</v>
      </c>
      <c r="E10" s="29" t="s">
        <v>94</v>
      </c>
      <c r="F10" s="56" t="s">
        <v>93</v>
      </c>
      <c r="G10" s="80">
        <f>G8*C10</f>
        <v>14000</v>
      </c>
    </row>
    <row r="11" spans="1:7" ht="48" customHeight="1" thickBot="1">
      <c r="A11" s="29" t="s">
        <v>72</v>
      </c>
      <c r="B11" s="56" t="s">
        <v>71</v>
      </c>
      <c r="C11" s="78">
        <f>1-C10</f>
        <v>0.6</v>
      </c>
      <c r="E11" s="29" t="s">
        <v>96</v>
      </c>
      <c r="F11" s="56" t="s">
        <v>95</v>
      </c>
      <c r="G11" s="80">
        <f>G8*C11</f>
        <v>21000</v>
      </c>
    </row>
    <row r="12" spans="1:7" ht="69" customHeight="1" thickBot="1">
      <c r="A12" s="29" t="s">
        <v>74</v>
      </c>
      <c r="B12" s="56" t="s">
        <v>73</v>
      </c>
      <c r="C12" s="61">
        <v>0.5</v>
      </c>
      <c r="E12" s="29" t="s">
        <v>98</v>
      </c>
      <c r="F12" s="56" t="s">
        <v>97</v>
      </c>
      <c r="G12" s="80">
        <f>G11*C12</f>
        <v>10500</v>
      </c>
    </row>
    <row r="13" spans="1:7" ht="62.25" customHeight="1" thickBot="1">
      <c r="A13" s="29" t="s">
        <v>75</v>
      </c>
      <c r="B13" s="56" t="s">
        <v>353</v>
      </c>
      <c r="C13" s="61">
        <v>0.5</v>
      </c>
      <c r="E13" s="29" t="s">
        <v>99</v>
      </c>
      <c r="F13" s="56" t="s">
        <v>100</v>
      </c>
      <c r="G13" s="80">
        <f>G11*C13</f>
        <v>10500</v>
      </c>
    </row>
    <row r="14" spans="1:7" ht="107.25" customHeight="1" thickBot="1">
      <c r="A14" s="29" t="s">
        <v>76</v>
      </c>
      <c r="B14" s="77" t="s">
        <v>373</v>
      </c>
      <c r="C14" s="61">
        <v>1</v>
      </c>
      <c r="E14" s="29" t="s">
        <v>101</v>
      </c>
      <c r="F14" s="56" t="s">
        <v>354</v>
      </c>
      <c r="G14" s="80">
        <f>G10*C14</f>
        <v>14000</v>
      </c>
    </row>
    <row r="15" spans="1:7" ht="111.75" customHeight="1" thickBot="1">
      <c r="A15" s="29" t="s">
        <v>77</v>
      </c>
      <c r="B15" s="77" t="s">
        <v>374</v>
      </c>
      <c r="C15" s="78">
        <f>1-C14</f>
        <v>0</v>
      </c>
      <c r="E15" s="29" t="s">
        <v>103</v>
      </c>
      <c r="F15" s="56" t="s">
        <v>102</v>
      </c>
      <c r="G15" s="80">
        <f>G10*C15</f>
        <v>0</v>
      </c>
    </row>
    <row r="16" spans="1:7" ht="79.5" customHeight="1" thickBot="1">
      <c r="A16" s="29" t="s">
        <v>78</v>
      </c>
      <c r="B16" s="77" t="s">
        <v>375</v>
      </c>
      <c r="C16" s="61">
        <v>0</v>
      </c>
      <c r="E16" s="29" t="s">
        <v>104</v>
      </c>
      <c r="F16" s="56" t="s">
        <v>344</v>
      </c>
      <c r="G16" s="80">
        <f>C3*C16</f>
        <v>0</v>
      </c>
    </row>
    <row r="17" spans="1:15" ht="29" thickBot="1">
      <c r="A17" s="29">
        <v>1.1499999999999999</v>
      </c>
      <c r="B17" s="56" t="s">
        <v>79</v>
      </c>
      <c r="C17" s="63">
        <v>6</v>
      </c>
      <c r="F17" s="27"/>
      <c r="G17" s="28"/>
    </row>
    <row r="18" spans="1:15" ht="15" thickBot="1">
      <c r="A18" s="29">
        <v>1.1599999999999999</v>
      </c>
      <c r="B18" s="56" t="s">
        <v>80</v>
      </c>
      <c r="C18" s="61">
        <v>0.1</v>
      </c>
      <c r="F18" s="27"/>
      <c r="G18" s="28"/>
    </row>
    <row r="19" spans="1:15">
      <c r="A19" s="27"/>
      <c r="F19" s="27"/>
      <c r="G19" s="28"/>
    </row>
    <row r="20" spans="1:15">
      <c r="A20" s="27"/>
      <c r="F20" s="27"/>
      <c r="G20" s="28"/>
    </row>
    <row r="21" spans="1:15">
      <c r="A21" s="27"/>
      <c r="F21" s="27"/>
      <c r="G21" s="28"/>
    </row>
    <row r="22" spans="1:15">
      <c r="A22" s="27"/>
      <c r="F22" s="27"/>
      <c r="G22" s="28"/>
    </row>
    <row r="23" spans="1:15">
      <c r="A23" s="27"/>
      <c r="F23" s="27"/>
      <c r="G23" s="28"/>
    </row>
    <row r="24" spans="1:15">
      <c r="A24" s="27"/>
      <c r="F24" s="27"/>
      <c r="G24" s="28"/>
    </row>
    <row r="25" spans="1:15">
      <c r="A25" s="27"/>
      <c r="F25" s="27"/>
      <c r="G25" s="28"/>
    </row>
    <row r="26" spans="1:15" ht="14.25" customHeight="1">
      <c r="A26" s="27"/>
      <c r="F26" s="27"/>
      <c r="G26" s="28"/>
    </row>
    <row r="27" spans="1:15" ht="14.25" customHeight="1">
      <c r="A27" s="27"/>
      <c r="F27" s="27"/>
      <c r="G27" s="28"/>
    </row>
    <row r="28" spans="1:15">
      <c r="A28" s="27"/>
      <c r="F28" s="27"/>
      <c r="G28" s="28"/>
    </row>
    <row r="29" spans="1:15" ht="18">
      <c r="A29" s="25" t="s">
        <v>355</v>
      </c>
      <c r="B29" s="25"/>
      <c r="F29" s="27"/>
      <c r="G29" s="28"/>
    </row>
    <row r="30" spans="1:15" ht="15" thickBot="1">
      <c r="A30" s="27"/>
      <c r="D30" s="27"/>
      <c r="F30" s="27"/>
      <c r="G30" s="27"/>
      <c r="H30" s="28"/>
    </row>
    <row r="31" spans="1:15" ht="57.75" customHeight="1" thickBot="1">
      <c r="A31" s="29" t="s">
        <v>106</v>
      </c>
      <c r="B31" s="56" t="s">
        <v>105</v>
      </c>
      <c r="C31" s="63">
        <v>14</v>
      </c>
      <c r="D31" s="27"/>
      <c r="E31" s="29" t="s">
        <v>113</v>
      </c>
      <c r="F31" s="56" t="s">
        <v>356</v>
      </c>
      <c r="G31" s="81">
        <f>36-C31</f>
        <v>22</v>
      </c>
      <c r="H31" s="30"/>
      <c r="I31" s="29" t="s">
        <v>240</v>
      </c>
      <c r="J31" s="56" t="s">
        <v>112</v>
      </c>
      <c r="K31" s="61">
        <v>0.25</v>
      </c>
      <c r="M31" s="29" t="s">
        <v>243</v>
      </c>
      <c r="N31" s="56" t="s">
        <v>117</v>
      </c>
      <c r="O31" s="80">
        <f>G8*K31</f>
        <v>8750</v>
      </c>
    </row>
    <row r="32" spans="1:15" ht="64.5" customHeight="1" thickBot="1">
      <c r="A32" s="29" t="s">
        <v>108</v>
      </c>
      <c r="B32" s="56" t="s">
        <v>107</v>
      </c>
      <c r="C32" s="63">
        <v>20</v>
      </c>
      <c r="D32" s="27"/>
      <c r="E32" s="29" t="s">
        <v>115</v>
      </c>
      <c r="F32" s="56" t="s">
        <v>357</v>
      </c>
      <c r="G32" s="81">
        <f>36-C32</f>
        <v>16</v>
      </c>
      <c r="H32" s="30"/>
      <c r="I32" s="29" t="s">
        <v>241</v>
      </c>
      <c r="J32" s="56" t="s">
        <v>114</v>
      </c>
      <c r="K32" s="61">
        <v>0.25</v>
      </c>
      <c r="M32" s="29" t="s">
        <v>244</v>
      </c>
      <c r="N32" s="56" t="s">
        <v>118</v>
      </c>
      <c r="O32" s="80">
        <f>G8*K32</f>
        <v>8750</v>
      </c>
    </row>
    <row r="33" spans="1:15" ht="58.5" customHeight="1" thickBot="1">
      <c r="A33" s="29" t="s">
        <v>110</v>
      </c>
      <c r="B33" s="56" t="s">
        <v>109</v>
      </c>
      <c r="C33" s="63">
        <v>28</v>
      </c>
      <c r="D33" s="27"/>
      <c r="E33" s="29" t="s">
        <v>239</v>
      </c>
      <c r="F33" s="56" t="s">
        <v>358</v>
      </c>
      <c r="G33" s="81">
        <f>36-C33</f>
        <v>8</v>
      </c>
      <c r="H33" s="30"/>
      <c r="I33" s="29" t="s">
        <v>242</v>
      </c>
      <c r="J33" s="56" t="s">
        <v>116</v>
      </c>
      <c r="K33" s="61">
        <v>0.25</v>
      </c>
      <c r="M33" s="29" t="s">
        <v>245</v>
      </c>
      <c r="N33" s="56" t="s">
        <v>119</v>
      </c>
      <c r="O33" s="80">
        <f>G8*K33</f>
        <v>8750</v>
      </c>
    </row>
    <row r="34" spans="1:15" ht="64.5" customHeight="1" thickBot="1">
      <c r="A34" s="27"/>
      <c r="D34" s="27"/>
      <c r="E34" s="26"/>
      <c r="F34" s="26"/>
      <c r="I34" s="29" t="s">
        <v>111</v>
      </c>
      <c r="J34" s="56" t="s">
        <v>248</v>
      </c>
      <c r="K34" s="61">
        <v>0.25</v>
      </c>
      <c r="M34" s="29" t="s">
        <v>247</v>
      </c>
      <c r="N34" s="56" t="s">
        <v>267</v>
      </c>
      <c r="O34" s="80">
        <f>G8*K34</f>
        <v>8750</v>
      </c>
    </row>
    <row r="35" spans="1:15" ht="71" thickBot="1">
      <c r="A35" s="29" t="s">
        <v>264</v>
      </c>
      <c r="B35" s="56" t="s">
        <v>345</v>
      </c>
      <c r="C35" s="63">
        <v>4</v>
      </c>
      <c r="E35" s="29" t="s">
        <v>265</v>
      </c>
      <c r="F35" s="56" t="s">
        <v>346</v>
      </c>
      <c r="G35" s="63">
        <v>4</v>
      </c>
      <c r="I35" s="29" t="s">
        <v>266</v>
      </c>
      <c r="J35" s="56" t="s">
        <v>347</v>
      </c>
      <c r="K35" s="63">
        <v>4</v>
      </c>
    </row>
    <row r="36" spans="1:15" ht="71" thickBot="1">
      <c r="A36" s="29">
        <v>2.6</v>
      </c>
      <c r="B36" s="77" t="s">
        <v>349</v>
      </c>
      <c r="C36" s="64" t="s">
        <v>27</v>
      </c>
      <c r="E36" s="26"/>
      <c r="F36" s="27"/>
      <c r="G36" s="28"/>
    </row>
    <row r="37" spans="1:15">
      <c r="E37" s="26"/>
      <c r="F37" s="27"/>
      <c r="G37" s="28"/>
    </row>
    <row r="38" spans="1:15">
      <c r="E38" s="26"/>
      <c r="F38" s="27"/>
      <c r="G38" s="28"/>
    </row>
    <row r="39" spans="1:15">
      <c r="E39" s="26"/>
      <c r="F39" s="27"/>
      <c r="G39" s="28"/>
    </row>
    <row r="40" spans="1:15">
      <c r="E40" s="26"/>
      <c r="F40" s="27"/>
      <c r="G40" s="28"/>
    </row>
    <row r="41" spans="1:15" ht="18">
      <c r="A41" s="24" t="s">
        <v>360</v>
      </c>
      <c r="B41" s="25"/>
      <c r="E41" s="26"/>
      <c r="F41" s="27"/>
      <c r="G41" s="28"/>
    </row>
    <row r="42" spans="1:15" ht="15" thickBot="1">
      <c r="E42" s="26"/>
      <c r="F42" s="27"/>
      <c r="G42" s="28"/>
    </row>
    <row r="43" spans="1:15" ht="78" customHeight="1" thickBot="1">
      <c r="A43" s="29" t="s">
        <v>120</v>
      </c>
      <c r="B43" s="77" t="s">
        <v>376</v>
      </c>
      <c r="C43" s="61">
        <v>1</v>
      </c>
      <c r="E43" s="29" t="s">
        <v>122</v>
      </c>
      <c r="F43" s="56" t="s">
        <v>123</v>
      </c>
      <c r="G43" s="80">
        <f>G8*C43</f>
        <v>35000</v>
      </c>
    </row>
    <row r="44" spans="1:15" ht="89.25" customHeight="1" thickBot="1">
      <c r="A44" s="29" t="s">
        <v>121</v>
      </c>
      <c r="B44" s="77" t="s">
        <v>377</v>
      </c>
      <c r="C44" s="61">
        <v>1</v>
      </c>
      <c r="E44" s="29" t="s">
        <v>359</v>
      </c>
      <c r="F44" s="56" t="s">
        <v>246</v>
      </c>
      <c r="G44" s="80">
        <f>G8*C44</f>
        <v>35000</v>
      </c>
    </row>
    <row r="45" spans="1:15" ht="43" thickBot="1">
      <c r="A45" s="29">
        <v>3.3</v>
      </c>
      <c r="B45" s="56" t="s">
        <v>238</v>
      </c>
      <c r="C45" s="62">
        <v>24</v>
      </c>
    </row>
    <row r="47" spans="1:15" ht="18">
      <c r="A47" s="24" t="s">
        <v>367</v>
      </c>
      <c r="B47" s="25"/>
    </row>
    <row r="48" spans="1:15" ht="19" thickBot="1">
      <c r="B48" s="25"/>
    </row>
    <row r="49" spans="1:7" ht="80.25" customHeight="1" thickBot="1">
      <c r="A49" s="29">
        <v>4.0999999999999996</v>
      </c>
      <c r="B49" s="77" t="s">
        <v>378</v>
      </c>
      <c r="C49" s="60">
        <v>12</v>
      </c>
    </row>
    <row r="50" spans="1:7" ht="29" thickBot="1">
      <c r="A50" s="29">
        <v>4.2</v>
      </c>
      <c r="B50" s="56" t="s">
        <v>269</v>
      </c>
      <c r="C50" s="61">
        <v>0.9</v>
      </c>
    </row>
    <row r="51" spans="1:7" ht="29" thickBot="1">
      <c r="A51" s="29">
        <v>4.3</v>
      </c>
      <c r="B51" s="56" t="s">
        <v>270</v>
      </c>
      <c r="C51" s="78">
        <f>1-C50</f>
        <v>9.9999999999999978E-2</v>
      </c>
    </row>
    <row r="52" spans="1:7">
      <c r="A52" s="28"/>
      <c r="B52" s="28"/>
      <c r="C52" s="28"/>
      <c r="D52" s="28"/>
    </row>
    <row r="53" spans="1:7">
      <c r="A53" s="28"/>
      <c r="B53" s="28"/>
      <c r="C53" s="28"/>
      <c r="D53" s="28"/>
    </row>
    <row r="54" spans="1:7">
      <c r="A54" s="28"/>
      <c r="B54" s="28"/>
      <c r="C54" s="28"/>
      <c r="D54" s="28"/>
    </row>
    <row r="55" spans="1:7">
      <c r="A55" s="28"/>
      <c r="B55" s="28"/>
      <c r="C55" s="28"/>
      <c r="D55" s="28"/>
    </row>
    <row r="56" spans="1:7">
      <c r="A56" s="28"/>
      <c r="B56" s="28"/>
      <c r="C56" s="28"/>
      <c r="D56" s="28"/>
    </row>
    <row r="57" spans="1:7">
      <c r="A57" s="28"/>
      <c r="B57" s="28"/>
      <c r="C57" s="28"/>
      <c r="D57" s="28"/>
    </row>
    <row r="58" spans="1:7">
      <c r="C58" s="51"/>
    </row>
    <row r="59" spans="1:7" ht="18">
      <c r="A59" s="24" t="s">
        <v>4</v>
      </c>
      <c r="B59" s="25"/>
    </row>
    <row r="60" spans="1:7" ht="19" thickBot="1">
      <c r="B60" s="25"/>
      <c r="G60" s="32" t="s">
        <v>255</v>
      </c>
    </row>
    <row r="61" spans="1:7" ht="40.5" customHeight="1" thickBot="1">
      <c r="A61" s="29" t="s">
        <v>124</v>
      </c>
      <c r="B61" s="56" t="s">
        <v>235</v>
      </c>
      <c r="C61" s="94" t="s">
        <v>368</v>
      </c>
      <c r="D61" s="95"/>
      <c r="E61" s="95"/>
      <c r="F61" s="96"/>
      <c r="G61" s="82">
        <f>VLOOKUP(C61,'Tab 2 Drug Dosing &amp; Costs'!$B$5:$C$11,2)</f>
        <v>1</v>
      </c>
    </row>
    <row r="62" spans="1:7" ht="40.5" customHeight="1" thickBot="1">
      <c r="A62" s="29" t="s">
        <v>259</v>
      </c>
      <c r="B62" s="56" t="s">
        <v>268</v>
      </c>
      <c r="E62" s="26"/>
      <c r="F62" s="26"/>
      <c r="G62" s="82">
        <f>'Tab 2 Drug Dosing &amp; Costs'!C14</f>
        <v>1</v>
      </c>
    </row>
    <row r="63" spans="1:7" ht="53.25" customHeight="1" thickBot="1">
      <c r="A63" s="29" t="s">
        <v>260</v>
      </c>
      <c r="B63" s="59" t="s">
        <v>262</v>
      </c>
      <c r="E63" s="26"/>
      <c r="F63" s="26"/>
      <c r="G63" s="82">
        <f>'Tab 2 Drug Dosing &amp; Costs'!C15</f>
        <v>1</v>
      </c>
    </row>
    <row r="64" spans="1:7" ht="40.5" customHeight="1" thickBot="1">
      <c r="A64" s="29" t="s">
        <v>261</v>
      </c>
      <c r="B64" s="59" t="s">
        <v>263</v>
      </c>
      <c r="E64" s="26"/>
      <c r="F64" s="26"/>
      <c r="G64" s="83">
        <f>'Tab 2 Drug Dosing &amp; Costs'!C16</f>
        <v>1</v>
      </c>
    </row>
    <row r="65" spans="1:7" ht="29" thickBot="1">
      <c r="A65" s="29">
        <v>5.3</v>
      </c>
      <c r="B65" s="56" t="s">
        <v>125</v>
      </c>
      <c r="C65" s="94" t="s">
        <v>371</v>
      </c>
      <c r="D65" s="95"/>
      <c r="E65" s="95"/>
      <c r="F65" s="96"/>
      <c r="G65" s="82">
        <f>VLOOKUP(C65,'Tab 2 Drug Dosing &amp; Costs'!$B$18:$C$23,2)</f>
        <v>1</v>
      </c>
    </row>
    <row r="66" spans="1:7" ht="29" thickBot="1">
      <c r="A66" s="29" t="s">
        <v>127</v>
      </c>
      <c r="B66" s="56" t="s">
        <v>249</v>
      </c>
      <c r="C66" s="58">
        <v>0.5</v>
      </c>
      <c r="D66" s="34"/>
      <c r="E66" s="26"/>
      <c r="F66" s="26"/>
    </row>
    <row r="67" spans="1:7" ht="29" thickBot="1">
      <c r="A67" s="29" t="s">
        <v>258</v>
      </c>
      <c r="B67" s="27" t="s">
        <v>250</v>
      </c>
      <c r="C67" s="84">
        <f>$G$8*$C$66</f>
        <v>17500</v>
      </c>
      <c r="D67" s="34"/>
      <c r="E67" s="26"/>
      <c r="F67" s="26"/>
    </row>
    <row r="68" spans="1:7" ht="43" thickBot="1">
      <c r="A68" s="29">
        <v>5.5</v>
      </c>
      <c r="B68" s="56" t="s">
        <v>236</v>
      </c>
      <c r="C68" s="94" t="s">
        <v>369</v>
      </c>
      <c r="D68" s="95"/>
      <c r="E68" s="95"/>
      <c r="F68" s="96"/>
      <c r="G68" s="82">
        <f>VLOOKUP(C68,'Tab 2 Drug Dosing &amp; Costs'!$B$33:$C$36,2)</f>
        <v>1</v>
      </c>
    </row>
    <row r="69" spans="1:7" ht="43" thickBot="1">
      <c r="A69" s="29">
        <v>5.6</v>
      </c>
      <c r="B69" s="56" t="s">
        <v>290</v>
      </c>
      <c r="C69" s="94" t="s">
        <v>294</v>
      </c>
      <c r="D69" s="95"/>
      <c r="E69" s="95"/>
      <c r="F69" s="96"/>
      <c r="G69" s="85">
        <f>VLOOKUP(C69,'Tab 2 Drug Dosing &amp; Costs'!$B$42:$C$45,2)</f>
        <v>1</v>
      </c>
    </row>
    <row r="70" spans="1:7" ht="56">
      <c r="A70" s="29">
        <v>5.7</v>
      </c>
      <c r="B70" s="56" t="s">
        <v>287</v>
      </c>
      <c r="C70" s="35"/>
      <c r="D70" s="35"/>
      <c r="E70" s="35" t="s">
        <v>44</v>
      </c>
      <c r="F70" s="35"/>
      <c r="G70" s="86">
        <f>SUM('Tab 2 Drug Dosing &amp; Costs'!C27+'Tab 2 Drug Dosing &amp; Costs'!C29+'Tab 2 Drug Dosing &amp; Costs'!C30+'Tab 2 Drug Dosing &amp; Costs'!C31)</f>
        <v>4</v>
      </c>
    </row>
    <row r="71" spans="1:7" ht="28">
      <c r="A71" s="29" t="s">
        <v>350</v>
      </c>
      <c r="B71" s="56" t="s">
        <v>126</v>
      </c>
      <c r="C71" s="87">
        <f>1-C66</f>
        <v>0.5</v>
      </c>
      <c r="E71" s="26"/>
      <c r="F71" s="26"/>
    </row>
    <row r="72" spans="1:7" ht="29" thickBot="1">
      <c r="A72" s="29" t="s">
        <v>351</v>
      </c>
      <c r="B72" s="27" t="s">
        <v>370</v>
      </c>
      <c r="C72" s="88">
        <f>G8-C67</f>
        <v>17500</v>
      </c>
      <c r="E72" s="26"/>
      <c r="F72" s="26"/>
    </row>
    <row r="73" spans="1:7" ht="43" thickBot="1">
      <c r="A73" s="29">
        <v>5.9</v>
      </c>
      <c r="B73" s="56" t="s">
        <v>237</v>
      </c>
      <c r="C73" s="97" t="s">
        <v>326</v>
      </c>
      <c r="D73" s="95"/>
      <c r="E73" s="95"/>
      <c r="F73" s="95"/>
      <c r="G73" s="86">
        <f>VLOOKUP(C73,'Tab 2 Drug Dosing &amp; Costs'!$B$38:$C$40,2)</f>
        <v>1</v>
      </c>
    </row>
    <row r="74" spans="1:7" ht="43" thickBot="1">
      <c r="A74" s="54" t="s">
        <v>352</v>
      </c>
      <c r="B74" s="56" t="s">
        <v>291</v>
      </c>
      <c r="C74" s="94" t="s">
        <v>294</v>
      </c>
      <c r="D74" s="95"/>
      <c r="E74" s="95"/>
      <c r="F74" s="96"/>
      <c r="G74" s="89">
        <f>VLOOKUP(C74,'Tab 2 Drug Dosing &amp; Costs'!$B$48:$C$49,2)</f>
        <v>1</v>
      </c>
    </row>
    <row r="75" spans="1:7" ht="57" thickBot="1">
      <c r="A75" s="29">
        <v>5.1100000000000003</v>
      </c>
      <c r="B75" s="56" t="s">
        <v>288</v>
      </c>
      <c r="E75" s="35" t="s">
        <v>44</v>
      </c>
      <c r="F75" s="35"/>
      <c r="G75" s="89">
        <f>SUM('Tab 2 Drug Dosing &amp; Costs'!C28+'Tab 2 Drug Dosing &amp; Costs'!C29+'Tab 2 Drug Dosing &amp; Costs'!C30+'Tab 2 Drug Dosing &amp; Costs'!C31)</f>
        <v>4</v>
      </c>
    </row>
    <row r="76" spans="1:7">
      <c r="A76" s="27"/>
    </row>
    <row r="77" spans="1:7" ht="18">
      <c r="A77" s="24" t="s">
        <v>16</v>
      </c>
      <c r="B77" s="25"/>
      <c r="C77" s="36" t="s">
        <v>46</v>
      </c>
      <c r="D77" s="36" t="s">
        <v>45</v>
      </c>
      <c r="E77" s="36" t="s">
        <v>47</v>
      </c>
    </row>
    <row r="78" spans="1:7" ht="19" thickBot="1">
      <c r="A78" s="24"/>
      <c r="B78" s="25"/>
      <c r="C78" s="36"/>
      <c r="D78" s="36"/>
      <c r="E78" s="36"/>
    </row>
    <row r="79" spans="1:7" ht="15" thickBot="1">
      <c r="A79" s="29">
        <v>6.1</v>
      </c>
      <c r="B79" s="56" t="s">
        <v>128</v>
      </c>
      <c r="C79" s="55">
        <v>22</v>
      </c>
      <c r="D79" s="50">
        <v>2</v>
      </c>
      <c r="E79" s="90">
        <f>C79*D79</f>
        <v>44</v>
      </c>
    </row>
    <row r="80" spans="1:7" ht="15" thickBot="1">
      <c r="A80" s="29">
        <v>6.2</v>
      </c>
      <c r="B80" s="56" t="s">
        <v>129</v>
      </c>
      <c r="C80" s="55"/>
      <c r="D80" s="50"/>
      <c r="E80" s="90">
        <f t="shared" ref="E80:E88" si="0">C80*D80</f>
        <v>0</v>
      </c>
    </row>
    <row r="81" spans="1:6" ht="15" thickBot="1">
      <c r="A81" s="29">
        <v>6.3</v>
      </c>
      <c r="B81" s="56" t="s">
        <v>130</v>
      </c>
      <c r="C81" s="55"/>
      <c r="D81" s="50"/>
      <c r="E81" s="90">
        <f t="shared" si="0"/>
        <v>0</v>
      </c>
    </row>
    <row r="82" spans="1:6" ht="15" thickBot="1">
      <c r="A82" s="29">
        <v>6.4</v>
      </c>
      <c r="B82" s="56" t="s">
        <v>131</v>
      </c>
      <c r="C82" s="55"/>
      <c r="D82" s="50"/>
      <c r="E82" s="90">
        <f t="shared" si="0"/>
        <v>0</v>
      </c>
    </row>
    <row r="83" spans="1:6" ht="29" thickBot="1">
      <c r="A83" s="29">
        <v>6.5</v>
      </c>
      <c r="B83" s="77" t="s">
        <v>233</v>
      </c>
      <c r="C83" s="55"/>
      <c r="D83" s="50"/>
      <c r="E83" s="90">
        <f t="shared" si="0"/>
        <v>0</v>
      </c>
    </row>
    <row r="84" spans="1:6" ht="29" thickBot="1">
      <c r="A84" s="29">
        <v>6.6</v>
      </c>
      <c r="B84" s="77" t="s">
        <v>233</v>
      </c>
      <c r="C84" s="55"/>
      <c r="D84" s="50"/>
      <c r="E84" s="90">
        <f t="shared" si="0"/>
        <v>0</v>
      </c>
    </row>
    <row r="85" spans="1:6" ht="29" thickBot="1">
      <c r="A85" s="29">
        <v>6.7</v>
      </c>
      <c r="B85" s="77" t="s">
        <v>233</v>
      </c>
      <c r="C85" s="55"/>
      <c r="D85" s="50"/>
      <c r="E85" s="90">
        <f t="shared" si="0"/>
        <v>0</v>
      </c>
    </row>
    <row r="86" spans="1:6" ht="29" thickBot="1">
      <c r="A86" s="29">
        <v>6.8</v>
      </c>
      <c r="B86" s="77" t="s">
        <v>233</v>
      </c>
      <c r="C86" s="55"/>
      <c r="D86" s="50"/>
      <c r="E86" s="90">
        <f t="shared" si="0"/>
        <v>0</v>
      </c>
    </row>
    <row r="87" spans="1:6" ht="29" thickBot="1">
      <c r="A87" s="29">
        <v>6.9</v>
      </c>
      <c r="B87" s="77" t="s">
        <v>233</v>
      </c>
      <c r="C87" s="55"/>
      <c r="D87" s="50"/>
      <c r="E87" s="90">
        <f t="shared" si="0"/>
        <v>0</v>
      </c>
    </row>
    <row r="88" spans="1:6" ht="29" thickBot="1">
      <c r="A88" s="29" t="s">
        <v>132</v>
      </c>
      <c r="B88" s="77" t="s">
        <v>233</v>
      </c>
      <c r="C88" s="55"/>
      <c r="D88" s="50"/>
      <c r="E88" s="90">
        <f t="shared" si="0"/>
        <v>0</v>
      </c>
    </row>
    <row r="89" spans="1:6">
      <c r="B89" s="26"/>
      <c r="E89" s="26"/>
      <c r="F89" s="26"/>
    </row>
    <row r="90" spans="1:6">
      <c r="B90" s="26"/>
      <c r="E90" s="26"/>
      <c r="F90" s="26"/>
    </row>
    <row r="91" spans="1:6">
      <c r="B91" s="26"/>
      <c r="E91" s="26"/>
      <c r="F91" s="26"/>
    </row>
    <row r="92" spans="1:6" ht="18">
      <c r="A92" s="24" t="s">
        <v>5</v>
      </c>
      <c r="B92" s="25"/>
      <c r="C92" s="36" t="s">
        <v>46</v>
      </c>
      <c r="D92" s="36" t="s">
        <v>45</v>
      </c>
      <c r="E92" s="36" t="s">
        <v>47</v>
      </c>
      <c r="F92" s="26"/>
    </row>
    <row r="93" spans="1:6" ht="19" thickBot="1">
      <c r="A93" s="24"/>
      <c r="B93" s="25"/>
      <c r="C93" s="36"/>
      <c r="D93" s="36"/>
      <c r="E93" s="36"/>
      <c r="F93" s="26"/>
    </row>
    <row r="94" spans="1:6" ht="15" thickBot="1">
      <c r="A94" s="29">
        <v>7.1</v>
      </c>
      <c r="B94" s="77" t="s">
        <v>133</v>
      </c>
      <c r="C94" s="55"/>
      <c r="D94" s="50"/>
      <c r="E94" s="90">
        <f>C94*D94</f>
        <v>0</v>
      </c>
    </row>
    <row r="95" spans="1:6" ht="15" thickBot="1">
      <c r="A95" s="29">
        <v>7.2</v>
      </c>
      <c r="B95" s="77" t="s">
        <v>134</v>
      </c>
      <c r="C95" s="55"/>
      <c r="D95" s="50"/>
      <c r="E95" s="90">
        <f t="shared" ref="E95:E103" si="1">C95*D95</f>
        <v>0</v>
      </c>
    </row>
    <row r="96" spans="1:6" ht="15" thickBot="1">
      <c r="A96" s="29">
        <v>7.3</v>
      </c>
      <c r="B96" s="77" t="s">
        <v>135</v>
      </c>
      <c r="C96" s="55"/>
      <c r="D96" s="50"/>
      <c r="E96" s="90">
        <f t="shared" si="1"/>
        <v>0</v>
      </c>
    </row>
    <row r="97" spans="1:5" ht="15" thickBot="1">
      <c r="A97" s="29">
        <v>7.4</v>
      </c>
      <c r="B97" s="77" t="s">
        <v>136</v>
      </c>
      <c r="C97" s="55"/>
      <c r="D97" s="50"/>
      <c r="E97" s="90">
        <f t="shared" si="1"/>
        <v>0</v>
      </c>
    </row>
    <row r="98" spans="1:5" ht="29" thickBot="1">
      <c r="A98" s="29">
        <v>7.5</v>
      </c>
      <c r="B98" s="77" t="s">
        <v>234</v>
      </c>
      <c r="C98" s="55"/>
      <c r="D98" s="50"/>
      <c r="E98" s="90">
        <f t="shared" si="1"/>
        <v>0</v>
      </c>
    </row>
    <row r="99" spans="1:5" ht="29" thickBot="1">
      <c r="A99" s="29">
        <v>7.6</v>
      </c>
      <c r="B99" s="77" t="s">
        <v>234</v>
      </c>
      <c r="C99" s="55"/>
      <c r="D99" s="50"/>
      <c r="E99" s="90">
        <f t="shared" si="1"/>
        <v>0</v>
      </c>
    </row>
    <row r="100" spans="1:5" ht="29" thickBot="1">
      <c r="A100" s="29">
        <v>7.7</v>
      </c>
      <c r="B100" s="77" t="s">
        <v>234</v>
      </c>
      <c r="C100" s="55"/>
      <c r="D100" s="50"/>
      <c r="E100" s="90">
        <f t="shared" si="1"/>
        <v>0</v>
      </c>
    </row>
    <row r="101" spans="1:5" ht="29" thickBot="1">
      <c r="A101" s="29">
        <v>7.8</v>
      </c>
      <c r="B101" s="77" t="s">
        <v>234</v>
      </c>
      <c r="C101" s="55"/>
      <c r="D101" s="50"/>
      <c r="E101" s="90">
        <f t="shared" si="1"/>
        <v>0</v>
      </c>
    </row>
    <row r="102" spans="1:5" ht="29" thickBot="1">
      <c r="A102" s="29">
        <v>7.9</v>
      </c>
      <c r="B102" s="77" t="s">
        <v>234</v>
      </c>
      <c r="C102" s="55">
        <v>0</v>
      </c>
      <c r="D102" s="50"/>
      <c r="E102" s="90">
        <f t="shared" si="1"/>
        <v>0</v>
      </c>
    </row>
    <row r="103" spans="1:5" ht="29" thickBot="1">
      <c r="A103" s="29" t="s">
        <v>137</v>
      </c>
      <c r="B103" s="77" t="s">
        <v>234</v>
      </c>
      <c r="C103" s="55"/>
      <c r="D103" s="50"/>
      <c r="E103" s="90">
        <f t="shared" si="1"/>
        <v>0</v>
      </c>
    </row>
    <row r="105" spans="1:5" ht="18">
      <c r="A105" s="24" t="s">
        <v>17</v>
      </c>
      <c r="B105" s="25"/>
      <c r="C105" s="36" t="s">
        <v>46</v>
      </c>
      <c r="D105" s="36" t="s">
        <v>45</v>
      </c>
      <c r="E105" s="36" t="s">
        <v>47</v>
      </c>
    </row>
    <row r="106" spans="1:5" ht="19" thickBot="1">
      <c r="A106" s="24"/>
      <c r="B106" s="25"/>
      <c r="C106" s="36"/>
      <c r="D106" s="36"/>
      <c r="E106" s="36"/>
    </row>
    <row r="107" spans="1:5" ht="15" thickBot="1">
      <c r="A107" s="29">
        <v>8.1</v>
      </c>
      <c r="B107" s="77" t="s">
        <v>138</v>
      </c>
      <c r="C107" s="55"/>
      <c r="D107" s="50"/>
      <c r="E107" s="90">
        <f>C107*D107</f>
        <v>0</v>
      </c>
    </row>
    <row r="108" spans="1:5" ht="15" thickBot="1">
      <c r="A108" s="29">
        <v>8.1999999999999993</v>
      </c>
      <c r="B108" s="77" t="s">
        <v>139</v>
      </c>
      <c r="C108" s="55"/>
      <c r="D108" s="50"/>
      <c r="E108" s="90">
        <f t="shared" ref="E108:E116" si="2">C108*D108</f>
        <v>0</v>
      </c>
    </row>
    <row r="109" spans="1:5" ht="15" thickBot="1">
      <c r="A109" s="29">
        <v>8.3000000000000007</v>
      </c>
      <c r="B109" s="77" t="s">
        <v>140</v>
      </c>
      <c r="C109" s="55"/>
      <c r="D109" s="50"/>
      <c r="E109" s="90">
        <f t="shared" si="2"/>
        <v>0</v>
      </c>
    </row>
    <row r="110" spans="1:5" ht="29" thickBot="1">
      <c r="A110" s="29">
        <v>8.4</v>
      </c>
      <c r="B110" s="77" t="s">
        <v>142</v>
      </c>
      <c r="C110" s="55"/>
      <c r="D110" s="50"/>
      <c r="E110" s="90">
        <f t="shared" si="2"/>
        <v>0</v>
      </c>
    </row>
    <row r="111" spans="1:5" ht="29" thickBot="1">
      <c r="A111" s="29">
        <v>8.5</v>
      </c>
      <c r="B111" s="77" t="s">
        <v>142</v>
      </c>
      <c r="C111" s="55"/>
      <c r="D111" s="50"/>
      <c r="E111" s="90">
        <f t="shared" si="2"/>
        <v>0</v>
      </c>
    </row>
    <row r="112" spans="1:5" ht="29" thickBot="1">
      <c r="A112" s="29">
        <v>8.6</v>
      </c>
      <c r="B112" s="77" t="s">
        <v>142</v>
      </c>
      <c r="C112" s="55"/>
      <c r="D112" s="50"/>
      <c r="E112" s="90">
        <f t="shared" si="2"/>
        <v>0</v>
      </c>
    </row>
    <row r="113" spans="1:5" ht="29" thickBot="1">
      <c r="A113" s="29">
        <v>8.6999999999999993</v>
      </c>
      <c r="B113" s="77" t="s">
        <v>142</v>
      </c>
      <c r="C113" s="55"/>
      <c r="D113" s="50"/>
      <c r="E113" s="90">
        <f t="shared" si="2"/>
        <v>0</v>
      </c>
    </row>
    <row r="114" spans="1:5" ht="29" thickBot="1">
      <c r="A114" s="29">
        <v>8.8000000000000007</v>
      </c>
      <c r="B114" s="77" t="s">
        <v>142</v>
      </c>
      <c r="C114" s="55"/>
      <c r="D114" s="50"/>
      <c r="E114" s="90">
        <f t="shared" si="2"/>
        <v>0</v>
      </c>
    </row>
    <row r="115" spans="1:5" ht="29" thickBot="1">
      <c r="A115" s="29">
        <v>8.9</v>
      </c>
      <c r="B115" s="77" t="s">
        <v>142</v>
      </c>
      <c r="C115" s="55"/>
      <c r="D115" s="50"/>
      <c r="E115" s="90">
        <f t="shared" si="2"/>
        <v>0</v>
      </c>
    </row>
    <row r="116" spans="1:5" ht="29" thickBot="1">
      <c r="A116" s="29" t="s">
        <v>141</v>
      </c>
      <c r="B116" s="77" t="s">
        <v>142</v>
      </c>
      <c r="C116" s="55"/>
      <c r="D116" s="50"/>
      <c r="E116" s="90">
        <f t="shared" si="2"/>
        <v>0</v>
      </c>
    </row>
    <row r="118" spans="1:5" ht="18">
      <c r="A118" s="24" t="s">
        <v>18</v>
      </c>
      <c r="B118" s="25"/>
      <c r="C118" s="36" t="s">
        <v>46</v>
      </c>
      <c r="D118" s="36" t="s">
        <v>45</v>
      </c>
      <c r="E118" s="36" t="s">
        <v>47</v>
      </c>
    </row>
    <row r="119" spans="1:5" ht="19" thickBot="1">
      <c r="A119" s="24"/>
      <c r="B119" s="25"/>
      <c r="C119" s="36"/>
      <c r="D119" s="36"/>
      <c r="E119" s="36"/>
    </row>
    <row r="120" spans="1:5" ht="15" thickBot="1">
      <c r="A120" s="29">
        <v>9.1</v>
      </c>
      <c r="B120" s="77" t="s">
        <v>143</v>
      </c>
      <c r="C120" s="55"/>
      <c r="D120" s="50"/>
      <c r="E120" s="90">
        <f>C120*D120</f>
        <v>0</v>
      </c>
    </row>
    <row r="121" spans="1:5" ht="15" thickBot="1">
      <c r="A121" s="29">
        <v>9.1999999999999993</v>
      </c>
      <c r="B121" s="77" t="s">
        <v>144</v>
      </c>
      <c r="C121" s="55"/>
      <c r="D121" s="50"/>
      <c r="E121" s="90">
        <f t="shared" ref="E121:E134" si="3">C121*D121</f>
        <v>0</v>
      </c>
    </row>
    <row r="122" spans="1:5" ht="15" thickBot="1">
      <c r="A122" s="29">
        <v>9.3000000000000007</v>
      </c>
      <c r="B122" s="77" t="s">
        <v>145</v>
      </c>
      <c r="C122" s="55"/>
      <c r="D122" s="50"/>
      <c r="E122" s="90">
        <f t="shared" si="3"/>
        <v>0</v>
      </c>
    </row>
    <row r="123" spans="1:5" ht="15" thickBot="1">
      <c r="A123" s="29">
        <v>9.4</v>
      </c>
      <c r="B123" s="77" t="s">
        <v>10</v>
      </c>
      <c r="C123" s="55"/>
      <c r="D123" s="50"/>
      <c r="E123" s="90">
        <f t="shared" si="3"/>
        <v>0</v>
      </c>
    </row>
    <row r="124" spans="1:5" ht="15" thickBot="1">
      <c r="A124" s="29">
        <v>9.5</v>
      </c>
      <c r="B124" s="77" t="s">
        <v>146</v>
      </c>
      <c r="C124" s="55"/>
      <c r="D124" s="50"/>
      <c r="E124" s="90">
        <f t="shared" si="3"/>
        <v>0</v>
      </c>
    </row>
    <row r="125" spans="1:5" ht="15" thickBot="1">
      <c r="A125" s="29">
        <v>9.6</v>
      </c>
      <c r="B125" s="77" t="s">
        <v>147</v>
      </c>
      <c r="C125" s="55"/>
      <c r="D125" s="50"/>
      <c r="E125" s="90">
        <f t="shared" si="3"/>
        <v>0</v>
      </c>
    </row>
    <row r="126" spans="1:5" ht="15" thickBot="1">
      <c r="A126" s="29">
        <v>9.6999999999999993</v>
      </c>
      <c r="B126" s="77" t="s">
        <v>148</v>
      </c>
      <c r="C126" s="55"/>
      <c r="D126" s="50"/>
      <c r="E126" s="90">
        <f t="shared" si="3"/>
        <v>0</v>
      </c>
    </row>
    <row r="127" spans="1:5" ht="15" thickBot="1">
      <c r="A127" s="29">
        <v>9.8000000000000007</v>
      </c>
      <c r="B127" s="77" t="s">
        <v>11</v>
      </c>
      <c r="C127" s="55"/>
      <c r="D127" s="50"/>
      <c r="E127" s="90">
        <f t="shared" si="3"/>
        <v>0</v>
      </c>
    </row>
    <row r="128" spans="1:5" ht="15" thickBot="1">
      <c r="A128" s="29">
        <v>9.9</v>
      </c>
      <c r="B128" s="77" t="s">
        <v>12</v>
      </c>
      <c r="C128" s="55"/>
      <c r="D128" s="50"/>
      <c r="E128" s="90">
        <f t="shared" si="3"/>
        <v>0</v>
      </c>
    </row>
    <row r="129" spans="1:5" ht="29" thickBot="1">
      <c r="A129" s="29" t="s">
        <v>149</v>
      </c>
      <c r="B129" s="77" t="s">
        <v>155</v>
      </c>
      <c r="C129" s="55"/>
      <c r="D129" s="50"/>
      <c r="E129" s="90">
        <f t="shared" si="3"/>
        <v>0</v>
      </c>
    </row>
    <row r="130" spans="1:5" ht="29" thickBot="1">
      <c r="A130" s="29" t="s">
        <v>150</v>
      </c>
      <c r="B130" s="77" t="s">
        <v>155</v>
      </c>
      <c r="C130" s="55"/>
      <c r="D130" s="50"/>
      <c r="E130" s="90">
        <f t="shared" si="3"/>
        <v>0</v>
      </c>
    </row>
    <row r="131" spans="1:5" ht="29" thickBot="1">
      <c r="A131" s="29" t="s">
        <v>151</v>
      </c>
      <c r="B131" s="77" t="s">
        <v>155</v>
      </c>
      <c r="C131" s="55"/>
      <c r="D131" s="50"/>
      <c r="E131" s="90">
        <f t="shared" si="3"/>
        <v>0</v>
      </c>
    </row>
    <row r="132" spans="1:5" ht="29" thickBot="1">
      <c r="A132" s="29" t="s">
        <v>152</v>
      </c>
      <c r="B132" s="77" t="s">
        <v>155</v>
      </c>
      <c r="C132" s="55"/>
      <c r="D132" s="50"/>
      <c r="E132" s="90">
        <f t="shared" si="3"/>
        <v>0</v>
      </c>
    </row>
    <row r="133" spans="1:5" ht="29" thickBot="1">
      <c r="A133" s="29" t="s">
        <v>153</v>
      </c>
      <c r="B133" s="77" t="s">
        <v>155</v>
      </c>
      <c r="C133" s="55">
        <v>0</v>
      </c>
      <c r="D133" s="50"/>
      <c r="E133" s="90">
        <f t="shared" si="3"/>
        <v>0</v>
      </c>
    </row>
    <row r="134" spans="1:5" ht="29" thickBot="1">
      <c r="A134" s="29" t="s">
        <v>154</v>
      </c>
      <c r="B134" s="77" t="s">
        <v>155</v>
      </c>
      <c r="C134" s="55"/>
      <c r="D134" s="50"/>
      <c r="E134" s="90">
        <f t="shared" si="3"/>
        <v>0</v>
      </c>
    </row>
    <row r="135" spans="1:5">
      <c r="A135" s="31"/>
      <c r="C135" s="52"/>
      <c r="D135" s="52"/>
    </row>
    <row r="136" spans="1:5" ht="24.75" customHeight="1">
      <c r="A136" s="92" t="s">
        <v>159</v>
      </c>
      <c r="B136" s="93"/>
      <c r="C136" s="53" t="s">
        <v>46</v>
      </c>
      <c r="D136" s="53" t="s">
        <v>45</v>
      </c>
      <c r="E136" s="36" t="s">
        <v>47</v>
      </c>
    </row>
    <row r="137" spans="1:5" ht="18" customHeight="1" thickBot="1">
      <c r="A137" s="37"/>
      <c r="B137" s="33"/>
      <c r="C137" s="53"/>
      <c r="D137" s="53"/>
      <c r="E137" s="36"/>
    </row>
    <row r="138" spans="1:5" ht="29" thickBot="1">
      <c r="A138" s="29">
        <v>10.1</v>
      </c>
      <c r="B138" s="77" t="s">
        <v>223</v>
      </c>
      <c r="C138" s="55"/>
      <c r="D138" s="50"/>
      <c r="E138" s="90">
        <f>C138*D138</f>
        <v>0</v>
      </c>
    </row>
    <row r="139" spans="1:5" ht="29" thickBot="1">
      <c r="A139" s="29">
        <v>10.199999999999999</v>
      </c>
      <c r="B139" s="77" t="s">
        <v>223</v>
      </c>
      <c r="C139" s="55"/>
      <c r="D139" s="50"/>
      <c r="E139" s="90">
        <f t="shared" ref="E139:E147" si="4">C139*D139</f>
        <v>0</v>
      </c>
    </row>
    <row r="140" spans="1:5" ht="29" thickBot="1">
      <c r="A140" s="29">
        <v>10.3</v>
      </c>
      <c r="B140" s="77" t="s">
        <v>223</v>
      </c>
      <c r="C140" s="55"/>
      <c r="D140" s="50"/>
      <c r="E140" s="90">
        <f t="shared" si="4"/>
        <v>0</v>
      </c>
    </row>
    <row r="141" spans="1:5" ht="29" thickBot="1">
      <c r="A141" s="29">
        <v>10.4</v>
      </c>
      <c r="B141" s="77" t="s">
        <v>223</v>
      </c>
      <c r="C141" s="55"/>
      <c r="D141" s="50"/>
      <c r="E141" s="90">
        <f t="shared" si="4"/>
        <v>0</v>
      </c>
    </row>
    <row r="142" spans="1:5" ht="29" thickBot="1">
      <c r="A142" s="29">
        <v>10.5</v>
      </c>
      <c r="B142" s="77" t="s">
        <v>223</v>
      </c>
      <c r="C142" s="55">
        <v>0</v>
      </c>
      <c r="D142" s="50"/>
      <c r="E142" s="90">
        <f t="shared" si="4"/>
        <v>0</v>
      </c>
    </row>
    <row r="143" spans="1:5" ht="29" thickBot="1">
      <c r="A143" s="29">
        <v>10.6</v>
      </c>
      <c r="B143" s="77" t="s">
        <v>223</v>
      </c>
      <c r="C143" s="55"/>
      <c r="D143" s="50"/>
      <c r="E143" s="90">
        <f t="shared" si="4"/>
        <v>0</v>
      </c>
    </row>
    <row r="144" spans="1:5" ht="29" thickBot="1">
      <c r="A144" s="29">
        <v>10.7</v>
      </c>
      <c r="B144" s="77" t="s">
        <v>223</v>
      </c>
      <c r="C144" s="55"/>
      <c r="D144" s="50"/>
      <c r="E144" s="90">
        <f t="shared" si="4"/>
        <v>0</v>
      </c>
    </row>
    <row r="145" spans="1:5" ht="29" thickBot="1">
      <c r="A145" s="29">
        <v>10.8</v>
      </c>
      <c r="B145" s="77" t="s">
        <v>223</v>
      </c>
      <c r="C145" s="55"/>
      <c r="D145" s="50"/>
      <c r="E145" s="90">
        <f t="shared" si="4"/>
        <v>0</v>
      </c>
    </row>
    <row r="146" spans="1:5" ht="29" thickBot="1">
      <c r="A146" s="29">
        <v>10.9</v>
      </c>
      <c r="B146" s="77" t="s">
        <v>223</v>
      </c>
      <c r="C146" s="55"/>
      <c r="D146" s="50"/>
      <c r="E146" s="90">
        <f t="shared" si="4"/>
        <v>0</v>
      </c>
    </row>
    <row r="147" spans="1:5" ht="29" thickBot="1">
      <c r="A147" s="29" t="s">
        <v>51</v>
      </c>
      <c r="B147" s="77" t="s">
        <v>223</v>
      </c>
      <c r="C147" s="55">
        <v>0</v>
      </c>
      <c r="D147" s="50"/>
      <c r="E147" s="90">
        <f t="shared" si="4"/>
        <v>0</v>
      </c>
    </row>
    <row r="149" spans="1:5" ht="35.25" customHeight="1">
      <c r="A149" s="92" t="s">
        <v>160</v>
      </c>
      <c r="B149" s="93"/>
      <c r="C149" s="36" t="s">
        <v>46</v>
      </c>
      <c r="D149" s="36" t="s">
        <v>45</v>
      </c>
      <c r="E149" s="36" t="s">
        <v>47</v>
      </c>
    </row>
    <row r="150" spans="1:5" ht="20.25" customHeight="1" thickBot="1">
      <c r="A150" s="37"/>
      <c r="B150" s="33"/>
      <c r="C150" s="36"/>
      <c r="D150" s="36"/>
      <c r="E150" s="36"/>
    </row>
    <row r="151" spans="1:5" ht="29" thickBot="1">
      <c r="A151" s="29">
        <v>11.1</v>
      </c>
      <c r="B151" s="91" t="s">
        <v>224</v>
      </c>
      <c r="C151" s="57"/>
      <c r="D151" s="50"/>
      <c r="E151" s="90">
        <f>C151*D151</f>
        <v>0</v>
      </c>
    </row>
    <row r="152" spans="1:5" ht="29" thickBot="1">
      <c r="A152" s="29">
        <v>11.2</v>
      </c>
      <c r="B152" s="91" t="s">
        <v>224</v>
      </c>
      <c r="C152" s="57"/>
      <c r="D152" s="50"/>
      <c r="E152" s="90">
        <f>C152*D152</f>
        <v>0</v>
      </c>
    </row>
    <row r="153" spans="1:5" ht="29" thickBot="1">
      <c r="A153" s="29">
        <v>11.3</v>
      </c>
      <c r="B153" s="91" t="s">
        <v>224</v>
      </c>
      <c r="C153" s="55"/>
      <c r="D153" s="50"/>
      <c r="E153" s="90">
        <f>C153*D153</f>
        <v>0</v>
      </c>
    </row>
    <row r="154" spans="1:5" ht="29" thickBot="1">
      <c r="A154" s="29">
        <v>11.4</v>
      </c>
      <c r="B154" s="91" t="s">
        <v>224</v>
      </c>
      <c r="C154" s="55"/>
      <c r="D154" s="50"/>
      <c r="E154" s="90">
        <f t="shared" ref="E154:E160" si="5">C154*D154</f>
        <v>0</v>
      </c>
    </row>
    <row r="155" spans="1:5" ht="29" thickBot="1">
      <c r="A155" s="29">
        <v>11.5</v>
      </c>
      <c r="B155" s="91" t="s">
        <v>224</v>
      </c>
      <c r="C155" s="55">
        <v>0</v>
      </c>
      <c r="D155" s="50"/>
      <c r="E155" s="90">
        <f t="shared" si="5"/>
        <v>0</v>
      </c>
    </row>
    <row r="156" spans="1:5" ht="29" thickBot="1">
      <c r="A156" s="29">
        <v>11.6</v>
      </c>
      <c r="B156" s="91" t="s">
        <v>224</v>
      </c>
      <c r="C156" s="55"/>
      <c r="D156" s="50"/>
      <c r="E156" s="90">
        <f t="shared" si="5"/>
        <v>0</v>
      </c>
    </row>
    <row r="157" spans="1:5" ht="29" thickBot="1">
      <c r="A157" s="29">
        <v>11.7</v>
      </c>
      <c r="B157" s="91" t="s">
        <v>224</v>
      </c>
      <c r="C157" s="55"/>
      <c r="D157" s="50"/>
      <c r="E157" s="90">
        <f t="shared" si="5"/>
        <v>0</v>
      </c>
    </row>
    <row r="158" spans="1:5" ht="29" thickBot="1">
      <c r="A158" s="29">
        <v>11.8</v>
      </c>
      <c r="B158" s="91" t="s">
        <v>224</v>
      </c>
      <c r="C158" s="55"/>
      <c r="D158" s="50"/>
      <c r="E158" s="90">
        <f t="shared" si="5"/>
        <v>0</v>
      </c>
    </row>
    <row r="159" spans="1:5" ht="29" thickBot="1">
      <c r="A159" s="29">
        <v>11.9</v>
      </c>
      <c r="B159" s="91" t="s">
        <v>224</v>
      </c>
      <c r="C159" s="55"/>
      <c r="D159" s="50"/>
      <c r="E159" s="90">
        <f t="shared" si="5"/>
        <v>0</v>
      </c>
    </row>
    <row r="160" spans="1:5" ht="29" thickBot="1">
      <c r="A160" s="29" t="s">
        <v>52</v>
      </c>
      <c r="B160" s="91" t="s">
        <v>224</v>
      </c>
      <c r="C160" s="55">
        <v>0</v>
      </c>
      <c r="D160" s="50"/>
      <c r="E160" s="90">
        <f t="shared" si="5"/>
        <v>0</v>
      </c>
    </row>
  </sheetData>
  <mergeCells count="8">
    <mergeCell ref="A136:B136"/>
    <mergeCell ref="A149:B149"/>
    <mergeCell ref="C74:F74"/>
    <mergeCell ref="C61:F61"/>
    <mergeCell ref="C65:F65"/>
    <mergeCell ref="C68:F68"/>
    <mergeCell ref="C69:F69"/>
    <mergeCell ref="C73:F73"/>
  </mergeCells>
  <dataValidations count="7">
    <dataValidation type="list" allowBlank="1" showInputMessage="1" showErrorMessage="1" sqref="C73:F73">
      <formula1>drugB35</formula1>
    </dataValidation>
    <dataValidation type="list" allowBlank="1" showInputMessage="1" showErrorMessage="1" sqref="C68:F68">
      <formula1>infantoptiona</formula1>
    </dataValidation>
    <dataValidation type="list" allowBlank="1" showInputMessage="1" showErrorMessage="1" sqref="C69:F69 C74:F74">
      <formula1>infantb</formula1>
    </dataValidation>
    <dataValidation type="list" allowBlank="1" showInputMessage="1" showErrorMessage="1" sqref="C61">
      <formula1>drugB5</formula1>
    </dataValidation>
    <dataValidation type="list" allowBlank="1" showInputMessage="1" showErrorMessage="1" sqref="C65:F65">
      <formula1>MaternalOptionB</formula1>
    </dataValidation>
    <dataValidation allowBlank="1" showDropDown="1" showInputMessage="1" showErrorMessage="1" sqref="C75"/>
    <dataValidation type="list" allowBlank="1" showInputMessage="1" showErrorMessage="1" sqref="C36">
      <formula1>dropdown1</formula1>
    </dataValidation>
  </dataValidations>
  <pageMargins left="0.7" right="0.7" top="0.75" bottom="0.75" header="0.3" footer="0.3"/>
  <pageSetup orientation="landscape"/>
  <ignoredErrors>
    <ignoredError sqref="A88 A103 A116 A129:A134 A147 A160 A61 A74" numberStoredAsText="1"/>
    <ignoredError sqref="G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21.5" style="7" customWidth="1"/>
    <col min="2" max="2" width="20.33203125" style="7" customWidth="1"/>
    <col min="3" max="3" width="28.1640625" customWidth="1"/>
  </cols>
  <sheetData>
    <row r="3" spans="1:4" ht="36">
      <c r="A3" s="9" t="s">
        <v>2</v>
      </c>
      <c r="B3" s="9" t="s">
        <v>19</v>
      </c>
      <c r="C3" s="20"/>
    </row>
    <row r="4" spans="1:4" ht="18">
      <c r="B4" s="9"/>
      <c r="C4" s="6" t="s">
        <v>255</v>
      </c>
    </row>
    <row r="5" spans="1:4" ht="15" thickBot="1">
      <c r="B5" s="21" t="s">
        <v>44</v>
      </c>
      <c r="C5" s="6" t="s">
        <v>44</v>
      </c>
    </row>
    <row r="6" spans="1:4" ht="57" thickBot="1">
      <c r="A6" s="98" t="s">
        <v>361</v>
      </c>
      <c r="B6" s="11" t="s">
        <v>29</v>
      </c>
      <c r="C6" s="69">
        <v>1</v>
      </c>
      <c r="D6" s="18"/>
    </row>
    <row r="7" spans="1:4" ht="57" thickBot="1">
      <c r="A7" s="99"/>
      <c r="B7" s="11" t="s">
        <v>30</v>
      </c>
      <c r="C7" s="69">
        <v>1</v>
      </c>
      <c r="D7" s="18"/>
    </row>
    <row r="8" spans="1:4" ht="57" thickBot="1">
      <c r="A8" s="99"/>
      <c r="B8" s="11" t="s">
        <v>31</v>
      </c>
      <c r="C8" s="69">
        <v>1</v>
      </c>
      <c r="D8" s="18"/>
    </row>
    <row r="9" spans="1:4" ht="57" thickBot="1">
      <c r="A9" s="99"/>
      <c r="B9" s="11" t="s">
        <v>32</v>
      </c>
      <c r="C9" s="69">
        <v>1</v>
      </c>
      <c r="D9" s="18"/>
    </row>
    <row r="10" spans="1:4" ht="57" thickBot="1">
      <c r="A10" s="99"/>
      <c r="B10" s="11" t="s">
        <v>33</v>
      </c>
      <c r="C10" s="69">
        <v>1</v>
      </c>
      <c r="D10" s="18"/>
    </row>
    <row r="11" spans="1:4" ht="57" thickBot="1">
      <c r="A11" s="100"/>
      <c r="B11" s="11" t="s">
        <v>34</v>
      </c>
      <c r="C11" s="69">
        <v>1</v>
      </c>
      <c r="D11" s="18"/>
    </row>
    <row r="12" spans="1:4">
      <c r="A12"/>
      <c r="C12" s="6" t="s">
        <v>277</v>
      </c>
      <c r="D12" s="18"/>
    </row>
    <row r="13" spans="1:4" ht="15" thickBot="1">
      <c r="A13"/>
      <c r="B13" s="21"/>
      <c r="C13" s="6"/>
      <c r="D13" s="18"/>
    </row>
    <row r="14" spans="1:4" ht="29" thickBot="1">
      <c r="A14" s="98" t="s">
        <v>362</v>
      </c>
      <c r="B14" s="21" t="s">
        <v>48</v>
      </c>
      <c r="C14" s="76">
        <v>1</v>
      </c>
      <c r="D14" s="18"/>
    </row>
    <row r="15" spans="1:4" ht="57" thickBot="1">
      <c r="A15" s="99"/>
      <c r="B15" s="21" t="s">
        <v>49</v>
      </c>
      <c r="C15" s="76">
        <v>1</v>
      </c>
      <c r="D15" s="18"/>
    </row>
    <row r="16" spans="1:4" ht="29" thickBot="1">
      <c r="A16" s="100"/>
      <c r="B16" s="21" t="s">
        <v>50</v>
      </c>
      <c r="C16" s="76">
        <v>1</v>
      </c>
      <c r="D16" s="18"/>
    </row>
    <row r="17" spans="1:4">
      <c r="A17" s="8"/>
      <c r="B17" s="7" t="s">
        <v>44</v>
      </c>
      <c r="C17" s="6" t="s">
        <v>255</v>
      </c>
      <c r="D17" s="18"/>
    </row>
    <row r="18" spans="1:4" ht="15" thickBot="1">
      <c r="A18" s="8"/>
      <c r="B18" s="21" t="s">
        <v>44</v>
      </c>
      <c r="C18" s="6" t="s">
        <v>44</v>
      </c>
      <c r="D18" s="18"/>
    </row>
    <row r="19" spans="1:4" ht="57" thickBot="1">
      <c r="A19" s="98" t="s">
        <v>363</v>
      </c>
      <c r="B19" s="21" t="s">
        <v>35</v>
      </c>
      <c r="C19" s="76">
        <v>1</v>
      </c>
      <c r="D19" s="18"/>
    </row>
    <row r="20" spans="1:4" ht="57" thickBot="1">
      <c r="A20" s="99"/>
      <c r="B20" s="21" t="s">
        <v>36</v>
      </c>
      <c r="C20" s="76">
        <v>1</v>
      </c>
      <c r="D20" s="18"/>
    </row>
    <row r="21" spans="1:4" ht="57" thickBot="1">
      <c r="A21" s="99"/>
      <c r="B21" s="21" t="s">
        <v>37</v>
      </c>
      <c r="C21" s="76">
        <v>1</v>
      </c>
      <c r="D21" s="18"/>
    </row>
    <row r="22" spans="1:4" ht="57" thickBot="1">
      <c r="A22" s="99"/>
      <c r="B22" s="21" t="s">
        <v>38</v>
      </c>
      <c r="C22" s="76">
        <v>1</v>
      </c>
      <c r="D22" s="18"/>
    </row>
    <row r="23" spans="1:4" ht="57" thickBot="1">
      <c r="A23" s="99"/>
      <c r="B23" s="21" t="s">
        <v>39</v>
      </c>
      <c r="C23" s="76">
        <v>1</v>
      </c>
      <c r="D23" s="18"/>
    </row>
    <row r="24" spans="1:4">
      <c r="A24"/>
      <c r="D24" s="18"/>
    </row>
    <row r="25" spans="1:4">
      <c r="A25"/>
      <c r="C25" s="6" t="s">
        <v>289</v>
      </c>
      <c r="D25" s="18"/>
    </row>
    <row r="26" spans="1:4" ht="15" thickBot="1">
      <c r="A26"/>
      <c r="B26" s="21"/>
      <c r="C26" s="6"/>
      <c r="D26" s="18"/>
    </row>
    <row r="27" spans="1:4" ht="43" thickBot="1">
      <c r="A27" s="98" t="s">
        <v>364</v>
      </c>
      <c r="B27" s="21" t="s">
        <v>20</v>
      </c>
      <c r="C27" s="76">
        <v>1</v>
      </c>
      <c r="D27" s="18"/>
    </row>
    <row r="28" spans="1:4" ht="43" thickBot="1">
      <c r="A28" s="99"/>
      <c r="B28" s="21" t="s">
        <v>21</v>
      </c>
      <c r="C28" s="76">
        <v>1</v>
      </c>
      <c r="D28" s="18"/>
    </row>
    <row r="29" spans="1:4" ht="29" thickBot="1">
      <c r="A29" s="99"/>
      <c r="B29" s="21" t="s">
        <v>22</v>
      </c>
      <c r="C29" s="76">
        <v>1</v>
      </c>
      <c r="D29" s="18"/>
    </row>
    <row r="30" spans="1:4" ht="29" thickBot="1">
      <c r="A30" s="99"/>
      <c r="B30" s="21" t="s">
        <v>23</v>
      </c>
      <c r="C30" s="76">
        <v>1</v>
      </c>
      <c r="D30" s="18"/>
    </row>
    <row r="31" spans="1:4" ht="43" thickBot="1">
      <c r="A31" s="100"/>
      <c r="B31" s="21" t="s">
        <v>24</v>
      </c>
      <c r="C31" s="76">
        <v>1</v>
      </c>
      <c r="D31" s="18"/>
    </row>
    <row r="32" spans="1:4">
      <c r="A32" s="8"/>
      <c r="D32" s="18"/>
    </row>
    <row r="33" spans="1:4">
      <c r="A33" s="8"/>
      <c r="B33" s="7" t="s">
        <v>44</v>
      </c>
      <c r="C33" s="6" t="s">
        <v>276</v>
      </c>
      <c r="D33" s="18"/>
    </row>
    <row r="34" spans="1:4" ht="15" thickBot="1">
      <c r="A34" s="8"/>
      <c r="B34" s="21" t="s">
        <v>44</v>
      </c>
      <c r="C34" s="6" t="s">
        <v>44</v>
      </c>
      <c r="D34" s="18"/>
    </row>
    <row r="35" spans="1:4" ht="43" thickBot="1">
      <c r="A35" s="98" t="s">
        <v>365</v>
      </c>
      <c r="B35" s="21" t="s">
        <v>40</v>
      </c>
      <c r="C35" s="76">
        <v>1</v>
      </c>
      <c r="D35" s="18"/>
    </row>
    <row r="36" spans="1:4" ht="57" thickBot="1">
      <c r="A36" s="99"/>
      <c r="B36" s="21" t="s">
        <v>41</v>
      </c>
      <c r="C36" s="76">
        <v>1</v>
      </c>
      <c r="D36" s="18"/>
    </row>
    <row r="37" spans="1:4">
      <c r="A37" s="99"/>
      <c r="B37" s="7" t="s">
        <v>44</v>
      </c>
      <c r="C37" s="6" t="s">
        <v>276</v>
      </c>
      <c r="D37" s="18"/>
    </row>
    <row r="38" spans="1:4" ht="15" thickBot="1">
      <c r="A38" s="99"/>
      <c r="B38" s="21" t="s">
        <v>44</v>
      </c>
      <c r="C38" s="6" t="s">
        <v>44</v>
      </c>
      <c r="D38" s="18"/>
    </row>
    <row r="39" spans="1:4" ht="43" thickBot="1">
      <c r="A39" s="99"/>
      <c r="B39" s="21" t="s">
        <v>42</v>
      </c>
      <c r="C39" s="76">
        <v>1</v>
      </c>
      <c r="D39" s="18"/>
    </row>
    <row r="40" spans="1:4" ht="43" thickBot="1">
      <c r="A40" s="100"/>
      <c r="B40" s="21" t="s">
        <v>43</v>
      </c>
      <c r="C40" s="76">
        <v>1</v>
      </c>
      <c r="D40" s="18"/>
    </row>
    <row r="41" spans="1:4">
      <c r="A41" s="8"/>
      <c r="D41" s="18"/>
    </row>
    <row r="42" spans="1:4">
      <c r="A42" s="8"/>
      <c r="B42" s="7" t="s">
        <v>44</v>
      </c>
      <c r="C42" s="6" t="s">
        <v>276</v>
      </c>
      <c r="D42" s="18"/>
    </row>
    <row r="43" spans="1:4" ht="15" thickBot="1">
      <c r="A43" s="8"/>
      <c r="B43" s="21" t="s">
        <v>44</v>
      </c>
      <c r="C43" s="6" t="s">
        <v>44</v>
      </c>
      <c r="D43" s="18"/>
    </row>
    <row r="44" spans="1:4" ht="43" thickBot="1">
      <c r="A44" s="98" t="s">
        <v>366</v>
      </c>
      <c r="B44" s="21" t="s">
        <v>40</v>
      </c>
      <c r="C44" s="76">
        <v>1</v>
      </c>
      <c r="D44" s="18"/>
    </row>
    <row r="45" spans="1:4" ht="57" thickBot="1">
      <c r="A45" s="99"/>
      <c r="B45" s="21" t="s">
        <v>41</v>
      </c>
      <c r="C45" s="76">
        <v>1</v>
      </c>
      <c r="D45" s="18"/>
    </row>
    <row r="46" spans="1:4">
      <c r="A46" s="99"/>
      <c r="B46" s="7" t="s">
        <v>44</v>
      </c>
      <c r="C46" s="6" t="s">
        <v>276</v>
      </c>
      <c r="D46" s="18"/>
    </row>
    <row r="47" spans="1:4" ht="15" thickBot="1">
      <c r="A47" s="99"/>
      <c r="B47" s="21" t="s">
        <v>44</v>
      </c>
      <c r="C47" s="6" t="s">
        <v>44</v>
      </c>
      <c r="D47" s="18"/>
    </row>
    <row r="48" spans="1:4" ht="43" thickBot="1">
      <c r="A48" s="99"/>
      <c r="B48" s="21" t="s">
        <v>42</v>
      </c>
      <c r="C48" s="76">
        <v>1</v>
      </c>
      <c r="D48" s="18"/>
    </row>
    <row r="49" spans="1:4" ht="43" thickBot="1">
      <c r="A49" s="100"/>
      <c r="B49" s="21" t="s">
        <v>43</v>
      </c>
      <c r="C49" s="76">
        <v>1</v>
      </c>
      <c r="D49" s="18"/>
    </row>
  </sheetData>
  <mergeCells count="6">
    <mergeCell ref="A27:A31"/>
    <mergeCell ref="A35:A40"/>
    <mergeCell ref="A44:A49"/>
    <mergeCell ref="A6:A11"/>
    <mergeCell ref="A14:A16"/>
    <mergeCell ref="A19:A2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G6" sqref="G6"/>
    </sheetView>
  </sheetViews>
  <sheetFormatPr baseColWidth="10" defaultColWidth="8.83203125" defaultRowHeight="14" x14ac:dyDescent="0"/>
  <cols>
    <col min="1" max="1" width="12.33203125" customWidth="1"/>
    <col min="2" max="2" width="29.33203125" customWidth="1"/>
    <col min="3" max="3" width="29.5" style="16" customWidth="1"/>
    <col min="4" max="4" width="19.5" style="16" customWidth="1"/>
    <col min="5" max="5" width="14.5" customWidth="1"/>
    <col min="6" max="6" width="21.6640625" customWidth="1"/>
  </cols>
  <sheetData>
    <row r="1" spans="1:4" ht="23">
      <c r="A1" s="10" t="s">
        <v>9</v>
      </c>
      <c r="C1" s="66" t="s">
        <v>292</v>
      </c>
      <c r="D1" s="15"/>
    </row>
    <row r="2" spans="1:4" ht="18">
      <c r="A2" s="1" t="s">
        <v>6</v>
      </c>
      <c r="C2" s="67" t="s">
        <v>293</v>
      </c>
      <c r="D2" s="15"/>
    </row>
    <row r="3" spans="1:4" ht="46.5" customHeight="1" thickBot="1">
      <c r="A3" s="13" t="s">
        <v>271</v>
      </c>
      <c r="B3" s="2"/>
    </row>
    <row r="4" spans="1:4" ht="21.75" customHeight="1" thickBot="1">
      <c r="A4" s="19" t="s">
        <v>157</v>
      </c>
      <c r="B4" s="23" t="s">
        <v>156</v>
      </c>
      <c r="C4" s="70">
        <f>'Tab 4_Drug Calculations Data'!B21</f>
        <v>441000</v>
      </c>
    </row>
    <row r="5" spans="1:4" ht="32.25" customHeight="1" thickBot="1">
      <c r="A5" s="19" t="s">
        <v>158</v>
      </c>
      <c r="B5" s="23" t="s">
        <v>257</v>
      </c>
      <c r="C5" s="71">
        <f>'Tab 4_Drug Calculations Data'!B29</f>
        <v>110250</v>
      </c>
      <c r="D5" s="15"/>
    </row>
    <row r="6" spans="1:4" ht="24.75" customHeight="1" thickBot="1">
      <c r="A6" s="19" t="s">
        <v>256</v>
      </c>
      <c r="B6" s="23" t="s">
        <v>3</v>
      </c>
      <c r="C6" s="71">
        <f>'Tab 4_Drug Calculations Data'!B36</f>
        <v>212100</v>
      </c>
      <c r="D6" s="15"/>
    </row>
    <row r="7" spans="1:4" ht="36.75" customHeight="1" thickBot="1">
      <c r="A7" s="4" t="s">
        <v>1</v>
      </c>
      <c r="B7" s="6"/>
      <c r="D7" s="15"/>
    </row>
    <row r="8" spans="1:4" ht="66" customHeight="1" thickBot="1">
      <c r="A8" s="19" t="s">
        <v>272</v>
      </c>
      <c r="B8" s="23" t="s">
        <v>251</v>
      </c>
      <c r="C8" s="72">
        <f>'Tab 4_Drug Calculations Data'!B39</f>
        <v>7000</v>
      </c>
      <c r="D8" s="15"/>
    </row>
    <row r="9" spans="1:4" ht="51" customHeight="1" thickBot="1">
      <c r="A9" s="19" t="s">
        <v>273</v>
      </c>
      <c r="B9" s="23" t="s">
        <v>252</v>
      </c>
      <c r="C9" s="72">
        <f>'Tab 4_Drug Calculations Data'!B40</f>
        <v>7000</v>
      </c>
      <c r="D9" s="15"/>
    </row>
    <row r="10" spans="1:4" ht="51.75" customHeight="1" thickBot="1">
      <c r="A10" s="19" t="s">
        <v>278</v>
      </c>
      <c r="B10" s="23" t="s">
        <v>280</v>
      </c>
      <c r="C10" s="72">
        <f>'Tab 4_Drug Calculations Data'!B43</f>
        <v>21000</v>
      </c>
      <c r="D10" s="15"/>
    </row>
    <row r="11" spans="1:4" ht="45" customHeight="1" thickBot="1">
      <c r="A11" s="19" t="s">
        <v>279</v>
      </c>
      <c r="B11" s="23" t="s">
        <v>281</v>
      </c>
      <c r="C11" s="72">
        <f>'Tab 4_Drug Calculations Data'!B44</f>
        <v>21000</v>
      </c>
      <c r="D11" s="15"/>
    </row>
    <row r="12" spans="1:4" ht="65.25" customHeight="1" thickBot="1">
      <c r="A12" s="19" t="s">
        <v>253</v>
      </c>
      <c r="B12" s="23" t="s">
        <v>282</v>
      </c>
      <c r="C12" s="72">
        <f>'Tab 4_Drug Calculations Data'!B46</f>
        <v>524.99999999999989</v>
      </c>
      <c r="D12" s="15"/>
    </row>
    <row r="13" spans="1:4" ht="48.75" customHeight="1" thickBot="1">
      <c r="A13" s="19" t="s">
        <v>254</v>
      </c>
      <c r="B13" s="23" t="s">
        <v>283</v>
      </c>
      <c r="C13" s="72">
        <f>'Tab 4_Drug Calculations Data'!B47</f>
        <v>524.99999999999989</v>
      </c>
      <c r="D13" s="15"/>
    </row>
    <row r="14" spans="1:4" ht="48.75" customHeight="1" thickBot="1">
      <c r="A14" s="19" t="s">
        <v>285</v>
      </c>
      <c r="B14" s="23" t="s">
        <v>284</v>
      </c>
      <c r="C14" s="72">
        <f>'Tab 4_Drug Calculations Data'!B49</f>
        <v>5250</v>
      </c>
      <c r="D14" s="15"/>
    </row>
    <row r="15" spans="1:4" ht="56.25" customHeight="1" thickBot="1">
      <c r="A15" s="19" t="s">
        <v>286</v>
      </c>
      <c r="B15" s="23" t="s">
        <v>284</v>
      </c>
      <c r="C15" s="72">
        <f>'Tab 4_Drug Calculations Data'!B50</f>
        <v>5250</v>
      </c>
      <c r="D15" s="15"/>
    </row>
    <row r="16" spans="1:4" ht="26.25" customHeight="1" thickBot="1">
      <c r="A16" s="12"/>
      <c r="B16" s="5"/>
      <c r="C16" s="39" t="s">
        <v>225</v>
      </c>
      <c r="D16" s="74">
        <f>SUM(C15+C14+C13+C12+C11+C10+C9+C8+C6+C5+C4)</f>
        <v>830900</v>
      </c>
    </row>
    <row r="17" spans="1:4" ht="36.75" customHeight="1" thickBot="1">
      <c r="A17" s="1" t="s">
        <v>7</v>
      </c>
      <c r="C17" s="40"/>
      <c r="D17" s="17"/>
    </row>
    <row r="18" spans="1:4" ht="15" thickBot="1">
      <c r="A18" s="19" t="s">
        <v>161</v>
      </c>
      <c r="B18" s="23" t="str">
        <f>'Tab 1_Data Inputs'!B79</f>
        <v>HIV rapid test</v>
      </c>
      <c r="C18" s="72">
        <f>'Tab 1_Data Inputs'!E79</f>
        <v>44</v>
      </c>
      <c r="D18" s="15"/>
    </row>
    <row r="19" spans="1:4" ht="15" thickBot="1">
      <c r="A19" s="19" t="s">
        <v>162</v>
      </c>
      <c r="B19" s="23" t="str">
        <f>'Tab 1_Data Inputs'!B80</f>
        <v>CD4 test</v>
      </c>
      <c r="C19" s="72">
        <f>'Tab 1_Data Inputs'!E80</f>
        <v>0</v>
      </c>
      <c r="D19" s="15"/>
    </row>
    <row r="20" spans="1:4" ht="15" thickBot="1">
      <c r="A20" s="19" t="s">
        <v>163</v>
      </c>
      <c r="B20" s="23" t="str">
        <f>'Tab 1_Data Inputs'!B81</f>
        <v>CD4 Reagents</v>
      </c>
      <c r="C20" s="72">
        <f>'Tab 1_Data Inputs'!E81</f>
        <v>0</v>
      </c>
      <c r="D20" s="15"/>
    </row>
    <row r="21" spans="1:4" ht="20.25" customHeight="1" thickBot="1">
      <c r="A21" s="19" t="s">
        <v>164</v>
      </c>
      <c r="B21" s="23" t="str">
        <f>'Tab 1_Data Inputs'!B82</f>
        <v>Hemoglobin test</v>
      </c>
      <c r="C21" s="72">
        <f>'Tab 1_Data Inputs'!E82</f>
        <v>0</v>
      </c>
      <c r="D21" s="15"/>
    </row>
    <row r="22" spans="1:4" ht="18" customHeight="1" thickBot="1">
      <c r="A22" s="19" t="s">
        <v>165</v>
      </c>
      <c r="B22" s="22" t="str">
        <f>'Tab 1_Data Inputs'!B83</f>
        <v>Other Commodities                              (Please Specify)</v>
      </c>
      <c r="C22" s="72">
        <f>'Tab 1_Data Inputs'!E83</f>
        <v>0</v>
      </c>
      <c r="D22" s="15"/>
    </row>
    <row r="23" spans="1:4" ht="17.25" customHeight="1" thickBot="1">
      <c r="A23" s="19" t="s">
        <v>166</v>
      </c>
      <c r="B23" s="22" t="str">
        <f>'Tab 1_Data Inputs'!B84</f>
        <v>Other Commodities                              (Please Specify)</v>
      </c>
      <c r="C23" s="72">
        <f>'Tab 1_Data Inputs'!E84</f>
        <v>0</v>
      </c>
      <c r="D23" s="15"/>
    </row>
    <row r="24" spans="1:4" ht="20.25" customHeight="1" thickBot="1">
      <c r="A24" s="19" t="s">
        <v>53</v>
      </c>
      <c r="B24" s="22" t="str">
        <f>'Tab 1_Data Inputs'!B85</f>
        <v>Other Commodities                              (Please Specify)</v>
      </c>
      <c r="C24" s="72">
        <f>'Tab 1_Data Inputs'!E85</f>
        <v>0</v>
      </c>
      <c r="D24" s="15"/>
    </row>
    <row r="25" spans="1:4" ht="20.25" customHeight="1" thickBot="1">
      <c r="A25" s="19" t="s">
        <v>54</v>
      </c>
      <c r="B25" s="22" t="str">
        <f>'Tab 1_Data Inputs'!B86</f>
        <v>Other Commodities                              (Please Specify)</v>
      </c>
      <c r="C25" s="72">
        <f>'Tab 1_Data Inputs'!E86</f>
        <v>0</v>
      </c>
      <c r="D25" s="15"/>
    </row>
    <row r="26" spans="1:4" ht="20.25" customHeight="1" thickBot="1">
      <c r="A26" s="19" t="s">
        <v>55</v>
      </c>
      <c r="B26" s="22" t="str">
        <f>'Tab 1_Data Inputs'!B87</f>
        <v>Other Commodities                              (Please Specify)</v>
      </c>
      <c r="C26" s="72">
        <f>'Tab 1_Data Inputs'!E87</f>
        <v>0</v>
      </c>
      <c r="D26" s="15"/>
    </row>
    <row r="27" spans="1:4" ht="20.25" customHeight="1" thickBot="1">
      <c r="A27" s="19" t="s">
        <v>56</v>
      </c>
      <c r="B27" s="22" t="str">
        <f>'Tab 1_Data Inputs'!B88</f>
        <v>Other Commodities                              (Please Specify)</v>
      </c>
      <c r="C27" s="72">
        <f>'Tab 1_Data Inputs'!E88</f>
        <v>0</v>
      </c>
      <c r="D27" s="15"/>
    </row>
    <row r="28" spans="1:4" ht="29.25" customHeight="1" thickBot="1">
      <c r="A28" s="12"/>
      <c r="C28" s="39" t="s">
        <v>226</v>
      </c>
      <c r="D28" s="74">
        <f>SUM(C18:C27)</f>
        <v>44</v>
      </c>
    </row>
    <row r="29" spans="1:4" ht="27" customHeight="1" thickBot="1">
      <c r="A29" s="1" t="s">
        <v>8</v>
      </c>
    </row>
    <row r="30" spans="1:4" ht="15" thickBot="1">
      <c r="A30" s="19" t="s">
        <v>167</v>
      </c>
      <c r="B30" s="68" t="str">
        <f>'Tab 1_Data Inputs'!B94</f>
        <v>CD4 Machine</v>
      </c>
      <c r="C30" s="71">
        <f>'Tab 1_Data Inputs'!E94</f>
        <v>0</v>
      </c>
    </row>
    <row r="31" spans="1:4" ht="15" thickBot="1">
      <c r="A31" s="19" t="s">
        <v>168</v>
      </c>
      <c r="B31" s="22" t="str">
        <f>'Tab 1_Data Inputs'!B95</f>
        <v>CD4 Point of Care Machine</v>
      </c>
      <c r="C31" s="71">
        <f>'Tab 1_Data Inputs'!E95</f>
        <v>0</v>
      </c>
    </row>
    <row r="32" spans="1:4" ht="23.25" customHeight="1" thickBot="1">
      <c r="A32" s="19" t="s">
        <v>169</v>
      </c>
      <c r="B32" s="68" t="str">
        <f>'Tab 1_Data Inputs'!B96</f>
        <v>Hemoglobinometer</v>
      </c>
      <c r="C32" s="71">
        <f>'Tab 1_Data Inputs'!E96</f>
        <v>0</v>
      </c>
    </row>
    <row r="33" spans="1:4" ht="24" customHeight="1" thickBot="1">
      <c r="A33" s="19" t="s">
        <v>170</v>
      </c>
      <c r="B33" s="68" t="str">
        <f>'Tab 1_Data Inputs'!B97</f>
        <v>Vehicle</v>
      </c>
      <c r="C33" s="71">
        <f>'Tab 1_Data Inputs'!E97</f>
        <v>0</v>
      </c>
    </row>
    <row r="34" spans="1:4" ht="16.5" customHeight="1" thickBot="1">
      <c r="A34" s="19" t="s">
        <v>171</v>
      </c>
      <c r="B34" s="22" t="str">
        <f>'Tab 1_Data Inputs'!B98</f>
        <v>Other Equipment                                   (Please Specify)</v>
      </c>
      <c r="C34" s="72">
        <f>'Tab 1_Data Inputs'!E98</f>
        <v>0</v>
      </c>
    </row>
    <row r="35" spans="1:4" ht="18" customHeight="1" thickBot="1">
      <c r="A35" s="19" t="s">
        <v>172</v>
      </c>
      <c r="B35" s="22" t="str">
        <f>'Tab 1_Data Inputs'!B99</f>
        <v>Other Equipment                                   (Please Specify)</v>
      </c>
      <c r="C35" s="72">
        <f>'Tab 1_Data Inputs'!E99</f>
        <v>0</v>
      </c>
    </row>
    <row r="36" spans="1:4" ht="18.75" customHeight="1" thickBot="1">
      <c r="A36" s="19" t="s">
        <v>173</v>
      </c>
      <c r="B36" s="22" t="str">
        <f>'Tab 1_Data Inputs'!B100</f>
        <v>Other Equipment                                   (Please Specify)</v>
      </c>
      <c r="C36" s="72">
        <v>44</v>
      </c>
    </row>
    <row r="37" spans="1:4" ht="19.5" customHeight="1" thickBot="1">
      <c r="A37" s="19" t="s">
        <v>174</v>
      </c>
      <c r="B37" s="22" t="str">
        <f>'Tab 1_Data Inputs'!B101</f>
        <v>Other Equipment                                   (Please Specify)</v>
      </c>
      <c r="C37" s="72"/>
    </row>
    <row r="38" spans="1:4" ht="18.75" customHeight="1" thickBot="1">
      <c r="A38" s="19" t="s">
        <v>175</v>
      </c>
      <c r="B38" s="22" t="str">
        <f>'Tab 1_Data Inputs'!B102</f>
        <v>Other Equipment                                   (Please Specify)</v>
      </c>
      <c r="C38" s="72">
        <f>'Tab 1_Data Inputs'!E102</f>
        <v>0</v>
      </c>
    </row>
    <row r="39" spans="1:4" ht="19.5" customHeight="1" thickBot="1">
      <c r="A39" s="19" t="s">
        <v>176</v>
      </c>
      <c r="B39" s="22" t="str">
        <f>'Tab 1_Data Inputs'!B103</f>
        <v>Other Equipment                                   (Please Specify)</v>
      </c>
      <c r="C39" s="72">
        <f>'Tab 1_Data Inputs'!E103</f>
        <v>0</v>
      </c>
    </row>
    <row r="40" spans="1:4" ht="19.5" customHeight="1" thickBot="1">
      <c r="A40" s="12"/>
      <c r="C40" s="39" t="s">
        <v>227</v>
      </c>
      <c r="D40" s="74">
        <f>SUM(C30:C39)</f>
        <v>44</v>
      </c>
    </row>
    <row r="41" spans="1:4" ht="19" thickBot="1">
      <c r="A41" s="1" t="s">
        <v>177</v>
      </c>
      <c r="B41" s="3"/>
    </row>
    <row r="42" spans="1:4" ht="39.75" customHeight="1" thickBot="1">
      <c r="A42" s="19" t="s">
        <v>178</v>
      </c>
      <c r="B42" s="23" t="str">
        <f>'Tab 1_Data Inputs'!B107</f>
        <v>Stablizer tubes (blood collection for CD4)</v>
      </c>
      <c r="C42" s="72">
        <f>'Tab 1_Data Inputs'!E107</f>
        <v>0</v>
      </c>
    </row>
    <row r="43" spans="1:4" ht="15" thickBot="1">
      <c r="A43" s="19" t="s">
        <v>179</v>
      </c>
      <c r="B43" s="23" t="str">
        <f>'Tab 1_Data Inputs'!B108</f>
        <v>Infant Feeding Commodities</v>
      </c>
      <c r="C43" s="72">
        <f>'Tab 1_Data Inputs'!E108</f>
        <v>0</v>
      </c>
    </row>
    <row r="44" spans="1:4" ht="15" thickBot="1">
      <c r="A44" s="19" t="s">
        <v>180</v>
      </c>
      <c r="B44" s="23" t="str">
        <f>'Tab 1_Data Inputs'!B109</f>
        <v>Infant PCF Testing</v>
      </c>
      <c r="C44" s="72">
        <f>'Tab 1_Data Inputs'!E109</f>
        <v>0</v>
      </c>
    </row>
    <row r="45" spans="1:4" ht="18.75" customHeight="1" thickBot="1">
      <c r="A45" s="19" t="s">
        <v>181</v>
      </c>
      <c r="B45" s="22" t="str">
        <f>'Tab 1_Data Inputs'!B110</f>
        <v>Other Program Supplies                      (Please Specify)</v>
      </c>
      <c r="C45" s="72">
        <f>'Tab 1_Data Inputs'!E110</f>
        <v>0</v>
      </c>
    </row>
    <row r="46" spans="1:4" ht="18" customHeight="1" thickBot="1">
      <c r="A46" s="19" t="s">
        <v>182</v>
      </c>
      <c r="B46" s="22" t="str">
        <f>'Tab 1_Data Inputs'!B111</f>
        <v>Other Program Supplies                      (Please Specify)</v>
      </c>
      <c r="C46" s="72">
        <f>'Tab 1_Data Inputs'!E111</f>
        <v>0</v>
      </c>
    </row>
    <row r="47" spans="1:4" ht="18" customHeight="1" thickBot="1">
      <c r="A47" s="19" t="s">
        <v>183</v>
      </c>
      <c r="B47" s="22" t="str">
        <f>'Tab 1_Data Inputs'!B112</f>
        <v>Other Program Supplies                      (Please Specify)</v>
      </c>
      <c r="C47" s="72">
        <f>'Tab 1_Data Inputs'!E112</f>
        <v>0</v>
      </c>
    </row>
    <row r="48" spans="1:4" ht="17.25" customHeight="1" thickBot="1">
      <c r="A48" s="19" t="s">
        <v>184</v>
      </c>
      <c r="B48" s="22" t="str">
        <f>'Tab 1_Data Inputs'!B113</f>
        <v>Other Program Supplies                      (Please Specify)</v>
      </c>
      <c r="C48" s="72">
        <f>'Tab 1_Data Inputs'!E113</f>
        <v>0</v>
      </c>
    </row>
    <row r="49" spans="1:4" ht="15" customHeight="1" thickBot="1">
      <c r="A49" s="19" t="s">
        <v>185</v>
      </c>
      <c r="B49" s="22" t="str">
        <f>'Tab 1_Data Inputs'!B114</f>
        <v>Other Program Supplies                      (Please Specify)</v>
      </c>
      <c r="C49" s="72">
        <f>'Tab 1_Data Inputs'!E114</f>
        <v>0</v>
      </c>
    </row>
    <row r="50" spans="1:4" ht="17.25" customHeight="1" thickBot="1">
      <c r="A50" s="19" t="s">
        <v>186</v>
      </c>
      <c r="B50" s="22" t="str">
        <f>'Tab 1_Data Inputs'!B115</f>
        <v>Other Program Supplies                      (Please Specify)</v>
      </c>
      <c r="C50" s="72">
        <f>'Tab 1_Data Inputs'!E115</f>
        <v>0</v>
      </c>
    </row>
    <row r="51" spans="1:4" ht="17.25" customHeight="1" thickBot="1">
      <c r="A51" s="19" t="s">
        <v>187</v>
      </c>
      <c r="B51" s="22" t="str">
        <f>'Tab 1_Data Inputs'!B116</f>
        <v>Other Program Supplies                      (Please Specify)</v>
      </c>
      <c r="C51" s="72">
        <f>'Tab 1_Data Inputs'!E116</f>
        <v>0</v>
      </c>
    </row>
    <row r="52" spans="1:4" ht="17.25" customHeight="1" thickBot="1">
      <c r="A52" s="14"/>
      <c r="C52" s="39" t="s">
        <v>228</v>
      </c>
      <c r="D52" s="74">
        <f>SUM(C42:C51)</f>
        <v>0</v>
      </c>
    </row>
    <row r="53" spans="1:4" ht="19" thickBot="1">
      <c r="A53" s="1" t="s">
        <v>13</v>
      </c>
    </row>
    <row r="54" spans="1:4" ht="15" thickBot="1">
      <c r="A54" s="19" t="s">
        <v>188</v>
      </c>
      <c r="B54" s="22" t="str">
        <f>'Tab 1_Data Inputs'!B120</f>
        <v>Vehicle Fuel</v>
      </c>
      <c r="C54" s="72">
        <f>'Tab 1_Data Inputs'!E120</f>
        <v>0</v>
      </c>
    </row>
    <row r="55" spans="1:4" ht="15" thickBot="1">
      <c r="A55" s="19" t="s">
        <v>189</v>
      </c>
      <c r="B55" s="22" t="str">
        <f>'Tab 1_Data Inputs'!B121</f>
        <v>Vehicle Insurance</v>
      </c>
      <c r="C55" s="72">
        <f>'Tab 1_Data Inputs'!E121</f>
        <v>0</v>
      </c>
    </row>
    <row r="56" spans="1:4" ht="15" thickBot="1">
      <c r="A56" s="19" t="s">
        <v>190</v>
      </c>
      <c r="B56" s="22" t="str">
        <f>'Tab 1_Data Inputs'!B122</f>
        <v xml:space="preserve">  Vehicle Maintenance</v>
      </c>
      <c r="C56" s="72">
        <f>'Tab 1_Data Inputs'!E122</f>
        <v>0</v>
      </c>
    </row>
    <row r="57" spans="1:4" ht="15" thickBot="1">
      <c r="A57" s="19" t="s">
        <v>191</v>
      </c>
      <c r="B57" s="22" t="str">
        <f>'Tab 1_Data Inputs'!B123</f>
        <v>IEC Materials</v>
      </c>
      <c r="C57" s="72">
        <f>'Tab 1_Data Inputs'!E123</f>
        <v>0</v>
      </c>
    </row>
    <row r="58" spans="1:4" ht="15" thickBot="1">
      <c r="A58" s="19" t="s">
        <v>192</v>
      </c>
      <c r="B58" s="22" t="str">
        <f>'Tab 1_Data Inputs'!B124</f>
        <v>Community Sensatization</v>
      </c>
      <c r="C58" s="72">
        <f>'Tab 1_Data Inputs'!E124</f>
        <v>0</v>
      </c>
    </row>
    <row r="59" spans="1:4" ht="29" thickBot="1">
      <c r="A59" s="19" t="s">
        <v>193</v>
      </c>
      <c r="B59" s="22" t="str">
        <f>'Tab 1_Data Inputs'!B125</f>
        <v>Printing of Revised National Guidelines</v>
      </c>
      <c r="C59" s="72">
        <f>'Tab 1_Data Inputs'!E125</f>
        <v>0</v>
      </c>
    </row>
    <row r="60" spans="1:4" ht="15" thickBot="1">
      <c r="A60" s="19" t="s">
        <v>194</v>
      </c>
      <c r="B60" s="22" t="str">
        <f>'Tab 1_Data Inputs'!B126</f>
        <v>Printing of Revised registries</v>
      </c>
      <c r="C60" s="72">
        <f>'Tab 1_Data Inputs'!E126</f>
        <v>0</v>
      </c>
    </row>
    <row r="61" spans="1:4" ht="15" thickBot="1">
      <c r="A61" s="19" t="s">
        <v>195</v>
      </c>
      <c r="B61" s="22" t="str">
        <f>'Tab 1_Data Inputs'!B127</f>
        <v>Printing of revised job aides</v>
      </c>
      <c r="C61" s="72">
        <f>'Tab 1_Data Inputs'!E127</f>
        <v>0</v>
      </c>
    </row>
    <row r="62" spans="1:4" ht="15" thickBot="1">
      <c r="A62" s="19" t="s">
        <v>196</v>
      </c>
      <c r="B62" s="22" t="str">
        <f>'Tab 1_Data Inputs'!B128</f>
        <v>Renovation of clinics</v>
      </c>
      <c r="C62" s="72">
        <f>'Tab 1_Data Inputs'!E128</f>
        <v>0</v>
      </c>
    </row>
    <row r="63" spans="1:4" ht="29" thickBot="1">
      <c r="A63" s="19" t="s">
        <v>197</v>
      </c>
      <c r="B63" s="22" t="str">
        <f>'Tab 1_Data Inputs'!B129</f>
        <v>Other Direct Costs                                 (Please Specify)</v>
      </c>
      <c r="C63" s="72">
        <f>'Tab 1_Data Inputs'!E129</f>
        <v>0</v>
      </c>
    </row>
    <row r="64" spans="1:4" ht="29" thickBot="1">
      <c r="A64" s="19" t="s">
        <v>198</v>
      </c>
      <c r="B64" s="22" t="str">
        <f>'Tab 1_Data Inputs'!B130</f>
        <v>Other Direct Costs                                 (Please Specify)</v>
      </c>
      <c r="C64" s="72">
        <f>'Tab 1_Data Inputs'!E130</f>
        <v>0</v>
      </c>
    </row>
    <row r="65" spans="1:4" ht="29" thickBot="1">
      <c r="A65" s="19" t="s">
        <v>199</v>
      </c>
      <c r="B65" s="22" t="str">
        <f>'Tab 1_Data Inputs'!B131</f>
        <v>Other Direct Costs                                 (Please Specify)</v>
      </c>
      <c r="C65" s="72">
        <f>'Tab 1_Data Inputs'!E131</f>
        <v>0</v>
      </c>
    </row>
    <row r="66" spans="1:4" ht="29" thickBot="1">
      <c r="A66" s="19" t="s">
        <v>200</v>
      </c>
      <c r="B66" s="22" t="str">
        <f>'Tab 1_Data Inputs'!B132</f>
        <v>Other Direct Costs                                 (Please Specify)</v>
      </c>
      <c r="C66" s="72">
        <f>'Tab 1_Data Inputs'!E132</f>
        <v>0</v>
      </c>
    </row>
    <row r="67" spans="1:4" ht="29" thickBot="1">
      <c r="A67" s="19" t="s">
        <v>201</v>
      </c>
      <c r="B67" s="22" t="str">
        <f>'Tab 1_Data Inputs'!B133</f>
        <v>Other Direct Costs                                 (Please Specify)</v>
      </c>
      <c r="C67" s="72">
        <f>'Tab 1_Data Inputs'!E133</f>
        <v>0</v>
      </c>
    </row>
    <row r="68" spans="1:4" ht="29" thickBot="1">
      <c r="A68" s="19" t="s">
        <v>202</v>
      </c>
      <c r="B68" s="22" t="str">
        <f>'Tab 1_Data Inputs'!B134</f>
        <v>Other Direct Costs                                 (Please Specify)</v>
      </c>
      <c r="C68" s="72">
        <f>'Tab 1_Data Inputs'!E134</f>
        <v>0</v>
      </c>
    </row>
    <row r="69" spans="1:4" ht="19" thickBot="1">
      <c r="A69" s="14"/>
      <c r="C69" s="39" t="s">
        <v>229</v>
      </c>
      <c r="D69" s="74">
        <f>SUM(C54:C68)</f>
        <v>0</v>
      </c>
    </row>
    <row r="70" spans="1:4" ht="19" thickBot="1">
      <c r="A70" s="1" t="s">
        <v>14</v>
      </c>
    </row>
    <row r="71" spans="1:4" ht="18" customHeight="1" thickBot="1">
      <c r="A71" s="19" t="s">
        <v>203</v>
      </c>
      <c r="B71" s="22" t="str">
        <f>'Tab 1_Data Inputs'!B138</f>
        <v>Personnel                                                         (Please Specify)</v>
      </c>
      <c r="C71" s="72">
        <f>'Tab 1_Data Inputs'!E138</f>
        <v>0</v>
      </c>
    </row>
    <row r="72" spans="1:4" ht="18" customHeight="1" thickBot="1">
      <c r="A72" s="19" t="s">
        <v>204</v>
      </c>
      <c r="B72" s="22" t="str">
        <f>'Tab 1_Data Inputs'!B139</f>
        <v>Personnel                                                         (Please Specify)</v>
      </c>
      <c r="C72" s="72">
        <f>'Tab 1_Data Inputs'!E139</f>
        <v>0</v>
      </c>
    </row>
    <row r="73" spans="1:4" ht="15.75" customHeight="1" thickBot="1">
      <c r="A73" s="19" t="s">
        <v>205</v>
      </c>
      <c r="B73" s="22" t="str">
        <f>'Tab 1_Data Inputs'!B140</f>
        <v>Personnel                                                         (Please Specify)</v>
      </c>
      <c r="C73" s="72">
        <f>'Tab 1_Data Inputs'!E140</f>
        <v>0</v>
      </c>
    </row>
    <row r="74" spans="1:4" ht="19.5" customHeight="1" thickBot="1">
      <c r="A74" s="19" t="s">
        <v>206</v>
      </c>
      <c r="B74" s="22" t="str">
        <f>'Tab 1_Data Inputs'!B141</f>
        <v>Personnel                                                         (Please Specify)</v>
      </c>
      <c r="C74" s="72">
        <f>'Tab 1_Data Inputs'!E141</f>
        <v>0</v>
      </c>
    </row>
    <row r="75" spans="1:4" ht="18" customHeight="1" thickBot="1">
      <c r="A75" s="19" t="s">
        <v>207</v>
      </c>
      <c r="B75" s="22" t="str">
        <f>'Tab 1_Data Inputs'!B142</f>
        <v>Personnel                                                         (Please Specify)</v>
      </c>
      <c r="C75" s="72">
        <f>'Tab 1_Data Inputs'!E142</f>
        <v>0</v>
      </c>
    </row>
    <row r="76" spans="1:4" ht="19.5" customHeight="1" thickBot="1">
      <c r="A76" s="19" t="s">
        <v>208</v>
      </c>
      <c r="B76" s="22" t="str">
        <f>'Tab 1_Data Inputs'!B143</f>
        <v>Personnel                                                         (Please Specify)</v>
      </c>
      <c r="C76" s="72">
        <f>'Tab 1_Data Inputs'!E143</f>
        <v>0</v>
      </c>
    </row>
    <row r="77" spans="1:4" ht="16.5" customHeight="1" thickBot="1">
      <c r="A77" s="19" t="s">
        <v>209</v>
      </c>
      <c r="B77" s="22" t="str">
        <f>'Tab 1_Data Inputs'!B144</f>
        <v>Personnel                                                         (Please Specify)</v>
      </c>
      <c r="C77" s="72">
        <f>'Tab 1_Data Inputs'!E144</f>
        <v>0</v>
      </c>
    </row>
    <row r="78" spans="1:4" ht="16.5" customHeight="1" thickBot="1">
      <c r="A78" s="19" t="s">
        <v>210</v>
      </c>
      <c r="B78" s="22" t="str">
        <f>'Tab 1_Data Inputs'!B145</f>
        <v>Personnel                                                         (Please Specify)</v>
      </c>
      <c r="C78" s="72">
        <f>'Tab 1_Data Inputs'!E145</f>
        <v>0</v>
      </c>
    </row>
    <row r="79" spans="1:4" ht="17.25" customHeight="1" thickBot="1">
      <c r="A79" s="19" t="s">
        <v>211</v>
      </c>
      <c r="B79" s="22" t="str">
        <f>'Tab 1_Data Inputs'!B146</f>
        <v>Personnel                                                         (Please Specify)</v>
      </c>
      <c r="C79" s="72">
        <f>'Tab 1_Data Inputs'!E146</f>
        <v>0</v>
      </c>
    </row>
    <row r="80" spans="1:4" ht="15.75" customHeight="1" thickBot="1">
      <c r="A80" s="19" t="s">
        <v>212</v>
      </c>
      <c r="B80" s="22" t="str">
        <f>'Tab 1_Data Inputs'!B147</f>
        <v>Personnel                                                         (Please Specify)</v>
      </c>
      <c r="C80" s="72">
        <f>'Tab 1_Data Inputs'!E147</f>
        <v>0</v>
      </c>
    </row>
    <row r="81" spans="1:4" ht="26.25" customHeight="1">
      <c r="A81" s="14"/>
      <c r="C81" s="39" t="s">
        <v>230</v>
      </c>
      <c r="D81" s="73">
        <f>SUM(C71:C80)</f>
        <v>0</v>
      </c>
    </row>
    <row r="82" spans="1:4" ht="19" thickBot="1">
      <c r="A82" s="1" t="s">
        <v>15</v>
      </c>
      <c r="B82" s="7"/>
    </row>
    <row r="83" spans="1:4" ht="19.5" customHeight="1" thickBot="1">
      <c r="A83" s="19" t="s">
        <v>213</v>
      </c>
      <c r="B83" s="22" t="str">
        <f>'Tab 1_Data Inputs'!B151</f>
        <v>Training                                                      (Please specify)</v>
      </c>
      <c r="C83" s="72">
        <f>'Tab 1_Data Inputs'!E151</f>
        <v>0</v>
      </c>
    </row>
    <row r="84" spans="1:4" ht="17.25" customHeight="1" thickBot="1">
      <c r="A84" s="19" t="s">
        <v>214</v>
      </c>
      <c r="B84" s="22" t="str">
        <f>'Tab 1_Data Inputs'!B152</f>
        <v>Training                                                      (Please specify)</v>
      </c>
      <c r="C84" s="72">
        <f>'Tab 1_Data Inputs'!E152</f>
        <v>0</v>
      </c>
    </row>
    <row r="85" spans="1:4" ht="19.5" customHeight="1" thickBot="1">
      <c r="A85" s="19" t="s">
        <v>215</v>
      </c>
      <c r="B85" s="22" t="str">
        <f>'Tab 1_Data Inputs'!B153</f>
        <v>Training                                                      (Please specify)</v>
      </c>
      <c r="C85" s="72">
        <f>'Tab 1_Data Inputs'!E153</f>
        <v>0</v>
      </c>
    </row>
    <row r="86" spans="1:4" ht="20.25" customHeight="1" thickBot="1">
      <c r="A86" s="19" t="s">
        <v>216</v>
      </c>
      <c r="B86" s="22" t="str">
        <f>'Tab 1_Data Inputs'!B154</f>
        <v>Training                                                      (Please specify)</v>
      </c>
      <c r="C86" s="72">
        <f>'Tab 1_Data Inputs'!E154</f>
        <v>0</v>
      </c>
    </row>
    <row r="87" spans="1:4" ht="19.5" customHeight="1" thickBot="1">
      <c r="A87" s="19" t="s">
        <v>217</v>
      </c>
      <c r="B87" s="22" t="str">
        <f>'Tab 1_Data Inputs'!B155</f>
        <v>Training                                                      (Please specify)</v>
      </c>
      <c r="C87" s="72">
        <f>'Tab 1_Data Inputs'!E155</f>
        <v>0</v>
      </c>
    </row>
    <row r="88" spans="1:4" ht="20.25" customHeight="1" thickBot="1">
      <c r="A88" s="19" t="s">
        <v>218</v>
      </c>
      <c r="B88" s="22" t="str">
        <f>'Tab 1_Data Inputs'!B156</f>
        <v>Training                                                      (Please specify)</v>
      </c>
      <c r="C88" s="72">
        <f>'Tab 1_Data Inputs'!E156</f>
        <v>0</v>
      </c>
    </row>
    <row r="89" spans="1:4" ht="19.5" customHeight="1" thickBot="1">
      <c r="A89" s="19" t="s">
        <v>219</v>
      </c>
      <c r="B89" s="22" t="str">
        <f>'Tab 1_Data Inputs'!B157</f>
        <v>Training                                                      (Please specify)</v>
      </c>
      <c r="C89" s="72">
        <f>'Tab 1_Data Inputs'!E157</f>
        <v>0</v>
      </c>
    </row>
    <row r="90" spans="1:4" ht="19.5" customHeight="1" thickBot="1">
      <c r="A90" s="19" t="s">
        <v>220</v>
      </c>
      <c r="B90" s="22" t="str">
        <f>'Tab 1_Data Inputs'!B158</f>
        <v>Training                                                      (Please specify)</v>
      </c>
      <c r="C90" s="72">
        <f>'Tab 1_Data Inputs'!E158</f>
        <v>0</v>
      </c>
    </row>
    <row r="91" spans="1:4" ht="18.75" customHeight="1" thickBot="1">
      <c r="A91" s="19" t="s">
        <v>221</v>
      </c>
      <c r="B91" s="22" t="str">
        <f>'Tab 1_Data Inputs'!B159</f>
        <v>Training                                                      (Please specify)</v>
      </c>
      <c r="C91" s="72">
        <f>'Tab 1_Data Inputs'!E159</f>
        <v>0</v>
      </c>
    </row>
    <row r="92" spans="1:4" ht="19.5" customHeight="1" thickBot="1">
      <c r="A92" s="19" t="s">
        <v>222</v>
      </c>
      <c r="B92" s="22" t="str">
        <f>'Tab 1_Data Inputs'!B160</f>
        <v>Training                                                      (Please specify)</v>
      </c>
      <c r="C92" s="72">
        <f>'Tab 1_Data Inputs'!E160</f>
        <v>0</v>
      </c>
    </row>
    <row r="93" spans="1:4" ht="18">
      <c r="C93" s="39" t="s">
        <v>231</v>
      </c>
      <c r="D93" s="73">
        <f>SUM(C83:C92)</f>
        <v>0</v>
      </c>
    </row>
    <row r="95" spans="1:4" ht="15" thickBot="1"/>
    <row r="96" spans="1:4" ht="19" thickBot="1">
      <c r="C96" s="39" t="s">
        <v>232</v>
      </c>
      <c r="D96" s="75">
        <f>SUM(D93+D81+D69+D52+D40+D28+D16)</f>
        <v>830988</v>
      </c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50"/>
  <sheetViews>
    <sheetView workbookViewId="0">
      <selection activeCell="C9" sqref="C9"/>
    </sheetView>
  </sheetViews>
  <sheetFormatPr baseColWidth="10" defaultColWidth="8.83203125" defaultRowHeight="14" x14ac:dyDescent="0"/>
  <cols>
    <col min="1" max="1" width="28.83203125" style="21" customWidth="1"/>
    <col min="2" max="2" width="24.83203125" style="38" customWidth="1"/>
    <col min="3" max="3" width="89.1640625" style="21" customWidth="1"/>
    <col min="4" max="4" width="25.5" customWidth="1"/>
    <col min="5" max="5" width="21" customWidth="1"/>
  </cols>
  <sheetData>
    <row r="3" spans="1:3">
      <c r="A3" s="8" t="s">
        <v>25</v>
      </c>
    </row>
    <row r="5" spans="1:3">
      <c r="A5" s="21" t="s">
        <v>26</v>
      </c>
    </row>
    <row r="6" spans="1:3">
      <c r="A6" s="21" t="s">
        <v>27</v>
      </c>
    </row>
    <row r="7" spans="1:3">
      <c r="A7" s="21" t="s">
        <v>348</v>
      </c>
    </row>
    <row r="10" spans="1:3">
      <c r="A10" s="21" t="s">
        <v>28</v>
      </c>
    </row>
    <row r="12" spans="1:3">
      <c r="A12" s="21" t="s">
        <v>274</v>
      </c>
    </row>
    <row r="13" spans="1:3">
      <c r="A13" s="21" t="s">
        <v>275</v>
      </c>
    </row>
    <row r="15" spans="1:3" s="41" customFormat="1">
      <c r="A15" s="42" t="s">
        <v>295</v>
      </c>
      <c r="B15" s="43"/>
      <c r="C15" s="44"/>
    </row>
    <row r="16" spans="1:3" ht="42">
      <c r="A16" s="11" t="s">
        <v>296</v>
      </c>
      <c r="B16" s="45">
        <f>('Tab 1_Data Inputs'!O31*'Tab 1_Data Inputs'!C10)*('Tab 1_Data Inputs'!G31-'Tab 1_Data Inputs'!C35)*'Tab 1_Data Inputs'!G61</f>
        <v>63000</v>
      </c>
      <c r="C16" s="11" t="s">
        <v>301</v>
      </c>
    </row>
    <row r="17" spans="1:5" ht="42">
      <c r="A17" s="11" t="s">
        <v>297</v>
      </c>
      <c r="B17" s="45">
        <f>('Tab 1_Data Inputs'!O32*'Tab 1_Data Inputs'!C10)*('Tab 1_Data Inputs'!G32-'Tab 1_Data Inputs'!C35)*'Tab 1_Data Inputs'!G61</f>
        <v>42000</v>
      </c>
      <c r="C17" s="11" t="s">
        <v>302</v>
      </c>
    </row>
    <row r="18" spans="1:5" ht="42">
      <c r="A18" s="11" t="s">
        <v>298</v>
      </c>
      <c r="B18" s="45">
        <f>('Tab 1_Data Inputs'!O33*'Tab 1_Data Inputs'!C10)*('Tab 1_Data Inputs'!G33-'Tab 1_Data Inputs'!C35)*'Tab 1_Data Inputs'!G61</f>
        <v>14000</v>
      </c>
      <c r="C18" s="11" t="s">
        <v>303</v>
      </c>
    </row>
    <row r="19" spans="1:5" ht="42">
      <c r="A19" s="11" t="s">
        <v>299</v>
      </c>
      <c r="B19" s="45">
        <f>('Tab 1_Data Inputs'!O34*'Tab 1_Data Inputs'!C10)*('Tab 1_Data Inputs'!C45-'Tab 1_Data Inputs'!C35)*'Tab 1_Data Inputs'!G61</f>
        <v>70000</v>
      </c>
      <c r="C19" s="11" t="s">
        <v>304</v>
      </c>
    </row>
    <row r="20" spans="1:5" ht="42">
      <c r="A20" s="11" t="s">
        <v>300</v>
      </c>
      <c r="B20" s="45">
        <f>SUM('Tab 1_Data Inputs'!O31+'Tab 1_Data Inputs'!O32+'Tab 1_Data Inputs'!O33)*'Tab 1_Data Inputs'!C10*'Tab 1_Data Inputs'!C45*'Tab 1_Data Inputs'!G61</f>
        <v>252000</v>
      </c>
      <c r="C20" s="11" t="s">
        <v>305</v>
      </c>
    </row>
    <row r="21" spans="1:5">
      <c r="A21" s="46" t="s">
        <v>47</v>
      </c>
      <c r="B21" s="47">
        <f>SUM(B16:B20)</f>
        <v>441000</v>
      </c>
      <c r="C21" s="11"/>
    </row>
    <row r="23" spans="1:5" s="41" customFormat="1">
      <c r="A23" s="42" t="s">
        <v>306</v>
      </c>
      <c r="B23" s="43"/>
      <c r="C23" s="44"/>
    </row>
    <row r="24" spans="1:5" ht="42">
      <c r="A24" s="11" t="s">
        <v>307</v>
      </c>
      <c r="B24" s="45">
        <f>('Tab 1_Data Inputs'!O31*'Tab 1_Data Inputs'!C11*'Tab 1_Data Inputs'!C12)*('Tab 1_Data Inputs'!G31-'Tab 1_Data Inputs'!G35)*('Tab 1_Data Inputs'!G62)</f>
        <v>47250</v>
      </c>
      <c r="C24" s="11" t="s">
        <v>312</v>
      </c>
    </row>
    <row r="25" spans="1:5" ht="42">
      <c r="A25" s="11" t="s">
        <v>308</v>
      </c>
      <c r="B25" s="45">
        <f>('Tab 1_Data Inputs'!O32*'Tab 1_Data Inputs'!C11*'Tab 1_Data Inputs'!C12)*('Tab 1_Data Inputs'!G32-'Tab 1_Data Inputs'!G35)*'Tab 1_Data Inputs'!G62</f>
        <v>31500</v>
      </c>
      <c r="C25" s="11" t="s">
        <v>313</v>
      </c>
    </row>
    <row r="26" spans="1:5" ht="42">
      <c r="A26" s="11" t="s">
        <v>309</v>
      </c>
      <c r="B26" s="45">
        <f>('Tab 1_Data Inputs'!O33*'Tab 1_Data Inputs'!C11*'Tab 1_Data Inputs'!C12)*('Tab 1_Data Inputs'!G33-'Tab 1_Data Inputs'!G35)*'Tab 1_Data Inputs'!G62</f>
        <v>10500</v>
      </c>
      <c r="C26" s="11" t="s">
        <v>314</v>
      </c>
    </row>
    <row r="27" spans="1:5" ht="56">
      <c r="A27" s="11" t="s">
        <v>310</v>
      </c>
      <c r="B27" s="45">
        <f>SUM(D27+E27)</f>
        <v>10500</v>
      </c>
      <c r="C27" s="11" t="s">
        <v>315</v>
      </c>
      <c r="D27">
        <f>SUM('Tab 1_Data Inputs'!O31+'Tab 1_Data Inputs'!O32+'Tab 1_Data Inputs'!O33)*'Tab 1_Data Inputs'!C11*'Tab 1_Data Inputs'!C12*'Tab 1_Data Inputs'!G63</f>
        <v>7875</v>
      </c>
      <c r="E27">
        <f>'Tab 1_Data Inputs'!O34*'Tab 1_Data Inputs'!C11*'Tab 1_Data Inputs'!C12*'Tab 1_Data Inputs'!G63</f>
        <v>2625</v>
      </c>
    </row>
    <row r="28" spans="1:5" ht="42">
      <c r="A28" s="11" t="s">
        <v>311</v>
      </c>
      <c r="B28" s="45">
        <f>SUM('Tab 1_Data Inputs'!O31+'Tab 1_Data Inputs'!O32+'Tab 1_Data Inputs'!O33+'Tab 1_Data Inputs'!O34)*'Tab 1_Data Inputs'!C11*'Tab 1_Data Inputs'!C12*'Tab 1_Data Inputs'!G64</f>
        <v>10500</v>
      </c>
      <c r="C28" s="11" t="s">
        <v>316</v>
      </c>
    </row>
    <row r="29" spans="1:5">
      <c r="A29" s="46" t="s">
        <v>47</v>
      </c>
      <c r="B29" s="47">
        <f>SUM(B24:B28)</f>
        <v>110250</v>
      </c>
      <c r="C29" s="11"/>
    </row>
    <row r="31" spans="1:5" s="41" customFormat="1">
      <c r="A31" s="42" t="s">
        <v>317</v>
      </c>
      <c r="B31" s="43"/>
      <c r="C31" s="44"/>
    </row>
    <row r="32" spans="1:5" ht="42">
      <c r="A32" s="11" t="s">
        <v>318</v>
      </c>
      <c r="B32" s="45">
        <f>('Tab 1_Data Inputs'!O31*'Tab 1_Data Inputs'!C11*'Tab 1_Data Inputs'!C13)*('Tab 1_Data Inputs'!G31-'Tab 1_Data Inputs'!K35)*'Tab 1_Data Inputs'!G65</f>
        <v>47250</v>
      </c>
      <c r="C32" s="11" t="s">
        <v>322</v>
      </c>
    </row>
    <row r="33" spans="1:45" ht="42">
      <c r="A33" s="11" t="s">
        <v>319</v>
      </c>
      <c r="B33" s="45">
        <f>('Tab 1_Data Inputs'!O32*'Tab 1_Data Inputs'!C11*'Tab 1_Data Inputs'!C13)*('Tab 1_Data Inputs'!G32-'Tab 1_Data Inputs'!K35)*('Tab 1_Data Inputs'!G65)</f>
        <v>31500</v>
      </c>
      <c r="C33" s="11" t="s">
        <v>323</v>
      </c>
    </row>
    <row r="34" spans="1:45" ht="42">
      <c r="A34" s="11" t="s">
        <v>320</v>
      </c>
      <c r="B34" s="45">
        <f>('Tab 1_Data Inputs'!O33*'Tab 1_Data Inputs'!C11*'Tab 1_Data Inputs'!C13)*('Tab 1_Data Inputs'!G33-'Tab 1_Data Inputs'!K35)*'Tab 1_Data Inputs'!G65</f>
        <v>10500</v>
      </c>
      <c r="C34" s="11" t="s">
        <v>324</v>
      </c>
    </row>
    <row r="35" spans="1:45" ht="56">
      <c r="A35" s="11" t="s">
        <v>321</v>
      </c>
      <c r="B35" s="45">
        <f>(SUM('Tab 1_Data Inputs'!O31+'Tab 1_Data Inputs'!O32+'Tab 1_Data Inputs'!O33+'Tab 1_Data Inputs'!O34)*'Tab 1_Data Inputs'!C11*'Tab 1_Data Inputs'!C13*'Tab 1_Data Inputs'!C50*('Tab 1_Data Inputs'!C49+1)*'Tab 1_Data Inputs'!G65)</f>
        <v>122850</v>
      </c>
      <c r="C35" s="11" t="s">
        <v>325</v>
      </c>
    </row>
    <row r="36" spans="1:45">
      <c r="A36" s="46" t="s">
        <v>47</v>
      </c>
      <c r="B36" s="47">
        <f>SUM(B32:B35)</f>
        <v>212100</v>
      </c>
      <c r="C36" s="11"/>
    </row>
    <row r="38" spans="1:45" s="41" customFormat="1" ht="28">
      <c r="A38" s="42" t="s">
        <v>327</v>
      </c>
      <c r="B38" s="43"/>
      <c r="C38" s="44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28">
      <c r="A39" s="11" t="s">
        <v>328</v>
      </c>
      <c r="B39" s="47">
        <f>'Tab 1_Data Inputs'!G10*'Tab 1_Data Inputs'!C66*'Tab 1_Data Inputs'!G69</f>
        <v>7000</v>
      </c>
      <c r="C39" s="11" t="s">
        <v>330</v>
      </c>
    </row>
    <row r="40" spans="1:45" ht="28">
      <c r="A40" s="11" t="s">
        <v>329</v>
      </c>
      <c r="B40" s="47">
        <f>'Tab 1_Data Inputs'!G10*'Tab 1_Data Inputs'!C71*'Tab 1_Data Inputs'!G74</f>
        <v>7000</v>
      </c>
      <c r="C40" s="11" t="s">
        <v>331</v>
      </c>
    </row>
    <row r="42" spans="1:45" s="41" customFormat="1" ht="28">
      <c r="A42" s="42" t="s">
        <v>332</v>
      </c>
      <c r="B42" s="43"/>
      <c r="C42" s="44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ht="42">
      <c r="A43" s="11" t="s">
        <v>328</v>
      </c>
      <c r="B43" s="47">
        <f>'Tab 1_Data Inputs'!G12*'Tab 1_Data Inputs'!C66*'Tab 1_Data Inputs'!G70</f>
        <v>21000</v>
      </c>
      <c r="C43" s="11" t="s">
        <v>333</v>
      </c>
    </row>
    <row r="44" spans="1:45" ht="28">
      <c r="A44" s="11" t="s">
        <v>329</v>
      </c>
      <c r="B44" s="47">
        <f>'Tab 1_Data Inputs'!G12*'Tab 1_Data Inputs'!C71*'Tab 1_Data Inputs'!G75</f>
        <v>21000</v>
      </c>
      <c r="C44" s="11" t="s">
        <v>334</v>
      </c>
    </row>
    <row r="45" spans="1:45" s="41" customFormat="1" ht="28">
      <c r="A45" s="42" t="s">
        <v>335</v>
      </c>
      <c r="B45" s="43"/>
      <c r="C45" s="44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ht="42">
      <c r="A46" s="11" t="s">
        <v>337</v>
      </c>
      <c r="B46" s="47">
        <f>'Tab 1_Data Inputs'!G12*'Tab 1_Data Inputs'!C66*'Tab 1_Data Inputs'!C51*'Tab 1_Data Inputs'!G68</f>
        <v>524.99999999999989</v>
      </c>
      <c r="C46" s="11" t="s">
        <v>336</v>
      </c>
    </row>
    <row r="47" spans="1:45" ht="42">
      <c r="A47" s="48" t="s">
        <v>283</v>
      </c>
      <c r="B47" s="49">
        <f>'Tab 1_Data Inputs'!G12*'Tab 1_Data Inputs'!C71*'Tab 1_Data Inputs'!C51*'Tab 1_Data Inputs'!G73</f>
        <v>524.99999999999989</v>
      </c>
      <c r="C47" s="48" t="s">
        <v>338</v>
      </c>
    </row>
    <row r="48" spans="1:45" s="41" customFormat="1">
      <c r="A48" s="42" t="s">
        <v>339</v>
      </c>
      <c r="B48" s="43"/>
      <c r="C48" s="44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3" ht="42">
      <c r="A49" s="11" t="s">
        <v>340</v>
      </c>
      <c r="B49" s="47">
        <f>'Tab 1_Data Inputs'!G13*'Tab 1_Data Inputs'!C66*'Tab 1_Data Inputs'!G69</f>
        <v>5250</v>
      </c>
      <c r="C49" s="11" t="s">
        <v>342</v>
      </c>
    </row>
    <row r="50" spans="1:3" ht="42">
      <c r="A50" s="11" t="s">
        <v>341</v>
      </c>
      <c r="B50" s="47">
        <f>'Tab 1_Data Inputs'!G13*'Tab 1_Data Inputs'!C71*'Tab 1_Data Inputs'!G74</f>
        <v>5250</v>
      </c>
      <c r="C50" s="11" t="s">
        <v>343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 1_Data Inputs</vt:lpstr>
      <vt:lpstr>Tab 2 Drug Dosing &amp; Costs</vt:lpstr>
      <vt:lpstr>Tab 3_Total Estimated Costs</vt:lpstr>
      <vt:lpstr>Tab 4_Drug Calculations Data</vt:lpstr>
    </vt:vector>
  </TitlesOfParts>
  <Company>Elizabeth Glaser Pediatric AIDS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Ghanotakis</dc:creator>
  <cp:lastModifiedBy>Jerry Harris</cp:lastModifiedBy>
  <cp:lastPrinted>2010-10-02T14:36:59Z</cp:lastPrinted>
  <dcterms:created xsi:type="dcterms:W3CDTF">2010-09-08T18:36:51Z</dcterms:created>
  <dcterms:modified xsi:type="dcterms:W3CDTF">2011-05-10T13:35:04Z</dcterms:modified>
</cp:coreProperties>
</file>