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yuz\Documents\Rochester\Fall B\GBA424_Analytics Design and Applications\Assignment#1\"/>
    </mc:Choice>
  </mc:AlternateContent>
  <xr:revisionPtr revIDLastSave="0" documentId="13_ncr:1_{B62F41A9-09B2-4C1F-A42A-E2B09BDE907C}" xr6:coauthVersionLast="45" xr6:coauthVersionMax="45" xr10:uidLastSave="{00000000-0000-0000-0000-000000000000}"/>
  <bookViews>
    <workbookView xWindow="-108" yWindow="-108" windowWidth="30936" windowHeight="16896" activeTab="4" xr2:uid="{AAF094A4-3E5C-409A-A27A-976665E319CE}"/>
  </bookViews>
  <sheets>
    <sheet name="Sustainability_Population" sheetId="6" r:id="rId1"/>
    <sheet name="Sustainability_Market Share" sheetId="5" r:id="rId2"/>
    <sheet name="Consumer Behavior_Intention" sheetId="4" r:id="rId3"/>
    <sheet name="Consumer Behavior_Consumption" sheetId="3" r:id="rId4"/>
    <sheet name="P&amp;L_ Sensitivity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16" i="1"/>
  <c r="C17" i="1" l="1"/>
  <c r="H17" i="1"/>
  <c r="B6" i="1"/>
  <c r="B3" i="1"/>
  <c r="C23" i="1"/>
  <c r="C22" i="1"/>
  <c r="C18" i="1" l="1"/>
  <c r="C28" i="1" s="1"/>
</calcChain>
</file>

<file path=xl/sharedStrings.xml><?xml version="1.0" encoding="utf-8"?>
<sst xmlns="http://schemas.openxmlformats.org/spreadsheetml/2006/main" count="53" uniqueCount="52">
  <si>
    <t>Sales/Revenue</t>
  </si>
  <si>
    <t>Cost of Good Sold</t>
  </si>
  <si>
    <t>Depreciation Expense</t>
  </si>
  <si>
    <t xml:space="preserve">     Equipment depreciation </t>
  </si>
  <si>
    <t xml:space="preserve">     Warehouse depreciation</t>
  </si>
  <si>
    <t>Assumption</t>
  </si>
  <si>
    <t>Payroll</t>
  </si>
  <si>
    <t xml:space="preserve">     Total</t>
  </si>
  <si>
    <t>SG&amp;A</t>
  </si>
  <si>
    <t>Utilities and telephone</t>
  </si>
  <si>
    <t>Insurance</t>
  </si>
  <si>
    <t>Maintenance and janitorial</t>
  </si>
  <si>
    <t>Miscellaneous</t>
  </si>
  <si>
    <t>EBIT</t>
  </si>
  <si>
    <t>Personal property taxes</t>
  </si>
  <si>
    <t xml:space="preserve">Beer Taxes </t>
  </si>
  <si>
    <t>$3.25/6-pack</t>
  </si>
  <si>
    <t>Total comsumption(in Gallons)</t>
  </si>
  <si>
    <t>Average consumpsion(Oregon)</t>
  </si>
  <si>
    <t>21 and over(market area in 1999)</t>
  </si>
  <si>
    <t xml:space="preserve">Beer Sold </t>
  </si>
  <si>
    <t>Total comsumption * market share (22%, 30%,36%, this is a estimation base on study C)</t>
  </si>
  <si>
    <t>6 pack = 0.5625 Gallon</t>
  </si>
  <si>
    <t>Cost of Good Sold = Total inventory sold = Inventory * Inventory Turnover</t>
  </si>
  <si>
    <t>Inventory Turnover (Estimate)</t>
  </si>
  <si>
    <t>Inventory(Miles' investigation on local Wholesalers)</t>
  </si>
  <si>
    <t>*For COGS, this is just an estimation since we don't know the price that Miles buy beer from Astro</t>
  </si>
  <si>
    <t>Medium Sales(30% market share)</t>
  </si>
  <si>
    <t>High Sales(36% market share)</t>
  </si>
  <si>
    <t>Low Sales(25% market share)</t>
  </si>
  <si>
    <t>Gross Income(25% gorss margin)</t>
  </si>
  <si>
    <t>Expected Value</t>
  </si>
  <si>
    <t>1999 Predicted Income Statement (25% Market Share)</t>
  </si>
  <si>
    <t>1999 Sensitivity Analysis</t>
  </si>
  <si>
    <t>Operating Income</t>
  </si>
  <si>
    <t>Over 21</t>
  </si>
  <si>
    <t>Entire Population</t>
  </si>
  <si>
    <t>Oregon</t>
  </si>
  <si>
    <t>US</t>
  </si>
  <si>
    <t>Certainly will not</t>
  </si>
  <si>
    <t>Maybe will not</t>
  </si>
  <si>
    <t>Not sure</t>
  </si>
  <si>
    <t>Maybe will</t>
  </si>
  <si>
    <t>Certainly will</t>
  </si>
  <si>
    <t>Intention to Buy Astro</t>
  </si>
  <si>
    <t>Market Share (%)</t>
  </si>
  <si>
    <t xml:space="preserve">Year </t>
  </si>
  <si>
    <t>Population</t>
  </si>
  <si>
    <t>Year</t>
  </si>
  <si>
    <t>25% gross margin is a estimation</t>
  </si>
  <si>
    <t>Price (estimate)</t>
  </si>
  <si>
    <t>We estimate the price base on comparision Astro beer(Premium beer) feature and other 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</si>
</sst>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6" fontId="0" fillId="0" borderId="0" xfId="0" applyNumberFormat="1"/>
    <xf numFmtId="0" fontId="2" fillId="0" borderId="0" xfId="0" applyFont="1"/>
    <xf numFmtId="3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165" fontId="0" fillId="0" borderId="0" xfId="0" applyNumberFormat="1" applyBorder="1"/>
    <xf numFmtId="165" fontId="0" fillId="0" borderId="3" xfId="0" applyNumberFormat="1" applyBorder="1"/>
    <xf numFmtId="165" fontId="0" fillId="0" borderId="4" xfId="1" applyNumberFormat="1" applyFont="1" applyBorder="1"/>
    <xf numFmtId="165" fontId="0" fillId="0" borderId="5" xfId="0" applyNumberFormat="1" applyBorder="1"/>
    <xf numFmtId="0" fontId="0" fillId="0" borderId="0" xfId="0" applyAlignment="1"/>
    <xf numFmtId="0" fontId="3" fillId="0" borderId="0" xfId="2"/>
    <xf numFmtId="10" fontId="3" fillId="0" borderId="0" xfId="2" applyNumberFormat="1"/>
    <xf numFmtId="0" fontId="3" fillId="0" borderId="0" xfId="2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Normal 2" xfId="2" xr:uid="{AAC0B008-37E6-4A4E-BE41-A363F912CA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Drinking</a:t>
            </a:r>
            <a:r>
              <a:rPr lang="en-US" sz="3200" baseline="0"/>
              <a:t> Age </a:t>
            </a:r>
            <a:r>
              <a:rPr lang="en-US" sz="3200"/>
              <a:t>Population Estimation</a:t>
            </a:r>
            <a:r>
              <a:rPr lang="en-US" sz="3200" baseline="0"/>
              <a:t> in Oregon Market Area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Sustainability_Population!$B$1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Sustainability_Population!$A$2:$A$7</c:f>
              <c:numCache>
                <c:formatCode>General</c:formatCode>
                <c:ptCount val="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</c:numCache>
            </c:numRef>
          </c:cat>
          <c:val>
            <c:numRef>
              <c:f>Sustainability_Population!$B$2:$B$7</c:f>
              <c:numCache>
                <c:formatCode>General</c:formatCode>
                <c:ptCount val="6"/>
                <c:pt idx="0">
                  <c:v>42300</c:v>
                </c:pt>
                <c:pt idx="1">
                  <c:v>45500</c:v>
                </c:pt>
                <c:pt idx="2">
                  <c:v>52800</c:v>
                </c:pt>
                <c:pt idx="3">
                  <c:v>63600</c:v>
                </c:pt>
                <c:pt idx="4">
                  <c:v>75500</c:v>
                </c:pt>
                <c:pt idx="5">
                  <c:v>87100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5-4457-A371-C5D700E23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307055"/>
        <c:axId val="1298270479"/>
      </c:lineChart>
      <c:catAx>
        <c:axId val="124230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70479"/>
        <c:crosses val="autoZero"/>
        <c:auto val="1"/>
        <c:lblAlgn val="ctr"/>
        <c:lblOffset val="100"/>
        <c:noMultiLvlLbl val="0"/>
      </c:catAx>
      <c:valAx>
        <c:axId val="1298270479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07055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Astro</a:t>
            </a:r>
            <a:r>
              <a:rPr lang="en-US" sz="3200" baseline="0"/>
              <a:t> Market Share Estimation</a:t>
            </a:r>
            <a:endParaRPr lang="en-US" sz="3200"/>
          </a:p>
        </c:rich>
      </c:tx>
      <c:layout>
        <c:manualLayout>
          <c:xMode val="edge"/>
          <c:yMode val="edge"/>
          <c:x val="0.16041384668053618"/>
          <c:y val="1.7156862745098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'Sustainability_Market Share'!$B$1</c:f>
              <c:strCache>
                <c:ptCount val="1"/>
                <c:pt idx="0">
                  <c:v>Market Share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'Sustainability_Market Share'!$A$2:$A$7</c:f>
              <c:numCache>
                <c:formatCode>General</c:formatCode>
                <c:ptCount val="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</c:numCache>
            </c:numRef>
          </c:cat>
          <c:val>
            <c:numRef>
              <c:f>'Sustainability_Market Share'!$B$2:$B$7</c:f>
              <c:numCache>
                <c:formatCode>General</c:formatCode>
                <c:ptCount val="6"/>
                <c:pt idx="0">
                  <c:v>22</c:v>
                </c:pt>
                <c:pt idx="1">
                  <c:v>25</c:v>
                </c:pt>
                <c:pt idx="2">
                  <c:v>30</c:v>
                </c:pt>
                <c:pt idx="3">
                  <c:v>33</c:v>
                </c:pt>
                <c:pt idx="4">
                  <c:v>35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5-49B0-A1CC-D87C8F872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624367"/>
        <c:axId val="1296922159"/>
      </c:lineChart>
      <c:catAx>
        <c:axId val="12966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22159"/>
        <c:crosses val="autoZero"/>
        <c:auto val="1"/>
        <c:lblAlgn val="ctr"/>
        <c:lblOffset val="100"/>
        <c:noMultiLvlLbl val="0"/>
      </c:catAx>
      <c:valAx>
        <c:axId val="129692215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Market Share (%)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24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Consumer Questionnaire Results: Intention to buy Astro Beer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CB-419B-AA71-97C8A5F1E26A}"/>
              </c:ext>
            </c:extLst>
          </c:dPt>
          <c:dPt>
            <c:idx val="1"/>
            <c:bubble3D val="0"/>
            <c:explosion val="2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CB-419B-AA71-97C8A5F1E2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CB-419B-AA71-97C8A5F1E2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DCB-419B-AA71-97C8A5F1E2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DCB-419B-AA71-97C8A5F1E2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DCB-419B-AA71-97C8A5F1E26A}"/>
              </c:ext>
            </c:extLst>
          </c:dPt>
          <c:dLbls>
            <c:dLbl>
              <c:idx val="1"/>
              <c:layout>
                <c:manualLayout>
                  <c:x val="-2.987295858850977E-2"/>
                  <c:y val="6.944444444444317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CB-419B-AA71-97C8A5F1E26A}"/>
                </c:ext>
              </c:extLst>
            </c:dLbl>
            <c:dLbl>
              <c:idx val="2"/>
              <c:layout>
                <c:manualLayout>
                  <c:x val="3.9940762613006706E-2"/>
                  <c:y val="-5.24234470691163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CB-419B-AA71-97C8A5F1E26A}"/>
                </c:ext>
              </c:extLst>
            </c:dLbl>
            <c:dLbl>
              <c:idx val="3"/>
              <c:layout>
                <c:manualLayout>
                  <c:x val="5.9046551472732578E-2"/>
                  <c:y val="-1.7871281714785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CB-419B-AA71-97C8A5F1E26A}"/>
                </c:ext>
              </c:extLst>
            </c:dLbl>
            <c:dLbl>
              <c:idx val="4"/>
              <c:layout>
                <c:manualLayout>
                  <c:x val="4.5820392242636336E-2"/>
                  <c:y val="3.68238735783025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CB-419B-AA71-97C8A5F1E26A}"/>
                </c:ext>
              </c:extLst>
            </c:dLbl>
            <c:dLbl>
              <c:idx val="5"/>
              <c:layout>
                <c:manualLayout>
                  <c:x val="5.6284631087780692E-3"/>
                  <c:y val="7.81187117235344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CB-419B-AA71-97C8A5F1E26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'Consumer Behavior_Intention'!$B$2:$B$7</c:f>
              <c:strCache>
                <c:ptCount val="6"/>
                <c:pt idx="0">
                  <c:v>Intention to Buy Astro</c:v>
                </c:pt>
                <c:pt idx="1">
                  <c:v>Certainly will</c:v>
                </c:pt>
                <c:pt idx="2">
                  <c:v>Maybe will</c:v>
                </c:pt>
                <c:pt idx="3">
                  <c:v>Not sure</c:v>
                </c:pt>
                <c:pt idx="4">
                  <c:v>Maybe will not</c:v>
                </c:pt>
                <c:pt idx="5">
                  <c:v>Certainly will not</c:v>
                </c:pt>
              </c:strCache>
            </c:strRef>
          </c:cat>
          <c:val>
            <c:numRef>
              <c:f>'Consumer Behavior_Intention'!$C$2:$C$7</c:f>
              <c:numCache>
                <c:formatCode>0.00%</c:formatCode>
                <c:ptCount val="6"/>
                <c:pt idx="1">
                  <c:v>0.7</c:v>
                </c:pt>
                <c:pt idx="2">
                  <c:v>0.112</c:v>
                </c:pt>
                <c:pt idx="3">
                  <c:v>6.9000000000000006E-2</c:v>
                </c:pt>
                <c:pt idx="4">
                  <c:v>1.7999999999999999E-2</c:v>
                </c:pt>
                <c:pt idx="5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CB-419B-AA71-97C8A5F1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45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National and Oregon Resident Annual Beer Consumption in 1996-1998 (Average)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'Consumer Behavior_Consumption'!$B$11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'Consumer Behavior_Consumption'!$A$12:$A$13</c:f>
              <c:strCache>
                <c:ptCount val="2"/>
                <c:pt idx="0">
                  <c:v>Entire Population</c:v>
                </c:pt>
                <c:pt idx="1">
                  <c:v>Over 21</c:v>
                </c:pt>
              </c:strCache>
            </c:strRef>
          </c:cat>
          <c:val>
            <c:numRef>
              <c:f>'Consumer Behavior_Consumption'!$B$12:$B$13</c:f>
              <c:numCache>
                <c:formatCode>General</c:formatCode>
                <c:ptCount val="2"/>
                <c:pt idx="0">
                  <c:v>22.5</c:v>
                </c:pt>
                <c:pt idx="1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5-4A52-9ACE-45E5F55F4D05}"/>
            </c:ext>
          </c:extLst>
        </c:ser>
        <c:ser>
          <c:idx val="1"/>
          <c:order val="1"/>
          <c:tx>
            <c:strRef>
              <c:f>'Consumer Behavior_Consumption'!$C$11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'Consumer Behavior_Consumption'!$A$12:$A$13</c:f>
              <c:strCache>
                <c:ptCount val="2"/>
                <c:pt idx="0">
                  <c:v>Entire Population</c:v>
                </c:pt>
                <c:pt idx="1">
                  <c:v>Over 21</c:v>
                </c:pt>
              </c:strCache>
            </c:strRef>
          </c:cat>
          <c:val>
            <c:numRef>
              <c:f>'Consumer Behavior_Consumption'!$C$12:$C$13</c:f>
              <c:numCache>
                <c:formatCode>General</c:formatCode>
                <c:ptCount val="2"/>
                <c:pt idx="0">
                  <c:v>30.7</c:v>
                </c:pt>
                <c:pt idx="1">
                  <c:v>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5-4A52-9ACE-45E5F55F4D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7791599"/>
        <c:axId val="1237805823"/>
      </c:barChart>
      <c:catAx>
        <c:axId val="12377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05823"/>
        <c:crosses val="autoZero"/>
        <c:auto val="1"/>
        <c:lblAlgn val="ctr"/>
        <c:lblOffset val="100"/>
        <c:noMultiLvlLbl val="0"/>
      </c:catAx>
      <c:valAx>
        <c:axId val="12378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Annual Consumption (in gallons)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63500</xdr:rowOff>
    </xdr:from>
    <xdr:to>
      <xdr:col>12</xdr:col>
      <xdr:colOff>457200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1EEBA-48C8-455D-952D-F78F378E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4</xdr:row>
      <xdr:rowOff>88900</xdr:rowOff>
    </xdr:from>
    <xdr:to>
      <xdr:col>13</xdr:col>
      <xdr:colOff>25400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92DD-CB11-4F29-8309-DC69E5538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4</xdr:row>
      <xdr:rowOff>177800</xdr:rowOff>
    </xdr:from>
    <xdr:to>
      <xdr:col>10</xdr:col>
      <xdr:colOff>546847</xdr:colOff>
      <xdr:row>22</xdr:row>
      <xdr:rowOff>137459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FD3A8-A796-40BB-92F9-3D3587BA8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802024</xdr:colOff>
      <xdr:row>8</xdr:row>
      <xdr:rowOff>5003</xdr:rowOff>
    </xdr:from>
    <xdr:to>
      <xdr:col>10</xdr:col>
      <xdr:colOff>496455</xdr:colOff>
      <xdr:row>26</xdr:row>
      <xdr:rowOff>25785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458C-913C-4854-8263-A0586E50A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8F86-D739-42C6-9D87-45425B105761}">
  <dimension ref="A1:B7"/>
  <sheetViews>
    <sheetView workbookViewId="0">
      <selection activeCell="M7" sqref="M7"/>
    </sheetView>
  </sheetViews>
  <sheetFormatPr defaultColWidth="12.44140625" defaultRowHeight="15.6" x14ac:dyDescent="0.3"/>
  <cols>
    <col min="1" max="16384" width="12.44140625" style="16"/>
  </cols>
  <sheetData>
    <row r="1" spans="1:2" x14ac:dyDescent="0.3">
      <c r="A1" s="16" t="s">
        <v>48</v>
      </c>
      <c r="B1" s="16" t="s">
        <v>47</v>
      </c>
    </row>
    <row r="2" spans="1:2" x14ac:dyDescent="0.3">
      <c r="A2" s="16">
        <v>1998</v>
      </c>
      <c r="B2" s="16">
        <v>42300</v>
      </c>
    </row>
    <row r="3" spans="1:2" x14ac:dyDescent="0.3">
      <c r="A3" s="16">
        <v>1999</v>
      </c>
      <c r="B3" s="16">
        <v>45500</v>
      </c>
    </row>
    <row r="4" spans="1:2" x14ac:dyDescent="0.3">
      <c r="A4" s="16">
        <v>2000</v>
      </c>
      <c r="B4" s="16">
        <v>52800</v>
      </c>
    </row>
    <row r="5" spans="1:2" x14ac:dyDescent="0.3">
      <c r="A5" s="16">
        <v>2001</v>
      </c>
      <c r="B5" s="16">
        <v>63600</v>
      </c>
    </row>
    <row r="6" spans="1:2" x14ac:dyDescent="0.3">
      <c r="A6" s="16">
        <v>2002</v>
      </c>
      <c r="B6" s="16">
        <v>75500</v>
      </c>
    </row>
    <row r="7" spans="1:2" x14ac:dyDescent="0.3">
      <c r="A7" s="16">
        <v>2003</v>
      </c>
      <c r="B7" s="16">
        <v>87100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37DB-08CD-4FA9-BDB9-45B83AC2F2A2}">
  <dimension ref="A1:B7"/>
  <sheetViews>
    <sheetView workbookViewId="0">
      <selection activeCell="B15" sqref="B15"/>
    </sheetView>
  </sheetViews>
  <sheetFormatPr defaultColWidth="12.44140625" defaultRowHeight="15.6" x14ac:dyDescent="0.3"/>
  <cols>
    <col min="1" max="1" width="5.88671875" style="16" bestFit="1" customWidth="1"/>
    <col min="2" max="2" width="17.21875" style="16" bestFit="1" customWidth="1"/>
    <col min="3" max="16384" width="12.44140625" style="16"/>
  </cols>
  <sheetData>
    <row r="1" spans="1:2" x14ac:dyDescent="0.3">
      <c r="A1" s="16" t="s">
        <v>46</v>
      </c>
      <c r="B1" s="16" t="s">
        <v>45</v>
      </c>
    </row>
    <row r="2" spans="1:2" x14ac:dyDescent="0.3">
      <c r="A2" s="16">
        <v>1998</v>
      </c>
      <c r="B2" s="16">
        <v>22</v>
      </c>
    </row>
    <row r="3" spans="1:2" x14ac:dyDescent="0.3">
      <c r="A3" s="16">
        <v>1999</v>
      </c>
      <c r="B3" s="16">
        <v>25</v>
      </c>
    </row>
    <row r="4" spans="1:2" x14ac:dyDescent="0.3">
      <c r="A4" s="16">
        <v>2000</v>
      </c>
      <c r="B4" s="16">
        <v>30</v>
      </c>
    </row>
    <row r="5" spans="1:2" x14ac:dyDescent="0.3">
      <c r="A5" s="16">
        <v>2001</v>
      </c>
      <c r="B5" s="16">
        <v>33</v>
      </c>
    </row>
    <row r="6" spans="1:2" x14ac:dyDescent="0.3">
      <c r="A6" s="16">
        <v>2002</v>
      </c>
      <c r="B6" s="16">
        <v>35</v>
      </c>
    </row>
    <row r="7" spans="1:2" x14ac:dyDescent="0.3">
      <c r="A7" s="16">
        <v>2003</v>
      </c>
      <c r="B7" s="16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E120-488D-4B2C-AFC4-472DC6188072}">
  <dimension ref="B2:C7"/>
  <sheetViews>
    <sheetView zoomScale="136" workbookViewId="0">
      <selection activeCell="J3" sqref="J3"/>
    </sheetView>
  </sheetViews>
  <sheetFormatPr defaultColWidth="12.44140625" defaultRowHeight="15.6" x14ac:dyDescent="0.3"/>
  <cols>
    <col min="1" max="1" width="12.44140625" style="16"/>
    <col min="2" max="2" width="21.33203125" style="16" bestFit="1" customWidth="1"/>
    <col min="3" max="16384" width="12.44140625" style="16"/>
  </cols>
  <sheetData>
    <row r="2" spans="2:3" x14ac:dyDescent="0.3">
      <c r="B2" s="16" t="s">
        <v>44</v>
      </c>
    </row>
    <row r="3" spans="2:3" x14ac:dyDescent="0.3">
      <c r="B3" s="16" t="s">
        <v>43</v>
      </c>
      <c r="C3" s="17">
        <v>0.7</v>
      </c>
    </row>
    <row r="4" spans="2:3" x14ac:dyDescent="0.3">
      <c r="B4" s="16" t="s">
        <v>42</v>
      </c>
      <c r="C4" s="17">
        <v>0.112</v>
      </c>
    </row>
    <row r="5" spans="2:3" x14ac:dyDescent="0.3">
      <c r="B5" s="16" t="s">
        <v>41</v>
      </c>
      <c r="C5" s="17">
        <v>6.9000000000000006E-2</v>
      </c>
    </row>
    <row r="6" spans="2:3" x14ac:dyDescent="0.3">
      <c r="B6" s="16" t="s">
        <v>40</v>
      </c>
      <c r="C6" s="17">
        <v>1.7999999999999999E-2</v>
      </c>
    </row>
    <row r="7" spans="2:3" x14ac:dyDescent="0.3">
      <c r="B7" s="16" t="s">
        <v>39</v>
      </c>
      <c r="C7" s="17">
        <v>0.10100000000000001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B2B6-59BC-4446-969B-CC845BDC411B}">
  <dimension ref="A2:I13"/>
  <sheetViews>
    <sheetView zoomScale="132" workbookViewId="0">
      <selection activeCell="D4" sqref="D4"/>
    </sheetView>
  </sheetViews>
  <sheetFormatPr defaultColWidth="12.44140625" defaultRowHeight="15.6" x14ac:dyDescent="0.3"/>
  <cols>
    <col min="1" max="16384" width="12.44140625" style="16"/>
  </cols>
  <sheetData>
    <row r="2" spans="1:9" x14ac:dyDescent="0.3">
      <c r="A2" s="18"/>
      <c r="B2" s="18"/>
      <c r="C2" s="18"/>
      <c r="D2" s="18"/>
      <c r="F2" s="18"/>
      <c r="G2" s="18"/>
      <c r="H2" s="18"/>
      <c r="I2" s="18"/>
    </row>
    <row r="11" spans="1:9" x14ac:dyDescent="0.3">
      <c r="B11" s="16" t="s">
        <v>38</v>
      </c>
      <c r="C11" s="16" t="s">
        <v>37</v>
      </c>
    </row>
    <row r="12" spans="1:9" x14ac:dyDescent="0.3">
      <c r="A12" s="16" t="s">
        <v>36</v>
      </c>
      <c r="B12" s="16">
        <v>22.5</v>
      </c>
      <c r="C12" s="16">
        <v>30.7</v>
      </c>
    </row>
    <row r="13" spans="1:9" x14ac:dyDescent="0.3">
      <c r="A13" s="16" t="s">
        <v>35</v>
      </c>
      <c r="B13" s="16">
        <v>35.700000000000003</v>
      </c>
      <c r="C13" s="16">
        <v>46.8</v>
      </c>
    </row>
  </sheetData>
  <mergeCells count="4">
    <mergeCell ref="A2:B2"/>
    <mergeCell ref="C2:D2"/>
    <mergeCell ref="F2:G2"/>
    <mergeCell ref="H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EE7-F7BD-4FCF-95C3-906716AD1870}">
  <dimension ref="A1:M29"/>
  <sheetViews>
    <sheetView tabSelected="1" workbookViewId="0">
      <selection activeCell="H22" sqref="H22"/>
    </sheetView>
  </sheetViews>
  <sheetFormatPr defaultRowHeight="14.4" x14ac:dyDescent="0.3"/>
  <cols>
    <col min="1" max="1" width="28.33203125" bestFit="1" customWidth="1"/>
    <col min="2" max="2" width="13.21875" customWidth="1"/>
    <col min="3" max="3" width="15.6640625" bestFit="1" customWidth="1"/>
    <col min="6" max="6" width="28.33203125" bestFit="1" customWidth="1"/>
    <col min="7" max="7" width="22.33203125" customWidth="1"/>
    <col min="8" max="8" width="15.88671875" bestFit="1" customWidth="1"/>
  </cols>
  <sheetData>
    <row r="1" spans="1:13" x14ac:dyDescent="0.3">
      <c r="A1" t="s">
        <v>18</v>
      </c>
      <c r="B1">
        <v>46.8</v>
      </c>
    </row>
    <row r="2" spans="1:13" x14ac:dyDescent="0.3">
      <c r="A2" t="s">
        <v>19</v>
      </c>
      <c r="B2">
        <v>45500</v>
      </c>
    </row>
    <row r="3" spans="1:13" x14ac:dyDescent="0.3">
      <c r="A3" t="s">
        <v>17</v>
      </c>
      <c r="B3">
        <f>B1*B2</f>
        <v>2129400</v>
      </c>
    </row>
    <row r="4" spans="1:13" x14ac:dyDescent="0.3">
      <c r="A4" s="2" t="s">
        <v>5</v>
      </c>
    </row>
    <row r="5" spans="1:13" x14ac:dyDescent="0.3">
      <c r="A5" t="s">
        <v>20</v>
      </c>
      <c r="B5" t="s">
        <v>21</v>
      </c>
    </row>
    <row r="6" spans="1:13" x14ac:dyDescent="0.3">
      <c r="A6" t="s">
        <v>50</v>
      </c>
      <c r="B6" s="4">
        <f>3.25/0.5625</f>
        <v>5.7777777777777777</v>
      </c>
      <c r="C6" t="s">
        <v>16</v>
      </c>
      <c r="D6" t="s">
        <v>22</v>
      </c>
      <c r="F6" t="s">
        <v>51</v>
      </c>
    </row>
    <row r="7" spans="1:13" hidden="1" x14ac:dyDescent="0.3">
      <c r="A7" t="s">
        <v>24</v>
      </c>
      <c r="B7">
        <v>6</v>
      </c>
    </row>
    <row r="8" spans="1:13" hidden="1" x14ac:dyDescent="0.3">
      <c r="A8" t="s">
        <v>25</v>
      </c>
      <c r="B8" s="3">
        <v>480000</v>
      </c>
      <c r="C8" t="s">
        <v>23</v>
      </c>
      <c r="H8" t="s">
        <v>26</v>
      </c>
    </row>
    <row r="9" spans="1:13" x14ac:dyDescent="0.3">
      <c r="A9" t="s">
        <v>6</v>
      </c>
      <c r="B9" s="5">
        <v>-450000</v>
      </c>
    </row>
    <row r="10" spans="1:13" x14ac:dyDescent="0.3">
      <c r="A10" t="s">
        <v>9</v>
      </c>
      <c r="B10" s="5">
        <v>-32000</v>
      </c>
    </row>
    <row r="11" spans="1:13" x14ac:dyDescent="0.3">
      <c r="A11" t="s">
        <v>10</v>
      </c>
      <c r="B11" s="5">
        <v>-24000</v>
      </c>
      <c r="E11" s="20"/>
      <c r="F11" s="20"/>
      <c r="G11" s="20"/>
      <c r="H11" s="20"/>
      <c r="I11" s="20"/>
      <c r="J11" s="20"/>
      <c r="K11" s="20"/>
      <c r="L11" s="20"/>
      <c r="M11" s="20"/>
    </row>
    <row r="12" spans="1:13" x14ac:dyDescent="0.3">
      <c r="A12" t="s">
        <v>11</v>
      </c>
      <c r="B12" s="5">
        <v>-11200</v>
      </c>
      <c r="E12" s="15"/>
      <c r="F12" s="20" t="s">
        <v>33</v>
      </c>
      <c r="G12" s="20"/>
      <c r="H12" s="20"/>
    </row>
    <row r="13" spans="1:13" ht="15" thickBot="1" x14ac:dyDescent="0.35">
      <c r="A13" t="s">
        <v>49</v>
      </c>
      <c r="B13" s="1"/>
      <c r="G13" s="7"/>
      <c r="H13" s="7" t="s">
        <v>34</v>
      </c>
      <c r="I13" s="7"/>
      <c r="J13" s="7"/>
      <c r="K13" s="7"/>
      <c r="L13" s="7"/>
      <c r="M13" s="7"/>
    </row>
    <row r="14" spans="1:13" ht="15" thickTop="1" x14ac:dyDescent="0.3">
      <c r="B14" s="1"/>
      <c r="F14" s="6" t="s">
        <v>29</v>
      </c>
      <c r="G14">
        <v>0.2</v>
      </c>
      <c r="H14" s="4">
        <v>3156.5</v>
      </c>
    </row>
    <row r="15" spans="1:13" x14ac:dyDescent="0.3">
      <c r="A15" s="19" t="s">
        <v>32</v>
      </c>
      <c r="B15" s="19"/>
      <c r="C15" s="19"/>
      <c r="F15" s="6" t="s">
        <v>27</v>
      </c>
      <c r="G15">
        <v>0.6</v>
      </c>
      <c r="H15" s="4">
        <v>134587.80000000002</v>
      </c>
    </row>
    <row r="16" spans="1:13" x14ac:dyDescent="0.3">
      <c r="A16" s="8" t="s">
        <v>0</v>
      </c>
      <c r="B16" s="8"/>
      <c r="C16" s="10">
        <f>B3*B6*25%</f>
        <v>3075800</v>
      </c>
      <c r="F16" s="6" t="s">
        <v>28</v>
      </c>
      <c r="G16">
        <v>0.2</v>
      </c>
      <c r="H16" s="4">
        <v>292305.36</v>
      </c>
    </row>
    <row r="17" spans="1:8" x14ac:dyDescent="0.3">
      <c r="A17" s="8" t="s">
        <v>1</v>
      </c>
      <c r="B17" s="9"/>
      <c r="C17" s="11">
        <f>-C16*0.75</f>
        <v>-2306850</v>
      </c>
      <c r="F17" s="6" t="s">
        <v>31</v>
      </c>
      <c r="H17" s="4">
        <f>SUMPRODUCT(G14:G16,H14:H16)</f>
        <v>139845.05200000003</v>
      </c>
    </row>
    <row r="18" spans="1:8" ht="15" thickBot="1" x14ac:dyDescent="0.35">
      <c r="A18" s="8" t="s">
        <v>30</v>
      </c>
      <c r="B18" s="9"/>
      <c r="C18" s="12">
        <f>SUM(C16:C17)</f>
        <v>768950</v>
      </c>
      <c r="F18" s="6"/>
    </row>
    <row r="19" spans="1:8" x14ac:dyDescent="0.3">
      <c r="A19" s="8" t="s">
        <v>2</v>
      </c>
      <c r="B19" s="8"/>
      <c r="C19" s="11"/>
      <c r="F19" s="6"/>
    </row>
    <row r="20" spans="1:8" x14ac:dyDescent="0.3">
      <c r="A20" s="8" t="s">
        <v>3</v>
      </c>
      <c r="B20" s="9">
        <v>-80000</v>
      </c>
      <c r="C20" s="10"/>
      <c r="F20" s="6"/>
      <c r="H20" s="4"/>
    </row>
    <row r="21" spans="1:8" x14ac:dyDescent="0.3">
      <c r="A21" s="8" t="s">
        <v>4</v>
      </c>
      <c r="B21" s="9">
        <v>-32000</v>
      </c>
      <c r="C21" s="10"/>
      <c r="F21" s="6"/>
    </row>
    <row r="22" spans="1:8" ht="15" thickBot="1" x14ac:dyDescent="0.35">
      <c r="A22" s="8" t="s">
        <v>7</v>
      </c>
      <c r="B22" s="9"/>
      <c r="C22" s="13">
        <f>SUM(B20,B21)</f>
        <v>-112000</v>
      </c>
      <c r="F22" s="6"/>
    </row>
    <row r="23" spans="1:8" ht="15" thickTop="1" x14ac:dyDescent="0.3">
      <c r="A23" s="8" t="s">
        <v>8</v>
      </c>
      <c r="B23" s="9"/>
      <c r="C23" s="10">
        <f>SUM(B9:B12)</f>
        <v>-517200</v>
      </c>
      <c r="F23" s="6"/>
    </row>
    <row r="24" spans="1:8" x14ac:dyDescent="0.3">
      <c r="A24" s="8" t="s">
        <v>12</v>
      </c>
      <c r="B24" s="9"/>
      <c r="C24" s="10">
        <v>-4800</v>
      </c>
      <c r="F24" s="6"/>
    </row>
    <row r="25" spans="1:8" x14ac:dyDescent="0.3">
      <c r="A25" s="8" t="s">
        <v>13</v>
      </c>
      <c r="B25" s="9"/>
      <c r="C25" s="10"/>
      <c r="F25" s="6"/>
    </row>
    <row r="26" spans="1:8" x14ac:dyDescent="0.3">
      <c r="A26" s="8" t="s">
        <v>14</v>
      </c>
      <c r="B26" s="9"/>
      <c r="C26" s="10">
        <v>-20000</v>
      </c>
      <c r="F26" s="6"/>
    </row>
    <row r="27" spans="1:8" ht="15" thickBot="1" x14ac:dyDescent="0.35">
      <c r="A27" s="8" t="s">
        <v>15</v>
      </c>
      <c r="B27" s="9"/>
      <c r="C27" s="10">
        <f>-B3*25% *0.21</f>
        <v>-111793.5</v>
      </c>
    </row>
    <row r="28" spans="1:8" ht="15" thickBot="1" x14ac:dyDescent="0.35">
      <c r="A28" s="8" t="s">
        <v>34</v>
      </c>
      <c r="B28" s="8"/>
      <c r="C28" s="14">
        <f>SUM(C18:C27)</f>
        <v>3156.5</v>
      </c>
    </row>
    <row r="29" spans="1:8" x14ac:dyDescent="0.3">
      <c r="C29" s="8"/>
    </row>
  </sheetData>
  <mergeCells count="3">
    <mergeCell ref="A15:C15"/>
    <mergeCell ref="E11:M11"/>
    <mergeCell ref="F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Sustainability_Population</vt:lpstr>
      <vt:lpstr>Sustainability_Market Share</vt:lpstr>
      <vt:lpstr>Consumer Behavior_Intention</vt:lpstr>
      <vt:lpstr>Consumer Behavior_Consumption</vt:lpstr>
      <vt:lpstr>P&amp;L_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陆雨洲</dc:creator>
  <cp:lastModifiedBy>陆雨洲</cp:lastModifiedBy>
  <dcterms:created xsi:type="dcterms:W3CDTF">2020-11-01T17:43:07Z</dcterms:created>
  <dcterms:modified xsi:type="dcterms:W3CDTF">2020-11-02T05:41:11Z</dcterms:modified>
</cp:coreProperties>
</file>