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c439c3f9fdb1a7a3/Documents/"/>
    </mc:Choice>
  </mc:AlternateContent>
  <xr:revisionPtr revIDLastSave="0" documentId="14_{42FD2D35-A71F-47CC-A60C-DB1EB85DE33B}" xr6:coauthVersionLast="47" xr6:coauthVersionMax="47" xr10:uidLastSave="{00000000-0000-0000-0000-000000000000}"/>
  <workbookProtection workbookPassword="E0F5" lockStructure="1"/>
  <bookViews>
    <workbookView xWindow="-108" yWindow="-108" windowWidth="23256" windowHeight="12456" tabRatio="676" activeTab="2" xr2:uid="{00000000-000D-0000-FFFF-FFFF00000000}"/>
  </bookViews>
  <sheets>
    <sheet name="계약기본사항" sheetId="34" r:id="rId1"/>
    <sheet name="주보험만" sheetId="35" r:id="rId2"/>
    <sheet name="주+특(생활비) - 신규" sheetId="36" r:id="rId3"/>
    <sheet name="주+특(기존)" sheetId="37" r:id="rId4"/>
    <sheet name="자체계산시트" sheetId="38" state="hidden" r:id="rId5"/>
  </sheets>
  <definedNames>
    <definedName name="_xlnm._FilterDatabase" localSheetId="0" hidden="1">계약기본사항!$A$1:$B$6</definedName>
    <definedName name="_v">#REF!</definedName>
    <definedName name="d_p">#REF!</definedName>
    <definedName name="h">#REF!</definedName>
    <definedName name="i">#REF!</definedName>
    <definedName name="i_평균">#REF!</definedName>
    <definedName name="ii">#REF!</definedName>
    <definedName name="j">#REF!</definedName>
    <definedName name="jong">#REF!</definedName>
    <definedName name="kR">#REF!</definedName>
    <definedName name="m">#REF!</definedName>
    <definedName name="mm">#REF!</definedName>
    <definedName name="n">#REF!</definedName>
    <definedName name="_xlnm.Print_Area" localSheetId="3">'주+특(기존)'!$A$1:$AB$59</definedName>
    <definedName name="_xlnm.Print_Area" localSheetId="2">'주+특(생활비) - 신규'!$A$1:$AB$59</definedName>
    <definedName name="_xlnm.Print_Area" localSheetId="1">주보험만!$A$1:$AB$59</definedName>
    <definedName name="qr">#REF!</definedName>
    <definedName name="qw">#REF!</definedName>
    <definedName name="rate1">#REF!</definedName>
    <definedName name="rate1_LTC">#REF!</definedName>
    <definedName name="rate2">#REF!</definedName>
    <definedName name="rate2_LTC">#REF!</definedName>
    <definedName name="ri">#REF!</definedName>
    <definedName name="ro">#REF!</definedName>
    <definedName name="s">#REF!</definedName>
    <definedName name="s_table">#REF!</definedName>
    <definedName name="sex">#REF!</definedName>
    <definedName name="tb">#REF!</definedName>
    <definedName name="v">#REF!</definedName>
    <definedName name="v_평균">#REF!</definedName>
    <definedName name="vv">#REF!</definedName>
    <definedName name="WTF">#REF!</definedName>
    <definedName name="x">#REF!</definedName>
    <definedName name="α1">#REF!</definedName>
    <definedName name="α2">#REF!</definedName>
    <definedName name="β_">#REF!</definedName>
    <definedName name="β1">#REF!</definedName>
    <definedName name="β2">#REF!</definedName>
    <definedName name="γ">#REF!</definedName>
    <definedName name="ε1">#REF!</definedName>
    <definedName name="ε2">#REF!</definedName>
    <definedName name="ε2_">#REF!</definedName>
    <definedName name="ε2a">#REF!</definedName>
    <definedName name="ε2b">#REF!</definedName>
    <definedName name="건강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4" l="1"/>
  <c r="C3" i="38" s="1"/>
  <c r="J10" i="38"/>
  <c r="J11" i="38"/>
  <c r="J12" i="38"/>
  <c r="Q24" i="38"/>
  <c r="R21" i="38"/>
  <c r="T3" i="38"/>
  <c r="Q3" i="38"/>
  <c r="G3" i="38"/>
  <c r="C6" i="34"/>
  <c r="O3" i="38" s="1"/>
  <c r="O4" i="38" l="1"/>
  <c r="A10" i="38"/>
  <c r="A20" i="34"/>
  <c r="G11" i="38"/>
  <c r="G12" i="38"/>
  <c r="G10" i="38"/>
  <c r="F11" i="38"/>
  <c r="F12" i="38"/>
  <c r="C2" i="38"/>
  <c r="A14" i="34"/>
  <c r="A19" i="34" s="1"/>
  <c r="C4" i="34"/>
  <c r="C1" i="38"/>
  <c r="N1" i="38" l="1"/>
  <c r="F16" i="34"/>
  <c r="R11" i="38" s="1"/>
  <c r="S11" i="38" s="1"/>
  <c r="C4" i="38"/>
  <c r="T17" i="38"/>
  <c r="R17" i="38"/>
  <c r="B11" i="34"/>
  <c r="F15" i="34"/>
  <c r="A11" i="38" s="1"/>
  <c r="F1" i="38"/>
  <c r="Q4" i="38"/>
  <c r="H3" i="38"/>
  <c r="Y16" i="38"/>
  <c r="R8" i="38"/>
  <c r="R14" i="38" s="1"/>
  <c r="H11" i="34"/>
  <c r="R10" i="38" l="1"/>
  <c r="S10" i="38" s="1"/>
  <c r="A16" i="34"/>
  <c r="A21" i="34" s="1"/>
  <c r="A12" i="38"/>
  <c r="R9" i="38"/>
  <c r="S9" i="38" s="1"/>
  <c r="S8" i="38"/>
  <c r="T14" i="38"/>
  <c r="J1" i="38"/>
  <c r="R22" i="38"/>
  <c r="N12" i="38"/>
  <c r="N11" i="38"/>
  <c r="W18" i="38"/>
  <c r="R18" i="38" s="1"/>
  <c r="R3" i="38"/>
  <c r="Q5" i="38"/>
  <c r="O5" i="38"/>
  <c r="N10" i="38" l="1"/>
  <c r="N2" i="38" l="1"/>
  <c r="O1" i="38"/>
  <c r="P1" i="38" s="1"/>
  <c r="S16" i="38" s="1"/>
  <c r="R16" i="38"/>
  <c r="T10" i="38"/>
  <c r="U10" i="38" s="1"/>
  <c r="V10" i="38" s="1"/>
  <c r="T11" i="38"/>
  <c r="U11" i="38" s="1"/>
  <c r="V11" i="38" s="1"/>
  <c r="T9" i="38"/>
  <c r="U9" i="38" s="1"/>
  <c r="V9" i="38" s="1"/>
  <c r="K1" i="38"/>
  <c r="D1" i="38"/>
  <c r="E1" i="38" s="1"/>
  <c r="A1" i="38"/>
  <c r="T8" i="38"/>
  <c r="U8" i="38" s="1"/>
  <c r="V8" i="38" s="1"/>
  <c r="L2" i="38" l="1"/>
  <c r="L3" i="38"/>
  <c r="T13" i="38" s="1"/>
  <c r="R2" i="38"/>
  <c r="R1" i="38"/>
  <c r="S1" i="38" s="1"/>
  <c r="O2" i="38"/>
  <c r="P2" i="38" s="1"/>
  <c r="L1" i="38"/>
  <c r="R13" i="38"/>
  <c r="S13" i="38" s="1"/>
  <c r="M11" i="38" l="1"/>
  <c r="M10" i="38"/>
  <c r="M12" i="38"/>
  <c r="X18" i="38"/>
  <c r="S18" i="38"/>
  <c r="T18" i="38" s="1"/>
  <c r="S17" i="38"/>
  <c r="S14" i="38"/>
  <c r="S2" i="38"/>
  <c r="R4" i="38"/>
  <c r="T16" i="38" l="1"/>
  <c r="T24" i="38"/>
  <c r="A2" i="38" l="1"/>
  <c r="D2" i="38"/>
  <c r="E2" i="38" s="1"/>
  <c r="W9" i="38" l="1"/>
  <c r="X9" i="38" s="1"/>
  <c r="Y9" i="38" s="1"/>
  <c r="D3" i="38"/>
  <c r="E3" i="38" s="1"/>
  <c r="F4" i="38" s="1"/>
  <c r="W11" i="38"/>
  <c r="X11" i="38" s="1"/>
  <c r="Y11" i="38" s="1"/>
  <c r="A3" i="38"/>
  <c r="F5" i="38" s="1"/>
  <c r="F2" i="38"/>
  <c r="F3" i="38" s="1"/>
  <c r="W10" i="38"/>
  <c r="X10" i="38" s="1"/>
  <c r="Y10" i="38" s="1"/>
  <c r="R12" i="38"/>
  <c r="S12" i="38" s="1"/>
  <c r="W8" i="38"/>
  <c r="X8" i="38" s="1"/>
  <c r="Y8" i="38" s="1"/>
  <c r="F10" i="38" l="1"/>
</calcChain>
</file>

<file path=xl/sharedStrings.xml><?xml version="1.0" encoding="utf-8"?>
<sst xmlns="http://schemas.openxmlformats.org/spreadsheetml/2006/main" count="117" uniqueCount="82">
  <si>
    <t>여자</t>
  </si>
  <si>
    <t>남자</t>
  </si>
  <si>
    <t>7년납</t>
  </si>
  <si>
    <t>10년납</t>
  </si>
  <si>
    <t>15년납</t>
  </si>
  <si>
    <t>20년납</t>
  </si>
  <si>
    <t>30년납</t>
  </si>
  <si>
    <t>5년납</t>
  </si>
  <si>
    <t>납기</t>
    <phoneticPr fontId="4" type="noConversion"/>
  </si>
  <si>
    <t>사망보험금</t>
    <phoneticPr fontId="2" type="noConversion"/>
  </si>
  <si>
    <t>해약환급금</t>
    <phoneticPr fontId="2" type="noConversion"/>
  </si>
  <si>
    <t>(간편)더블보장
2504 버전</t>
    <phoneticPr fontId="2" type="noConversion"/>
  </si>
  <si>
    <t>'주보험만시트로!!'</t>
  </si>
  <si>
    <t>일반/간편</t>
    <phoneticPr fontId="2" type="noConversion"/>
  </si>
  <si>
    <t>일반가입</t>
  </si>
  <si>
    <t>간편가입</t>
  </si>
  <si>
    <t>'주+특(기존)'시트로</t>
  </si>
  <si>
    <t>암/간병</t>
    <phoneticPr fontId="2" type="noConversion"/>
  </si>
  <si>
    <t>암간병보장형</t>
  </si>
  <si>
    <t>암보장형</t>
  </si>
  <si>
    <t>'주+특(생활비)'시트로!!</t>
  </si>
  <si>
    <t>15~75세(납기마다 상이)</t>
    <phoneticPr fontId="2" type="noConversion"/>
  </si>
  <si>
    <t>납기</t>
    <phoneticPr fontId="2" type="noConversion"/>
  </si>
  <si>
    <t>가입금액</t>
    <phoneticPr fontId="2" type="noConversion"/>
  </si>
  <si>
    <t>1,000만~70,000(일반/간편 상이)</t>
    <phoneticPr fontId="2" type="noConversion"/>
  </si>
  <si>
    <t>환급특약</t>
    <phoneticPr fontId="2" type="noConversion"/>
  </si>
  <si>
    <t>보험료생활비환급특약P</t>
  </si>
  <si>
    <t>특약 미가입</t>
  </si>
  <si>
    <t>보험료환급특약ⅢP 
[납입기간이후체감환급형]</t>
  </si>
  <si>
    <t>↓가설과 비교</t>
    <phoneticPr fontId="2" type="noConversion"/>
  </si>
  <si>
    <t>주보험료</t>
    <phoneticPr fontId="2" type="noConversion"/>
  </si>
  <si>
    <t>합계</t>
    <phoneticPr fontId="2" type="noConversion"/>
  </si>
  <si>
    <t>↓희망시점으로 변경가능</t>
    <phoneticPr fontId="2" type="noConversion"/>
  </si>
  <si>
    <t>총납입</t>
    <phoneticPr fontId="2" type="noConversion"/>
  </si>
  <si>
    <t>대납예시(연말)</t>
    <phoneticPr fontId="4" type="noConversion"/>
  </si>
  <si>
    <t>주보험만</t>
    <phoneticPr fontId="2" type="noConversion"/>
  </si>
  <si>
    <t>주+특(생활비)
신규</t>
    <phoneticPr fontId="2" type="noConversion"/>
  </si>
  <si>
    <t>주+특(기존)</t>
    <phoneticPr fontId="2" type="noConversion"/>
  </si>
  <si>
    <t>총납면 금액</t>
    <phoneticPr fontId="2" type="noConversion"/>
  </si>
  <si>
    <t>주보험기납입</t>
    <phoneticPr fontId="2" type="noConversion"/>
  </si>
  <si>
    <t>주보험 생활비 암보장형</t>
    <phoneticPr fontId="2" type="noConversion"/>
  </si>
  <si>
    <t>특보험료</t>
    <phoneticPr fontId="2" type="noConversion"/>
  </si>
  <si>
    <t>주보납면액</t>
    <phoneticPr fontId="2" type="noConversion"/>
  </si>
  <si>
    <t>주보험암생활비</t>
    <phoneticPr fontId="2" type="noConversion"/>
  </si>
  <si>
    <t>주보험 생활비 암간병보장형</t>
    <phoneticPr fontId="2" type="noConversion"/>
  </si>
  <si>
    <t>계약보험료</t>
    <phoneticPr fontId="2" type="noConversion"/>
  </si>
  <si>
    <t>페이백가입금액</t>
    <phoneticPr fontId="2" type="noConversion"/>
  </si>
  <si>
    <t>주보험가입금액</t>
    <phoneticPr fontId="2" type="noConversion"/>
  </si>
  <si>
    <t>경과단위</t>
    <phoneticPr fontId="2" type="noConversion"/>
  </si>
  <si>
    <t>미진단시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</si>
  <si>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</si>
  <si>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총기납입</t>
    <phoneticPr fontId="2" type="noConversion"/>
  </si>
  <si>
    <t>연말기준</t>
    <phoneticPr fontId="2" type="noConversion"/>
  </si>
  <si>
    <t>납입보험료</t>
    <phoneticPr fontId="2" type="noConversion"/>
  </si>
  <si>
    <t>환급률</t>
    <phoneticPr fontId="2" type="noConversion"/>
  </si>
  <si>
    <t>실환급률</t>
    <phoneticPr fontId="2" type="noConversion"/>
  </si>
  <si>
    <t>페이백 일시금</t>
    <phoneticPr fontId="2" type="noConversion"/>
  </si>
  <si>
    <t>페이백분할</t>
    <phoneticPr fontId="2" type="noConversion"/>
  </si>
  <si>
    <t>완납</t>
    <phoneticPr fontId="2" type="noConversion"/>
  </si>
  <si>
    <t>납입중 진단 기납입 보험료</t>
    <phoneticPr fontId="2" type="noConversion"/>
  </si>
  <si>
    <t>주보험</t>
    <phoneticPr fontId="2" type="noConversion"/>
  </si>
  <si>
    <t>납기중 납면</t>
    <phoneticPr fontId="2" type="noConversion"/>
  </si>
  <si>
    <t>페이백특약</t>
    <phoneticPr fontId="2" type="noConversion"/>
  </si>
  <si>
    <t>납기중 환급</t>
    <phoneticPr fontId="2" type="noConversion"/>
  </si>
  <si>
    <t>완납 후 생활비</t>
    <phoneticPr fontId="2" type="noConversion"/>
  </si>
  <si>
    <t>완납 생활비(일시)</t>
    <phoneticPr fontId="2" type="noConversion"/>
  </si>
  <si>
    <t>완납 생활비(분할)</t>
    <phoneticPr fontId="2" type="noConversion"/>
  </si>
  <si>
    <t>횟수</t>
    <phoneticPr fontId="2" type="noConversion"/>
  </si>
  <si>
    <t>간병인</t>
    <phoneticPr fontId="2" type="noConversion"/>
  </si>
  <si>
    <t>가사도우미</t>
    <phoneticPr fontId="2" type="noConversion"/>
  </si>
  <si>
    <t>1) 노란색음영만 수정(나머지는 미수정)
2) 값안바뀌면 상단 -&gt; 계산옵션 -&gt; '자동' 
    되있나 체크(수동이면 안됨)</t>
    <phoneticPr fontId="2" type="noConversion"/>
  </si>
  <si>
    <t>해지환급금 표시연수</t>
    <phoneticPr fontId="4" type="noConversion"/>
  </si>
  <si>
    <t>시점</t>
    <phoneticPr fontId="2" type="noConversion"/>
  </si>
  <si>
    <t>완납시점</t>
    <phoneticPr fontId="2" type="noConversion"/>
  </si>
  <si>
    <t>완납후 예시</t>
    <phoneticPr fontId="2" type="noConversion"/>
  </si>
  <si>
    <t>납기중 예시</t>
    <phoneticPr fontId="2" type="noConversion"/>
  </si>
  <si>
    <t>완납</t>
    <phoneticPr fontId="2" type="noConversion"/>
  </si>
  <si>
    <t>환급률</t>
    <phoneticPr fontId="2" type="noConversion"/>
  </si>
  <si>
    <r>
      <rPr>
        <b/>
        <sz val="16"/>
        <color rgb="FFFF0000"/>
        <rFont val="맑은 고딕"/>
        <family val="3"/>
        <charset val="129"/>
        <scheme val="minor"/>
      </rPr>
      <t>未</t>
    </r>
    <r>
      <rPr>
        <sz val="16"/>
        <color rgb="FF006100"/>
        <rFont val="맑은 고딕"/>
        <family val="3"/>
        <charset val="129"/>
        <scheme val="minor"/>
      </rPr>
      <t>진단시 주+특 해약환급금(년/만원/%)</t>
    </r>
    <phoneticPr fontId="2" type="noConversion"/>
  </si>
  <si>
    <t>진단시 주보험 해약환급금(년/만원)</t>
    <phoneticPr fontId="2" type="noConversion"/>
  </si>
  <si>
    <t>←환급특약 가입금액 입력(미입력시 최대치 자동입력)</t>
    <phoneticPr fontId="2" type="noConversion"/>
  </si>
  <si>
    <t>↓선택(필터 or 직접입력 or 우측항목복붙)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</si>
</sst>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_(* #,##0_);_(* \(#,##0\);_(* &quot;-&quot;_);_(@_)"/>
    <numFmt numFmtId="179" formatCode="#,##0_);[Red]\(#,##0\)"/>
    <numFmt numFmtId="180" formatCode="_-* #,##0_-;\-* #,##0_-;_-* &quot;-&quot;??_-;_-@_-"/>
    <numFmt numFmtId="181" formatCode="_-* #,##0.0_-;\-* #,##0.0_-;_-* &quot;-&quot;??_-;_-@_-"/>
    <numFmt numFmtId="182" formatCode="_-* #,##0_-;\-* #,##0_-;_-* &quot;-&quot;?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</font>
    <font>
      <sz val="16"/>
      <name val="바탕체"/>
      <family val="1"/>
      <charset val="129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28"/>
      <color rgb="FFFF0000"/>
      <name val="맑은 고딕"/>
      <family val="3"/>
      <charset val="129"/>
      <scheme val="minor"/>
    </font>
    <font>
      <sz val="16"/>
      <color rgb="FF006100"/>
      <name val="맑은 고딕"/>
      <family val="2"/>
      <charset val="129"/>
      <scheme val="minor"/>
    </font>
    <font>
      <b/>
      <sz val="16"/>
      <color rgb="FF0000FF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6"/>
      <color rgb="FF0061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36"/>
      <color rgb="FFFF0000"/>
      <name val="맑은 고딕"/>
      <family val="2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8"/>
      <color rgb="FF9C0006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5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</cellStyleXfs>
  <cellXfs count="57">
    <xf numFmtId="0" fontId="0" fillId="0" borderId="0" xfId="0">
      <alignment vertical="center"/>
    </xf>
    <xf numFmtId="41" fontId="0" fillId="0" borderId="0" xfId="1" applyFont="1">
      <alignment vertical="center"/>
    </xf>
    <xf numFmtId="179" fontId="9" fillId="3" borderId="1" xfId="8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alignment vertical="center"/>
      <protection hidden="1"/>
    </xf>
    <xf numFmtId="0" fontId="17" fillId="8" borderId="7" xfId="20" applyFont="1" applyBorder="1" applyAlignment="1" applyProtection="1">
      <alignment horizontal="center" vertical="center"/>
      <protection hidden="1"/>
    </xf>
    <xf numFmtId="179" fontId="9" fillId="3" borderId="1" xfId="8" applyNumberFormat="1" applyFont="1" applyFill="1" applyBorder="1" applyAlignment="1">
      <alignment horizontal="center" vertical="center"/>
    </xf>
    <xf numFmtId="0" fontId="19" fillId="0" borderId="0" xfId="0" applyFont="1" applyProtection="1">
      <alignment vertical="center"/>
      <protection hidden="1"/>
    </xf>
    <xf numFmtId="0" fontId="20" fillId="8" borderId="9" xfId="20" applyFont="1" applyBorder="1" applyAlignment="1" applyProtection="1">
      <alignment horizontal="center" vertical="center"/>
      <protection hidden="1"/>
    </xf>
    <xf numFmtId="0" fontId="20" fillId="8" borderId="11" xfId="20" applyFont="1" applyBorder="1" applyAlignment="1" applyProtection="1">
      <alignment horizontal="center" vertical="center"/>
      <protection hidden="1"/>
    </xf>
    <xf numFmtId="0" fontId="21" fillId="0" borderId="0" xfId="0" applyFont="1">
      <alignment vertical="center"/>
    </xf>
    <xf numFmtId="179" fontId="18" fillId="3" borderId="8" xfId="8" applyNumberFormat="1" applyFont="1" applyFill="1" applyBorder="1" applyAlignment="1" applyProtection="1">
      <alignment horizontal="center" vertical="center"/>
      <protection locked="0" hidden="1"/>
    </xf>
    <xf numFmtId="0" fontId="20" fillId="8" borderId="9" xfId="20" applyFont="1" applyBorder="1" applyAlignment="1">
      <alignment horizontal="center" vertical="center"/>
    </xf>
    <xf numFmtId="0" fontId="20" fillId="8" borderId="11" xfId="20" applyFont="1" applyBorder="1" applyAlignment="1">
      <alignment horizontal="center" vertical="center"/>
    </xf>
    <xf numFmtId="41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4" fillId="9" borderId="6" xfId="23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41" fontId="0" fillId="0" borderId="0" xfId="1" applyFont="1" applyAlignment="1">
      <alignment horizontal="center" vertical="center"/>
    </xf>
    <xf numFmtId="9" fontId="0" fillId="0" borderId="0" xfId="2" applyFont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2" applyNumberFormat="1" applyFont="1">
      <alignment vertical="center"/>
    </xf>
    <xf numFmtId="177" fontId="0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41" fontId="24" fillId="0" borderId="0" xfId="1" applyFont="1">
      <alignment vertical="center"/>
    </xf>
    <xf numFmtId="0" fontId="20" fillId="8" borderId="8" xfId="20" applyFont="1" applyBorder="1" applyAlignment="1" applyProtection="1">
      <alignment horizontal="center" vertical="center"/>
      <protection hidden="1"/>
    </xf>
    <xf numFmtId="179" fontId="18" fillId="7" borderId="10" xfId="8" applyNumberFormat="1" applyFont="1" applyFill="1" applyBorder="1" applyAlignment="1" applyProtection="1">
      <alignment horizontal="center" vertical="center"/>
      <protection locked="0" hidden="1"/>
    </xf>
    <xf numFmtId="179" fontId="18" fillId="12" borderId="10" xfId="8" applyNumberFormat="1" applyFont="1" applyFill="1" applyBorder="1" applyAlignment="1" applyProtection="1">
      <alignment horizontal="center" vertical="center"/>
      <protection hidden="1"/>
    </xf>
    <xf numFmtId="179" fontId="18" fillId="12" borderId="12" xfId="8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>
      <alignment vertical="center"/>
    </xf>
    <xf numFmtId="179" fontId="18" fillId="2" borderId="8" xfId="8" applyNumberFormat="1" applyFont="1" applyFill="1" applyBorder="1" applyAlignment="1" applyProtection="1">
      <alignment horizontal="center" vertical="center"/>
      <protection locked="0"/>
    </xf>
    <xf numFmtId="179" fontId="18" fillId="2" borderId="10" xfId="8" applyNumberFormat="1" applyFont="1" applyFill="1" applyBorder="1" applyAlignment="1" applyProtection="1">
      <alignment horizontal="center" vertical="center"/>
      <protection locked="0"/>
    </xf>
    <xf numFmtId="179" fontId="18" fillId="2" borderId="10" xfId="14" applyNumberFormat="1" applyFont="1" applyFill="1" applyBorder="1" applyAlignment="1" applyProtection="1">
      <alignment horizontal="center" vertical="center"/>
      <protection locked="0"/>
    </xf>
    <xf numFmtId="179" fontId="18" fillId="2" borderId="12" xfId="14" applyNumberFormat="1" applyFont="1" applyFill="1" applyBorder="1" applyAlignment="1" applyProtection="1">
      <alignment horizontal="center" vertical="center"/>
      <protection locked="0"/>
    </xf>
    <xf numFmtId="179" fontId="18" fillId="2" borderId="13" xfId="8" applyNumberFormat="1" applyFont="1" applyFill="1" applyBorder="1" applyAlignment="1" applyProtection="1">
      <alignment horizontal="center" vertical="center"/>
      <protection locked="0"/>
    </xf>
    <xf numFmtId="179" fontId="18" fillId="2" borderId="12" xfId="8" applyNumberFormat="1" applyFont="1" applyFill="1" applyBorder="1" applyAlignment="1" applyProtection="1">
      <alignment horizontal="center" vertical="center"/>
      <protection locked="0"/>
    </xf>
    <xf numFmtId="179" fontId="18" fillId="2" borderId="1" xfId="8" applyNumberFormat="1" applyFont="1" applyFill="1" applyBorder="1" applyAlignment="1" applyProtection="1">
      <alignment horizontal="center" vertical="center"/>
      <protection locked="0"/>
    </xf>
    <xf numFmtId="176" fontId="18" fillId="2" borderId="10" xfId="2" applyNumberFormat="1" applyFont="1" applyFill="1" applyBorder="1" applyAlignment="1" applyProtection="1">
      <alignment horizontal="center" vertical="center"/>
      <protection locked="0"/>
    </xf>
    <xf numFmtId="179" fontId="18" fillId="2" borderId="14" xfId="8" applyNumberFormat="1" applyFont="1" applyFill="1" applyBorder="1" applyAlignment="1" applyProtection="1">
      <alignment horizontal="center" vertical="center"/>
      <protection locked="0"/>
    </xf>
    <xf numFmtId="176" fontId="18" fillId="2" borderId="12" xfId="2" applyNumberFormat="1" applyFont="1" applyFill="1" applyBorder="1" applyAlignment="1" applyProtection="1">
      <alignment horizontal="center" vertical="center"/>
      <protection locked="0"/>
    </xf>
    <xf numFmtId="179" fontId="18" fillId="2" borderId="12" xfId="8" applyNumberFormat="1" applyFont="1" applyFill="1" applyBorder="1" applyAlignment="1" applyProtection="1">
      <alignment horizontal="center" vertical="center"/>
      <protection locked="0" hidden="1"/>
    </xf>
    <xf numFmtId="0" fontId="20" fillId="8" borderId="2" xfId="20" applyFont="1" applyBorder="1" applyAlignment="1" applyProtection="1">
      <alignment horizontal="center" vertical="center"/>
      <protection hidden="1"/>
    </xf>
    <xf numFmtId="0" fontId="20" fillId="8" borderId="3" xfId="20" applyFont="1" applyBorder="1" applyAlignment="1" applyProtection="1">
      <alignment horizontal="center"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15" fillId="0" borderId="5" xfId="0" applyFont="1" applyBorder="1" applyAlignment="1" applyProtection="1">
      <alignment horizontal="center" vertical="center"/>
      <protection hidden="1"/>
    </xf>
    <xf numFmtId="0" fontId="20" fillId="8" borderId="4" xfId="2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179" fontId="9" fillId="3" borderId="1" xfId="8" applyNumberFormat="1" applyFont="1" applyFill="1" applyBorder="1" applyAlignment="1">
      <alignment horizontal="center" vertical="center"/>
    </xf>
    <xf numFmtId="0" fontId="25" fillId="4" borderId="0" xfId="21" applyFont="1" applyAlignment="1">
      <alignment horizontal="left" vertical="center" wrapText="1"/>
    </xf>
    <xf numFmtId="0" fontId="15" fillId="0" borderId="5" xfId="0" applyFont="1" applyBorder="1" applyAlignment="1" applyProtection="1">
      <alignment horizontal="right" vertical="center"/>
      <protection hidden="1"/>
    </xf>
    <xf numFmtId="0" fontId="23" fillId="10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13" fillId="5" borderId="0" xfId="22" applyAlignment="1">
      <alignment horizontal="center" vertical="center"/>
    </xf>
    <xf numFmtId="0" fontId="11" fillId="8" borderId="0" xfId="20" applyAlignment="1">
      <alignment horizontal="center" vertical="center"/>
    </xf>
  </cellXfs>
  <cellStyles count="24">
    <cellStyle name="계산" xfId="23" builtinId="22"/>
    <cellStyle name="나쁨" xfId="21" builtinId="27"/>
    <cellStyle name="나쁨 5" xfId="11" xr:uid="{00000000-0005-0000-0000-000002000000}"/>
    <cellStyle name="백분율" xfId="2" builtinId="5"/>
    <cellStyle name="백분율 2" xfId="7" xr:uid="{00000000-0005-0000-0000-000004000000}"/>
    <cellStyle name="백분율 2 2 3" xfId="5" xr:uid="{00000000-0005-0000-0000-000005000000}"/>
    <cellStyle name="보통" xfId="22" builtinId="28"/>
    <cellStyle name="보통 5" xfId="13" xr:uid="{00000000-0005-0000-0000-000007000000}"/>
    <cellStyle name="쉼표 [0]" xfId="1" builtinId="6"/>
    <cellStyle name="쉼표 [0] 2" xfId="6" xr:uid="{00000000-0005-0000-0000-000009000000}"/>
    <cellStyle name="쉼표 [0] 2 2 2" xfId="3" xr:uid="{00000000-0005-0000-0000-00000A000000}"/>
    <cellStyle name="쉼표 [0] 2 2 3 2" xfId="14" xr:uid="{00000000-0005-0000-0000-00000B000000}"/>
    <cellStyle name="좋음" xfId="20" builtinId="26"/>
    <cellStyle name="표준" xfId="0" builtinId="0"/>
    <cellStyle name="표준 10 2" xfId="12" xr:uid="{00000000-0005-0000-0000-00000E000000}"/>
    <cellStyle name="표준 11" xfId="15" xr:uid="{00000000-0005-0000-0000-00000F000000}"/>
    <cellStyle name="표준 12" xfId="4" xr:uid="{00000000-0005-0000-0000-000010000000}"/>
    <cellStyle name="표준 15" xfId="9" xr:uid="{00000000-0005-0000-0000-000011000000}"/>
    <cellStyle name="표준 19" xfId="16" xr:uid="{00000000-0005-0000-0000-000012000000}"/>
    <cellStyle name="표준 2" xfId="8" xr:uid="{00000000-0005-0000-0000-000013000000}"/>
    <cellStyle name="표준 2 12" xfId="17" xr:uid="{00000000-0005-0000-0000-000014000000}"/>
    <cellStyle name="표준 3" xfId="10" xr:uid="{00000000-0005-0000-0000-000015000000}"/>
    <cellStyle name="표준 7" xfId="19" xr:uid="{00000000-0005-0000-0000-000016000000}"/>
    <cellStyle name="표준 81" xfId="18" xr:uid="{00000000-0005-0000-0000-000017000000}"/>
  </cellStyles>
  <dxfs count="3"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0000FF"/>
      <color rgb="FFFF6600"/>
      <color rgb="FFFF6699"/>
      <color rgb="FFFF99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304800</xdr:rowOff>
    </xdr:to>
    <xdr:sp macro="" textlink="">
      <xdr:nvSpPr>
        <xdr:cNvPr id="32770" name="AutoShape 2" descr="http://kor4.samsung.net/mail/rest/v1/files/image/download/%EC%A0%9C%EB%AA%A9+%EC%97%86%EB%8A%94+%EC%B2%A8%EB%B6%80+%ED%8C%8C%EC%9D%BC+51592_4.png?1=1&amp;filepath=/LOCAL/ML/CACHE/image/b/20250408/2_25423_cafe_image_1@s-core.co.kr_4_bumjong.roh&amp;user=bumjong.roh&amp;partno=4&amp;folderId=2&amp;seqid=25423&amp;contentType=image%2Fpng">
          <a:extLst>
            <a:ext uri="{FF2B5EF4-FFF2-40B4-BE49-F238E27FC236}">
              <a16:creationId xmlns:a16="http://schemas.microsoft.com/office/drawing/2014/main" id="{00000000-0008-0000-0000-000002800000}"/>
            </a:ext>
          </a:extLst>
        </xdr:cNvPr>
        <xdr:cNvSpPr>
          <a:spLocks noChangeAspect="1" noChangeArrowheads="1"/>
        </xdr:cNvSpPr>
      </xdr:nvSpPr>
      <xdr:spPr bwMode="auto">
        <a:xfrm>
          <a:off x="13411200" y="103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134471</xdr:colOff>
      <xdr:row>0</xdr:row>
      <xdr:rowOff>0</xdr:rowOff>
    </xdr:from>
    <xdr:to>
      <xdr:col>16</xdr:col>
      <xdr:colOff>605269</xdr:colOff>
      <xdr:row>4</xdr:row>
      <xdr:rowOff>190499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76792" y="0"/>
          <a:ext cx="7941120" cy="1578428"/>
        </a:xfrm>
        <a:prstGeom prst="rect">
          <a:avLst/>
        </a:prstGeom>
      </xdr:spPr>
    </xdr:pic>
    <xdr:clientData/>
  </xdr:twoCellAnchor>
  <xdr:twoCellAnchor editAs="oneCell">
    <xdr:from>
      <xdr:col>13</xdr:col>
      <xdr:colOff>217715</xdr:colOff>
      <xdr:row>6</xdr:row>
      <xdr:rowOff>258535</xdr:rowOff>
    </xdr:from>
    <xdr:to>
      <xdr:col>22</xdr:col>
      <xdr:colOff>18309</xdr:colOff>
      <xdr:row>11</xdr:row>
      <xdr:rowOff>62404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89286" y="2326821"/>
          <a:ext cx="5923809" cy="1504762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312964</xdr:colOff>
      <xdr:row>20</xdr:row>
      <xdr:rowOff>136072</xdr:rowOff>
    </xdr:from>
    <xdr:to>
      <xdr:col>9</xdr:col>
      <xdr:colOff>974848</xdr:colOff>
      <xdr:row>39</xdr:row>
      <xdr:rowOff>27214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7678" y="6844393"/>
          <a:ext cx="7723991" cy="3905250"/>
        </a:xfrm>
        <a:prstGeom prst="rect">
          <a:avLst/>
        </a:prstGeom>
        <a:ln w="50800">
          <a:solidFill>
            <a:srgbClr val="0000FF"/>
          </a:solidFill>
        </a:ln>
      </xdr:spPr>
    </xdr:pic>
    <xdr:clientData/>
  </xdr:twoCellAnchor>
  <xdr:twoCellAnchor editAs="oneCell">
    <xdr:from>
      <xdr:col>11</xdr:col>
      <xdr:colOff>27214</xdr:colOff>
      <xdr:row>17</xdr:row>
      <xdr:rowOff>272142</xdr:rowOff>
    </xdr:from>
    <xdr:to>
      <xdr:col>21</xdr:col>
      <xdr:colOff>515965</xdr:colOff>
      <xdr:row>34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38071" y="5959928"/>
          <a:ext cx="7292323" cy="3741965"/>
        </a:xfrm>
        <a:prstGeom prst="rect">
          <a:avLst/>
        </a:prstGeom>
        <a:ln w="50800">
          <a:solidFill>
            <a:srgbClr val="7030A0"/>
          </a:solidFill>
        </a:ln>
      </xdr:spPr>
    </xdr:pic>
    <xdr:clientData/>
  </xdr:twoCellAnchor>
  <xdr:twoCellAnchor>
    <xdr:from>
      <xdr:col>2</xdr:col>
      <xdr:colOff>40822</xdr:colOff>
      <xdr:row>4</xdr:row>
      <xdr:rowOff>326571</xdr:rowOff>
    </xdr:from>
    <xdr:to>
      <xdr:col>13</xdr:col>
      <xdr:colOff>217715</xdr:colOff>
      <xdr:row>5</xdr:row>
      <xdr:rowOff>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5919108" y="1714500"/>
          <a:ext cx="11770178" cy="13607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258535</xdr:colOff>
      <xdr:row>6</xdr:row>
      <xdr:rowOff>234043</xdr:rowOff>
    </xdr:from>
    <xdr:to>
      <xdr:col>13</xdr:col>
      <xdr:colOff>274866</xdr:colOff>
      <xdr:row>7</xdr:row>
      <xdr:rowOff>13607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6136821" y="2302329"/>
          <a:ext cx="11609616" cy="11974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15</xdr:row>
      <xdr:rowOff>247650</xdr:rowOff>
    </xdr:from>
    <xdr:to>
      <xdr:col>7</xdr:col>
      <xdr:colOff>489857</xdr:colOff>
      <xdr:row>29</xdr:row>
      <xdr:rowOff>108857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6847114" y="5377543"/>
          <a:ext cx="6202136" cy="3412671"/>
        </a:xfrm>
        <a:prstGeom prst="straightConnector1">
          <a:avLst/>
        </a:prstGeom>
        <a:ln w="5715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95251</xdr:colOff>
      <xdr:row>19</xdr:row>
      <xdr:rowOff>68037</xdr:rowOff>
    </xdr:from>
    <xdr:to>
      <xdr:col>18</xdr:col>
      <xdr:colOff>625929</xdr:colOff>
      <xdr:row>21</xdr:row>
      <xdr:rowOff>122464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5973537" y="6436180"/>
          <a:ext cx="15525749" cy="734784"/>
        </a:xfrm>
        <a:prstGeom prst="straightConnector1">
          <a:avLst/>
        </a:prstGeom>
        <a:ln w="57150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449035</xdr:colOff>
      <xdr:row>20</xdr:row>
      <xdr:rowOff>231322</xdr:rowOff>
    </xdr:from>
    <xdr:to>
      <xdr:col>9</xdr:col>
      <xdr:colOff>190500</xdr:colOff>
      <xdr:row>23</xdr:row>
      <xdr:rowOff>13607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2491356" y="6939643"/>
          <a:ext cx="1455965" cy="5306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400" b="1">
              <a:latin typeface="+mn-ea"/>
              <a:ea typeface="+mn-ea"/>
            </a:rPr>
            <a:t>작성예시</a:t>
          </a:r>
        </a:p>
      </xdr:txBody>
    </xdr:sp>
    <xdr:clientData/>
  </xdr:twoCellAnchor>
  <xdr:twoCellAnchor>
    <xdr:from>
      <xdr:col>18</xdr:col>
      <xdr:colOff>574221</xdr:colOff>
      <xdr:row>17</xdr:row>
      <xdr:rowOff>84364</xdr:rowOff>
    </xdr:from>
    <xdr:to>
      <xdr:col>20</xdr:col>
      <xdr:colOff>653143</xdr:colOff>
      <xdr:row>18</xdr:row>
      <xdr:rowOff>274864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1447578" y="5772150"/>
          <a:ext cx="1439636" cy="5306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400" b="1">
              <a:latin typeface="+mn-ea"/>
              <a:ea typeface="+mn-ea"/>
            </a:rPr>
            <a:t>작성예시</a:t>
          </a:r>
        </a:p>
      </xdr:txBody>
    </xdr:sp>
    <xdr:clientData/>
  </xdr:twoCellAnchor>
  <xdr:twoCellAnchor>
    <xdr:from>
      <xdr:col>7</xdr:col>
      <xdr:colOff>462643</xdr:colOff>
      <xdr:row>23</xdr:row>
      <xdr:rowOff>81643</xdr:rowOff>
    </xdr:from>
    <xdr:to>
      <xdr:col>9</xdr:col>
      <xdr:colOff>993322</xdr:colOff>
      <xdr:row>39</xdr:row>
      <xdr:rowOff>27214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3022036" y="7538357"/>
          <a:ext cx="1728107" cy="3211286"/>
        </a:xfrm>
        <a:prstGeom prst="rect">
          <a:avLst/>
        </a:prstGeom>
        <a:noFill/>
        <a:ln w="762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669472</xdr:colOff>
      <xdr:row>20</xdr:row>
      <xdr:rowOff>84365</xdr:rowOff>
    </xdr:from>
    <xdr:to>
      <xdr:col>21</xdr:col>
      <xdr:colOff>356507</xdr:colOff>
      <xdr:row>34</xdr:row>
      <xdr:rowOff>13607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1542829" y="6792686"/>
          <a:ext cx="1728107" cy="2922814"/>
        </a:xfrm>
        <a:prstGeom prst="rect">
          <a:avLst/>
        </a:prstGeom>
        <a:noFill/>
        <a:ln w="7620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13</xdr:col>
      <xdr:colOff>176893</xdr:colOff>
      <xdr:row>5</xdr:row>
      <xdr:rowOff>54429</xdr:rowOff>
    </xdr:from>
    <xdr:to>
      <xdr:col>22</xdr:col>
      <xdr:colOff>27214</xdr:colOff>
      <xdr:row>6</xdr:row>
      <xdr:rowOff>238060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48464" y="1782536"/>
          <a:ext cx="5973536" cy="523810"/>
        </a:xfrm>
        <a:prstGeom prst="rect">
          <a:avLst/>
        </a:prstGeom>
        <a:ln w="63500">
          <a:solidFill>
            <a:srgbClr val="FF0000"/>
          </a:solidFill>
        </a:ln>
      </xdr:spPr>
    </xdr:pic>
    <xdr:clientData/>
  </xdr:twoCellAnchor>
  <xdr:twoCellAnchor>
    <xdr:from>
      <xdr:col>17</xdr:col>
      <xdr:colOff>19050</xdr:colOff>
      <xdr:row>4</xdr:row>
      <xdr:rowOff>100692</xdr:rowOff>
    </xdr:from>
    <xdr:to>
      <xdr:col>19</xdr:col>
      <xdr:colOff>204108</xdr:colOff>
      <xdr:row>5</xdr:row>
      <xdr:rowOff>291192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0212050" y="1488621"/>
          <a:ext cx="1545772" cy="53067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2400" b="1">
              <a:latin typeface="+mn-ea"/>
              <a:ea typeface="+mn-ea"/>
            </a:rPr>
            <a:t>작성예시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0</xdr:colOff>
      <xdr:row>0</xdr:row>
      <xdr:rowOff>0</xdr:rowOff>
    </xdr:from>
    <xdr:to>
      <xdr:col>95</xdr:col>
      <xdr:colOff>17318</xdr:colOff>
      <xdr:row>55</xdr:row>
      <xdr:rowOff>103908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1800" y="0"/>
          <a:ext cx="16190768" cy="11629158"/>
        </a:xfrm>
        <a:prstGeom prst="rect">
          <a:avLst/>
        </a:prstGeom>
      </xdr:spPr>
    </xdr:pic>
    <xdr:clientData/>
  </xdr:twoCellAnchor>
  <xdr:twoCellAnchor>
    <xdr:from>
      <xdr:col>71</xdr:col>
      <xdr:colOff>0</xdr:colOff>
      <xdr:row>4</xdr:row>
      <xdr:rowOff>64324</xdr:rowOff>
    </xdr:from>
    <xdr:to>
      <xdr:col>78</xdr:col>
      <xdr:colOff>606136</xdr:colOff>
      <xdr:row>7</xdr:row>
      <xdr:rowOff>29689</xdr:rowOff>
    </xdr:to>
    <xdr:sp macro="" textlink="자체계산시트!R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8691800" y="902524"/>
          <a:ext cx="5406736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4F3D427-B736-4041-9066-4066C9566382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(암보장형)</a:t>
          </a:fld>
          <a:endParaRPr lang="ko-KR" altLang="en-US" sz="2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670709</xdr:colOff>
      <xdr:row>2</xdr:row>
      <xdr:rowOff>175904</xdr:rowOff>
    </xdr:from>
    <xdr:to>
      <xdr:col>82</xdr:col>
      <xdr:colOff>556407</xdr:colOff>
      <xdr:row>5</xdr:row>
      <xdr:rowOff>141268</xdr:rowOff>
    </xdr:to>
    <xdr:sp macro="" textlink="자체계산시트!D3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4848909" y="595004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96642AC-55A1-438B-9452-CF8A7755CDF5}" type="TxLink">
            <a:rPr lang="en-US" altLang="en-US" sz="32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r"/>
            <a:t> 367.3 </a:t>
          </a:fld>
          <a:endParaRPr lang="ko-KR" altLang="en-US" sz="32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611579</xdr:colOff>
      <xdr:row>12</xdr:row>
      <xdr:rowOff>55667</xdr:rowOff>
    </xdr:from>
    <xdr:to>
      <xdr:col>91</xdr:col>
      <xdr:colOff>161307</xdr:colOff>
      <xdr:row>14</xdr:row>
      <xdr:rowOff>74718</xdr:rowOff>
    </xdr:to>
    <xdr:sp macro="" textlink="자체계산시트!B11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0961979" y="2570267"/>
          <a:ext cx="1607128" cy="438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91</xdr:col>
      <xdr:colOff>173923</xdr:colOff>
      <xdr:row>12</xdr:row>
      <xdr:rowOff>24741</xdr:rowOff>
    </xdr:from>
    <xdr:to>
      <xdr:col>93</xdr:col>
      <xdr:colOff>416380</xdr:colOff>
      <xdr:row>14</xdr:row>
      <xdr:rowOff>74964</xdr:rowOff>
    </xdr:to>
    <xdr:sp macro="" textlink="자체계산시트!N12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2581723" y="2539341"/>
          <a:ext cx="1614057" cy="469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264473</xdr:colOff>
      <xdr:row>12</xdr:row>
      <xdr:rowOff>32160</xdr:rowOff>
    </xdr:from>
    <xdr:to>
      <xdr:col>88</xdr:col>
      <xdr:colOff>506927</xdr:colOff>
      <xdr:row>14</xdr:row>
      <xdr:rowOff>106134</xdr:rowOff>
    </xdr:to>
    <xdr:sp macro="" textlink="자체계산시트!N10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9243273" y="2546760"/>
          <a:ext cx="1614054" cy="493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5C8B2F-F565-403D-8013-E7378543F2A2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73</xdr:col>
      <xdr:colOff>17318</xdr:colOff>
      <xdr:row>14</xdr:row>
      <xdr:rowOff>42554</xdr:rowOff>
    </xdr:from>
    <xdr:to>
      <xdr:col>77</xdr:col>
      <xdr:colOff>403264</xdr:colOff>
      <xdr:row>17</xdr:row>
      <xdr:rowOff>7918</xdr:rowOff>
    </xdr:to>
    <xdr:sp macro="" textlink="자체계산시트!C1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0080718" y="2976254"/>
          <a:ext cx="3129146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31DAD6A5-103B-410E-B451-79BDE6E723C2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3,330,000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589562</xdr:colOff>
      <xdr:row>14</xdr:row>
      <xdr:rowOff>21773</xdr:rowOff>
    </xdr:from>
    <xdr:to>
      <xdr:col>81</xdr:col>
      <xdr:colOff>475261</xdr:colOff>
      <xdr:row>16</xdr:row>
      <xdr:rowOff>194955</xdr:rowOff>
    </xdr:to>
    <xdr:sp macro="" textlink="자체계산시트!C4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4081962" y="2955473"/>
          <a:ext cx="1943099" cy="592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A55869A-C6F6-4760-A91E-109D7169A269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15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127166</xdr:colOff>
      <xdr:row>18</xdr:row>
      <xdr:rowOff>7177</xdr:rowOff>
    </xdr:from>
    <xdr:to>
      <xdr:col>82</xdr:col>
      <xdr:colOff>495</xdr:colOff>
      <xdr:row>20</xdr:row>
      <xdr:rowOff>176649</xdr:rowOff>
    </xdr:to>
    <xdr:sp macro="" textlink="자체계산시트!O4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4305366" y="3779077"/>
          <a:ext cx="1930729" cy="588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43ADFCE-4A33-4D28-86E1-4A5FE006C5B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50,000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77</xdr:col>
      <xdr:colOff>588819</xdr:colOff>
      <xdr:row>21</xdr:row>
      <xdr:rowOff>148200</xdr:rowOff>
    </xdr:from>
    <xdr:to>
      <xdr:col>82</xdr:col>
      <xdr:colOff>32658</xdr:colOff>
      <xdr:row>24</xdr:row>
      <xdr:rowOff>113565</xdr:rowOff>
    </xdr:to>
    <xdr:sp macro="" textlink="자체계산시트!F3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3395419" y="4548750"/>
          <a:ext cx="2872839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76CB7E2-77F8-4150-8F1F-39B50CD28B3A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66,121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71</xdr:col>
      <xdr:colOff>311726</xdr:colOff>
      <xdr:row>33</xdr:row>
      <xdr:rowOff>9898</xdr:rowOff>
    </xdr:from>
    <xdr:to>
      <xdr:col>72</xdr:col>
      <xdr:colOff>450272</xdr:colOff>
      <xdr:row>35</xdr:row>
      <xdr:rowOff>183081</xdr:rowOff>
    </xdr:to>
    <xdr:sp macro="" textlink="자체계산시트!A10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9003526" y="6925048"/>
          <a:ext cx="824346" cy="592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100CEE6E-5951-4084-9DF1-0EB87D313C01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2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38597</xdr:colOff>
      <xdr:row>34</xdr:row>
      <xdr:rowOff>101683</xdr:rowOff>
    </xdr:from>
    <xdr:to>
      <xdr:col>80</xdr:col>
      <xdr:colOff>617023</xdr:colOff>
      <xdr:row>37</xdr:row>
      <xdr:rowOff>67047</xdr:rowOff>
    </xdr:to>
    <xdr:sp macro="" textlink="자체계산시트!K1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3530997" y="7226383"/>
          <a:ext cx="1950026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52A57772-EF33-4BE2-8FC8-075026007A3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51,948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89</xdr:col>
      <xdr:colOff>207078</xdr:colOff>
      <xdr:row>34</xdr:row>
      <xdr:rowOff>115539</xdr:rowOff>
    </xdr:from>
    <xdr:to>
      <xdr:col>92</xdr:col>
      <xdr:colOff>92776</xdr:colOff>
      <xdr:row>37</xdr:row>
      <xdr:rowOff>80903</xdr:rowOff>
    </xdr:to>
    <xdr:sp macro="" textlink="자체계산시트!O2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61243278" y="7240239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0899DA-665F-4D22-85F9-3D845ED32BF0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59,940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82</xdr:col>
      <xdr:colOff>690254</xdr:colOff>
      <xdr:row>48</xdr:row>
      <xdr:rowOff>82141</xdr:rowOff>
    </xdr:from>
    <xdr:to>
      <xdr:col>83</xdr:col>
      <xdr:colOff>608611</xdr:colOff>
      <xdr:row>51</xdr:row>
      <xdr:rowOff>47506</xdr:rowOff>
    </xdr:to>
    <xdr:sp macro="" textlink="자체계산시트!R21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6925854" y="10140541"/>
          <a:ext cx="604157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1B3B28-ED4A-4A7D-A1CC-60507CBA7BB5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60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161555</xdr:colOff>
      <xdr:row>48</xdr:row>
      <xdr:rowOff>92285</xdr:rowOff>
    </xdr:from>
    <xdr:to>
      <xdr:col>91</xdr:col>
      <xdr:colOff>246166</xdr:colOff>
      <xdr:row>51</xdr:row>
      <xdr:rowOff>57650</xdr:rowOff>
    </xdr:to>
    <xdr:sp macro="" textlink="자체계산시트!R22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62507010" y="10067558"/>
          <a:ext cx="777338" cy="588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203BF30-A126-4CE1-A2A1-ED64874F5E83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120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567295</xdr:colOff>
      <xdr:row>20</xdr:row>
      <xdr:rowOff>192973</xdr:rowOff>
    </xdr:from>
    <xdr:to>
      <xdr:col>91</xdr:col>
      <xdr:colOff>117023</xdr:colOff>
      <xdr:row>23</xdr:row>
      <xdr:rowOff>66305</xdr:rowOff>
    </xdr:to>
    <xdr:sp macro="" textlink="자체계산시트!B11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60917695" y="4383973"/>
          <a:ext cx="1607128" cy="501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91</xdr:col>
      <xdr:colOff>193963</xdr:colOff>
      <xdr:row>20</xdr:row>
      <xdr:rowOff>179365</xdr:rowOff>
    </xdr:from>
    <xdr:to>
      <xdr:col>93</xdr:col>
      <xdr:colOff>436420</xdr:colOff>
      <xdr:row>23</xdr:row>
      <xdr:rowOff>103662</xdr:rowOff>
    </xdr:to>
    <xdr:sp macro="" textlink="자체계산시트!N12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62601763" y="4370365"/>
          <a:ext cx="1614057" cy="552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221424</xdr:colOff>
      <xdr:row>20</xdr:row>
      <xdr:rowOff>192974</xdr:rowOff>
    </xdr:from>
    <xdr:to>
      <xdr:col>88</xdr:col>
      <xdr:colOff>463878</xdr:colOff>
      <xdr:row>23</xdr:row>
      <xdr:rowOff>94013</xdr:rowOff>
    </xdr:to>
    <xdr:sp macro="" textlink="자체계산시트!N10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59200224" y="4383974"/>
          <a:ext cx="1614054" cy="529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9592053-3D7D-4DE0-AABD-9ACE5B56EDDD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474145</xdr:colOff>
      <xdr:row>14</xdr:row>
      <xdr:rowOff>113806</xdr:rowOff>
    </xdr:from>
    <xdr:to>
      <xdr:col>91</xdr:col>
      <xdr:colOff>102670</xdr:colOff>
      <xdr:row>17</xdr:row>
      <xdr:rowOff>23011</xdr:rowOff>
    </xdr:to>
    <xdr:sp macro="" textlink="자체계산시트!F11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0824545" y="3047506"/>
          <a:ext cx="1685925" cy="537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2DF4779-8776-4690-A9A3-3F9084BFF870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59,665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91</xdr:col>
      <xdr:colOff>51952</xdr:colOff>
      <xdr:row>14</xdr:row>
      <xdr:rowOff>171945</xdr:rowOff>
    </xdr:from>
    <xdr:to>
      <xdr:col>93</xdr:col>
      <xdr:colOff>432954</xdr:colOff>
      <xdr:row>16</xdr:row>
      <xdr:rowOff>206335</xdr:rowOff>
    </xdr:to>
    <xdr:sp macro="" textlink="자체계산시트!F12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2459752" y="3105645"/>
          <a:ext cx="1752602" cy="453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D8344E-E4C4-46D8-96C3-47816990F87F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62,095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155862</xdr:colOff>
      <xdr:row>14</xdr:row>
      <xdr:rowOff>119986</xdr:rowOff>
    </xdr:from>
    <xdr:to>
      <xdr:col>88</xdr:col>
      <xdr:colOff>470063</xdr:colOff>
      <xdr:row>16</xdr:row>
      <xdr:rowOff>205341</xdr:rowOff>
    </xdr:to>
    <xdr:sp macro="" textlink="자체계산시트!F10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9134662" y="3053686"/>
          <a:ext cx="1685801" cy="504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0F1723-205A-4A2B-9755-4E3C56F48434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1,808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622214</xdr:colOff>
      <xdr:row>17</xdr:row>
      <xdr:rowOff>97725</xdr:rowOff>
    </xdr:from>
    <xdr:to>
      <xdr:col>91</xdr:col>
      <xdr:colOff>154623</xdr:colOff>
      <xdr:row>19</xdr:row>
      <xdr:rowOff>179368</xdr:rowOff>
    </xdr:to>
    <xdr:sp macro="" textlink="자체계산시트!G11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60972614" y="3660075"/>
          <a:ext cx="1589809" cy="500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036060-1E98-4407-8010-1C0BBD8A7A8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99.5%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91</xdr:col>
      <xdr:colOff>233792</xdr:colOff>
      <xdr:row>17</xdr:row>
      <xdr:rowOff>108858</xdr:rowOff>
    </xdr:from>
    <xdr:to>
      <xdr:col>93</xdr:col>
      <xdr:colOff>545521</xdr:colOff>
      <xdr:row>19</xdr:row>
      <xdr:rowOff>164526</xdr:rowOff>
    </xdr:to>
    <xdr:sp macro="" textlink="자체계산시트!G12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62641592" y="3671208"/>
          <a:ext cx="1683329" cy="474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6D84643-EE05-482C-8171-AFD8FE23D8E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103.5%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331517</xdr:colOff>
      <xdr:row>17</xdr:row>
      <xdr:rowOff>94011</xdr:rowOff>
    </xdr:from>
    <xdr:to>
      <xdr:col>88</xdr:col>
      <xdr:colOff>573970</xdr:colOff>
      <xdr:row>19</xdr:row>
      <xdr:rowOff>162296</xdr:rowOff>
    </xdr:to>
    <xdr:sp macro="" textlink="자체계산시트!G10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59310317" y="3656361"/>
          <a:ext cx="1614053" cy="487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C53A75-04DD-45FA-8E33-BB2F9B0484F5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22.6%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473775</xdr:colOff>
      <xdr:row>23</xdr:row>
      <xdr:rowOff>132358</xdr:rowOff>
    </xdr:from>
    <xdr:to>
      <xdr:col>91</xdr:col>
      <xdr:colOff>81641</xdr:colOff>
      <xdr:row>25</xdr:row>
      <xdr:rowOff>188023</xdr:rowOff>
    </xdr:to>
    <xdr:sp macro="" textlink="자체계산시트!J11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60824175" y="4952008"/>
          <a:ext cx="1665266" cy="474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12C6B0B-0848-4121-AE6E-E9CCEFB45C1F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67,431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91</xdr:col>
      <xdr:colOff>66798</xdr:colOff>
      <xdr:row>23</xdr:row>
      <xdr:rowOff>97722</xdr:rowOff>
    </xdr:from>
    <xdr:to>
      <xdr:col>93</xdr:col>
      <xdr:colOff>394606</xdr:colOff>
      <xdr:row>26</xdr:row>
      <xdr:rowOff>32162</xdr:rowOff>
    </xdr:to>
    <xdr:sp macro="" textlink="자체계산시트!J12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62474598" y="4917372"/>
          <a:ext cx="1699408" cy="56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3322BC-9CCF-4E96-8862-A5FD0F48BCFC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72,444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103908</xdr:colOff>
      <xdr:row>23</xdr:row>
      <xdr:rowOff>94014</xdr:rowOff>
    </xdr:from>
    <xdr:to>
      <xdr:col>88</xdr:col>
      <xdr:colOff>462640</xdr:colOff>
      <xdr:row>25</xdr:row>
      <xdr:rowOff>201634</xdr:rowOff>
    </xdr:to>
    <xdr:sp macro="" textlink="자체계산시트!J10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59082708" y="4913664"/>
          <a:ext cx="1730332" cy="5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3000EE-48FD-4E0E-BE20-968339860D6B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53,067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155864</xdr:colOff>
      <xdr:row>41</xdr:row>
      <xdr:rowOff>106386</xdr:rowOff>
    </xdr:from>
    <xdr:to>
      <xdr:col>89</xdr:col>
      <xdr:colOff>504205</xdr:colOff>
      <xdr:row>44</xdr:row>
      <xdr:rowOff>71750</xdr:rowOff>
    </xdr:to>
    <xdr:sp macro="" textlink="자체계산시트!O5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59134664" y="8697936"/>
          <a:ext cx="2405741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22B312-2436-41C0-B71C-6A99BBA2C718}" type="TxLink">
            <a:rPr lang="en-US" altLang="en-US" sz="3600" b="1" i="0" u="none" strike="noStrike">
              <a:solidFill>
                <a:srgbClr val="FFFF00"/>
              </a:solidFill>
              <a:latin typeface="맑은 고딕"/>
              <a:ea typeface="맑은 고딕"/>
            </a:rPr>
            <a:pPr algn="ctr"/>
            <a:t> 100,000 </a:t>
          </a:fld>
          <a:endParaRPr lang="ko-KR" altLang="en-US" sz="19900" b="1">
            <a:solidFill>
              <a:srgbClr val="FFFF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71</xdr:col>
      <xdr:colOff>0</xdr:colOff>
      <xdr:row>0</xdr:row>
      <xdr:rowOff>0</xdr:rowOff>
    </xdr:from>
    <xdr:to>
      <xdr:col>79</xdr:col>
      <xdr:colOff>108857</xdr:colOff>
      <xdr:row>4</xdr:row>
      <xdr:rowOff>40821</xdr:rowOff>
    </xdr:to>
    <xdr:sp macro="" textlink="자체계산시트!H3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48691800" y="0"/>
          <a:ext cx="5595257" cy="879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A06C7FB-D949-408E-98BA-F2FE098F9996}" type="TxLink">
            <a:rPr lang="ko-KR" altLang="en-US" sz="48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더블보장보험</a:t>
          </a:fld>
          <a:endParaRPr lang="ko-KR" altLang="en-US" sz="34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225136</xdr:colOff>
      <xdr:row>36</xdr:row>
      <xdr:rowOff>73729</xdr:rowOff>
    </xdr:from>
    <xdr:to>
      <xdr:col>93</xdr:col>
      <xdr:colOff>386196</xdr:colOff>
      <xdr:row>39</xdr:row>
      <xdr:rowOff>39094</xdr:rowOff>
    </xdr:to>
    <xdr:sp macro="" textlink="자체계산시트!T16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61947136" y="7617529"/>
          <a:ext cx="2218460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C5B05C3-3CCE-48AB-94C4-89516342617E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(11,988 만원 x 최대 5년)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155863</xdr:colOff>
      <xdr:row>36</xdr:row>
      <xdr:rowOff>136569</xdr:rowOff>
    </xdr:from>
    <xdr:to>
      <xdr:col>82</xdr:col>
      <xdr:colOff>173180</xdr:colOff>
      <xdr:row>39</xdr:row>
      <xdr:rowOff>101934</xdr:rowOff>
    </xdr:to>
    <xdr:sp macro="" textlink="자체계산시트!L2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54334063" y="7680369"/>
          <a:ext cx="2074717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D9FB98-AB71-4796-9E31-225AC4349C63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(3,330,000원 x 13년)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23</xdr:col>
          <xdr:colOff>398318</xdr:colOff>
          <xdr:row>56</xdr:row>
          <xdr:rowOff>0</xdr:rowOff>
        </xdr:to>
        <xdr:pic>
          <xdr:nvPicPr>
            <xdr:cNvPr id="33" name="그림 32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T$1:$CQ$56" spid="_x0000_s2979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16331045" cy="1155122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70</xdr:col>
      <xdr:colOff>683201</xdr:colOff>
      <xdr:row>0</xdr:row>
      <xdr:rowOff>0</xdr:rowOff>
    </xdr:from>
    <xdr:to>
      <xdr:col>94</xdr:col>
      <xdr:colOff>19294</xdr:colOff>
      <xdr:row>54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89201" y="0"/>
          <a:ext cx="15795293" cy="11506200"/>
        </a:xfrm>
        <a:prstGeom prst="rect">
          <a:avLst/>
        </a:prstGeom>
      </xdr:spPr>
    </xdr:pic>
    <xdr:clientData/>
  </xdr:twoCellAnchor>
  <xdr:twoCellAnchor>
    <xdr:from>
      <xdr:col>71</xdr:col>
      <xdr:colOff>0</xdr:colOff>
      <xdr:row>4</xdr:row>
      <xdr:rowOff>64324</xdr:rowOff>
    </xdr:from>
    <xdr:to>
      <xdr:col>78</xdr:col>
      <xdr:colOff>606136</xdr:colOff>
      <xdr:row>7</xdr:row>
      <xdr:rowOff>29689</xdr:rowOff>
    </xdr:to>
    <xdr:sp macro="" textlink="자체계산시트!R3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691800" y="902524"/>
          <a:ext cx="5406736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4F3D427-B736-4041-9066-4066C9566382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(암보장형)</a:t>
          </a:fld>
          <a:endParaRPr lang="ko-KR" altLang="en-US" sz="2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410938</xdr:colOff>
      <xdr:row>2</xdr:row>
      <xdr:rowOff>175904</xdr:rowOff>
    </xdr:from>
    <xdr:to>
      <xdr:col>82</xdr:col>
      <xdr:colOff>450273</xdr:colOff>
      <xdr:row>5</xdr:row>
      <xdr:rowOff>141268</xdr:rowOff>
    </xdr:to>
    <xdr:sp macro="" textlink="자체계산시트!D3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4589138" y="595004"/>
          <a:ext cx="2096735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96642AC-55A1-438B-9452-CF8A7755CDF5}" type="TxLink">
            <a:rPr lang="en-US" altLang="en-US" sz="32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r"/>
            <a:t> 367.3 </a:t>
          </a:fld>
          <a:endParaRPr lang="ko-KR" altLang="en-US" sz="32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299853</xdr:colOff>
      <xdr:row>12</xdr:row>
      <xdr:rowOff>21030</xdr:rowOff>
    </xdr:from>
    <xdr:to>
      <xdr:col>90</xdr:col>
      <xdr:colOff>542308</xdr:colOff>
      <xdr:row>14</xdr:row>
      <xdr:rowOff>40081</xdr:rowOff>
    </xdr:to>
    <xdr:sp macro="" textlink="자체계산시트!B11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0650253" y="2535630"/>
          <a:ext cx="1614055" cy="438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589560</xdr:colOff>
      <xdr:row>12</xdr:row>
      <xdr:rowOff>7422</xdr:rowOff>
    </xdr:from>
    <xdr:to>
      <xdr:col>93</xdr:col>
      <xdr:colOff>139290</xdr:colOff>
      <xdr:row>14</xdr:row>
      <xdr:rowOff>57645</xdr:rowOff>
    </xdr:to>
    <xdr:sp macro="" textlink="자체계산시트!N12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62311560" y="2522022"/>
          <a:ext cx="1607130" cy="4693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72</xdr:col>
      <xdr:colOff>294409</xdr:colOff>
      <xdr:row>12</xdr:row>
      <xdr:rowOff>198419</xdr:rowOff>
    </xdr:from>
    <xdr:to>
      <xdr:col>77</xdr:col>
      <xdr:colOff>195446</xdr:colOff>
      <xdr:row>15</xdr:row>
      <xdr:rowOff>163782</xdr:rowOff>
    </xdr:to>
    <xdr:sp macro="" textlink="자체계산시트!C3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9672009" y="2713019"/>
          <a:ext cx="3330037" cy="59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9866113-122A-46DD-96A2-B082D26C6695}" type="TxLink">
            <a:rPr lang="en-US" altLang="en-US" sz="3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3,673,400 </a:t>
          </a:fld>
          <a:endParaRPr lang="ko-KR" altLang="en-US" sz="3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485650</xdr:colOff>
      <xdr:row>12</xdr:row>
      <xdr:rowOff>194954</xdr:rowOff>
    </xdr:from>
    <xdr:to>
      <xdr:col>81</xdr:col>
      <xdr:colOff>371349</xdr:colOff>
      <xdr:row>15</xdr:row>
      <xdr:rowOff>160317</xdr:rowOff>
    </xdr:to>
    <xdr:sp macro="" textlink="자체계산시트!C4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3978050" y="2709554"/>
          <a:ext cx="1943099" cy="59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A55869A-C6F6-4760-A91E-109D7169A269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15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74</xdr:col>
      <xdr:colOff>334984</xdr:colOff>
      <xdr:row>15</xdr:row>
      <xdr:rowOff>180357</xdr:rowOff>
    </xdr:from>
    <xdr:to>
      <xdr:col>77</xdr:col>
      <xdr:colOff>208313</xdr:colOff>
      <xdr:row>18</xdr:row>
      <xdr:rowOff>142012</xdr:rowOff>
    </xdr:to>
    <xdr:sp macro="" textlink="자체계산시트!O4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084184" y="3323607"/>
          <a:ext cx="1930729" cy="59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43ADFCE-4A33-4D28-86E1-4A5FE006C5B7}" type="TxLink">
            <a:rPr lang="en-US" altLang="en-US" sz="3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50,000 </a:t>
          </a:fld>
          <a:endParaRPr lang="ko-KR" altLang="en-US" sz="3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173182</xdr:colOff>
      <xdr:row>22</xdr:row>
      <xdr:rowOff>182832</xdr:rowOff>
    </xdr:from>
    <xdr:to>
      <xdr:col>81</xdr:col>
      <xdr:colOff>586838</xdr:colOff>
      <xdr:row>25</xdr:row>
      <xdr:rowOff>148196</xdr:rowOff>
    </xdr:to>
    <xdr:sp macro="" textlink="자체계산시트!F3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3665582" y="4792932"/>
          <a:ext cx="2471056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76CB7E2-77F8-4150-8F1F-39B50CD28B3A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66,121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77</xdr:col>
      <xdr:colOff>467589</xdr:colOff>
      <xdr:row>27</xdr:row>
      <xdr:rowOff>96488</xdr:rowOff>
    </xdr:from>
    <xdr:to>
      <xdr:col>78</xdr:col>
      <xdr:colOff>606135</xdr:colOff>
      <xdr:row>30</xdr:row>
      <xdr:rowOff>61853</xdr:rowOff>
    </xdr:to>
    <xdr:sp macro="" textlink="자체계산시트!A10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3274189" y="5754338"/>
          <a:ext cx="824346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100CEE6E-5951-4084-9DF1-0EB87D313C01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2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72</xdr:col>
      <xdr:colOff>592779</xdr:colOff>
      <xdr:row>34</xdr:row>
      <xdr:rowOff>205592</xdr:rowOff>
    </xdr:from>
    <xdr:to>
      <xdr:col>75</xdr:col>
      <xdr:colOff>478477</xdr:colOff>
      <xdr:row>37</xdr:row>
      <xdr:rowOff>170956</xdr:rowOff>
    </xdr:to>
    <xdr:sp macro="" textlink="자체계산시트!K1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49970379" y="7330292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52A57772-EF33-4BE2-8FC8-075026007A3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51,948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82</xdr:col>
      <xdr:colOff>310988</xdr:colOff>
      <xdr:row>34</xdr:row>
      <xdr:rowOff>202130</xdr:rowOff>
    </xdr:from>
    <xdr:to>
      <xdr:col>85</xdr:col>
      <xdr:colOff>196686</xdr:colOff>
      <xdr:row>37</xdr:row>
      <xdr:rowOff>167494</xdr:rowOff>
    </xdr:to>
    <xdr:sp macro="" textlink="자체계산시트!O2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6546588" y="7326830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0899DA-665F-4D22-85F9-3D845ED32BF0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59,940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82</xdr:col>
      <xdr:colOff>517071</xdr:colOff>
      <xdr:row>47</xdr:row>
      <xdr:rowOff>168731</xdr:rowOff>
    </xdr:from>
    <xdr:to>
      <xdr:col>83</xdr:col>
      <xdr:colOff>435429</xdr:colOff>
      <xdr:row>50</xdr:row>
      <xdr:rowOff>134096</xdr:rowOff>
    </xdr:to>
    <xdr:sp macro="" textlink="자체계산시트!R21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6752671" y="10017581"/>
          <a:ext cx="604158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1B3B28-ED4A-4A7D-A1CC-60507CBA7BB5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60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89</xdr:col>
      <xdr:colOff>490601</xdr:colOff>
      <xdr:row>47</xdr:row>
      <xdr:rowOff>196193</xdr:rowOff>
    </xdr:from>
    <xdr:to>
      <xdr:col>90</xdr:col>
      <xdr:colOff>575212</xdr:colOff>
      <xdr:row>50</xdr:row>
      <xdr:rowOff>161558</xdr:rowOff>
    </xdr:to>
    <xdr:sp macro="" textlink="자체계산시트!R22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61526801" y="10045043"/>
          <a:ext cx="770411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203BF30-A126-4CE1-A2A1-ED64874F5E83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120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342159</xdr:colOff>
      <xdr:row>20</xdr:row>
      <xdr:rowOff>158337</xdr:rowOff>
    </xdr:from>
    <xdr:to>
      <xdr:col>90</xdr:col>
      <xdr:colOff>584614</xdr:colOff>
      <xdr:row>23</xdr:row>
      <xdr:rowOff>31669</xdr:rowOff>
    </xdr:to>
    <xdr:sp macro="" textlink="자체계산시트!B11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60692559" y="4349337"/>
          <a:ext cx="1614055" cy="5019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557646</xdr:colOff>
      <xdr:row>20</xdr:row>
      <xdr:rowOff>127411</xdr:rowOff>
    </xdr:from>
    <xdr:to>
      <xdr:col>93</xdr:col>
      <xdr:colOff>107376</xdr:colOff>
      <xdr:row>23</xdr:row>
      <xdr:rowOff>51708</xdr:rowOff>
    </xdr:to>
    <xdr:sp macro="" textlink="자체계산시트!N12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62279646" y="4318411"/>
          <a:ext cx="1607130" cy="5529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121226</xdr:colOff>
      <xdr:row>14</xdr:row>
      <xdr:rowOff>113805</xdr:rowOff>
    </xdr:from>
    <xdr:to>
      <xdr:col>90</xdr:col>
      <xdr:colOff>604900</xdr:colOff>
      <xdr:row>17</xdr:row>
      <xdr:rowOff>23010</xdr:rowOff>
    </xdr:to>
    <xdr:sp macro="" textlink="자체계산시트!F11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60471626" y="3047505"/>
          <a:ext cx="1855274" cy="537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415A90B-5DA0-499E-88CB-66B38ABBE9E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59,665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513361</xdr:colOff>
      <xdr:row>14</xdr:row>
      <xdr:rowOff>137308</xdr:rowOff>
    </xdr:from>
    <xdr:to>
      <xdr:col>93</xdr:col>
      <xdr:colOff>121229</xdr:colOff>
      <xdr:row>16</xdr:row>
      <xdr:rowOff>171698</xdr:rowOff>
    </xdr:to>
    <xdr:sp macro="" textlink="자체계산시트!F12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62235361" y="3071008"/>
          <a:ext cx="1665268" cy="453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6CE15CB-9C7E-4D19-8CE1-08A1803BABAE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62,095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345126</xdr:colOff>
      <xdr:row>17</xdr:row>
      <xdr:rowOff>45770</xdr:rowOff>
    </xdr:from>
    <xdr:to>
      <xdr:col>90</xdr:col>
      <xdr:colOff>570262</xdr:colOff>
      <xdr:row>19</xdr:row>
      <xdr:rowOff>127413</xdr:rowOff>
    </xdr:to>
    <xdr:sp macro="" textlink="자체계산시트!G11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60695526" y="3608120"/>
          <a:ext cx="1596736" cy="500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036060-1E98-4407-8010-1C0BBD8A7A8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99.5%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614795</xdr:colOff>
      <xdr:row>17</xdr:row>
      <xdr:rowOff>56903</xdr:rowOff>
    </xdr:from>
    <xdr:to>
      <xdr:col>93</xdr:col>
      <xdr:colOff>233797</xdr:colOff>
      <xdr:row>19</xdr:row>
      <xdr:rowOff>112571</xdr:rowOff>
    </xdr:to>
    <xdr:sp macro="" textlink="자체계산시트!G12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62336795" y="3619253"/>
          <a:ext cx="1676402" cy="4747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6D84643-EE05-482C-8171-AFD8FE23D8E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103.5%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214005</xdr:colOff>
      <xdr:row>23</xdr:row>
      <xdr:rowOff>63086</xdr:rowOff>
    </xdr:from>
    <xdr:to>
      <xdr:col>90</xdr:col>
      <xdr:colOff>514598</xdr:colOff>
      <xdr:row>25</xdr:row>
      <xdr:rowOff>118751</xdr:rowOff>
    </xdr:to>
    <xdr:sp macro="" textlink="자체계산시트!J11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60564405" y="4882736"/>
          <a:ext cx="1672193" cy="474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12C6B0B-0848-4121-AE6E-E9CCEFB45C1F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67,431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499755</xdr:colOff>
      <xdr:row>23</xdr:row>
      <xdr:rowOff>28450</xdr:rowOff>
    </xdr:from>
    <xdr:to>
      <xdr:col>93</xdr:col>
      <xdr:colOff>134836</xdr:colOff>
      <xdr:row>25</xdr:row>
      <xdr:rowOff>170708</xdr:rowOff>
    </xdr:to>
    <xdr:sp macro="" textlink="자체계산시트!J12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62221755" y="4848100"/>
          <a:ext cx="1692481" cy="561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3322BC-9CCF-4E96-8862-A5FD0F48BCFC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72,444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640774</xdr:colOff>
      <xdr:row>41</xdr:row>
      <xdr:rowOff>19795</xdr:rowOff>
    </xdr:from>
    <xdr:to>
      <xdr:col>89</xdr:col>
      <xdr:colOff>261752</xdr:colOff>
      <xdr:row>43</xdr:row>
      <xdr:rowOff>192977</xdr:rowOff>
    </xdr:to>
    <xdr:sp macro="" textlink="자체계산시트!O5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58933774" y="8611345"/>
          <a:ext cx="2364178" cy="592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22B312-2436-41C0-B71C-6A99BBA2C718}" type="TxLink">
            <a:rPr lang="en-US" altLang="en-US" sz="3600" b="1" i="0" u="none" strike="noStrike">
              <a:solidFill>
                <a:srgbClr val="FFFF00"/>
              </a:solidFill>
              <a:latin typeface="맑은 고딕"/>
              <a:ea typeface="맑은 고딕"/>
            </a:rPr>
            <a:pPr algn="ctr"/>
            <a:t> 100,000 </a:t>
          </a:fld>
          <a:endParaRPr lang="ko-KR" altLang="en-US" sz="19900" b="1">
            <a:solidFill>
              <a:srgbClr val="FFFF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71</xdr:col>
      <xdr:colOff>0</xdr:colOff>
      <xdr:row>0</xdr:row>
      <xdr:rowOff>0</xdr:rowOff>
    </xdr:from>
    <xdr:to>
      <xdr:col>79</xdr:col>
      <xdr:colOff>108857</xdr:colOff>
      <xdr:row>4</xdr:row>
      <xdr:rowOff>40821</xdr:rowOff>
    </xdr:to>
    <xdr:sp macro="" textlink="자체계산시트!H3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48691800" y="0"/>
          <a:ext cx="5595257" cy="879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A06C7FB-D949-408E-98BA-F2FE098F9996}" type="TxLink">
            <a:rPr lang="ko-KR" altLang="en-US" sz="48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더블보장보험</a:t>
          </a:fld>
          <a:endParaRPr lang="ko-KR" altLang="en-US" sz="34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83</xdr:col>
      <xdr:colOff>300469</xdr:colOff>
      <xdr:row>37</xdr:row>
      <xdr:rowOff>21773</xdr:rowOff>
    </xdr:from>
    <xdr:to>
      <xdr:col>86</xdr:col>
      <xdr:colOff>195694</xdr:colOff>
      <xdr:row>39</xdr:row>
      <xdr:rowOff>194956</xdr:rowOff>
    </xdr:to>
    <xdr:sp macro="" textlink="자체계산시트!T16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57221869" y="7775123"/>
          <a:ext cx="1952625" cy="592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C5B05C3-3CCE-48AB-94C4-89516342617E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(11,988 만원 x 최대 5년)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73</xdr:col>
      <xdr:colOff>611579</xdr:colOff>
      <xdr:row>37</xdr:row>
      <xdr:rowOff>49976</xdr:rowOff>
    </xdr:from>
    <xdr:to>
      <xdr:col>76</xdr:col>
      <xdr:colOff>484908</xdr:colOff>
      <xdr:row>40</xdr:row>
      <xdr:rowOff>15341</xdr:rowOff>
    </xdr:to>
    <xdr:sp macro="" textlink="자체계산시트!L2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50674979" y="7803326"/>
          <a:ext cx="1930729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D9FB98-AB71-4796-9E31-225AC4349C63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(3,330,000원 x 13년)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104406</xdr:colOff>
      <xdr:row>35</xdr:row>
      <xdr:rowOff>28947</xdr:rowOff>
    </xdr:from>
    <xdr:to>
      <xdr:col>80</xdr:col>
      <xdr:colOff>682832</xdr:colOff>
      <xdr:row>37</xdr:row>
      <xdr:rowOff>202129</xdr:rowOff>
    </xdr:to>
    <xdr:sp macro="" textlink="자체계산시트!R14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53596806" y="7363197"/>
          <a:ext cx="1950026" cy="592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0557119-B428-409E-8FFA-6DDCCD38A512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2,400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140525</xdr:colOff>
      <xdr:row>37</xdr:row>
      <xdr:rowOff>29195</xdr:rowOff>
    </xdr:from>
    <xdr:to>
      <xdr:col>82</xdr:col>
      <xdr:colOff>13853</xdr:colOff>
      <xdr:row>39</xdr:row>
      <xdr:rowOff>202378</xdr:rowOff>
    </xdr:to>
    <xdr:sp macro="" textlink="자체계산시트!T14">
      <xdr:nvSpPr>
        <xdr:cNvPr id="29" name="TextBox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54318725" y="7782545"/>
          <a:ext cx="1930728" cy="592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9937B54-A63E-473A-AA50-67447D63E6FD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(100 만원 x 2년)</a:t>
          </a:fld>
          <a:endParaRPr lang="ko-KR" altLang="en-US" sz="1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279690</xdr:colOff>
      <xdr:row>37</xdr:row>
      <xdr:rowOff>18310</xdr:rowOff>
    </xdr:from>
    <xdr:to>
      <xdr:col>93</xdr:col>
      <xdr:colOff>174915</xdr:colOff>
      <xdr:row>39</xdr:row>
      <xdr:rowOff>191493</xdr:rowOff>
    </xdr:to>
    <xdr:sp macro="" textlink="자체계산시트!T18">
      <xdr:nvSpPr>
        <xdr:cNvPr id="30" name="TextBox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62001690" y="7771660"/>
          <a:ext cx="1952625" cy="592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BAEBF88-4979-44CE-AE21-575FAFA4639F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(1,800 만원 x 최대 5년)</a:t>
          </a:fld>
          <a:endParaRPr lang="ko-KR" altLang="en-US" sz="40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615788</xdr:colOff>
      <xdr:row>35</xdr:row>
      <xdr:rowOff>4702</xdr:rowOff>
    </xdr:from>
    <xdr:to>
      <xdr:col>88</xdr:col>
      <xdr:colOff>501486</xdr:colOff>
      <xdr:row>37</xdr:row>
      <xdr:rowOff>177884</xdr:rowOff>
    </xdr:to>
    <xdr:sp macro="" textlink="자체계산시트!R17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58908788" y="7338952"/>
          <a:ext cx="1943098" cy="592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592ED90-4031-4417-8FBE-CF66B33E6E9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9,000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639908</xdr:colOff>
      <xdr:row>37</xdr:row>
      <xdr:rowOff>14845</xdr:rowOff>
    </xdr:from>
    <xdr:to>
      <xdr:col>89</xdr:col>
      <xdr:colOff>535133</xdr:colOff>
      <xdr:row>39</xdr:row>
      <xdr:rowOff>188028</xdr:rowOff>
    </xdr:to>
    <xdr:sp macro="" textlink="자체계산시트!T17">
      <xdr:nvSpPr>
        <xdr:cNvPr id="32" name="TextBox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59618708" y="7768195"/>
          <a:ext cx="1952625" cy="5922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16860D3-E674-4FD1-8EDE-C9B751BB7430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(100 만원 x 15년 x 50%)</a:t>
          </a:fld>
          <a:endParaRPr lang="ko-KR" altLang="en-US" sz="40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89</xdr:col>
      <xdr:colOff>214006</xdr:colOff>
      <xdr:row>35</xdr:row>
      <xdr:rowOff>1238</xdr:rowOff>
    </xdr:from>
    <xdr:to>
      <xdr:col>92</xdr:col>
      <xdr:colOff>99704</xdr:colOff>
      <xdr:row>37</xdr:row>
      <xdr:rowOff>174420</xdr:rowOff>
    </xdr:to>
    <xdr:sp macro="" textlink="자체계산시트!R17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61250206" y="7335488"/>
          <a:ext cx="1943098" cy="592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592ED90-4031-4417-8FBE-CF66B33E6E9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9,000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77</xdr:col>
      <xdr:colOff>606138</xdr:colOff>
      <xdr:row>16</xdr:row>
      <xdr:rowOff>38346</xdr:rowOff>
    </xdr:from>
    <xdr:to>
      <xdr:col>81</xdr:col>
      <xdr:colOff>585851</xdr:colOff>
      <xdr:row>19</xdr:row>
      <xdr:rowOff>1</xdr:rowOff>
    </xdr:to>
    <xdr:sp macro="" textlink="자체계산시트!C1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53412738" y="3391146"/>
          <a:ext cx="2722913" cy="59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3619EC8E-0838-4836-BB6E-B970E4F2BB01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3,330,000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74</xdr:col>
      <xdr:colOff>331520</xdr:colOff>
      <xdr:row>19</xdr:row>
      <xdr:rowOff>124939</xdr:rowOff>
    </xdr:from>
    <xdr:to>
      <xdr:col>77</xdr:col>
      <xdr:colOff>204849</xdr:colOff>
      <xdr:row>22</xdr:row>
      <xdr:rowOff>86593</xdr:rowOff>
    </xdr:to>
    <xdr:sp macro="" textlink="자체계산시트!O3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51080720" y="4106389"/>
          <a:ext cx="1930729" cy="59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6B85CED-6EC3-4443-AF84-D05D5F21B48C}" type="TxLink">
            <a:rPr lang="en-US" altLang="en-US" sz="31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100</a:t>
          </a:fld>
          <a:endParaRPr lang="ko-KR" altLang="en-US" sz="31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225137</xdr:colOff>
      <xdr:row>19</xdr:row>
      <xdr:rowOff>138792</xdr:rowOff>
    </xdr:from>
    <xdr:to>
      <xdr:col>81</xdr:col>
      <xdr:colOff>582386</xdr:colOff>
      <xdr:row>22</xdr:row>
      <xdr:rowOff>100446</xdr:rowOff>
    </xdr:to>
    <xdr:sp macro="" textlink="자체계산시트!C2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53717537" y="4120242"/>
          <a:ext cx="2414649" cy="59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B73BC99-16F6-48C2-B44F-FDF28DA2F51C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343,400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23</xdr:col>
          <xdr:colOff>0</xdr:colOff>
          <xdr:row>55</xdr:row>
          <xdr:rowOff>0</xdr:rowOff>
        </xdr:to>
        <xdr:pic>
          <xdr:nvPicPr>
            <xdr:cNvPr id="37" name="그림 36">
              <a:extLst>
                <a:ext uri="{FF2B5EF4-FFF2-40B4-BE49-F238E27FC236}">
                  <a16:creationId xmlns:a16="http://schemas.microsoft.com/office/drawing/2014/main" id="{00000000-0008-0000-0200-00002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T$1:$CP$55" spid="_x0000_s30818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b="1051"/>
            <a:stretch>
              <a:fillRect/>
            </a:stretch>
          </xdr:blipFill>
          <xdr:spPr bwMode="auto">
            <a:xfrm>
              <a:off x="0" y="0"/>
              <a:ext cx="15932727" cy="11430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85</xdr:col>
      <xdr:colOff>680109</xdr:colOff>
      <xdr:row>12</xdr:row>
      <xdr:rowOff>1</xdr:rowOff>
    </xdr:from>
    <xdr:to>
      <xdr:col>88</xdr:col>
      <xdr:colOff>229836</xdr:colOff>
      <xdr:row>14</xdr:row>
      <xdr:rowOff>73975</xdr:rowOff>
    </xdr:to>
    <xdr:sp macro="" textlink="자체계산시트!N10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58973109" y="2514601"/>
          <a:ext cx="1607127" cy="493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5C8B2F-F565-403D-8013-E7378543F2A2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13606</xdr:colOff>
      <xdr:row>20</xdr:row>
      <xdr:rowOff>126177</xdr:rowOff>
    </xdr:from>
    <xdr:to>
      <xdr:col>88</xdr:col>
      <xdr:colOff>256060</xdr:colOff>
      <xdr:row>23</xdr:row>
      <xdr:rowOff>27216</xdr:rowOff>
    </xdr:to>
    <xdr:sp macro="" textlink="자체계산시트!N10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58992406" y="4317177"/>
          <a:ext cx="1614054" cy="529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9592053-3D7D-4DE0-AABD-9ACE5B56EDDD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571498</xdr:colOff>
      <xdr:row>14</xdr:row>
      <xdr:rowOff>70509</xdr:rowOff>
    </xdr:from>
    <xdr:to>
      <xdr:col>88</xdr:col>
      <xdr:colOff>192972</xdr:colOff>
      <xdr:row>16</xdr:row>
      <xdr:rowOff>155864</xdr:rowOff>
    </xdr:to>
    <xdr:sp macro="" textlink="자체계산시트!F10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58864498" y="3004209"/>
          <a:ext cx="1678874" cy="504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0F1723-205A-4A2B-9755-4E3C56F48434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1,808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54426</xdr:colOff>
      <xdr:row>17</xdr:row>
      <xdr:rowOff>44534</xdr:rowOff>
    </xdr:from>
    <xdr:to>
      <xdr:col>88</xdr:col>
      <xdr:colOff>296879</xdr:colOff>
      <xdr:row>19</xdr:row>
      <xdr:rowOff>112819</xdr:rowOff>
    </xdr:to>
    <xdr:sp macro="" textlink="자체계산시트!G10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59033226" y="3606884"/>
          <a:ext cx="1614053" cy="4873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C53A75-04DD-45FA-8E33-BB2F9B0484F5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22.6%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588817</xdr:colOff>
      <xdr:row>23</xdr:row>
      <xdr:rowOff>27217</xdr:rowOff>
    </xdr:from>
    <xdr:to>
      <xdr:col>88</xdr:col>
      <xdr:colOff>254822</xdr:colOff>
      <xdr:row>25</xdr:row>
      <xdr:rowOff>134837</xdr:rowOff>
    </xdr:to>
    <xdr:sp macro="" textlink="자체계산시트!J10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58881817" y="4846867"/>
          <a:ext cx="1723405" cy="5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3000EE-48FD-4E0E-BE20-968339860D6B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53,067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0</xdr:colOff>
      <xdr:row>0</xdr:row>
      <xdr:rowOff>0</xdr:rowOff>
    </xdr:from>
    <xdr:to>
      <xdr:col>94</xdr:col>
      <xdr:colOff>35794</xdr:colOff>
      <xdr:row>54</xdr:row>
      <xdr:rowOff>86590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91800" y="0"/>
          <a:ext cx="15809194" cy="11402290"/>
        </a:xfrm>
        <a:prstGeom prst="rect">
          <a:avLst/>
        </a:prstGeom>
      </xdr:spPr>
    </xdr:pic>
    <xdr:clientData/>
  </xdr:twoCellAnchor>
  <xdr:twoCellAnchor>
    <xdr:from>
      <xdr:col>71</xdr:col>
      <xdr:colOff>0</xdr:colOff>
      <xdr:row>4</xdr:row>
      <xdr:rowOff>64324</xdr:rowOff>
    </xdr:from>
    <xdr:to>
      <xdr:col>78</xdr:col>
      <xdr:colOff>606136</xdr:colOff>
      <xdr:row>7</xdr:row>
      <xdr:rowOff>29689</xdr:rowOff>
    </xdr:to>
    <xdr:sp macro="" textlink="자체계산시트!R3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691800" y="902524"/>
          <a:ext cx="5406736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4F3D427-B736-4041-9066-4066C9566382}" type="TxLink">
            <a:rPr lang="en-US" altLang="en-US" sz="24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(암보장형)</a:t>
          </a:fld>
          <a:endParaRPr lang="ko-KR" altLang="en-US" sz="2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653393</xdr:colOff>
      <xdr:row>2</xdr:row>
      <xdr:rowOff>158586</xdr:rowOff>
    </xdr:from>
    <xdr:to>
      <xdr:col>82</xdr:col>
      <xdr:colOff>539091</xdr:colOff>
      <xdr:row>5</xdr:row>
      <xdr:rowOff>123950</xdr:rowOff>
    </xdr:to>
    <xdr:sp macro="" textlink="자체계산시트!D3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4831593" y="577686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96642AC-55A1-438B-9452-CF8A7755CDF5}" type="TxLink">
            <a:rPr lang="en-US" altLang="en-US" sz="32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r"/>
            <a:t> 367.3 </a:t>
          </a:fld>
          <a:endParaRPr lang="ko-KR" altLang="en-US" sz="32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386444</xdr:colOff>
      <xdr:row>11</xdr:row>
      <xdr:rowOff>194212</xdr:rowOff>
    </xdr:from>
    <xdr:to>
      <xdr:col>90</xdr:col>
      <xdr:colOff>628899</xdr:colOff>
      <xdr:row>14</xdr:row>
      <xdr:rowOff>5445</xdr:rowOff>
    </xdr:to>
    <xdr:sp macro="" textlink="자체계산시트!B11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60736844" y="2499262"/>
          <a:ext cx="1614055" cy="4398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641515</xdr:colOff>
      <xdr:row>11</xdr:row>
      <xdr:rowOff>180604</xdr:rowOff>
    </xdr:from>
    <xdr:to>
      <xdr:col>93</xdr:col>
      <xdr:colOff>191245</xdr:colOff>
      <xdr:row>14</xdr:row>
      <xdr:rowOff>23009</xdr:rowOff>
    </xdr:to>
    <xdr:sp macro="" textlink="자체계산시트!N12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2363515" y="2485654"/>
          <a:ext cx="1607130" cy="471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72</xdr:col>
      <xdr:colOff>-1</xdr:colOff>
      <xdr:row>12</xdr:row>
      <xdr:rowOff>181100</xdr:rowOff>
    </xdr:from>
    <xdr:to>
      <xdr:col>77</xdr:col>
      <xdr:colOff>230082</xdr:colOff>
      <xdr:row>15</xdr:row>
      <xdr:rowOff>146463</xdr:rowOff>
    </xdr:to>
    <xdr:sp macro="" textlink="자체계산시트!C3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9377599" y="2695700"/>
          <a:ext cx="3659083" cy="59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9D057E42-202F-4CDF-9783-0A0F711CEFFF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3,673,400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468332</xdr:colOff>
      <xdr:row>12</xdr:row>
      <xdr:rowOff>177636</xdr:rowOff>
    </xdr:from>
    <xdr:to>
      <xdr:col>81</xdr:col>
      <xdr:colOff>354031</xdr:colOff>
      <xdr:row>15</xdr:row>
      <xdr:rowOff>142999</xdr:rowOff>
    </xdr:to>
    <xdr:sp macro="" textlink="자체계산시트!C4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3960732" y="2692236"/>
          <a:ext cx="1943099" cy="5940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A55869A-C6F6-4760-A91E-109D7169A269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15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74</xdr:col>
      <xdr:colOff>386938</xdr:colOff>
      <xdr:row>15</xdr:row>
      <xdr:rowOff>197674</xdr:rowOff>
    </xdr:from>
    <xdr:to>
      <xdr:col>77</xdr:col>
      <xdr:colOff>260267</xdr:colOff>
      <xdr:row>18</xdr:row>
      <xdr:rowOff>159329</xdr:rowOff>
    </xdr:to>
    <xdr:sp macro="" textlink="자체계산시트!O4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1136138" y="3340924"/>
          <a:ext cx="1930729" cy="59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43ADFCE-4A33-4D28-86E1-4A5FE006C5B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50,000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77</xdr:col>
      <xdr:colOff>692724</xdr:colOff>
      <xdr:row>22</xdr:row>
      <xdr:rowOff>113560</xdr:rowOff>
    </xdr:from>
    <xdr:to>
      <xdr:col>81</xdr:col>
      <xdr:colOff>552198</xdr:colOff>
      <xdr:row>25</xdr:row>
      <xdr:rowOff>78924</xdr:rowOff>
    </xdr:to>
    <xdr:sp macro="" textlink="자체계산시트!F3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3489799" y="4723660"/>
          <a:ext cx="2612199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76CB7E2-77F8-4150-8F1F-39B50CD28B3A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66,121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77</xdr:col>
      <xdr:colOff>467589</xdr:colOff>
      <xdr:row>27</xdr:row>
      <xdr:rowOff>44534</xdr:rowOff>
    </xdr:from>
    <xdr:to>
      <xdr:col>78</xdr:col>
      <xdr:colOff>606135</xdr:colOff>
      <xdr:row>30</xdr:row>
      <xdr:rowOff>9899</xdr:rowOff>
    </xdr:to>
    <xdr:sp macro="" textlink="자체계산시트!A10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3274189" y="5702384"/>
          <a:ext cx="824346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100CEE6E-5951-4084-9DF1-0EB87D313C01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2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72</xdr:col>
      <xdr:colOff>592779</xdr:colOff>
      <xdr:row>34</xdr:row>
      <xdr:rowOff>153638</xdr:rowOff>
    </xdr:from>
    <xdr:to>
      <xdr:col>75</xdr:col>
      <xdr:colOff>478477</xdr:colOff>
      <xdr:row>37</xdr:row>
      <xdr:rowOff>119002</xdr:rowOff>
    </xdr:to>
    <xdr:sp macro="" textlink="자체계산시트!K1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9970379" y="7278338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52A57772-EF33-4BE2-8FC8-075026007A3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51,948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84</xdr:col>
      <xdr:colOff>7053</xdr:colOff>
      <xdr:row>34</xdr:row>
      <xdr:rowOff>167494</xdr:rowOff>
    </xdr:from>
    <xdr:to>
      <xdr:col>86</xdr:col>
      <xdr:colOff>595004</xdr:colOff>
      <xdr:row>37</xdr:row>
      <xdr:rowOff>132858</xdr:rowOff>
    </xdr:to>
    <xdr:sp macro="" textlink="자체계산시트!O2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7614253" y="7292194"/>
          <a:ext cx="1959551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0899DA-665F-4D22-85F9-3D845ED32BF0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59,940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82</xdr:col>
      <xdr:colOff>551707</xdr:colOff>
      <xdr:row>47</xdr:row>
      <xdr:rowOff>99459</xdr:rowOff>
    </xdr:from>
    <xdr:to>
      <xdr:col>83</xdr:col>
      <xdr:colOff>470065</xdr:colOff>
      <xdr:row>50</xdr:row>
      <xdr:rowOff>64824</xdr:rowOff>
    </xdr:to>
    <xdr:sp macro="" textlink="자체계산시트!R21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6787307" y="9948309"/>
          <a:ext cx="604158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1B3B28-ED4A-4A7D-A1CC-60507CBA7BB5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60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89</xdr:col>
      <xdr:colOff>525237</xdr:colOff>
      <xdr:row>47</xdr:row>
      <xdr:rowOff>109603</xdr:rowOff>
    </xdr:from>
    <xdr:to>
      <xdr:col>90</xdr:col>
      <xdr:colOff>609848</xdr:colOff>
      <xdr:row>50</xdr:row>
      <xdr:rowOff>74968</xdr:rowOff>
    </xdr:to>
    <xdr:sp macro="" textlink="자체계산시트!R22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61561437" y="9958453"/>
          <a:ext cx="770411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203BF30-A126-4CE1-A2A1-ED64874F5E83}" type="TxLink">
            <a:rPr lang="en-US" altLang="en-US" sz="2400" b="1" i="0" u="none" strike="noStrike">
              <a:solidFill>
                <a:srgbClr val="0000FF"/>
              </a:solidFill>
              <a:latin typeface="맑은 고딕"/>
              <a:ea typeface="맑은 고딕"/>
            </a:rPr>
            <a:pPr algn="ctr"/>
            <a:t>120</a:t>
          </a:fld>
          <a:endParaRPr lang="ko-KR" altLang="en-US" sz="115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290205</xdr:colOff>
      <xdr:row>20</xdr:row>
      <xdr:rowOff>106384</xdr:rowOff>
    </xdr:from>
    <xdr:to>
      <xdr:col>90</xdr:col>
      <xdr:colOff>532660</xdr:colOff>
      <xdr:row>22</xdr:row>
      <xdr:rowOff>187534</xdr:rowOff>
    </xdr:to>
    <xdr:sp macro="" textlink="자체계산시트!B11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60640605" y="4297384"/>
          <a:ext cx="1614055" cy="50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8B1354-A6E9-4151-AC05-21039ED4C93D}" type="TxLink">
            <a:rPr lang="ko-KR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완납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609600</xdr:colOff>
      <xdr:row>20</xdr:row>
      <xdr:rowOff>75458</xdr:rowOff>
    </xdr:from>
    <xdr:to>
      <xdr:col>93</xdr:col>
      <xdr:colOff>159330</xdr:colOff>
      <xdr:row>22</xdr:row>
      <xdr:rowOff>207573</xdr:rowOff>
    </xdr:to>
    <xdr:sp macro="" textlink="자체계산시트!N12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62331600" y="4266458"/>
          <a:ext cx="1607130" cy="551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C947BE3-5793-439B-844F-7BE4FBE8B6FF}" type="TxLink">
            <a:rPr lang="en-US" altLang="en-US" sz="2800" b="1" i="0" u="none" strike="noStrike">
              <a:solidFill>
                <a:sysClr val="windowText" lastClr="000000"/>
              </a:solidFill>
              <a:latin typeface="맑은 고딕"/>
              <a:ea typeface="맑은 고딕"/>
            </a:rPr>
            <a:pPr algn="ctr"/>
            <a:t>20년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173181</xdr:colOff>
      <xdr:row>14</xdr:row>
      <xdr:rowOff>27215</xdr:rowOff>
    </xdr:from>
    <xdr:to>
      <xdr:col>90</xdr:col>
      <xdr:colOff>587583</xdr:colOff>
      <xdr:row>16</xdr:row>
      <xdr:rowOff>144238</xdr:rowOff>
    </xdr:to>
    <xdr:sp macro="" textlink="자체계산시트!F11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60523581" y="2960915"/>
          <a:ext cx="1786002" cy="5361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9380A46-F10A-4C36-87FC-C2A5BDE69559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59,665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530680</xdr:colOff>
      <xdr:row>14</xdr:row>
      <xdr:rowOff>102672</xdr:rowOff>
    </xdr:from>
    <xdr:to>
      <xdr:col>93</xdr:col>
      <xdr:colOff>138548</xdr:colOff>
      <xdr:row>16</xdr:row>
      <xdr:rowOff>137062</xdr:rowOff>
    </xdr:to>
    <xdr:sp macro="" textlink="자체계산시트!F12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62252680" y="3036372"/>
          <a:ext cx="1665268" cy="453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2168A42-FB53-46E9-97FA-DFA0C60C44A9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62,095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397081</xdr:colOff>
      <xdr:row>16</xdr:row>
      <xdr:rowOff>184316</xdr:rowOff>
    </xdr:from>
    <xdr:to>
      <xdr:col>90</xdr:col>
      <xdr:colOff>622217</xdr:colOff>
      <xdr:row>19</xdr:row>
      <xdr:rowOff>58141</xdr:rowOff>
    </xdr:to>
    <xdr:sp macro="" textlink="자체계산시트!G11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60747481" y="3537116"/>
          <a:ext cx="1596736" cy="50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036060-1E98-4407-8010-1C0BBD8A7A8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99.5%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632114</xdr:colOff>
      <xdr:row>16</xdr:row>
      <xdr:rowOff>195449</xdr:rowOff>
    </xdr:from>
    <xdr:to>
      <xdr:col>93</xdr:col>
      <xdr:colOff>251116</xdr:colOff>
      <xdr:row>19</xdr:row>
      <xdr:rowOff>43299</xdr:rowOff>
    </xdr:to>
    <xdr:sp macro="" textlink="자체계산시트!G12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2354114" y="3548249"/>
          <a:ext cx="1676402" cy="476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6D84643-EE05-482C-8171-AFD8FE23D8E1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103.5%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88</xdr:col>
      <xdr:colOff>196687</xdr:colOff>
      <xdr:row>23</xdr:row>
      <xdr:rowOff>28451</xdr:rowOff>
    </xdr:from>
    <xdr:to>
      <xdr:col>90</xdr:col>
      <xdr:colOff>497280</xdr:colOff>
      <xdr:row>25</xdr:row>
      <xdr:rowOff>84116</xdr:rowOff>
    </xdr:to>
    <xdr:sp macro="" textlink="자체계산시트!J11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60547087" y="4848101"/>
          <a:ext cx="1672193" cy="474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12C6B0B-0848-4121-AE6E-E9CCEFB45C1F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67,431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482437</xdr:colOff>
      <xdr:row>22</xdr:row>
      <xdr:rowOff>201633</xdr:rowOff>
    </xdr:from>
    <xdr:to>
      <xdr:col>93</xdr:col>
      <xdr:colOff>117518</xdr:colOff>
      <xdr:row>25</xdr:row>
      <xdr:rowOff>136073</xdr:rowOff>
    </xdr:to>
    <xdr:sp macro="" textlink="자체계산시트!J12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62204437" y="4811733"/>
          <a:ext cx="1692481" cy="56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03322BC-9CCF-4E96-8862-A5FD0F48BCFC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72,444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69273</xdr:colOff>
      <xdr:row>40</xdr:row>
      <xdr:rowOff>158341</xdr:rowOff>
    </xdr:from>
    <xdr:to>
      <xdr:col>89</xdr:col>
      <xdr:colOff>313706</xdr:colOff>
      <xdr:row>43</xdr:row>
      <xdr:rowOff>123705</xdr:rowOff>
    </xdr:to>
    <xdr:sp macro="" textlink="자체계산시트!O5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59048073" y="8540341"/>
          <a:ext cx="2301833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22B312-2436-41C0-B71C-6A99BBA2C718}" type="TxLink">
            <a:rPr lang="en-US" altLang="en-US" sz="3600" b="1" i="0" u="none" strike="noStrike">
              <a:solidFill>
                <a:srgbClr val="FFFF00"/>
              </a:solidFill>
              <a:latin typeface="맑은 고딕"/>
              <a:ea typeface="맑은 고딕"/>
            </a:rPr>
            <a:pPr algn="ctr"/>
            <a:t> 100,000 </a:t>
          </a:fld>
          <a:endParaRPr lang="ko-KR" altLang="en-US" sz="19900" b="1">
            <a:solidFill>
              <a:srgbClr val="FFFF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71</xdr:col>
      <xdr:colOff>0</xdr:colOff>
      <xdr:row>0</xdr:row>
      <xdr:rowOff>0</xdr:rowOff>
    </xdr:from>
    <xdr:to>
      <xdr:col>79</xdr:col>
      <xdr:colOff>108857</xdr:colOff>
      <xdr:row>4</xdr:row>
      <xdr:rowOff>40821</xdr:rowOff>
    </xdr:to>
    <xdr:sp macro="" textlink="자체계산시트!H3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8691800" y="0"/>
          <a:ext cx="5595257" cy="879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A06C7FB-D949-408E-98BA-F2FE098F9996}" type="TxLink">
            <a:rPr lang="ko-KR" altLang="en-US" sz="4800" b="1" i="0" u="none" strike="noStrike">
              <a:solidFill>
                <a:schemeClr val="bg1"/>
              </a:solidFill>
              <a:latin typeface="맑은 고딕"/>
              <a:ea typeface="맑은 고딕"/>
            </a:rPr>
            <a:pPr algn="ctr"/>
            <a:t>더블보장보험</a:t>
          </a:fld>
          <a:endParaRPr lang="ko-KR" altLang="en-US" sz="34400" b="1">
            <a:solidFill>
              <a:schemeClr val="bg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40695</xdr:colOff>
      <xdr:row>36</xdr:row>
      <xdr:rowOff>177637</xdr:rowOff>
    </xdr:from>
    <xdr:to>
      <xdr:col>87</xdr:col>
      <xdr:colOff>628648</xdr:colOff>
      <xdr:row>39</xdr:row>
      <xdr:rowOff>143002</xdr:rowOff>
    </xdr:to>
    <xdr:sp macro="" textlink="자체계산시트!T16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8333695" y="7721437"/>
          <a:ext cx="1959553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C5B05C3-3CCE-48AB-94C4-89516342617E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(11,988 만원 x 최대 5년)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73</xdr:col>
      <xdr:colOff>611579</xdr:colOff>
      <xdr:row>36</xdr:row>
      <xdr:rowOff>188522</xdr:rowOff>
    </xdr:from>
    <xdr:to>
      <xdr:col>76</xdr:col>
      <xdr:colOff>484908</xdr:colOff>
      <xdr:row>39</xdr:row>
      <xdr:rowOff>153887</xdr:rowOff>
    </xdr:to>
    <xdr:sp macro="" textlink="자체계산시트!L2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50674979" y="7732322"/>
          <a:ext cx="1930729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D9FB98-AB71-4796-9E31-225AC4349C63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(3,330,000원 x 13년)</a:t>
          </a:fld>
          <a:endParaRPr lang="ko-KR" altLang="en-US" sz="36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104406</xdr:colOff>
      <xdr:row>34</xdr:row>
      <xdr:rowOff>167493</xdr:rowOff>
    </xdr:from>
    <xdr:to>
      <xdr:col>80</xdr:col>
      <xdr:colOff>682832</xdr:colOff>
      <xdr:row>37</xdr:row>
      <xdr:rowOff>132857</xdr:rowOff>
    </xdr:to>
    <xdr:sp macro="" textlink="자체계산시트!R14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53596806" y="7292193"/>
          <a:ext cx="1950026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0557119-B428-409E-8FFA-6DDCCD38A512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2,400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79</xdr:col>
      <xdr:colOff>140525</xdr:colOff>
      <xdr:row>36</xdr:row>
      <xdr:rowOff>185059</xdr:rowOff>
    </xdr:from>
    <xdr:to>
      <xdr:col>82</xdr:col>
      <xdr:colOff>13853</xdr:colOff>
      <xdr:row>39</xdr:row>
      <xdr:rowOff>150424</xdr:rowOff>
    </xdr:to>
    <xdr:sp macro="" textlink="자체계산시트!T14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54318725" y="7728859"/>
          <a:ext cx="1930728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9937B54-A63E-473A-AA50-67447D63E6FD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(100 만원 x 2년)</a:t>
          </a:fld>
          <a:endParaRPr lang="ko-KR" altLang="en-US" sz="1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89</xdr:col>
      <xdr:colOff>234787</xdr:colOff>
      <xdr:row>34</xdr:row>
      <xdr:rowOff>125929</xdr:rowOff>
    </xdr:from>
    <xdr:to>
      <xdr:col>92</xdr:col>
      <xdr:colOff>120485</xdr:colOff>
      <xdr:row>37</xdr:row>
      <xdr:rowOff>91293</xdr:rowOff>
    </xdr:to>
    <xdr:sp macro="" textlink="자체계산시트!R17">
      <xdr:nvSpPr>
        <xdr:cNvPr id="30" name="TextBox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/>
      </xdr:nvSpPr>
      <xdr:spPr>
        <a:xfrm>
          <a:off x="61270987" y="7250629"/>
          <a:ext cx="1943098" cy="5940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592ED90-4031-4417-8FBE-CF66B33E6E9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9,000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90</xdr:col>
      <xdr:colOff>258908</xdr:colOff>
      <xdr:row>36</xdr:row>
      <xdr:rowOff>170709</xdr:rowOff>
    </xdr:from>
    <xdr:to>
      <xdr:col>93</xdr:col>
      <xdr:colOff>154133</xdr:colOff>
      <xdr:row>39</xdr:row>
      <xdr:rowOff>136074</xdr:rowOff>
    </xdr:to>
    <xdr:sp macro="" textlink="자체계산시트!T17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61980908" y="7714509"/>
          <a:ext cx="1952625" cy="594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16860D3-E674-4FD1-8EDE-C9B751BB7430}" type="TxLink">
            <a:rPr lang="en-US" altLang="en-US" sz="1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(100 만원 x 15년 x 50%)</a:t>
          </a:fld>
          <a:endParaRPr lang="ko-KR" altLang="en-US" sz="40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94382</xdr:colOff>
      <xdr:row>15</xdr:row>
      <xdr:rowOff>176892</xdr:rowOff>
    </xdr:from>
    <xdr:to>
      <xdr:col>81</xdr:col>
      <xdr:colOff>551211</xdr:colOff>
      <xdr:row>18</xdr:row>
      <xdr:rowOff>138547</xdr:rowOff>
    </xdr:to>
    <xdr:sp macro="" textlink="자체계산시트!C1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53586782" y="3320142"/>
          <a:ext cx="2514229" cy="590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E0FDF77-A47C-4252-B926-25AA0C757927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3,330,000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74</xdr:col>
      <xdr:colOff>314202</xdr:colOff>
      <xdr:row>19</xdr:row>
      <xdr:rowOff>72983</xdr:rowOff>
    </xdr:from>
    <xdr:to>
      <xdr:col>77</xdr:col>
      <xdr:colOff>187531</xdr:colOff>
      <xdr:row>22</xdr:row>
      <xdr:rowOff>34637</xdr:rowOff>
    </xdr:to>
    <xdr:sp macro="" textlink="자체계산시트!O3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51063402" y="4054433"/>
          <a:ext cx="1930729" cy="59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6B85CED-6EC3-4443-AF84-D05D5F21B48C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100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78</xdr:col>
      <xdr:colOff>263365</xdr:colOff>
      <xdr:row>19</xdr:row>
      <xdr:rowOff>69520</xdr:rowOff>
    </xdr:from>
    <xdr:to>
      <xdr:col>81</xdr:col>
      <xdr:colOff>547746</xdr:colOff>
      <xdr:row>22</xdr:row>
      <xdr:rowOff>31174</xdr:rowOff>
    </xdr:to>
    <xdr:sp macro="" textlink="자체계산시트!C2">
      <xdr:nvSpPr>
        <xdr:cNvPr id="34" name="TextBox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53755765" y="4050970"/>
          <a:ext cx="2341781" cy="590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252C8611-41E4-4900-B5D5-535725D95F19}" type="TxLink">
            <a:rPr lang="en-US" altLang="en-US" sz="32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r"/>
            <a:t> 343,400 </a:t>
          </a:fld>
          <a:endParaRPr lang="ko-KR" altLang="en-US" sz="32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23</xdr:col>
          <xdr:colOff>0</xdr:colOff>
          <xdr:row>54</xdr:row>
          <xdr:rowOff>0</xdr:rowOff>
        </xdr:to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T$1:$CP$54" spid="_x0000_s3184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15932727" cy="112221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85</xdr:col>
      <xdr:colOff>686298</xdr:colOff>
      <xdr:row>11</xdr:row>
      <xdr:rowOff>162049</xdr:rowOff>
    </xdr:from>
    <xdr:to>
      <xdr:col>88</xdr:col>
      <xdr:colOff>236025</xdr:colOff>
      <xdr:row>14</xdr:row>
      <xdr:rowOff>28205</xdr:rowOff>
    </xdr:to>
    <xdr:sp macro="" textlink="자체계산시트!N10">
      <xdr:nvSpPr>
        <xdr:cNvPr id="36" name="TextBox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58979298" y="2467099"/>
          <a:ext cx="1607127" cy="494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5C8B2F-F565-403D-8013-E7378543F2A2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643249</xdr:colOff>
      <xdr:row>20</xdr:row>
      <xdr:rowOff>80407</xdr:rowOff>
    </xdr:from>
    <xdr:to>
      <xdr:col>88</xdr:col>
      <xdr:colOff>192976</xdr:colOff>
      <xdr:row>22</xdr:row>
      <xdr:rowOff>189264</xdr:rowOff>
    </xdr:to>
    <xdr:sp macro="" textlink="자체계산시트!N10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58936249" y="4271407"/>
          <a:ext cx="1607127" cy="527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9592053-3D7D-4DE0-AABD-9ACE5B56EDDD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2년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577687</xdr:colOff>
      <xdr:row>14</xdr:row>
      <xdr:rowOff>24739</xdr:rowOff>
    </xdr:from>
    <xdr:to>
      <xdr:col>88</xdr:col>
      <xdr:colOff>199161</xdr:colOff>
      <xdr:row>16</xdr:row>
      <xdr:rowOff>110094</xdr:rowOff>
    </xdr:to>
    <xdr:sp macro="" textlink="자체계산시트!F10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58870687" y="2958439"/>
          <a:ext cx="1678874" cy="504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80F1723-205A-4A2B-9755-4E3C56F48434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1,808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86</xdr:col>
      <xdr:colOff>60615</xdr:colOff>
      <xdr:row>16</xdr:row>
      <xdr:rowOff>189264</xdr:rowOff>
    </xdr:from>
    <xdr:to>
      <xdr:col>88</xdr:col>
      <xdr:colOff>303068</xdr:colOff>
      <xdr:row>19</xdr:row>
      <xdr:rowOff>49731</xdr:rowOff>
    </xdr:to>
    <xdr:sp macro="" textlink="자체계산시트!G10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59039415" y="3542064"/>
          <a:ext cx="1614053" cy="4891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C53A75-04DD-45FA-8E33-BB2F9B0484F5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22.6%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85</xdr:col>
      <xdr:colOff>525733</xdr:colOff>
      <xdr:row>22</xdr:row>
      <xdr:rowOff>189265</xdr:rowOff>
    </xdr:from>
    <xdr:to>
      <xdr:col>88</xdr:col>
      <xdr:colOff>191738</xdr:colOff>
      <xdr:row>25</xdr:row>
      <xdr:rowOff>89067</xdr:rowOff>
    </xdr:to>
    <xdr:sp macro="" textlink="자체계산시트!J10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58818733" y="4799365"/>
          <a:ext cx="1723405" cy="528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A3000EE-48FD-4E0E-BE20-968339860D6B}" type="TxLink">
            <a:rPr lang="en-US" altLang="en-US" sz="2800" b="1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53,067 </a:t>
          </a:fld>
          <a:endParaRPr lang="ko-KR" altLang="en-US" sz="2800" b="1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M21"/>
  <sheetViews>
    <sheetView topLeftCell="A12" zoomScale="70" zoomScaleNormal="70" workbookViewId="0">
      <selection activeCell="B22" sqref="B22"/>
    </sheetView>
  </sheetViews>
  <sheetFormatPr defaultRowHeight="17.399999999999999" x14ac:dyDescent="0.4"/>
  <cols>
    <col min="1" max="1" width="14.8984375" customWidth="1"/>
    <col min="2" max="2" width="62.3984375" bestFit="1" customWidth="1"/>
    <col min="3" max="3" width="11.5" bestFit="1" customWidth="1"/>
    <col min="4" max="4" width="12.5" bestFit="1" customWidth="1"/>
    <col min="5" max="5" width="19.59765625" bestFit="1" customWidth="1"/>
    <col min="6" max="6" width="38" bestFit="1" customWidth="1"/>
    <col min="7" max="7" width="6.69921875" bestFit="1" customWidth="1"/>
    <col min="9" max="9" width="6.69921875" bestFit="1" customWidth="1"/>
    <col min="10" max="10" width="22" bestFit="1" customWidth="1"/>
  </cols>
  <sheetData>
    <row r="1" spans="1:13" ht="29.25" customHeight="1" thickBot="1" x14ac:dyDescent="0.45">
      <c r="A1" s="50" t="s">
        <v>81</v>
      </c>
      <c r="B1" s="50"/>
      <c r="F1" s="46" t="s">
        <v>11</v>
      </c>
      <c r="J1" s="3" t="s">
        <v>12</v>
      </c>
    </row>
    <row r="2" spans="1:13" ht="25.2" x14ac:dyDescent="0.4">
      <c r="A2" s="4" t="s">
        <v>13</v>
      </c>
      <c r="B2" s="30" t="s">
        <v>14</v>
      </c>
      <c r="D2" s="5" t="s">
        <v>14</v>
      </c>
      <c r="E2" s="5" t="s">
        <v>15</v>
      </c>
      <c r="F2" s="47"/>
      <c r="J2" s="6" t="s">
        <v>16</v>
      </c>
    </row>
    <row r="3" spans="1:13" ht="25.2" x14ac:dyDescent="0.4">
      <c r="A3" s="7" t="s">
        <v>17</v>
      </c>
      <c r="B3" s="31" t="s">
        <v>19</v>
      </c>
      <c r="D3" s="5" t="s">
        <v>19</v>
      </c>
      <c r="E3" s="5" t="s">
        <v>18</v>
      </c>
      <c r="F3" s="47"/>
      <c r="J3" s="6" t="s">
        <v>20</v>
      </c>
    </row>
    <row r="4" spans="1:13" ht="25.2" x14ac:dyDescent="0.4">
      <c r="A4" s="7" t="s">
        <v>22</v>
      </c>
      <c r="B4" s="31" t="s">
        <v>4</v>
      </c>
      <c r="C4" s="24">
        <f>SUBSTITUTE(B4,"년납",)-0</f>
        <v>15</v>
      </c>
      <c r="D4" s="5" t="s">
        <v>1</v>
      </c>
      <c r="E4" s="5" t="s">
        <v>0</v>
      </c>
      <c r="F4" s="47"/>
    </row>
    <row r="5" spans="1:13" ht="25.2" x14ac:dyDescent="0.4">
      <c r="A5" s="7" t="s">
        <v>23</v>
      </c>
      <c r="B5" s="32">
        <v>50000</v>
      </c>
      <c r="D5" s="48" t="s">
        <v>21</v>
      </c>
      <c r="E5" s="48"/>
    </row>
    <row r="6" spans="1:13" ht="25.8" thickBot="1" x14ac:dyDescent="0.45">
      <c r="A6" s="8" t="s">
        <v>25</v>
      </c>
      <c r="B6" s="33" t="s">
        <v>26</v>
      </c>
      <c r="C6" s="29">
        <f>IF(B6="특약 미가입",1,0)</f>
        <v>0</v>
      </c>
      <c r="D6" s="5" t="s">
        <v>7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6</v>
      </c>
    </row>
    <row r="7" spans="1:13" ht="25.8" thickBot="1" x14ac:dyDescent="0.45">
      <c r="A7" s="44" t="s">
        <v>29</v>
      </c>
      <c r="B7" s="44"/>
      <c r="D7" s="48" t="s">
        <v>24</v>
      </c>
      <c r="E7" s="48"/>
    </row>
    <row r="8" spans="1:13" ht="27" customHeight="1" thickBot="1" x14ac:dyDescent="0.45">
      <c r="A8" s="4" t="s">
        <v>30</v>
      </c>
      <c r="B8" s="30">
        <v>3330000</v>
      </c>
      <c r="D8" s="5" t="s">
        <v>27</v>
      </c>
      <c r="E8" s="5" t="s">
        <v>26</v>
      </c>
      <c r="F8" s="5" t="s">
        <v>28</v>
      </c>
      <c r="H8" s="49" t="s">
        <v>70</v>
      </c>
      <c r="I8" s="49"/>
      <c r="J8" s="49"/>
      <c r="K8" s="49"/>
      <c r="L8" s="49"/>
      <c r="M8" s="49"/>
    </row>
    <row r="9" spans="1:13" ht="25.8" thickBot="1" x14ac:dyDescent="0.45">
      <c r="A9" s="7" t="s">
        <v>25</v>
      </c>
      <c r="B9" s="31">
        <v>343400</v>
      </c>
      <c r="C9" s="34"/>
      <c r="D9" s="9" t="s">
        <v>80</v>
      </c>
      <c r="H9" s="49"/>
      <c r="I9" s="49"/>
      <c r="J9" s="49"/>
      <c r="K9" s="49"/>
      <c r="L9" s="49"/>
      <c r="M9" s="49"/>
    </row>
    <row r="10" spans="1:13" ht="25.2" x14ac:dyDescent="0.4">
      <c r="A10" s="7" t="s">
        <v>31</v>
      </c>
      <c r="B10" s="27">
        <f>B8+B9</f>
        <v>3673400</v>
      </c>
      <c r="H10" s="49"/>
      <c r="I10" s="49"/>
      <c r="J10" s="49"/>
      <c r="K10" s="49"/>
      <c r="L10" s="49"/>
      <c r="M10" s="49"/>
    </row>
    <row r="11" spans="1:13" ht="25.8" thickBot="1" x14ac:dyDescent="0.45">
      <c r="A11" s="8" t="s">
        <v>33</v>
      </c>
      <c r="B11" s="28">
        <f>B10*C4*12</f>
        <v>661212000</v>
      </c>
      <c r="H11" s="43" t="str">
        <f>IF(B6=E8,"'주+특(생활비)'시트로!!",IF(B6=D8,"'주보험만시트로!!'","'주+특(기존)'시트로"))</f>
        <v>'주+특(생활비)'시트로!!</v>
      </c>
      <c r="I11" s="43"/>
      <c r="J11" s="43"/>
      <c r="K11" s="43"/>
      <c r="L11" s="43"/>
      <c r="M11" s="43"/>
    </row>
    <row r="12" spans="1:13" ht="25.8" thickBot="1" x14ac:dyDescent="0.45">
      <c r="A12" s="44" t="s">
        <v>29</v>
      </c>
      <c r="B12" s="44"/>
      <c r="C12" s="44"/>
      <c r="E12" s="44" t="s">
        <v>32</v>
      </c>
      <c r="F12" s="44"/>
      <c r="H12" s="43"/>
      <c r="I12" s="43"/>
      <c r="J12" s="43"/>
      <c r="K12" s="43"/>
      <c r="L12" s="43"/>
      <c r="M12" s="43"/>
    </row>
    <row r="13" spans="1:13" ht="25.2" x14ac:dyDescent="0.4">
      <c r="A13" s="41" t="s">
        <v>78</v>
      </c>
      <c r="B13" s="45"/>
      <c r="C13" s="25" t="s">
        <v>77</v>
      </c>
      <c r="E13" s="4" t="s">
        <v>72</v>
      </c>
      <c r="F13" s="10" t="s">
        <v>71</v>
      </c>
      <c r="H13" s="43"/>
      <c r="I13" s="43"/>
      <c r="J13" s="43"/>
      <c r="K13" s="43"/>
      <c r="L13" s="43"/>
      <c r="M13" s="43"/>
    </row>
    <row r="14" spans="1:13" ht="25.2" x14ac:dyDescent="0.4">
      <c r="A14" s="11" t="str">
        <f>F14&amp;"년"</f>
        <v>2년</v>
      </c>
      <c r="B14" s="36">
        <v>1808</v>
      </c>
      <c r="C14" s="37">
        <v>0.22600000000000001</v>
      </c>
      <c r="E14" s="7" t="s">
        <v>75</v>
      </c>
      <c r="F14" s="31">
        <v>2</v>
      </c>
      <c r="H14" s="43"/>
      <c r="I14" s="43"/>
      <c r="J14" s="43"/>
      <c r="K14" s="43"/>
      <c r="L14" s="43"/>
      <c r="M14" s="43"/>
    </row>
    <row r="15" spans="1:13" ht="25.2" x14ac:dyDescent="0.4">
      <c r="A15" s="11" t="s">
        <v>76</v>
      </c>
      <c r="B15" s="36">
        <v>59665</v>
      </c>
      <c r="C15" s="37">
        <v>0.995</v>
      </c>
      <c r="E15" s="7" t="s">
        <v>73</v>
      </c>
      <c r="F15" s="26">
        <f>C4</f>
        <v>15</v>
      </c>
      <c r="H15" s="43"/>
      <c r="I15" s="43"/>
      <c r="J15" s="43"/>
      <c r="K15" s="43"/>
      <c r="L15" s="43"/>
      <c r="M15" s="43"/>
    </row>
    <row r="16" spans="1:13" ht="25.8" thickBot="1" x14ac:dyDescent="0.45">
      <c r="A16" s="12" t="str">
        <f>F16&amp;"년"</f>
        <v>20년</v>
      </c>
      <c r="B16" s="38">
        <v>62095</v>
      </c>
      <c r="C16" s="39">
        <v>1.0349999999999999</v>
      </c>
      <c r="E16" s="8" t="s">
        <v>74</v>
      </c>
      <c r="F16" s="40">
        <f>IF(OR(C4=5,C4=7),10,C4+5)</f>
        <v>20</v>
      </c>
      <c r="H16" s="43"/>
      <c r="I16" s="43"/>
      <c r="J16" s="43"/>
      <c r="K16" s="43"/>
      <c r="L16" s="43"/>
      <c r="M16" s="43"/>
    </row>
    <row r="17" spans="1:13" ht="18" thickBot="1" x14ac:dyDescent="0.45">
      <c r="H17" s="43"/>
      <c r="I17" s="43"/>
      <c r="J17" s="43"/>
      <c r="K17" s="43"/>
      <c r="L17" s="43"/>
      <c r="M17" s="43"/>
    </row>
    <row r="18" spans="1:13" ht="25.2" x14ac:dyDescent="0.4">
      <c r="A18" s="41" t="s">
        <v>79</v>
      </c>
      <c r="B18" s="42"/>
    </row>
    <row r="19" spans="1:13" ht="25.2" x14ac:dyDescent="0.4">
      <c r="A19" s="11" t="str">
        <f>A14</f>
        <v>2년</v>
      </c>
      <c r="B19" s="31">
        <v>53067</v>
      </c>
    </row>
    <row r="20" spans="1:13" ht="25.2" x14ac:dyDescent="0.4">
      <c r="A20" s="11" t="str">
        <f>A15</f>
        <v>완납</v>
      </c>
      <c r="B20" s="31">
        <v>67431</v>
      </c>
    </row>
    <row r="21" spans="1:13" ht="25.8" thickBot="1" x14ac:dyDescent="0.45">
      <c r="A21" s="12" t="str">
        <f>A16</f>
        <v>20년</v>
      </c>
      <c r="B21" s="35">
        <v>72444</v>
      </c>
    </row>
  </sheetData>
  <sheetProtection password="C669" sheet="1" scenarios="1"/>
  <mergeCells count="11">
    <mergeCell ref="F1:F4"/>
    <mergeCell ref="D5:E5"/>
    <mergeCell ref="D7:E7"/>
    <mergeCell ref="H8:M10"/>
    <mergeCell ref="A7:B7"/>
    <mergeCell ref="A1:B1"/>
    <mergeCell ref="A18:B18"/>
    <mergeCell ref="H11:M17"/>
    <mergeCell ref="E12:F12"/>
    <mergeCell ref="A12:C12"/>
    <mergeCell ref="A13:B13"/>
  </mergeCells>
  <phoneticPr fontId="2" type="noConversion"/>
  <conditionalFormatting sqref="H11:M17">
    <cfRule type="expression" dxfId="2" priority="1">
      <formula>IF($H$11=$J$3,TRUE,FALSE)</formula>
    </cfRule>
    <cfRule type="expression" dxfId="1" priority="2">
      <formula>IF($H$11=$J$2,TRUE,FALSE)</formula>
    </cfRule>
    <cfRule type="expression" dxfId="0" priority="3">
      <formula>IF($H$11=$J$1,TRUE,FALSE)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자체계산시트!$U$32:$U$34</xm:f>
          </x14:formula1>
          <xm:sqref>B6</xm:sqref>
        </x14:dataValidation>
        <x14:dataValidation type="list" allowBlank="1" showInputMessage="1" showErrorMessage="1" xr:uid="{00000000-0002-0000-0000-000001000000}">
          <x14:formula1>
            <xm:f>자체계산시트!$Q$32:$Q$33</xm:f>
          </x14:formula1>
          <xm:sqref>B2</xm:sqref>
        </x14:dataValidation>
        <x14:dataValidation type="list" allowBlank="1" showInputMessage="1" showErrorMessage="1" xr:uid="{00000000-0002-0000-0000-000002000000}">
          <x14:formula1>
            <xm:f>자체계산시트!$R$32:$R$33</xm:f>
          </x14:formula1>
          <xm:sqref>B3</xm:sqref>
        </x14:dataValidation>
        <x14:dataValidation type="list" allowBlank="1" showInputMessage="1" showErrorMessage="1" xr:uid="{00000000-0002-0000-0000-000003000000}">
          <x14:formula1>
            <xm:f>자체계산시트!$T$32:$T$37</xm:f>
          </x14:formula1>
          <xm:sqref>B4</xm:sqref>
        </x14:dataValidation>
        <x14:dataValidation type="list" allowBlank="1" showDropDown="1" showInputMessage="1" showErrorMessage="1" xr:uid="{00000000-0002-0000-0000-000004000000}">
          <x14:formula1>
            <xm:f>자체계산시트!$AD:$AD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D5:AL56"/>
  <sheetViews>
    <sheetView zoomScale="55" zoomScaleNormal="55" workbookViewId="0">
      <selection activeCell="AD45" sqref="AD45"/>
    </sheetView>
  </sheetViews>
  <sheetFormatPr defaultRowHeight="17.399999999999999" x14ac:dyDescent="0.4"/>
  <cols>
    <col min="95" max="95" width="5.19921875" customWidth="1"/>
    <col min="146" max="146" width="9" customWidth="1"/>
  </cols>
  <sheetData>
    <row r="5" spans="30:38" x14ac:dyDescent="0.4">
      <c r="AD5" s="51" t="s">
        <v>35</v>
      </c>
      <c r="AE5" s="51"/>
      <c r="AF5" s="51"/>
      <c r="AG5" s="51"/>
      <c r="AH5" s="51"/>
      <c r="AI5" s="51"/>
      <c r="AJ5" s="51"/>
      <c r="AK5" s="51"/>
      <c r="AL5" s="51"/>
    </row>
    <row r="6" spans="30:38" x14ac:dyDescent="0.4">
      <c r="AD6" s="51"/>
      <c r="AE6" s="51"/>
      <c r="AF6" s="51"/>
      <c r="AG6" s="51"/>
      <c r="AH6" s="51"/>
      <c r="AI6" s="51"/>
      <c r="AJ6" s="51"/>
      <c r="AK6" s="51"/>
      <c r="AL6" s="51"/>
    </row>
    <row r="7" spans="30:38" x14ac:dyDescent="0.4">
      <c r="AD7" s="51"/>
      <c r="AE7" s="51"/>
      <c r="AF7" s="51"/>
      <c r="AG7" s="51"/>
      <c r="AH7" s="51"/>
      <c r="AI7" s="51"/>
      <c r="AJ7" s="51"/>
      <c r="AK7" s="51"/>
      <c r="AL7" s="51"/>
    </row>
    <row r="8" spans="30:38" x14ac:dyDescent="0.4">
      <c r="AD8" s="51"/>
      <c r="AE8" s="51"/>
      <c r="AF8" s="51"/>
      <c r="AG8" s="51"/>
      <c r="AH8" s="51"/>
      <c r="AI8" s="51"/>
      <c r="AJ8" s="51"/>
      <c r="AK8" s="51"/>
      <c r="AL8" s="51"/>
    </row>
    <row r="9" spans="30:38" x14ac:dyDescent="0.4">
      <c r="AD9" s="51"/>
      <c r="AE9" s="51"/>
      <c r="AF9" s="51"/>
      <c r="AG9" s="51"/>
      <c r="AH9" s="51"/>
      <c r="AI9" s="51"/>
      <c r="AJ9" s="51"/>
      <c r="AK9" s="51"/>
      <c r="AL9" s="51"/>
    </row>
    <row r="10" spans="30:38" x14ac:dyDescent="0.4">
      <c r="AD10" s="51"/>
      <c r="AE10" s="51"/>
      <c r="AF10" s="51"/>
      <c r="AG10" s="51"/>
      <c r="AH10" s="51"/>
      <c r="AI10" s="51"/>
      <c r="AJ10" s="51"/>
      <c r="AK10" s="51"/>
      <c r="AL10" s="51"/>
    </row>
    <row r="11" spans="30:38" x14ac:dyDescent="0.4">
      <c r="AD11" s="51"/>
      <c r="AE11" s="51"/>
      <c r="AF11" s="51"/>
      <c r="AG11" s="51"/>
      <c r="AH11" s="51"/>
      <c r="AI11" s="51"/>
      <c r="AJ11" s="51"/>
      <c r="AK11" s="51"/>
      <c r="AL11" s="51"/>
    </row>
    <row r="12" spans="30:38" x14ac:dyDescent="0.4">
      <c r="AD12" s="51"/>
      <c r="AE12" s="51"/>
      <c r="AF12" s="51"/>
      <c r="AG12" s="51"/>
      <c r="AH12" s="51"/>
      <c r="AI12" s="51"/>
      <c r="AJ12" s="51"/>
      <c r="AK12" s="51"/>
      <c r="AL12" s="51"/>
    </row>
    <row r="13" spans="30:38" x14ac:dyDescent="0.4">
      <c r="AD13" s="51"/>
      <c r="AE13" s="51"/>
      <c r="AF13" s="51"/>
      <c r="AG13" s="51"/>
      <c r="AH13" s="51"/>
      <c r="AI13" s="51"/>
      <c r="AJ13" s="51"/>
      <c r="AK13" s="51"/>
      <c r="AL13" s="51"/>
    </row>
    <row r="14" spans="30:38" x14ac:dyDescent="0.4">
      <c r="AD14" s="51"/>
      <c r="AE14" s="51"/>
      <c r="AF14" s="51"/>
      <c r="AG14" s="51"/>
      <c r="AH14" s="51"/>
      <c r="AI14" s="51"/>
      <c r="AJ14" s="51"/>
      <c r="AK14" s="51"/>
      <c r="AL14" s="51"/>
    </row>
    <row r="15" spans="30:38" x14ac:dyDescent="0.4">
      <c r="AD15" s="51"/>
      <c r="AE15" s="51"/>
      <c r="AF15" s="51"/>
      <c r="AG15" s="51"/>
      <c r="AH15" s="51"/>
      <c r="AI15" s="51"/>
      <c r="AJ15" s="51"/>
      <c r="AK15" s="51"/>
      <c r="AL15" s="51"/>
    </row>
    <row r="16" spans="30:38" x14ac:dyDescent="0.4">
      <c r="AD16" s="51"/>
      <c r="AE16" s="51"/>
      <c r="AF16" s="51"/>
      <c r="AG16" s="51"/>
      <c r="AH16" s="51"/>
      <c r="AI16" s="51"/>
      <c r="AJ16" s="51"/>
      <c r="AK16" s="51"/>
      <c r="AL16" s="51"/>
    </row>
    <row r="17" spans="30:38" x14ac:dyDescent="0.4">
      <c r="AD17" s="51"/>
      <c r="AE17" s="51"/>
      <c r="AF17" s="51"/>
      <c r="AG17" s="51"/>
      <c r="AH17" s="51"/>
      <c r="AI17" s="51"/>
      <c r="AJ17" s="51"/>
      <c r="AK17" s="51"/>
      <c r="AL17" s="51"/>
    </row>
    <row r="18" spans="30:38" x14ac:dyDescent="0.4">
      <c r="AD18" s="51"/>
      <c r="AE18" s="51"/>
      <c r="AF18" s="51"/>
      <c r="AG18" s="51"/>
      <c r="AH18" s="51"/>
      <c r="AI18" s="51"/>
      <c r="AJ18" s="51"/>
      <c r="AK18" s="51"/>
      <c r="AL18" s="51"/>
    </row>
    <row r="19" spans="30:38" x14ac:dyDescent="0.4">
      <c r="AD19" s="51"/>
      <c r="AE19" s="51"/>
      <c r="AF19" s="51"/>
      <c r="AG19" s="51"/>
      <c r="AH19" s="51"/>
      <c r="AI19" s="51"/>
      <c r="AJ19" s="51"/>
      <c r="AK19" s="51"/>
      <c r="AL19" s="51"/>
    </row>
    <row r="20" spans="30:38" x14ac:dyDescent="0.4">
      <c r="AD20" s="51"/>
      <c r="AE20" s="51"/>
      <c r="AF20" s="51"/>
      <c r="AG20" s="51"/>
      <c r="AH20" s="51"/>
      <c r="AI20" s="51"/>
      <c r="AJ20" s="51"/>
      <c r="AK20" s="51"/>
      <c r="AL20" s="51"/>
    </row>
    <row r="21" spans="30:38" x14ac:dyDescent="0.4">
      <c r="AD21" s="51"/>
      <c r="AE21" s="51"/>
      <c r="AF21" s="51"/>
      <c r="AG21" s="51"/>
      <c r="AH21" s="51"/>
      <c r="AI21" s="51"/>
      <c r="AJ21" s="51"/>
      <c r="AK21" s="51"/>
      <c r="AL21" s="51"/>
    </row>
    <row r="22" spans="30:38" x14ac:dyDescent="0.4">
      <c r="AD22" s="51"/>
      <c r="AE22" s="51"/>
      <c r="AF22" s="51"/>
      <c r="AG22" s="51"/>
      <c r="AH22" s="51"/>
      <c r="AI22" s="51"/>
      <c r="AJ22" s="51"/>
      <c r="AK22" s="51"/>
      <c r="AL22" s="51"/>
    </row>
    <row r="23" spans="30:38" x14ac:dyDescent="0.4">
      <c r="AD23" s="51"/>
      <c r="AE23" s="51"/>
      <c r="AF23" s="51"/>
      <c r="AG23" s="51"/>
      <c r="AH23" s="51"/>
      <c r="AI23" s="51"/>
      <c r="AJ23" s="51"/>
      <c r="AK23" s="51"/>
      <c r="AL23" s="51"/>
    </row>
    <row r="26" spans="30:38" x14ac:dyDescent="0.4">
      <c r="AD26" s="51">
        <v>2504</v>
      </c>
      <c r="AE26" s="51"/>
      <c r="AF26" s="51"/>
      <c r="AG26" s="51"/>
      <c r="AH26" s="51"/>
      <c r="AI26" s="51"/>
      <c r="AJ26" s="51"/>
      <c r="AK26" s="51"/>
      <c r="AL26" s="51"/>
    </row>
    <row r="27" spans="30:38" x14ac:dyDescent="0.4">
      <c r="AD27" s="51"/>
      <c r="AE27" s="51"/>
      <c r="AF27" s="51"/>
      <c r="AG27" s="51"/>
      <c r="AH27" s="51"/>
      <c r="AI27" s="51"/>
      <c r="AJ27" s="51"/>
      <c r="AK27" s="51"/>
      <c r="AL27" s="51"/>
    </row>
    <row r="28" spans="30:38" x14ac:dyDescent="0.4">
      <c r="AD28" s="51"/>
      <c r="AE28" s="51"/>
      <c r="AF28" s="51"/>
      <c r="AG28" s="51"/>
      <c r="AH28" s="51"/>
      <c r="AI28" s="51"/>
      <c r="AJ28" s="51"/>
      <c r="AK28" s="51"/>
      <c r="AL28" s="51"/>
    </row>
    <row r="29" spans="30:38" x14ac:dyDescent="0.4">
      <c r="AD29" s="51"/>
      <c r="AE29" s="51"/>
      <c r="AF29" s="51"/>
      <c r="AG29" s="51"/>
      <c r="AH29" s="51"/>
      <c r="AI29" s="51"/>
      <c r="AJ29" s="51"/>
      <c r="AK29" s="51"/>
      <c r="AL29" s="51"/>
    </row>
    <row r="30" spans="30:38" x14ac:dyDescent="0.4">
      <c r="AD30" s="51"/>
      <c r="AE30" s="51"/>
      <c r="AF30" s="51"/>
      <c r="AG30" s="51"/>
      <c r="AH30" s="51"/>
      <c r="AI30" s="51"/>
      <c r="AJ30" s="51"/>
      <c r="AK30" s="51"/>
      <c r="AL30" s="51"/>
    </row>
    <row r="31" spans="30:38" x14ac:dyDescent="0.4">
      <c r="AD31" s="51"/>
      <c r="AE31" s="51"/>
      <c r="AF31" s="51"/>
      <c r="AG31" s="51"/>
      <c r="AH31" s="51"/>
      <c r="AI31" s="51"/>
      <c r="AJ31" s="51"/>
      <c r="AK31" s="51"/>
      <c r="AL31" s="51"/>
    </row>
    <row r="32" spans="30:38" x14ac:dyDescent="0.4">
      <c r="AD32" s="51"/>
      <c r="AE32" s="51"/>
      <c r="AF32" s="51"/>
      <c r="AG32" s="51"/>
      <c r="AH32" s="51"/>
      <c r="AI32" s="51"/>
      <c r="AJ32" s="51"/>
      <c r="AK32" s="51"/>
      <c r="AL32" s="51"/>
    </row>
    <row r="33" spans="30:38" x14ac:dyDescent="0.4">
      <c r="AD33" s="51"/>
      <c r="AE33" s="51"/>
      <c r="AF33" s="51"/>
      <c r="AG33" s="51"/>
      <c r="AH33" s="51"/>
      <c r="AI33" s="51"/>
      <c r="AJ33" s="51"/>
      <c r="AK33" s="51"/>
      <c r="AL33" s="51"/>
    </row>
    <row r="34" spans="30:38" x14ac:dyDescent="0.4">
      <c r="AD34" s="51"/>
      <c r="AE34" s="51"/>
      <c r="AF34" s="51"/>
      <c r="AG34" s="51"/>
      <c r="AH34" s="51"/>
      <c r="AI34" s="51"/>
      <c r="AJ34" s="51"/>
      <c r="AK34" s="51"/>
      <c r="AL34" s="51"/>
    </row>
    <row r="35" spans="30:38" x14ac:dyDescent="0.4">
      <c r="AD35" s="51"/>
      <c r="AE35" s="51"/>
      <c r="AF35" s="51"/>
      <c r="AG35" s="51"/>
      <c r="AH35" s="51"/>
      <c r="AI35" s="51"/>
      <c r="AJ35" s="51"/>
      <c r="AK35" s="51"/>
      <c r="AL35" s="51"/>
    </row>
    <row r="36" spans="30:38" x14ac:dyDescent="0.4">
      <c r="AD36" s="51"/>
      <c r="AE36" s="51"/>
      <c r="AF36" s="51"/>
      <c r="AG36" s="51"/>
      <c r="AH36" s="51"/>
      <c r="AI36" s="51"/>
      <c r="AJ36" s="51"/>
      <c r="AK36" s="51"/>
      <c r="AL36" s="51"/>
    </row>
    <row r="37" spans="30:38" x14ac:dyDescent="0.4">
      <c r="AD37" s="51"/>
      <c r="AE37" s="51"/>
      <c r="AF37" s="51"/>
      <c r="AG37" s="51"/>
      <c r="AH37" s="51"/>
      <c r="AI37" s="51"/>
      <c r="AJ37" s="51"/>
      <c r="AK37" s="51"/>
      <c r="AL37" s="51"/>
    </row>
    <row r="38" spans="30:38" x14ac:dyDescent="0.4">
      <c r="AD38" s="51"/>
      <c r="AE38" s="51"/>
      <c r="AF38" s="51"/>
      <c r="AG38" s="51"/>
      <c r="AH38" s="51"/>
      <c r="AI38" s="51"/>
      <c r="AJ38" s="51"/>
      <c r="AK38" s="51"/>
      <c r="AL38" s="51"/>
    </row>
    <row r="39" spans="30:38" x14ac:dyDescent="0.4">
      <c r="AD39" s="51"/>
      <c r="AE39" s="51"/>
      <c r="AF39" s="51"/>
      <c r="AG39" s="51"/>
      <c r="AH39" s="51"/>
      <c r="AI39" s="51"/>
      <c r="AJ39" s="51"/>
      <c r="AK39" s="51"/>
      <c r="AL39" s="51"/>
    </row>
    <row r="40" spans="30:38" x14ac:dyDescent="0.4">
      <c r="AD40" s="51"/>
      <c r="AE40" s="51"/>
      <c r="AF40" s="51"/>
      <c r="AG40" s="51"/>
      <c r="AH40" s="51"/>
      <c r="AI40" s="51"/>
      <c r="AJ40" s="51"/>
      <c r="AK40" s="51"/>
      <c r="AL40" s="51"/>
    </row>
    <row r="41" spans="30:38" x14ac:dyDescent="0.4">
      <c r="AD41" s="51"/>
      <c r="AE41" s="51"/>
      <c r="AF41" s="51"/>
      <c r="AG41" s="51"/>
      <c r="AH41" s="51"/>
      <c r="AI41" s="51"/>
      <c r="AJ41" s="51"/>
      <c r="AK41" s="51"/>
      <c r="AL41" s="51"/>
    </row>
    <row r="42" spans="30:38" x14ac:dyDescent="0.4">
      <c r="AD42" s="51"/>
      <c r="AE42" s="51"/>
      <c r="AF42" s="51"/>
      <c r="AG42" s="51"/>
      <c r="AH42" s="51"/>
      <c r="AI42" s="51"/>
      <c r="AJ42" s="51"/>
      <c r="AK42" s="51"/>
      <c r="AL42" s="51"/>
    </row>
    <row r="43" spans="30:38" x14ac:dyDescent="0.4">
      <c r="AD43" s="51"/>
      <c r="AE43" s="51"/>
      <c r="AF43" s="51"/>
      <c r="AG43" s="51"/>
      <c r="AH43" s="51"/>
      <c r="AI43" s="51"/>
      <c r="AJ43" s="51"/>
      <c r="AK43" s="51"/>
      <c r="AL43" s="51"/>
    </row>
    <row r="44" spans="30:38" x14ac:dyDescent="0.4">
      <c r="AD44" s="51"/>
      <c r="AE44" s="51"/>
      <c r="AF44" s="51"/>
      <c r="AG44" s="51"/>
      <c r="AH44" s="51"/>
      <c r="AI44" s="51"/>
      <c r="AJ44" s="51"/>
      <c r="AK44" s="51"/>
      <c r="AL44" s="51"/>
    </row>
    <row r="56" ht="9" customHeight="1" x14ac:dyDescent="0.4"/>
  </sheetData>
  <sheetProtection password="C669" sheet="1"/>
  <mergeCells count="2">
    <mergeCell ref="AD5:AL23"/>
    <mergeCell ref="AD26:AL44"/>
  </mergeCells>
  <phoneticPr fontId="2" type="noConversion"/>
  <pageMargins left="0.7" right="0.7" top="0.75" bottom="0.75" header="0.3" footer="0.3"/>
  <pageSetup paperSize="9" scale="48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D5:AL56"/>
  <sheetViews>
    <sheetView tabSelected="1" topLeftCell="A22" zoomScale="55" zoomScaleNormal="55" workbookViewId="0">
      <selection activeCell="AA32" sqref="AA32"/>
    </sheetView>
  </sheetViews>
  <sheetFormatPr defaultRowHeight="17.399999999999999" x14ac:dyDescent="0.4"/>
  <cols>
    <col min="95" max="95" width="5.19921875" customWidth="1"/>
  </cols>
  <sheetData>
    <row r="5" spans="30:38" x14ac:dyDescent="0.4">
      <c r="AD5" s="52" t="s">
        <v>36</v>
      </c>
      <c r="AE5" s="53"/>
      <c r="AF5" s="53"/>
      <c r="AG5" s="53"/>
      <c r="AH5" s="53"/>
      <c r="AI5" s="53"/>
      <c r="AJ5" s="53"/>
      <c r="AK5" s="53"/>
      <c r="AL5" s="53"/>
    </row>
    <row r="6" spans="30:38" x14ac:dyDescent="0.4">
      <c r="AD6" s="53"/>
      <c r="AE6" s="53"/>
      <c r="AF6" s="53"/>
      <c r="AG6" s="53"/>
      <c r="AH6" s="53"/>
      <c r="AI6" s="53"/>
      <c r="AJ6" s="53"/>
      <c r="AK6" s="53"/>
      <c r="AL6" s="53"/>
    </row>
    <row r="7" spans="30:38" x14ac:dyDescent="0.4">
      <c r="AD7" s="53"/>
      <c r="AE7" s="53"/>
      <c r="AF7" s="53"/>
      <c r="AG7" s="53"/>
      <c r="AH7" s="53"/>
      <c r="AI7" s="53"/>
      <c r="AJ7" s="53"/>
      <c r="AK7" s="53"/>
      <c r="AL7" s="53"/>
    </row>
    <row r="8" spans="30:38" x14ac:dyDescent="0.4">
      <c r="AD8" s="53"/>
      <c r="AE8" s="53"/>
      <c r="AF8" s="53"/>
      <c r="AG8" s="53"/>
      <c r="AH8" s="53"/>
      <c r="AI8" s="53"/>
      <c r="AJ8" s="53"/>
      <c r="AK8" s="53"/>
      <c r="AL8" s="53"/>
    </row>
    <row r="9" spans="30:38" x14ac:dyDescent="0.4">
      <c r="AD9" s="53"/>
      <c r="AE9" s="53"/>
      <c r="AF9" s="53"/>
      <c r="AG9" s="53"/>
      <c r="AH9" s="53"/>
      <c r="AI9" s="53"/>
      <c r="AJ9" s="53"/>
      <c r="AK9" s="53"/>
      <c r="AL9" s="53"/>
    </row>
    <row r="10" spans="30:38" x14ac:dyDescent="0.4">
      <c r="AD10" s="53"/>
      <c r="AE10" s="53"/>
      <c r="AF10" s="53"/>
      <c r="AG10" s="53"/>
      <c r="AH10" s="53"/>
      <c r="AI10" s="53"/>
      <c r="AJ10" s="53"/>
      <c r="AK10" s="53"/>
      <c r="AL10" s="53"/>
    </row>
    <row r="11" spans="30:38" x14ac:dyDescent="0.4">
      <c r="AD11" s="53"/>
      <c r="AE11" s="53"/>
      <c r="AF11" s="53"/>
      <c r="AG11" s="53"/>
      <c r="AH11" s="53"/>
      <c r="AI11" s="53"/>
      <c r="AJ11" s="53"/>
      <c r="AK11" s="53"/>
      <c r="AL11" s="53"/>
    </row>
    <row r="12" spans="30:38" x14ac:dyDescent="0.4">
      <c r="AD12" s="53"/>
      <c r="AE12" s="53"/>
      <c r="AF12" s="53"/>
      <c r="AG12" s="53"/>
      <c r="AH12" s="53"/>
      <c r="AI12" s="53"/>
      <c r="AJ12" s="53"/>
      <c r="AK12" s="53"/>
      <c r="AL12" s="53"/>
    </row>
    <row r="13" spans="30:38" x14ac:dyDescent="0.4">
      <c r="AD13" s="53"/>
      <c r="AE13" s="53"/>
      <c r="AF13" s="53"/>
      <c r="AG13" s="53"/>
      <c r="AH13" s="53"/>
      <c r="AI13" s="53"/>
      <c r="AJ13" s="53"/>
      <c r="AK13" s="53"/>
      <c r="AL13" s="53"/>
    </row>
    <row r="14" spans="30:38" x14ac:dyDescent="0.4">
      <c r="AD14" s="53"/>
      <c r="AE14" s="53"/>
      <c r="AF14" s="53"/>
      <c r="AG14" s="53"/>
      <c r="AH14" s="53"/>
      <c r="AI14" s="53"/>
      <c r="AJ14" s="53"/>
      <c r="AK14" s="53"/>
      <c r="AL14" s="53"/>
    </row>
    <row r="15" spans="30:38" x14ac:dyDescent="0.4">
      <c r="AD15" s="53"/>
      <c r="AE15" s="53"/>
      <c r="AF15" s="53"/>
      <c r="AG15" s="53"/>
      <c r="AH15" s="53"/>
      <c r="AI15" s="53"/>
      <c r="AJ15" s="53"/>
      <c r="AK15" s="53"/>
      <c r="AL15" s="53"/>
    </row>
    <row r="16" spans="30:38" x14ac:dyDescent="0.4">
      <c r="AD16" s="53"/>
      <c r="AE16" s="53"/>
      <c r="AF16" s="53"/>
      <c r="AG16" s="53"/>
      <c r="AH16" s="53"/>
      <c r="AI16" s="53"/>
      <c r="AJ16" s="53"/>
      <c r="AK16" s="53"/>
      <c r="AL16" s="53"/>
    </row>
    <row r="17" spans="30:38" x14ac:dyDescent="0.4">
      <c r="AD17" s="53"/>
      <c r="AE17" s="53"/>
      <c r="AF17" s="53"/>
      <c r="AG17" s="53"/>
      <c r="AH17" s="53"/>
      <c r="AI17" s="53"/>
      <c r="AJ17" s="53"/>
      <c r="AK17" s="53"/>
      <c r="AL17" s="53"/>
    </row>
    <row r="18" spans="30:38" x14ac:dyDescent="0.4">
      <c r="AD18" s="53"/>
      <c r="AE18" s="53"/>
      <c r="AF18" s="53"/>
      <c r="AG18" s="53"/>
      <c r="AH18" s="53"/>
      <c r="AI18" s="53"/>
      <c r="AJ18" s="53"/>
      <c r="AK18" s="53"/>
      <c r="AL18" s="53"/>
    </row>
    <row r="19" spans="30:38" x14ac:dyDescent="0.4">
      <c r="AD19" s="53"/>
      <c r="AE19" s="53"/>
      <c r="AF19" s="53"/>
      <c r="AG19" s="53"/>
      <c r="AH19" s="53"/>
      <c r="AI19" s="53"/>
      <c r="AJ19" s="53"/>
      <c r="AK19" s="53"/>
      <c r="AL19" s="53"/>
    </row>
    <row r="20" spans="30:38" x14ac:dyDescent="0.4">
      <c r="AD20" s="53"/>
      <c r="AE20" s="53"/>
      <c r="AF20" s="53"/>
      <c r="AG20" s="53"/>
      <c r="AH20" s="53"/>
      <c r="AI20" s="53"/>
      <c r="AJ20" s="53"/>
      <c r="AK20" s="53"/>
      <c r="AL20" s="53"/>
    </row>
    <row r="21" spans="30:38" x14ac:dyDescent="0.4">
      <c r="AD21" s="53"/>
      <c r="AE21" s="53"/>
      <c r="AF21" s="53"/>
      <c r="AG21" s="53"/>
      <c r="AH21" s="53"/>
      <c r="AI21" s="53"/>
      <c r="AJ21" s="53"/>
      <c r="AK21" s="53"/>
      <c r="AL21" s="53"/>
    </row>
    <row r="22" spans="30:38" x14ac:dyDescent="0.4">
      <c r="AD22" s="53"/>
      <c r="AE22" s="53"/>
      <c r="AF22" s="53"/>
      <c r="AG22" s="53"/>
      <c r="AH22" s="53"/>
      <c r="AI22" s="53"/>
      <c r="AJ22" s="53"/>
      <c r="AK22" s="53"/>
      <c r="AL22" s="53"/>
    </row>
    <row r="23" spans="30:38" x14ac:dyDescent="0.4">
      <c r="AD23" s="53"/>
      <c r="AE23" s="53"/>
      <c r="AF23" s="53"/>
      <c r="AG23" s="53"/>
      <c r="AH23" s="53"/>
      <c r="AI23" s="53"/>
      <c r="AJ23" s="53"/>
      <c r="AK23" s="53"/>
      <c r="AL23" s="53"/>
    </row>
    <row r="27" spans="30:38" x14ac:dyDescent="0.4">
      <c r="AD27" s="53">
        <v>2504</v>
      </c>
      <c r="AE27" s="53"/>
      <c r="AF27" s="53"/>
      <c r="AG27" s="53"/>
      <c r="AH27" s="53"/>
      <c r="AI27" s="53"/>
      <c r="AJ27" s="53"/>
      <c r="AK27" s="53"/>
      <c r="AL27" s="53"/>
    </row>
    <row r="28" spans="30:38" x14ac:dyDescent="0.4">
      <c r="AD28" s="53"/>
      <c r="AE28" s="53"/>
      <c r="AF28" s="53"/>
      <c r="AG28" s="53"/>
      <c r="AH28" s="53"/>
      <c r="AI28" s="53"/>
      <c r="AJ28" s="53"/>
      <c r="AK28" s="53"/>
      <c r="AL28" s="53"/>
    </row>
    <row r="29" spans="30:38" x14ac:dyDescent="0.4">
      <c r="AD29" s="53"/>
      <c r="AE29" s="53"/>
      <c r="AF29" s="53"/>
      <c r="AG29" s="53"/>
      <c r="AH29" s="53"/>
      <c r="AI29" s="53"/>
      <c r="AJ29" s="53"/>
      <c r="AK29" s="53"/>
      <c r="AL29" s="53"/>
    </row>
    <row r="30" spans="30:38" x14ac:dyDescent="0.4">
      <c r="AD30" s="53"/>
      <c r="AE30" s="53"/>
      <c r="AF30" s="53"/>
      <c r="AG30" s="53"/>
      <c r="AH30" s="53"/>
      <c r="AI30" s="53"/>
      <c r="AJ30" s="53"/>
      <c r="AK30" s="53"/>
      <c r="AL30" s="53"/>
    </row>
    <row r="31" spans="30:38" x14ac:dyDescent="0.4">
      <c r="AD31" s="53"/>
      <c r="AE31" s="53"/>
      <c r="AF31" s="53"/>
      <c r="AG31" s="53"/>
      <c r="AH31" s="53"/>
      <c r="AI31" s="53"/>
      <c r="AJ31" s="53"/>
      <c r="AK31" s="53"/>
      <c r="AL31" s="53"/>
    </row>
    <row r="32" spans="30:38" x14ac:dyDescent="0.4">
      <c r="AD32" s="53"/>
      <c r="AE32" s="53"/>
      <c r="AF32" s="53"/>
      <c r="AG32" s="53"/>
      <c r="AH32" s="53"/>
      <c r="AI32" s="53"/>
      <c r="AJ32" s="53"/>
      <c r="AK32" s="53"/>
      <c r="AL32" s="53"/>
    </row>
    <row r="33" spans="30:38" x14ac:dyDescent="0.4">
      <c r="AD33" s="53"/>
      <c r="AE33" s="53"/>
      <c r="AF33" s="53"/>
      <c r="AG33" s="53"/>
      <c r="AH33" s="53"/>
      <c r="AI33" s="53"/>
      <c r="AJ33" s="53"/>
      <c r="AK33" s="53"/>
      <c r="AL33" s="53"/>
    </row>
    <row r="34" spans="30:38" x14ac:dyDescent="0.4">
      <c r="AD34" s="53"/>
      <c r="AE34" s="53"/>
      <c r="AF34" s="53"/>
      <c r="AG34" s="53"/>
      <c r="AH34" s="53"/>
      <c r="AI34" s="53"/>
      <c r="AJ34" s="53"/>
      <c r="AK34" s="53"/>
      <c r="AL34" s="53"/>
    </row>
    <row r="35" spans="30:38" x14ac:dyDescent="0.4">
      <c r="AD35" s="53"/>
      <c r="AE35" s="53"/>
      <c r="AF35" s="53"/>
      <c r="AG35" s="53"/>
      <c r="AH35" s="53"/>
      <c r="AI35" s="53"/>
      <c r="AJ35" s="53"/>
      <c r="AK35" s="53"/>
      <c r="AL35" s="53"/>
    </row>
    <row r="36" spans="30:38" x14ac:dyDescent="0.4">
      <c r="AD36" s="53"/>
      <c r="AE36" s="53"/>
      <c r="AF36" s="53"/>
      <c r="AG36" s="53"/>
      <c r="AH36" s="53"/>
      <c r="AI36" s="53"/>
      <c r="AJ36" s="53"/>
      <c r="AK36" s="53"/>
      <c r="AL36" s="53"/>
    </row>
    <row r="37" spans="30:38" x14ac:dyDescent="0.4">
      <c r="AD37" s="53"/>
      <c r="AE37" s="53"/>
      <c r="AF37" s="53"/>
      <c r="AG37" s="53"/>
      <c r="AH37" s="53"/>
      <c r="AI37" s="53"/>
      <c r="AJ37" s="53"/>
      <c r="AK37" s="53"/>
      <c r="AL37" s="53"/>
    </row>
    <row r="38" spans="30:38" x14ac:dyDescent="0.4">
      <c r="AD38" s="53"/>
      <c r="AE38" s="53"/>
      <c r="AF38" s="53"/>
      <c r="AG38" s="53"/>
      <c r="AH38" s="53"/>
      <c r="AI38" s="53"/>
      <c r="AJ38" s="53"/>
      <c r="AK38" s="53"/>
      <c r="AL38" s="53"/>
    </row>
    <row r="39" spans="30:38" x14ac:dyDescent="0.4">
      <c r="AD39" s="53"/>
      <c r="AE39" s="53"/>
      <c r="AF39" s="53"/>
      <c r="AG39" s="53"/>
      <c r="AH39" s="53"/>
      <c r="AI39" s="53"/>
      <c r="AJ39" s="53"/>
      <c r="AK39" s="53"/>
      <c r="AL39" s="53"/>
    </row>
    <row r="40" spans="30:38" x14ac:dyDescent="0.4">
      <c r="AD40" s="53"/>
      <c r="AE40" s="53"/>
      <c r="AF40" s="53"/>
      <c r="AG40" s="53"/>
      <c r="AH40" s="53"/>
      <c r="AI40" s="53"/>
      <c r="AJ40" s="53"/>
      <c r="AK40" s="53"/>
      <c r="AL40" s="53"/>
    </row>
    <row r="41" spans="30:38" x14ac:dyDescent="0.4">
      <c r="AD41" s="53"/>
      <c r="AE41" s="53"/>
      <c r="AF41" s="53"/>
      <c r="AG41" s="53"/>
      <c r="AH41" s="53"/>
      <c r="AI41" s="53"/>
      <c r="AJ41" s="53"/>
      <c r="AK41" s="53"/>
      <c r="AL41" s="53"/>
    </row>
    <row r="42" spans="30:38" x14ac:dyDescent="0.4">
      <c r="AD42" s="53"/>
      <c r="AE42" s="53"/>
      <c r="AF42" s="53"/>
      <c r="AG42" s="53"/>
      <c r="AH42" s="53"/>
      <c r="AI42" s="53"/>
      <c r="AJ42" s="53"/>
      <c r="AK42" s="53"/>
      <c r="AL42" s="53"/>
    </row>
    <row r="43" spans="30:38" x14ac:dyDescent="0.4">
      <c r="AD43" s="53"/>
      <c r="AE43" s="53"/>
      <c r="AF43" s="53"/>
      <c r="AG43" s="53"/>
      <c r="AH43" s="53"/>
      <c r="AI43" s="53"/>
      <c r="AJ43" s="53"/>
      <c r="AK43" s="53"/>
      <c r="AL43" s="53"/>
    </row>
    <row r="44" spans="30:38" x14ac:dyDescent="0.4">
      <c r="AD44" s="53"/>
      <c r="AE44" s="53"/>
      <c r="AF44" s="53"/>
      <c r="AG44" s="53"/>
      <c r="AH44" s="53"/>
      <c r="AI44" s="53"/>
      <c r="AJ44" s="53"/>
      <c r="AK44" s="53"/>
      <c r="AL44" s="53"/>
    </row>
    <row r="45" spans="30:38" x14ac:dyDescent="0.4">
      <c r="AD45" s="53"/>
      <c r="AE45" s="53"/>
      <c r="AF45" s="53"/>
      <c r="AG45" s="53"/>
      <c r="AH45" s="53"/>
      <c r="AI45" s="53"/>
      <c r="AJ45" s="53"/>
      <c r="AK45" s="53"/>
      <c r="AL45" s="53"/>
    </row>
    <row r="56" ht="9" customHeight="1" x14ac:dyDescent="0.4"/>
  </sheetData>
  <sheetProtection password="C669" sheet="1"/>
  <mergeCells count="2">
    <mergeCell ref="AD5:AL23"/>
    <mergeCell ref="AD27:AL45"/>
  </mergeCells>
  <phoneticPr fontId="2" type="noConversion"/>
  <pageMargins left="0.7" right="0.7" top="0.75" bottom="0.75" header="0.3" footer="0.3"/>
  <pageSetup paperSize="9" scale="48" orientation="landscape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D4:AL56"/>
  <sheetViews>
    <sheetView zoomScale="55" zoomScaleNormal="55" workbookViewId="0">
      <selection activeCell="AD27" sqref="AD27:AL45"/>
    </sheetView>
  </sheetViews>
  <sheetFormatPr defaultRowHeight="17.399999999999999" x14ac:dyDescent="0.4"/>
  <cols>
    <col min="95" max="95" width="5.19921875" customWidth="1"/>
  </cols>
  <sheetData>
    <row r="4" spans="30:38" x14ac:dyDescent="0.4">
      <c r="AD4" s="54" t="s">
        <v>37</v>
      </c>
      <c r="AE4" s="54"/>
      <c r="AF4" s="54"/>
      <c r="AG4" s="54"/>
      <c r="AH4" s="54"/>
      <c r="AI4" s="54"/>
      <c r="AJ4" s="54"/>
      <c r="AK4" s="54"/>
      <c r="AL4" s="54"/>
    </row>
    <row r="5" spans="30:38" x14ac:dyDescent="0.4">
      <c r="AD5" s="54"/>
      <c r="AE5" s="54"/>
      <c r="AF5" s="54"/>
      <c r="AG5" s="54"/>
      <c r="AH5" s="54"/>
      <c r="AI5" s="54"/>
      <c r="AJ5" s="54"/>
      <c r="AK5" s="54"/>
      <c r="AL5" s="54"/>
    </row>
    <row r="6" spans="30:38" x14ac:dyDescent="0.4">
      <c r="AD6" s="54"/>
      <c r="AE6" s="54"/>
      <c r="AF6" s="54"/>
      <c r="AG6" s="54"/>
      <c r="AH6" s="54"/>
      <c r="AI6" s="54"/>
      <c r="AJ6" s="54"/>
      <c r="AK6" s="54"/>
      <c r="AL6" s="54"/>
    </row>
    <row r="7" spans="30:38" x14ac:dyDescent="0.4">
      <c r="AD7" s="54"/>
      <c r="AE7" s="54"/>
      <c r="AF7" s="54"/>
      <c r="AG7" s="54"/>
      <c r="AH7" s="54"/>
      <c r="AI7" s="54"/>
      <c r="AJ7" s="54"/>
      <c r="AK7" s="54"/>
      <c r="AL7" s="54"/>
    </row>
    <row r="8" spans="30:38" x14ac:dyDescent="0.4">
      <c r="AD8" s="54"/>
      <c r="AE8" s="54"/>
      <c r="AF8" s="54"/>
      <c r="AG8" s="54"/>
      <c r="AH8" s="54"/>
      <c r="AI8" s="54"/>
      <c r="AJ8" s="54"/>
      <c r="AK8" s="54"/>
      <c r="AL8" s="54"/>
    </row>
    <row r="9" spans="30:38" x14ac:dyDescent="0.4">
      <c r="AD9" s="54"/>
      <c r="AE9" s="54"/>
      <c r="AF9" s="54"/>
      <c r="AG9" s="54"/>
      <c r="AH9" s="54"/>
      <c r="AI9" s="54"/>
      <c r="AJ9" s="54"/>
      <c r="AK9" s="54"/>
      <c r="AL9" s="54"/>
    </row>
    <row r="10" spans="30:38" x14ac:dyDescent="0.4">
      <c r="AD10" s="54"/>
      <c r="AE10" s="54"/>
      <c r="AF10" s="54"/>
      <c r="AG10" s="54"/>
      <c r="AH10" s="54"/>
      <c r="AI10" s="54"/>
      <c r="AJ10" s="54"/>
      <c r="AK10" s="54"/>
      <c r="AL10" s="54"/>
    </row>
    <row r="11" spans="30:38" x14ac:dyDescent="0.4">
      <c r="AD11" s="54"/>
      <c r="AE11" s="54"/>
      <c r="AF11" s="54"/>
      <c r="AG11" s="54"/>
      <c r="AH11" s="54"/>
      <c r="AI11" s="54"/>
      <c r="AJ11" s="54"/>
      <c r="AK11" s="54"/>
      <c r="AL11" s="54"/>
    </row>
    <row r="12" spans="30:38" x14ac:dyDescent="0.4">
      <c r="AD12" s="54"/>
      <c r="AE12" s="54"/>
      <c r="AF12" s="54"/>
      <c r="AG12" s="54"/>
      <c r="AH12" s="54"/>
      <c r="AI12" s="54"/>
      <c r="AJ12" s="54"/>
      <c r="AK12" s="54"/>
      <c r="AL12" s="54"/>
    </row>
    <row r="13" spans="30:38" x14ac:dyDescent="0.4">
      <c r="AD13" s="54"/>
      <c r="AE13" s="54"/>
      <c r="AF13" s="54"/>
      <c r="AG13" s="54"/>
      <c r="AH13" s="54"/>
      <c r="AI13" s="54"/>
      <c r="AJ13" s="54"/>
      <c r="AK13" s="54"/>
      <c r="AL13" s="54"/>
    </row>
    <row r="14" spans="30:38" x14ac:dyDescent="0.4">
      <c r="AD14" s="54"/>
      <c r="AE14" s="54"/>
      <c r="AF14" s="54"/>
      <c r="AG14" s="54"/>
      <c r="AH14" s="54"/>
      <c r="AI14" s="54"/>
      <c r="AJ14" s="54"/>
      <c r="AK14" s="54"/>
      <c r="AL14" s="54"/>
    </row>
    <row r="15" spans="30:38" x14ac:dyDescent="0.4">
      <c r="AD15" s="54"/>
      <c r="AE15" s="54"/>
      <c r="AF15" s="54"/>
      <c r="AG15" s="54"/>
      <c r="AH15" s="54"/>
      <c r="AI15" s="54"/>
      <c r="AJ15" s="54"/>
      <c r="AK15" s="54"/>
      <c r="AL15" s="54"/>
    </row>
    <row r="16" spans="30:38" x14ac:dyDescent="0.4">
      <c r="AD16" s="54"/>
      <c r="AE16" s="54"/>
      <c r="AF16" s="54"/>
      <c r="AG16" s="54"/>
      <c r="AH16" s="54"/>
      <c r="AI16" s="54"/>
      <c r="AJ16" s="54"/>
      <c r="AK16" s="54"/>
      <c r="AL16" s="54"/>
    </row>
    <row r="17" spans="30:38" x14ac:dyDescent="0.4">
      <c r="AD17" s="54"/>
      <c r="AE17" s="54"/>
      <c r="AF17" s="54"/>
      <c r="AG17" s="54"/>
      <c r="AH17" s="54"/>
      <c r="AI17" s="54"/>
      <c r="AJ17" s="54"/>
      <c r="AK17" s="54"/>
      <c r="AL17" s="54"/>
    </row>
    <row r="18" spans="30:38" x14ac:dyDescent="0.4">
      <c r="AD18" s="54"/>
      <c r="AE18" s="54"/>
      <c r="AF18" s="54"/>
      <c r="AG18" s="54"/>
      <c r="AH18" s="54"/>
      <c r="AI18" s="54"/>
      <c r="AJ18" s="54"/>
      <c r="AK18" s="54"/>
      <c r="AL18" s="54"/>
    </row>
    <row r="19" spans="30:38" x14ac:dyDescent="0.4">
      <c r="AD19" s="54"/>
      <c r="AE19" s="54"/>
      <c r="AF19" s="54"/>
      <c r="AG19" s="54"/>
      <c r="AH19" s="54"/>
      <c r="AI19" s="54"/>
      <c r="AJ19" s="54"/>
      <c r="AK19" s="54"/>
      <c r="AL19" s="54"/>
    </row>
    <row r="20" spans="30:38" x14ac:dyDescent="0.4">
      <c r="AD20" s="54"/>
      <c r="AE20" s="54"/>
      <c r="AF20" s="54"/>
      <c r="AG20" s="54"/>
      <c r="AH20" s="54"/>
      <c r="AI20" s="54"/>
      <c r="AJ20" s="54"/>
      <c r="AK20" s="54"/>
      <c r="AL20" s="54"/>
    </row>
    <row r="21" spans="30:38" x14ac:dyDescent="0.4">
      <c r="AD21" s="54"/>
      <c r="AE21" s="54"/>
      <c r="AF21" s="54"/>
      <c r="AG21" s="54"/>
      <c r="AH21" s="54"/>
      <c r="AI21" s="54"/>
      <c r="AJ21" s="54"/>
      <c r="AK21" s="54"/>
      <c r="AL21" s="54"/>
    </row>
    <row r="22" spans="30:38" x14ac:dyDescent="0.4">
      <c r="AD22" s="54"/>
      <c r="AE22" s="54"/>
      <c r="AF22" s="54"/>
      <c r="AG22" s="54"/>
      <c r="AH22" s="54"/>
      <c r="AI22" s="54"/>
      <c r="AJ22" s="54"/>
      <c r="AK22" s="54"/>
      <c r="AL22" s="54"/>
    </row>
    <row r="27" spans="30:38" ht="16.5" customHeight="1" x14ac:dyDescent="0.4">
      <c r="AD27" s="54">
        <v>2504</v>
      </c>
      <c r="AE27" s="54"/>
      <c r="AF27" s="54"/>
      <c r="AG27" s="54"/>
      <c r="AH27" s="54"/>
      <c r="AI27" s="54"/>
      <c r="AJ27" s="54"/>
      <c r="AK27" s="54"/>
      <c r="AL27" s="54"/>
    </row>
    <row r="28" spans="30:38" ht="16.5" customHeight="1" x14ac:dyDescent="0.4">
      <c r="AD28" s="54"/>
      <c r="AE28" s="54"/>
      <c r="AF28" s="54"/>
      <c r="AG28" s="54"/>
      <c r="AH28" s="54"/>
      <c r="AI28" s="54"/>
      <c r="AJ28" s="54"/>
      <c r="AK28" s="54"/>
      <c r="AL28" s="54"/>
    </row>
    <row r="29" spans="30:38" ht="16.5" customHeight="1" x14ac:dyDescent="0.4">
      <c r="AD29" s="54"/>
      <c r="AE29" s="54"/>
      <c r="AF29" s="54"/>
      <c r="AG29" s="54"/>
      <c r="AH29" s="54"/>
      <c r="AI29" s="54"/>
      <c r="AJ29" s="54"/>
      <c r="AK29" s="54"/>
      <c r="AL29" s="54"/>
    </row>
    <row r="30" spans="30:38" ht="16.5" customHeight="1" x14ac:dyDescent="0.4">
      <c r="AD30" s="54"/>
      <c r="AE30" s="54"/>
      <c r="AF30" s="54"/>
      <c r="AG30" s="54"/>
      <c r="AH30" s="54"/>
      <c r="AI30" s="54"/>
      <c r="AJ30" s="54"/>
      <c r="AK30" s="54"/>
      <c r="AL30" s="54"/>
    </row>
    <row r="31" spans="30:38" ht="16.5" customHeight="1" x14ac:dyDescent="0.4">
      <c r="AD31" s="54"/>
      <c r="AE31" s="54"/>
      <c r="AF31" s="54"/>
      <c r="AG31" s="54"/>
      <c r="AH31" s="54"/>
      <c r="AI31" s="54"/>
      <c r="AJ31" s="54"/>
      <c r="AK31" s="54"/>
      <c r="AL31" s="54"/>
    </row>
    <row r="32" spans="30:38" ht="16.5" customHeight="1" x14ac:dyDescent="0.4">
      <c r="AD32" s="54"/>
      <c r="AE32" s="54"/>
      <c r="AF32" s="54"/>
      <c r="AG32" s="54"/>
      <c r="AH32" s="54"/>
      <c r="AI32" s="54"/>
      <c r="AJ32" s="54"/>
      <c r="AK32" s="54"/>
      <c r="AL32" s="54"/>
    </row>
    <row r="33" spans="30:38" ht="16.5" customHeight="1" x14ac:dyDescent="0.4">
      <c r="AD33" s="54"/>
      <c r="AE33" s="54"/>
      <c r="AF33" s="54"/>
      <c r="AG33" s="54"/>
      <c r="AH33" s="54"/>
      <c r="AI33" s="54"/>
      <c r="AJ33" s="54"/>
      <c r="AK33" s="54"/>
      <c r="AL33" s="54"/>
    </row>
    <row r="34" spans="30:38" ht="16.5" customHeight="1" x14ac:dyDescent="0.4">
      <c r="AD34" s="54"/>
      <c r="AE34" s="54"/>
      <c r="AF34" s="54"/>
      <c r="AG34" s="54"/>
      <c r="AH34" s="54"/>
      <c r="AI34" s="54"/>
      <c r="AJ34" s="54"/>
      <c r="AK34" s="54"/>
      <c r="AL34" s="54"/>
    </row>
    <row r="35" spans="30:38" ht="16.5" customHeight="1" x14ac:dyDescent="0.4">
      <c r="AD35" s="54"/>
      <c r="AE35" s="54"/>
      <c r="AF35" s="54"/>
      <c r="AG35" s="54"/>
      <c r="AH35" s="54"/>
      <c r="AI35" s="54"/>
      <c r="AJ35" s="54"/>
      <c r="AK35" s="54"/>
      <c r="AL35" s="54"/>
    </row>
    <row r="36" spans="30:38" ht="16.5" customHeight="1" x14ac:dyDescent="0.4">
      <c r="AD36" s="54"/>
      <c r="AE36" s="54"/>
      <c r="AF36" s="54"/>
      <c r="AG36" s="54"/>
      <c r="AH36" s="54"/>
      <c r="AI36" s="54"/>
      <c r="AJ36" s="54"/>
      <c r="AK36" s="54"/>
      <c r="AL36" s="54"/>
    </row>
    <row r="37" spans="30:38" ht="16.5" customHeight="1" x14ac:dyDescent="0.4">
      <c r="AD37" s="54"/>
      <c r="AE37" s="54"/>
      <c r="AF37" s="54"/>
      <c r="AG37" s="54"/>
      <c r="AH37" s="54"/>
      <c r="AI37" s="54"/>
      <c r="AJ37" s="54"/>
      <c r="AK37" s="54"/>
      <c r="AL37" s="54"/>
    </row>
    <row r="38" spans="30:38" ht="16.5" customHeight="1" x14ac:dyDescent="0.4">
      <c r="AD38" s="54"/>
      <c r="AE38" s="54"/>
      <c r="AF38" s="54"/>
      <c r="AG38" s="54"/>
      <c r="AH38" s="54"/>
      <c r="AI38" s="54"/>
      <c r="AJ38" s="54"/>
      <c r="AK38" s="54"/>
      <c r="AL38" s="54"/>
    </row>
    <row r="39" spans="30:38" ht="16.5" customHeight="1" x14ac:dyDescent="0.4">
      <c r="AD39" s="54"/>
      <c r="AE39" s="54"/>
      <c r="AF39" s="54"/>
      <c r="AG39" s="54"/>
      <c r="AH39" s="54"/>
      <c r="AI39" s="54"/>
      <c r="AJ39" s="54"/>
      <c r="AK39" s="54"/>
      <c r="AL39" s="54"/>
    </row>
    <row r="40" spans="30:38" ht="16.5" customHeight="1" x14ac:dyDescent="0.4">
      <c r="AD40" s="54"/>
      <c r="AE40" s="54"/>
      <c r="AF40" s="54"/>
      <c r="AG40" s="54"/>
      <c r="AH40" s="54"/>
      <c r="AI40" s="54"/>
      <c r="AJ40" s="54"/>
      <c r="AK40" s="54"/>
      <c r="AL40" s="54"/>
    </row>
    <row r="41" spans="30:38" ht="16.5" customHeight="1" x14ac:dyDescent="0.4">
      <c r="AD41" s="54"/>
      <c r="AE41" s="54"/>
      <c r="AF41" s="54"/>
      <c r="AG41" s="54"/>
      <c r="AH41" s="54"/>
      <c r="AI41" s="54"/>
      <c r="AJ41" s="54"/>
      <c r="AK41" s="54"/>
      <c r="AL41" s="54"/>
    </row>
    <row r="42" spans="30:38" ht="16.5" customHeight="1" x14ac:dyDescent="0.4">
      <c r="AD42" s="54"/>
      <c r="AE42" s="54"/>
      <c r="AF42" s="54"/>
      <c r="AG42" s="54"/>
      <c r="AH42" s="54"/>
      <c r="AI42" s="54"/>
      <c r="AJ42" s="54"/>
      <c r="AK42" s="54"/>
      <c r="AL42" s="54"/>
    </row>
    <row r="43" spans="30:38" ht="16.5" customHeight="1" x14ac:dyDescent="0.4">
      <c r="AD43" s="54"/>
      <c r="AE43" s="54"/>
      <c r="AF43" s="54"/>
      <c r="AG43" s="54"/>
      <c r="AH43" s="54"/>
      <c r="AI43" s="54"/>
      <c r="AJ43" s="54"/>
      <c r="AK43" s="54"/>
      <c r="AL43" s="54"/>
    </row>
    <row r="44" spans="30:38" ht="16.5" customHeight="1" x14ac:dyDescent="0.4">
      <c r="AD44" s="54"/>
      <c r="AE44" s="54"/>
      <c r="AF44" s="54"/>
      <c r="AG44" s="54"/>
      <c r="AH44" s="54"/>
      <c r="AI44" s="54"/>
      <c r="AJ44" s="54"/>
      <c r="AK44" s="54"/>
      <c r="AL44" s="54"/>
    </row>
    <row r="45" spans="30:38" ht="16.5" customHeight="1" x14ac:dyDescent="0.4">
      <c r="AD45" s="54"/>
      <c r="AE45" s="54"/>
      <c r="AF45" s="54"/>
      <c r="AG45" s="54"/>
      <c r="AH45" s="54"/>
      <c r="AI45" s="54"/>
      <c r="AJ45" s="54"/>
      <c r="AK45" s="54"/>
      <c r="AL45" s="54"/>
    </row>
    <row r="56" ht="9" customHeight="1" x14ac:dyDescent="0.4"/>
  </sheetData>
  <sheetProtection password="C669" sheet="1"/>
  <mergeCells count="2">
    <mergeCell ref="AD4:AL22"/>
    <mergeCell ref="AD27:AL45"/>
  </mergeCells>
  <phoneticPr fontId="2" type="noConversion"/>
  <pageMargins left="0.7" right="0.7" top="0.75" bottom="0.75" header="0.3" footer="0.3"/>
  <pageSetup paperSize="9" scale="48" orientation="landscape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91"/>
  <sheetViews>
    <sheetView zoomScale="70" zoomScaleNormal="70" workbookViewId="0">
      <selection activeCell="R18" sqref="R18"/>
    </sheetView>
  </sheetViews>
  <sheetFormatPr defaultRowHeight="17.399999999999999" x14ac:dyDescent="0.4"/>
  <cols>
    <col min="1" max="1" width="14.09765625" bestFit="1" customWidth="1"/>
    <col min="2" max="2" width="11" bestFit="1" customWidth="1"/>
    <col min="3" max="3" width="11.8984375" bestFit="1" customWidth="1"/>
    <col min="4" max="4" width="11" bestFit="1" customWidth="1"/>
    <col min="5" max="5" width="11.8984375" bestFit="1" customWidth="1"/>
    <col min="6" max="6" width="14.59765625" bestFit="1" customWidth="1"/>
    <col min="7" max="7" width="11.8984375" bestFit="1" customWidth="1"/>
    <col min="8" max="8" width="11.8984375" customWidth="1"/>
    <col min="9" max="9" width="11" bestFit="1" customWidth="1"/>
    <col min="10" max="10" width="11.8984375" bestFit="1" customWidth="1"/>
    <col min="11" max="11" width="11" customWidth="1"/>
    <col min="12" max="12" width="17.09765625" bestFit="1" customWidth="1"/>
    <col min="13" max="13" width="19.09765625" bestFit="1" customWidth="1"/>
    <col min="14" max="14" width="17.19921875" bestFit="1" customWidth="1"/>
    <col min="15" max="15" width="9.69921875" bestFit="1" customWidth="1"/>
    <col min="16" max="16" width="11" bestFit="1" customWidth="1"/>
    <col min="17" max="17" width="25.09765625" bestFit="1" customWidth="1"/>
    <col min="18" max="18" width="14.3984375" bestFit="1" customWidth="1"/>
    <col min="19" max="19" width="11.19921875" bestFit="1" customWidth="1"/>
    <col min="20" max="20" width="11.8984375" bestFit="1" customWidth="1"/>
    <col min="22" max="22" width="8.69921875" bestFit="1" customWidth="1"/>
    <col min="23" max="23" width="14.59765625" bestFit="1" customWidth="1"/>
    <col min="24" max="25" width="10.8984375" bestFit="1" customWidth="1"/>
  </cols>
  <sheetData>
    <row r="1" spans="1:30" x14ac:dyDescent="0.4">
      <c r="A1" s="1" t="str">
        <f t="shared" ref="A1:A2" si="0">TEXT(C1,"#,###")&amp;"원"</f>
        <v>3,330,000원</v>
      </c>
      <c r="B1" t="s">
        <v>30</v>
      </c>
      <c r="C1" s="13">
        <f>계약기본사항!B8</f>
        <v>3330000</v>
      </c>
      <c r="D1" s="14">
        <f>ROUNDDOWN(C1/10000,1)</f>
        <v>333</v>
      </c>
      <c r="E1" s="1" t="str">
        <f>TEXT(D1,"#,###.#")&amp;" 만원"</f>
        <v>333. 만원</v>
      </c>
      <c r="F1" s="13">
        <f>C3*계약기본사항!C4*12</f>
        <v>661212000</v>
      </c>
      <c r="G1" s="15" t="s">
        <v>14</v>
      </c>
      <c r="I1" t="s">
        <v>38</v>
      </c>
      <c r="J1" s="1">
        <f>$C$1*(계약기본사항!C4-R8)*12</f>
        <v>519480000</v>
      </c>
      <c r="K1" s="16">
        <f>ROUNDDOWN((J1/10000),0)</f>
        <v>51948</v>
      </c>
      <c r="L1" s="1" t="str">
        <f>TEXT(K1,"#,###")&amp;" 만원"</f>
        <v>51,948 만원</v>
      </c>
      <c r="M1" t="s">
        <v>39</v>
      </c>
      <c r="N1" s="13">
        <f>계약기본사항!B8*계약기본사항!C4*12</f>
        <v>599400000</v>
      </c>
      <c r="O1" s="13">
        <f>ROUNDDOWN((N1/10000),0)</f>
        <v>59940</v>
      </c>
      <c r="P1" s="1" t="str">
        <f>TEXT(O1,"#,###")&amp;" 만원"</f>
        <v>59,940 만원</v>
      </c>
      <c r="Q1" s="15" t="s">
        <v>40</v>
      </c>
      <c r="R1" s="17">
        <f>ROUNDDOWN(($N$2/5)/10000,0)</f>
        <v>11988</v>
      </c>
      <c r="S1" s="1" t="str">
        <f>TEXT(R1,"#,###")&amp;" 만원"</f>
        <v>11,988 만원</v>
      </c>
      <c r="T1" s="15" t="s">
        <v>28</v>
      </c>
      <c r="AD1" s="1">
        <v>1000</v>
      </c>
    </row>
    <row r="2" spans="1:30" ht="16.5" customHeight="1" x14ac:dyDescent="0.4">
      <c r="A2" s="1" t="str">
        <f t="shared" si="0"/>
        <v>343,400원</v>
      </c>
      <c r="B2" t="s">
        <v>41</v>
      </c>
      <c r="C2" s="13">
        <f>계약기본사항!B9</f>
        <v>343400</v>
      </c>
      <c r="D2" s="14">
        <f t="shared" ref="D2" si="1">ROUNDDOWN(C2/10000,1)</f>
        <v>34.299999999999997</v>
      </c>
      <c r="E2" s="1" t="str">
        <f>TEXT(D2,"#,###.#")&amp;" 만원"</f>
        <v>34.3 만원</v>
      </c>
      <c r="F2" s="16">
        <f>F1/10000</f>
        <v>66121.2</v>
      </c>
      <c r="G2" s="15" t="s">
        <v>15</v>
      </c>
      <c r="K2" t="s">
        <v>42</v>
      </c>
      <c r="L2" s="13" t="str">
        <f>"("&amp;A1&amp;" x "&amp;계약기본사항!C4-자체계산시트!R8&amp;"년"&amp;")"</f>
        <v>(3,330,000원 x 13년)</v>
      </c>
      <c r="M2" t="s">
        <v>43</v>
      </c>
      <c r="N2" s="13">
        <f>N1</f>
        <v>599400000</v>
      </c>
      <c r="O2" s="13">
        <f>ROUNDDOWN((N2/10000),0)</f>
        <v>59940</v>
      </c>
      <c r="P2" s="1" t="str">
        <f>TEXT(O2,"#,###")&amp;" 만원"</f>
        <v>59,940 만원</v>
      </c>
      <c r="Q2" s="15" t="s">
        <v>44</v>
      </c>
      <c r="R2" s="17">
        <f>ROUNDDOWN(($N$2/10)/10000,0)</f>
        <v>5994</v>
      </c>
      <c r="S2" s="1" t="str">
        <f>TEXT(R2,"#,###")&amp;" 만원"</f>
        <v>5,994 만원</v>
      </c>
      <c r="T2" s="15" t="s">
        <v>26</v>
      </c>
      <c r="AD2" s="1">
        <v>1100</v>
      </c>
    </row>
    <row r="3" spans="1:30" x14ac:dyDescent="0.4">
      <c r="A3" s="1" t="str">
        <f>TEXT(C3,"#,###")&amp;"원"</f>
        <v>3,673,400원</v>
      </c>
      <c r="B3" t="s">
        <v>45</v>
      </c>
      <c r="C3" s="13">
        <f>계약기본사항!B10</f>
        <v>3673400</v>
      </c>
      <c r="D3" s="14">
        <f>ROUND(C3/10000,1)</f>
        <v>367.3</v>
      </c>
      <c r="E3" s="1" t="str">
        <f>TEXT(D3,"#,###.#")&amp;" 만원"</f>
        <v>367.3 만원</v>
      </c>
      <c r="F3" s="18" t="str">
        <f>TEXT(F2,"#,###")</f>
        <v>66,121</v>
      </c>
      <c r="G3">
        <f>IF(계약기본사항!B2=자체계산시트!$G$1,1,2)</f>
        <v>1</v>
      </c>
      <c r="H3" t="str">
        <f>IF(G3=1,"더블보장보험","간편더블보장보험")</f>
        <v>더블보장보험</v>
      </c>
      <c r="L3" s="13" t="str">
        <f>"("&amp;A1&amp;" x "&amp;계약기본사항!C4-R8&amp;"년"&amp;")"</f>
        <v>(3,330,000원 x 13년)</v>
      </c>
      <c r="M3" t="s">
        <v>46</v>
      </c>
      <c r="O3">
        <f>IF(계약기본사항!B9="","",IF(계약기본사항!C9="",+IF(계약기본사항!C6=1,"",MIN(ROUNDUP(계약기본사항!B8/10000,0),100)),계약기본사항!C9))</f>
        <v>100</v>
      </c>
      <c r="Q3">
        <f>IF(계약기본사항!B3=Q6,1,2)</f>
        <v>1</v>
      </c>
      <c r="R3" t="str">
        <f>IF(Q3=1,"(암보장형)","(암간병보장형)")</f>
        <v>(암보장형)</v>
      </c>
      <c r="T3">
        <f>IF(계약기본사항!B6=자체계산시트!$T$1,1,IF(계약기본사항!B6=자체계산시트!$T$2,2,0))</f>
        <v>2</v>
      </c>
      <c r="AD3" s="1">
        <v>1200</v>
      </c>
    </row>
    <row r="4" spans="1:30" x14ac:dyDescent="0.4">
      <c r="B4" t="s">
        <v>22</v>
      </c>
      <c r="C4" s="13">
        <f>계약기본사항!C4</f>
        <v>15</v>
      </c>
      <c r="F4" s="13" t="str">
        <f>"("&amp;E3&amp;" x "&amp;계약기본사항!C4&amp;"년"&amp;")"</f>
        <v>(367.3 만원 x 15년)</v>
      </c>
      <c r="M4" t="s">
        <v>47</v>
      </c>
      <c r="O4" s="1">
        <f>계약기본사항!B5</f>
        <v>50000</v>
      </c>
      <c r="Q4" t="str">
        <f>IF(Q3=1,"5년","10년")</f>
        <v>5년</v>
      </c>
      <c r="R4">
        <f>IF(Q3=1,R1,R2)</f>
        <v>11988</v>
      </c>
      <c r="AD4" s="1">
        <v>1300</v>
      </c>
    </row>
    <row r="5" spans="1:30" x14ac:dyDescent="0.4">
      <c r="F5" s="13" t="str">
        <f>"("&amp;A3&amp;" x "&amp;계약기본사항!C4&amp;"년"&amp;")"</f>
        <v>(3,673,400원 x 15년)</v>
      </c>
      <c r="O5" s="1">
        <f>O4*2</f>
        <v>100000</v>
      </c>
      <c r="Q5" s="19" t="str">
        <f>IF(Q3=1,"최대 5년","최대 10년")</f>
        <v>최대 5년</v>
      </c>
      <c r="AD5" s="1">
        <v>1400</v>
      </c>
    </row>
    <row r="6" spans="1:30" x14ac:dyDescent="0.4">
      <c r="O6" s="1"/>
      <c r="Q6" t="s">
        <v>19</v>
      </c>
      <c r="R6" t="s">
        <v>18</v>
      </c>
      <c r="AD6" s="1">
        <v>1500</v>
      </c>
    </row>
    <row r="7" spans="1:30" x14ac:dyDescent="0.4">
      <c r="A7" t="s">
        <v>48</v>
      </c>
      <c r="B7">
        <v>10</v>
      </c>
      <c r="D7" s="55" t="s">
        <v>49</v>
      </c>
      <c r="E7" s="55"/>
      <c r="F7" s="55"/>
      <c r="G7" s="55"/>
      <c r="H7" s="56" t="s">
        <v>50</v>
      </c>
      <c r="I7" s="56"/>
      <c r="J7" s="56"/>
      <c r="K7" s="56"/>
      <c r="L7" s="56"/>
      <c r="Q7" s="20" t="s">
        <v>8</v>
      </c>
      <c r="R7" s="20" t="s">
        <v>34</v>
      </c>
      <c r="T7" t="s">
        <v>39</v>
      </c>
      <c r="W7" t="s">
        <v>51</v>
      </c>
      <c r="AD7" s="1">
        <v>1600</v>
      </c>
    </row>
    <row r="8" spans="1:30" x14ac:dyDescent="0.4">
      <c r="C8">
        <v>2</v>
      </c>
      <c r="D8">
        <v>3</v>
      </c>
      <c r="E8">
        <v>4</v>
      </c>
      <c r="F8">
        <v>5</v>
      </c>
      <c r="G8">
        <v>6</v>
      </c>
      <c r="H8">
        <v>6</v>
      </c>
      <c r="I8">
        <v>7</v>
      </c>
      <c r="J8">
        <v>8</v>
      </c>
      <c r="Q8" s="20">
        <v>5</v>
      </c>
      <c r="R8" s="20">
        <f>계약기본사항!F14</f>
        <v>2</v>
      </c>
      <c r="S8">
        <f>IF(Q8-R8&lt;=5,Q8-R8,5)</f>
        <v>3</v>
      </c>
      <c r="T8" s="13">
        <f>R8*$C$1*12</f>
        <v>79920000</v>
      </c>
      <c r="U8" s="14">
        <f>T8/10000</f>
        <v>7992</v>
      </c>
      <c r="V8" s="14">
        <f>ROUNDDOWN(U8,1)</f>
        <v>7992</v>
      </c>
      <c r="W8" s="13">
        <f t="shared" ref="W8:W11" si="2">R8*$C$3*12</f>
        <v>88161600</v>
      </c>
      <c r="X8" s="14">
        <f>W8/10000</f>
        <v>8816.16</v>
      </c>
      <c r="Y8" s="14">
        <f>ROUNDDOWN(X8,1)</f>
        <v>8816.1</v>
      </c>
      <c r="AD8" s="1">
        <v>1700</v>
      </c>
    </row>
    <row r="9" spans="1:30" x14ac:dyDescent="0.4">
      <c r="A9" t="s">
        <v>52</v>
      </c>
      <c r="F9" t="s">
        <v>10</v>
      </c>
      <c r="G9" t="s">
        <v>54</v>
      </c>
      <c r="H9" t="s">
        <v>53</v>
      </c>
      <c r="I9" t="s">
        <v>9</v>
      </c>
      <c r="J9" t="s">
        <v>10</v>
      </c>
      <c r="K9" t="s">
        <v>55</v>
      </c>
      <c r="L9" t="s">
        <v>56</v>
      </c>
      <c r="M9" t="s">
        <v>57</v>
      </c>
      <c r="Q9" s="20">
        <v>7</v>
      </c>
      <c r="R9" s="20">
        <f>계약기본사항!F15</f>
        <v>15</v>
      </c>
      <c r="S9">
        <f t="shared" ref="S9:S11" si="3">IF(Q9-R9&lt;=5,Q9-R9,5)</f>
        <v>-8</v>
      </c>
      <c r="T9" s="13">
        <f t="shared" ref="T9:T11" si="4">R9*$C$1*12</f>
        <v>599400000</v>
      </c>
      <c r="U9" s="14">
        <f t="shared" ref="U9:U11" si="5">T9/10000</f>
        <v>59940</v>
      </c>
      <c r="V9" s="14">
        <f t="shared" ref="V9:V11" si="6">ROUNDDOWN(U9,1)</f>
        <v>59940</v>
      </c>
      <c r="W9" s="13">
        <f t="shared" si="2"/>
        <v>661212000</v>
      </c>
      <c r="X9" s="14">
        <f t="shared" ref="X9:X11" si="7">W9/10000</f>
        <v>66121.2</v>
      </c>
      <c r="Y9" s="14">
        <f t="shared" ref="Y9:Y11" si="8">ROUNDDOWN(X9,1)</f>
        <v>66121.2</v>
      </c>
      <c r="AD9" s="1">
        <v>1800</v>
      </c>
    </row>
    <row r="10" spans="1:30" x14ac:dyDescent="0.4">
      <c r="A10">
        <f>계약기본사항!F14</f>
        <v>2</v>
      </c>
      <c r="D10" s="1"/>
      <c r="E10" s="1"/>
      <c r="F10" s="1">
        <f>계약기본사항!B14</f>
        <v>1808</v>
      </c>
      <c r="G10" s="21">
        <f>계약기본사항!C14</f>
        <v>0.22600000000000001</v>
      </c>
      <c r="H10" s="1"/>
      <c r="I10" s="1"/>
      <c r="J10" s="1">
        <f>계약기본사항!B19</f>
        <v>53067</v>
      </c>
      <c r="K10" s="19"/>
      <c r="M10" t="str">
        <f>IF($T$3=0,"",IF($T$3=2,"",((MIN(5,A10+1-(VLOOKUP(#REF!,자체계산시트!$Q$7:$R$11,2,0))))*자체계산시트!$R$18)))</f>
        <v/>
      </c>
      <c r="N10" t="str">
        <f>A10&amp;"년"</f>
        <v>2년</v>
      </c>
      <c r="Q10" s="20">
        <v>10</v>
      </c>
      <c r="R10" s="20">
        <f>계약기본사항!F16</f>
        <v>20</v>
      </c>
      <c r="S10">
        <f t="shared" si="3"/>
        <v>-10</v>
      </c>
      <c r="T10" s="13">
        <f t="shared" si="4"/>
        <v>799200000</v>
      </c>
      <c r="U10" s="14">
        <f t="shared" si="5"/>
        <v>79920</v>
      </c>
      <c r="V10" s="14">
        <f t="shared" si="6"/>
        <v>79920</v>
      </c>
      <c r="W10" s="13">
        <f t="shared" si="2"/>
        <v>881616000</v>
      </c>
      <c r="X10" s="14">
        <f t="shared" si="7"/>
        <v>88161.600000000006</v>
      </c>
      <c r="Y10" s="14">
        <f t="shared" si="8"/>
        <v>88161.600000000006</v>
      </c>
      <c r="AD10" s="1">
        <v>1900</v>
      </c>
    </row>
    <row r="11" spans="1:30" x14ac:dyDescent="0.4">
      <c r="A11">
        <f>계약기본사항!F15</f>
        <v>15</v>
      </c>
      <c r="B11" t="s">
        <v>58</v>
      </c>
      <c r="D11" s="1"/>
      <c r="E11" s="1"/>
      <c r="F11" s="1">
        <f>계약기본사항!B15</f>
        <v>59665</v>
      </c>
      <c r="G11" s="21">
        <f>계약기본사항!C15</f>
        <v>0.995</v>
      </c>
      <c r="H11" s="1"/>
      <c r="I11" s="1"/>
      <c r="J11" s="1">
        <f>계약기본사항!B20</f>
        <v>67431</v>
      </c>
      <c r="K11" s="19"/>
      <c r="M11" t="str">
        <f>IF($T$3=0,"",IF($T$3=2,"",((MIN(5,A11+1-(VLOOKUP(#REF!,자체계산시트!$Q$7:$R$11,2,0))))*자체계산시트!$R$18)))</f>
        <v/>
      </c>
      <c r="N11" t="str">
        <f t="shared" ref="N11:N12" si="9">A11&amp;"년"</f>
        <v>15년</v>
      </c>
      <c r="Q11" s="20">
        <v>30</v>
      </c>
      <c r="R11" s="20">
        <f>계약기본사항!F16</f>
        <v>20</v>
      </c>
      <c r="S11">
        <f t="shared" si="3"/>
        <v>5</v>
      </c>
      <c r="T11" s="13">
        <f t="shared" si="4"/>
        <v>799200000</v>
      </c>
      <c r="U11" s="14">
        <f t="shared" si="5"/>
        <v>79920</v>
      </c>
      <c r="V11" s="14">
        <f t="shared" si="6"/>
        <v>79920</v>
      </c>
      <c r="W11" s="13">
        <f t="shared" si="2"/>
        <v>881616000</v>
      </c>
      <c r="X11" s="14">
        <f t="shared" si="7"/>
        <v>88161.600000000006</v>
      </c>
      <c r="Y11" s="14">
        <f t="shared" si="8"/>
        <v>88161.600000000006</v>
      </c>
      <c r="AD11" s="1">
        <v>2000</v>
      </c>
    </row>
    <row r="12" spans="1:30" x14ac:dyDescent="0.4">
      <c r="A12">
        <f>계약기본사항!F16</f>
        <v>20</v>
      </c>
      <c r="D12" s="1"/>
      <c r="E12" s="1"/>
      <c r="F12" s="1">
        <f>계약기본사항!B16</f>
        <v>62095</v>
      </c>
      <c r="G12" s="21">
        <f>계약기본사항!C16</f>
        <v>1.0349999999999999</v>
      </c>
      <c r="H12" s="1"/>
      <c r="I12" s="1"/>
      <c r="J12" s="1">
        <f>계약기본사항!B21</f>
        <v>72444</v>
      </c>
      <c r="K12" s="19"/>
      <c r="M12" t="str">
        <f>IF($T$3=0,"",IF($T$3=2,"",((MIN(5,A12+1-(VLOOKUP(#REF!,자체계산시트!$Q$7:$R$11,2,0))))*자체계산시트!$R$18)))</f>
        <v/>
      </c>
      <c r="N12" t="str">
        <f t="shared" si="9"/>
        <v>20년</v>
      </c>
      <c r="Q12" t="s">
        <v>59</v>
      </c>
      <c r="R12" s="22">
        <f>ROUNDDOWN(((C3*A10*12)/10000),0)</f>
        <v>8816</v>
      </c>
      <c r="S12" s="1" t="str">
        <f>TEXT(R12,"#,###")&amp;" 만원"</f>
        <v>8,816 만원</v>
      </c>
      <c r="T12" s="13"/>
      <c r="U12" s="14"/>
      <c r="V12" s="13"/>
      <c r="AD12" s="1">
        <v>2100</v>
      </c>
    </row>
    <row r="13" spans="1:30" x14ac:dyDescent="0.4">
      <c r="D13" s="1"/>
      <c r="E13" s="1"/>
      <c r="F13" s="1"/>
      <c r="G13" s="21"/>
      <c r="H13" s="1"/>
      <c r="I13" s="1"/>
      <c r="J13" s="1"/>
      <c r="K13" s="19"/>
      <c r="P13" t="s">
        <v>60</v>
      </c>
      <c r="Q13" t="s">
        <v>61</v>
      </c>
      <c r="R13" s="16">
        <f>K1</f>
        <v>51948</v>
      </c>
      <c r="S13" t="str">
        <f>TEXT(R13,"#,###")&amp;" 만원"</f>
        <v>51,948 만원</v>
      </c>
      <c r="T13" s="13" t="str">
        <f>L3</f>
        <v>(3,330,000원 x 13년)</v>
      </c>
      <c r="V13" s="13"/>
      <c r="AD13" s="1">
        <v>2200</v>
      </c>
    </row>
    <row r="14" spans="1:30" x14ac:dyDescent="0.4">
      <c r="D14" s="1"/>
      <c r="E14" s="1"/>
      <c r="F14" s="1"/>
      <c r="G14" s="21"/>
      <c r="H14" s="1"/>
      <c r="I14" s="1"/>
      <c r="J14" s="1"/>
      <c r="K14" s="19"/>
      <c r="P14" s="23" t="s">
        <v>62</v>
      </c>
      <c r="Q14" t="s">
        <v>63</v>
      </c>
      <c r="R14" s="1">
        <f>IFERROR(IF(O3="-","",$O$3*R8*12),"")</f>
        <v>2400</v>
      </c>
      <c r="S14" s="1" t="str">
        <f>TEXT(R14,"#,###")&amp;" 만원"</f>
        <v>2,400 만원</v>
      </c>
      <c r="T14" s="13" t="str">
        <f>"("&amp;O3&amp;" 만원"&amp;" x "&amp;R8&amp;"년"&amp;")"</f>
        <v>(100 만원 x 2년)</v>
      </c>
      <c r="AD14" s="1">
        <v>2300</v>
      </c>
    </row>
    <row r="15" spans="1:30" x14ac:dyDescent="0.4">
      <c r="D15" s="1"/>
      <c r="E15" s="1"/>
      <c r="F15" s="1"/>
      <c r="G15" s="21"/>
      <c r="H15" s="1"/>
      <c r="I15" s="1"/>
      <c r="J15" s="1"/>
      <c r="K15" s="19"/>
      <c r="AD15" s="1">
        <v>2400</v>
      </c>
    </row>
    <row r="16" spans="1:30" ht="16.5" customHeight="1" x14ac:dyDescent="0.4">
      <c r="D16" s="1"/>
      <c r="E16" s="1"/>
      <c r="F16" s="1"/>
      <c r="G16" s="21"/>
      <c r="H16" s="1"/>
      <c r="I16" s="1"/>
      <c r="J16" s="1"/>
      <c r="K16" s="19"/>
      <c r="P16" t="s">
        <v>60</v>
      </c>
      <c r="Q16" t="s">
        <v>64</v>
      </c>
      <c r="R16" s="13">
        <f>N1</f>
        <v>599400000</v>
      </c>
      <c r="S16" s="13" t="str">
        <f>P1</f>
        <v>59,940 만원</v>
      </c>
      <c r="T16" t="str">
        <f>IF($Q$3=1,"("&amp;$S$1&amp;" x "&amp;$Q$5&amp;")","("&amp;$S$2&amp;" x "&amp;$Q$5&amp;")")</f>
        <v>(11,988 만원 x 최대 5년)</v>
      </c>
      <c r="W16" s="13"/>
      <c r="Y16" s="13">
        <f>V1</f>
        <v>0</v>
      </c>
      <c r="AD16" s="1">
        <v>2500</v>
      </c>
    </row>
    <row r="17" spans="16:30" x14ac:dyDescent="0.4">
      <c r="P17" s="23" t="s">
        <v>62</v>
      </c>
      <c r="Q17" t="s">
        <v>65</v>
      </c>
      <c r="R17" s="1">
        <f>IFERROR(IF(O3="-","",$O$3*계약기본사항!C4*12*0.5),"")</f>
        <v>9000</v>
      </c>
      <c r="S17" s="1" t="str">
        <f>TEXT(R17,"#,###")&amp;" 만원"</f>
        <v>9,000 만원</v>
      </c>
      <c r="T17" s="13" t="str">
        <f>"("&amp;O3&amp;" 만원"&amp;" x "&amp;계약기본사항!C4&amp;"년"&amp;" x 50%"&amp;")"</f>
        <v>(100 만원 x 15년 x 50%)</v>
      </c>
      <c r="AD17" s="1">
        <v>2600</v>
      </c>
    </row>
    <row r="18" spans="16:30" x14ac:dyDescent="0.4">
      <c r="P18" s="23" t="s">
        <v>62</v>
      </c>
      <c r="Q18" t="s">
        <v>66</v>
      </c>
      <c r="R18" s="1">
        <f>IFERROR(IF(T3=1,"",IF($O$3="-","",IF(Q3=1,$R$17/$W$18,R17/$W$18))),"")</f>
        <v>1800</v>
      </c>
      <c r="S18" s="1" t="str">
        <f>TEXT(R18,"#,###")&amp;" 만원"</f>
        <v>1,800 만원</v>
      </c>
      <c r="T18" s="13" t="str">
        <f>"("&amp;S18&amp;" x "&amp;"최대 "&amp;W18&amp;"년"&amp;")"</f>
        <v>(1,800 만원 x 최대 5년)</v>
      </c>
      <c r="V18" t="s">
        <v>67</v>
      </c>
      <c r="W18">
        <f>IF($Q$3=1,5,10)</f>
        <v>5</v>
      </c>
      <c r="X18">
        <f>IFERROR(R18*W18,"")</f>
        <v>9000</v>
      </c>
      <c r="AD18" s="1">
        <v>2700</v>
      </c>
    </row>
    <row r="19" spans="16:30" x14ac:dyDescent="0.4">
      <c r="AD19" s="1">
        <v>2800</v>
      </c>
    </row>
    <row r="20" spans="16:30" x14ac:dyDescent="0.4">
      <c r="AD20" s="1">
        <v>2900</v>
      </c>
    </row>
    <row r="21" spans="16:30" x14ac:dyDescent="0.4">
      <c r="Q21" t="s">
        <v>68</v>
      </c>
      <c r="R21">
        <f>IF(계약기본사항!B5&lt;3000,10,60)</f>
        <v>60</v>
      </c>
      <c r="S21" s="1"/>
      <c r="AD21" s="1">
        <v>3000</v>
      </c>
    </row>
    <row r="22" spans="16:30" x14ac:dyDescent="0.4">
      <c r="Q22" t="s">
        <v>69</v>
      </c>
      <c r="R22">
        <f>R21*2</f>
        <v>120</v>
      </c>
      <c r="AD22" s="1">
        <v>3100</v>
      </c>
    </row>
    <row r="23" spans="16:30" x14ac:dyDescent="0.4">
      <c r="AD23" s="1">
        <v>3200</v>
      </c>
    </row>
    <row r="24" spans="16:30" x14ac:dyDescent="0.4">
      <c r="P24" t="s">
        <v>23</v>
      </c>
      <c r="Q24">
        <f>계약기본사항!B5</f>
        <v>50000</v>
      </c>
      <c r="T24" t="str">
        <f>IF($Q$3=1,"("&amp;$S$1&amp;" x "&amp;$Q$5&amp;")","("&amp;$S$2&amp;" x "&amp;$Q$5&amp;")")</f>
        <v>(11,988 만원 x 최대 5년)</v>
      </c>
      <c r="AD24" s="1">
        <v>3300</v>
      </c>
    </row>
    <row r="25" spans="16:30" x14ac:dyDescent="0.4">
      <c r="AD25" s="1">
        <v>3400</v>
      </c>
    </row>
    <row r="26" spans="16:30" x14ac:dyDescent="0.4">
      <c r="AD26" s="1">
        <v>3500</v>
      </c>
    </row>
    <row r="27" spans="16:30" x14ac:dyDescent="0.4">
      <c r="AD27" s="1">
        <v>3600</v>
      </c>
    </row>
    <row r="28" spans="16:30" x14ac:dyDescent="0.4">
      <c r="AD28" s="1">
        <v>3700</v>
      </c>
    </row>
    <row r="29" spans="16:30" x14ac:dyDescent="0.4">
      <c r="AD29" s="1">
        <v>3800</v>
      </c>
    </row>
    <row r="30" spans="16:30" x14ac:dyDescent="0.4">
      <c r="AD30" s="1">
        <v>3900</v>
      </c>
    </row>
    <row r="31" spans="16:30" x14ac:dyDescent="0.4">
      <c r="AD31" s="1">
        <v>4000</v>
      </c>
    </row>
    <row r="32" spans="16:30" x14ac:dyDescent="0.4">
      <c r="Q32" s="2" t="s">
        <v>14</v>
      </c>
      <c r="R32" s="2" t="s">
        <v>19</v>
      </c>
      <c r="S32" s="2" t="s">
        <v>1</v>
      </c>
      <c r="T32" s="2" t="s">
        <v>7</v>
      </c>
      <c r="U32" s="2" t="s">
        <v>27</v>
      </c>
      <c r="AD32" s="1">
        <v>4100</v>
      </c>
    </row>
    <row r="33" spans="17:30" x14ac:dyDescent="0.4">
      <c r="Q33" s="2" t="s">
        <v>15</v>
      </c>
      <c r="R33" s="2" t="s">
        <v>18</v>
      </c>
      <c r="S33" s="2" t="s">
        <v>0</v>
      </c>
      <c r="T33" s="2" t="s">
        <v>2</v>
      </c>
      <c r="U33" s="2" t="s">
        <v>26</v>
      </c>
      <c r="AD33" s="1">
        <v>4200</v>
      </c>
    </row>
    <row r="34" spans="17:30" x14ac:dyDescent="0.4">
      <c r="T34" s="2" t="s">
        <v>3</v>
      </c>
      <c r="U34" s="2" t="s">
        <v>28</v>
      </c>
      <c r="AD34" s="1">
        <v>4300</v>
      </c>
    </row>
    <row r="35" spans="17:30" ht="16.5" customHeight="1" x14ac:dyDescent="0.4">
      <c r="T35" s="2" t="s">
        <v>4</v>
      </c>
      <c r="AD35" s="1">
        <v>4400</v>
      </c>
    </row>
    <row r="36" spans="17:30" x14ac:dyDescent="0.4">
      <c r="T36" s="2" t="s">
        <v>5</v>
      </c>
      <c r="AD36" s="1">
        <v>4500</v>
      </c>
    </row>
    <row r="37" spans="17:30" x14ac:dyDescent="0.4">
      <c r="T37" s="2" t="s">
        <v>6</v>
      </c>
      <c r="AD37" s="1">
        <v>4600</v>
      </c>
    </row>
    <row r="38" spans="17:30" x14ac:dyDescent="0.4">
      <c r="AD38" s="1">
        <v>4700</v>
      </c>
    </row>
    <row r="39" spans="17:30" x14ac:dyDescent="0.4">
      <c r="AD39" s="1">
        <v>4800</v>
      </c>
    </row>
    <row r="40" spans="17:30" x14ac:dyDescent="0.4">
      <c r="AD40" s="1">
        <v>4900</v>
      </c>
    </row>
    <row r="41" spans="17:30" x14ac:dyDescent="0.4">
      <c r="AD41" s="1">
        <v>5000</v>
      </c>
    </row>
    <row r="42" spans="17:30" x14ac:dyDescent="0.4">
      <c r="AD42" s="1">
        <v>5100</v>
      </c>
    </row>
    <row r="43" spans="17:30" x14ac:dyDescent="0.4">
      <c r="AD43" s="1">
        <v>5200</v>
      </c>
    </row>
    <row r="44" spans="17:30" x14ac:dyDescent="0.4">
      <c r="AD44" s="1">
        <v>5300</v>
      </c>
    </row>
    <row r="45" spans="17:30" x14ac:dyDescent="0.4">
      <c r="AD45" s="1">
        <v>5400</v>
      </c>
    </row>
    <row r="46" spans="17:30" x14ac:dyDescent="0.4">
      <c r="AD46" s="1">
        <v>5500</v>
      </c>
    </row>
    <row r="47" spans="17:30" x14ac:dyDescent="0.4">
      <c r="AD47" s="1">
        <v>5600</v>
      </c>
    </row>
    <row r="48" spans="17:30" x14ac:dyDescent="0.4">
      <c r="AD48" s="1">
        <v>5700</v>
      </c>
    </row>
    <row r="49" spans="30:30" x14ac:dyDescent="0.4">
      <c r="AD49" s="1">
        <v>5800</v>
      </c>
    </row>
    <row r="50" spans="30:30" x14ac:dyDescent="0.4">
      <c r="AD50" s="1">
        <v>5900</v>
      </c>
    </row>
    <row r="51" spans="30:30" x14ac:dyDescent="0.4">
      <c r="AD51" s="1">
        <v>6000</v>
      </c>
    </row>
    <row r="52" spans="30:30" x14ac:dyDescent="0.4">
      <c r="AD52" s="1">
        <v>6100</v>
      </c>
    </row>
    <row r="53" spans="30:30" x14ac:dyDescent="0.4">
      <c r="AD53" s="1">
        <v>6200</v>
      </c>
    </row>
    <row r="54" spans="30:30" x14ac:dyDescent="0.4">
      <c r="AD54" s="1">
        <v>6300</v>
      </c>
    </row>
    <row r="55" spans="30:30" x14ac:dyDescent="0.4">
      <c r="AD55" s="1">
        <v>6400</v>
      </c>
    </row>
    <row r="56" spans="30:30" x14ac:dyDescent="0.4">
      <c r="AD56" s="1">
        <v>6500</v>
      </c>
    </row>
    <row r="57" spans="30:30" x14ac:dyDescent="0.4">
      <c r="AD57" s="1">
        <v>6600</v>
      </c>
    </row>
    <row r="58" spans="30:30" x14ac:dyDescent="0.4">
      <c r="AD58" s="1">
        <v>6700</v>
      </c>
    </row>
    <row r="59" spans="30:30" x14ac:dyDescent="0.4">
      <c r="AD59" s="1">
        <v>6800</v>
      </c>
    </row>
    <row r="60" spans="30:30" x14ac:dyDescent="0.4">
      <c r="AD60" s="1">
        <v>6900</v>
      </c>
    </row>
    <row r="61" spans="30:30" x14ac:dyDescent="0.4">
      <c r="AD61" s="1">
        <v>7000</v>
      </c>
    </row>
    <row r="62" spans="30:30" x14ac:dyDescent="0.4">
      <c r="AD62" s="1">
        <v>7100</v>
      </c>
    </row>
    <row r="63" spans="30:30" x14ac:dyDescent="0.4">
      <c r="AD63" s="1">
        <v>7200</v>
      </c>
    </row>
    <row r="64" spans="30:30" x14ac:dyDescent="0.4">
      <c r="AD64" s="1">
        <v>7300</v>
      </c>
    </row>
    <row r="65" spans="30:30" x14ac:dyDescent="0.4">
      <c r="AD65" s="1">
        <v>7400</v>
      </c>
    </row>
    <row r="66" spans="30:30" x14ac:dyDescent="0.4">
      <c r="AD66" s="1">
        <v>7500</v>
      </c>
    </row>
    <row r="67" spans="30:30" x14ac:dyDescent="0.4">
      <c r="AD67" s="1">
        <v>7600</v>
      </c>
    </row>
    <row r="68" spans="30:30" x14ac:dyDescent="0.4">
      <c r="AD68" s="1">
        <v>7700</v>
      </c>
    </row>
    <row r="69" spans="30:30" x14ac:dyDescent="0.4">
      <c r="AD69" s="1">
        <v>7800</v>
      </c>
    </row>
    <row r="70" spans="30:30" x14ac:dyDescent="0.4">
      <c r="AD70" s="1">
        <v>7900</v>
      </c>
    </row>
    <row r="71" spans="30:30" x14ac:dyDescent="0.4">
      <c r="AD71" s="1">
        <v>8000</v>
      </c>
    </row>
    <row r="72" spans="30:30" x14ac:dyDescent="0.4">
      <c r="AD72" s="1">
        <v>8100</v>
      </c>
    </row>
    <row r="73" spans="30:30" x14ac:dyDescent="0.4">
      <c r="AD73" s="1">
        <v>8200</v>
      </c>
    </row>
    <row r="74" spans="30:30" x14ac:dyDescent="0.4">
      <c r="AD74" s="1">
        <v>8300</v>
      </c>
    </row>
    <row r="75" spans="30:30" x14ac:dyDescent="0.4">
      <c r="AD75" s="1">
        <v>8400</v>
      </c>
    </row>
    <row r="76" spans="30:30" x14ac:dyDescent="0.4">
      <c r="AD76" s="1">
        <v>8500</v>
      </c>
    </row>
    <row r="77" spans="30:30" x14ac:dyDescent="0.4">
      <c r="AD77" s="1">
        <v>8600</v>
      </c>
    </row>
    <row r="78" spans="30:30" x14ac:dyDescent="0.4">
      <c r="AD78" s="1">
        <v>8700</v>
      </c>
    </row>
    <row r="79" spans="30:30" x14ac:dyDescent="0.4">
      <c r="AD79" s="1">
        <v>8800</v>
      </c>
    </row>
    <row r="80" spans="30:30" x14ac:dyDescent="0.4">
      <c r="AD80" s="1">
        <v>8900</v>
      </c>
    </row>
    <row r="81" spans="30:30" x14ac:dyDescent="0.4">
      <c r="AD81" s="1">
        <v>9000</v>
      </c>
    </row>
    <row r="82" spans="30:30" x14ac:dyDescent="0.4">
      <c r="AD82" s="1">
        <v>9100</v>
      </c>
    </row>
    <row r="83" spans="30:30" x14ac:dyDescent="0.4">
      <c r="AD83" s="1">
        <v>9200</v>
      </c>
    </row>
    <row r="84" spans="30:30" x14ac:dyDescent="0.4">
      <c r="AD84" s="1">
        <v>9300</v>
      </c>
    </row>
    <row r="85" spans="30:30" x14ac:dyDescent="0.4">
      <c r="AD85" s="1">
        <v>9400</v>
      </c>
    </row>
    <row r="86" spans="30:30" x14ac:dyDescent="0.4">
      <c r="AD86" s="1">
        <v>9500</v>
      </c>
    </row>
    <row r="87" spans="30:30" x14ac:dyDescent="0.4">
      <c r="AD87" s="1">
        <v>9600</v>
      </c>
    </row>
    <row r="88" spans="30:30" x14ac:dyDescent="0.4">
      <c r="AD88" s="1">
        <v>9700</v>
      </c>
    </row>
    <row r="89" spans="30:30" x14ac:dyDescent="0.4">
      <c r="AD89" s="1">
        <v>9800</v>
      </c>
    </row>
    <row r="90" spans="30:30" x14ac:dyDescent="0.4">
      <c r="AD90" s="1">
        <v>9900</v>
      </c>
    </row>
    <row r="91" spans="30:30" x14ac:dyDescent="0.4">
      <c r="AD91" s="1">
        <v>10000</v>
      </c>
    </row>
    <row r="92" spans="30:30" x14ac:dyDescent="0.4">
      <c r="AD92" s="1">
        <v>10100</v>
      </c>
    </row>
    <row r="93" spans="30:30" x14ac:dyDescent="0.4">
      <c r="AD93" s="1">
        <v>10200</v>
      </c>
    </row>
    <row r="94" spans="30:30" x14ac:dyDescent="0.4">
      <c r="AD94" s="1">
        <v>10300</v>
      </c>
    </row>
    <row r="95" spans="30:30" x14ac:dyDescent="0.4">
      <c r="AD95" s="1">
        <v>10400</v>
      </c>
    </row>
    <row r="96" spans="30:30" x14ac:dyDescent="0.4">
      <c r="AD96" s="1">
        <v>10500</v>
      </c>
    </row>
    <row r="97" spans="30:30" x14ac:dyDescent="0.4">
      <c r="AD97" s="1">
        <v>10600</v>
      </c>
    </row>
    <row r="98" spans="30:30" x14ac:dyDescent="0.4">
      <c r="AD98" s="1">
        <v>10700</v>
      </c>
    </row>
    <row r="99" spans="30:30" x14ac:dyDescent="0.4">
      <c r="AD99" s="1">
        <v>10800</v>
      </c>
    </row>
    <row r="100" spans="30:30" x14ac:dyDescent="0.4">
      <c r="AD100" s="1">
        <v>10900</v>
      </c>
    </row>
    <row r="101" spans="30:30" x14ac:dyDescent="0.4">
      <c r="AD101" s="1">
        <v>11000</v>
      </c>
    </row>
    <row r="102" spans="30:30" x14ac:dyDescent="0.4">
      <c r="AD102" s="1">
        <v>11100</v>
      </c>
    </row>
    <row r="103" spans="30:30" x14ac:dyDescent="0.4">
      <c r="AD103" s="1">
        <v>11200</v>
      </c>
    </row>
    <row r="104" spans="30:30" x14ac:dyDescent="0.4">
      <c r="AD104" s="1">
        <v>11300</v>
      </c>
    </row>
    <row r="105" spans="30:30" x14ac:dyDescent="0.4">
      <c r="AD105" s="1">
        <v>11400</v>
      </c>
    </row>
    <row r="106" spans="30:30" x14ac:dyDescent="0.4">
      <c r="AD106" s="1">
        <v>11500</v>
      </c>
    </row>
    <row r="107" spans="30:30" x14ac:dyDescent="0.4">
      <c r="AD107" s="1">
        <v>11600</v>
      </c>
    </row>
    <row r="108" spans="30:30" x14ac:dyDescent="0.4">
      <c r="AD108" s="1">
        <v>11700</v>
      </c>
    </row>
    <row r="109" spans="30:30" x14ac:dyDescent="0.4">
      <c r="AD109" s="1">
        <v>11800</v>
      </c>
    </row>
    <row r="110" spans="30:30" x14ac:dyDescent="0.4">
      <c r="AD110" s="1">
        <v>11900</v>
      </c>
    </row>
    <row r="111" spans="30:30" x14ac:dyDescent="0.4">
      <c r="AD111" s="1">
        <v>12000</v>
      </c>
    </row>
    <row r="112" spans="30:30" x14ac:dyDescent="0.4">
      <c r="AD112" s="1">
        <v>12100</v>
      </c>
    </row>
    <row r="113" spans="30:30" x14ac:dyDescent="0.4">
      <c r="AD113" s="1">
        <v>12200</v>
      </c>
    </row>
    <row r="114" spans="30:30" x14ac:dyDescent="0.4">
      <c r="AD114" s="1">
        <v>12300</v>
      </c>
    </row>
    <row r="115" spans="30:30" x14ac:dyDescent="0.4">
      <c r="AD115" s="1">
        <v>12400</v>
      </c>
    </row>
    <row r="116" spans="30:30" x14ac:dyDescent="0.4">
      <c r="AD116" s="1">
        <v>12500</v>
      </c>
    </row>
    <row r="117" spans="30:30" x14ac:dyDescent="0.4">
      <c r="AD117" s="1">
        <v>12600</v>
      </c>
    </row>
    <row r="118" spans="30:30" x14ac:dyDescent="0.4">
      <c r="AD118" s="1">
        <v>12700</v>
      </c>
    </row>
    <row r="119" spans="30:30" x14ac:dyDescent="0.4">
      <c r="AD119" s="1">
        <v>12800</v>
      </c>
    </row>
    <row r="120" spans="30:30" x14ac:dyDescent="0.4">
      <c r="AD120" s="1">
        <v>12900</v>
      </c>
    </row>
    <row r="121" spans="30:30" x14ac:dyDescent="0.4">
      <c r="AD121" s="1">
        <v>13000</v>
      </c>
    </row>
    <row r="122" spans="30:30" x14ac:dyDescent="0.4">
      <c r="AD122" s="1">
        <v>13100</v>
      </c>
    </row>
    <row r="123" spans="30:30" x14ac:dyDescent="0.4">
      <c r="AD123" s="1">
        <v>13200</v>
      </c>
    </row>
    <row r="124" spans="30:30" x14ac:dyDescent="0.4">
      <c r="AD124" s="1">
        <v>13300</v>
      </c>
    </row>
    <row r="125" spans="30:30" x14ac:dyDescent="0.4">
      <c r="AD125" s="1">
        <v>13400</v>
      </c>
    </row>
    <row r="126" spans="30:30" x14ac:dyDescent="0.4">
      <c r="AD126" s="1">
        <v>13500</v>
      </c>
    </row>
    <row r="127" spans="30:30" x14ac:dyDescent="0.4">
      <c r="AD127" s="1">
        <v>13600</v>
      </c>
    </row>
    <row r="128" spans="30:30" x14ac:dyDescent="0.4">
      <c r="AD128" s="1">
        <v>13700</v>
      </c>
    </row>
    <row r="129" spans="30:30" x14ac:dyDescent="0.4">
      <c r="AD129" s="1">
        <v>13800</v>
      </c>
    </row>
    <row r="130" spans="30:30" x14ac:dyDescent="0.4">
      <c r="AD130" s="1">
        <v>13900</v>
      </c>
    </row>
    <row r="131" spans="30:30" x14ac:dyDescent="0.4">
      <c r="AD131" s="1">
        <v>14000</v>
      </c>
    </row>
    <row r="132" spans="30:30" x14ac:dyDescent="0.4">
      <c r="AD132" s="1">
        <v>14100</v>
      </c>
    </row>
    <row r="133" spans="30:30" x14ac:dyDescent="0.4">
      <c r="AD133" s="1">
        <v>14200</v>
      </c>
    </row>
    <row r="134" spans="30:30" x14ac:dyDescent="0.4">
      <c r="AD134" s="1">
        <v>14300</v>
      </c>
    </row>
    <row r="135" spans="30:30" x14ac:dyDescent="0.4">
      <c r="AD135" s="1">
        <v>14400</v>
      </c>
    </row>
    <row r="136" spans="30:30" x14ac:dyDescent="0.4">
      <c r="AD136" s="1">
        <v>14500</v>
      </c>
    </row>
    <row r="137" spans="30:30" x14ac:dyDescent="0.4">
      <c r="AD137" s="1">
        <v>14600</v>
      </c>
    </row>
    <row r="138" spans="30:30" x14ac:dyDescent="0.4">
      <c r="AD138" s="1">
        <v>14700</v>
      </c>
    </row>
    <row r="139" spans="30:30" x14ac:dyDescent="0.4">
      <c r="AD139" s="1">
        <v>14800</v>
      </c>
    </row>
    <row r="140" spans="30:30" x14ac:dyDescent="0.4">
      <c r="AD140" s="1">
        <v>14900</v>
      </c>
    </row>
    <row r="141" spans="30:30" x14ac:dyDescent="0.4">
      <c r="AD141" s="1">
        <v>15000</v>
      </c>
    </row>
    <row r="142" spans="30:30" x14ac:dyDescent="0.4">
      <c r="AD142" s="1">
        <v>15100</v>
      </c>
    </row>
    <row r="143" spans="30:30" x14ac:dyDescent="0.4">
      <c r="AD143" s="1">
        <v>15200</v>
      </c>
    </row>
    <row r="144" spans="30:30" x14ac:dyDescent="0.4">
      <c r="AD144" s="1">
        <v>15300</v>
      </c>
    </row>
    <row r="145" spans="30:30" x14ac:dyDescent="0.4">
      <c r="AD145" s="1">
        <v>15400</v>
      </c>
    </row>
    <row r="146" spans="30:30" x14ac:dyDescent="0.4">
      <c r="AD146" s="1">
        <v>15500</v>
      </c>
    </row>
    <row r="147" spans="30:30" x14ac:dyDescent="0.4">
      <c r="AD147" s="1">
        <v>15600</v>
      </c>
    </row>
    <row r="148" spans="30:30" x14ac:dyDescent="0.4">
      <c r="AD148" s="1">
        <v>15700</v>
      </c>
    </row>
    <row r="149" spans="30:30" x14ac:dyDescent="0.4">
      <c r="AD149" s="1">
        <v>15800</v>
      </c>
    </row>
    <row r="150" spans="30:30" x14ac:dyDescent="0.4">
      <c r="AD150" s="1">
        <v>15900</v>
      </c>
    </row>
    <row r="151" spans="30:30" x14ac:dyDescent="0.4">
      <c r="AD151" s="1">
        <v>16000</v>
      </c>
    </row>
    <row r="152" spans="30:30" x14ac:dyDescent="0.4">
      <c r="AD152" s="1">
        <v>16100</v>
      </c>
    </row>
    <row r="153" spans="30:30" x14ac:dyDescent="0.4">
      <c r="AD153" s="1">
        <v>16200</v>
      </c>
    </row>
    <row r="154" spans="30:30" x14ac:dyDescent="0.4">
      <c r="AD154" s="1">
        <v>16300</v>
      </c>
    </row>
    <row r="155" spans="30:30" x14ac:dyDescent="0.4">
      <c r="AD155" s="1">
        <v>16400</v>
      </c>
    </row>
    <row r="156" spans="30:30" x14ac:dyDescent="0.4">
      <c r="AD156" s="1">
        <v>16500</v>
      </c>
    </row>
    <row r="157" spans="30:30" x14ac:dyDescent="0.4">
      <c r="AD157" s="1">
        <v>16600</v>
      </c>
    </row>
    <row r="158" spans="30:30" x14ac:dyDescent="0.4">
      <c r="AD158" s="1">
        <v>16700</v>
      </c>
    </row>
    <row r="159" spans="30:30" x14ac:dyDescent="0.4">
      <c r="AD159" s="1">
        <v>16800</v>
      </c>
    </row>
    <row r="160" spans="30:30" x14ac:dyDescent="0.4">
      <c r="AD160" s="1">
        <v>16900</v>
      </c>
    </row>
    <row r="161" spans="30:30" x14ac:dyDescent="0.4">
      <c r="AD161" s="1">
        <v>17000</v>
      </c>
    </row>
    <row r="162" spans="30:30" x14ac:dyDescent="0.4">
      <c r="AD162" s="1">
        <v>17100</v>
      </c>
    </row>
    <row r="163" spans="30:30" x14ac:dyDescent="0.4">
      <c r="AD163" s="1">
        <v>17200</v>
      </c>
    </row>
    <row r="164" spans="30:30" x14ac:dyDescent="0.4">
      <c r="AD164" s="1">
        <v>17300</v>
      </c>
    </row>
    <row r="165" spans="30:30" x14ac:dyDescent="0.4">
      <c r="AD165" s="1">
        <v>17400</v>
      </c>
    </row>
    <row r="166" spans="30:30" x14ac:dyDescent="0.4">
      <c r="AD166" s="1">
        <v>17500</v>
      </c>
    </row>
    <row r="167" spans="30:30" x14ac:dyDescent="0.4">
      <c r="AD167" s="1">
        <v>17600</v>
      </c>
    </row>
    <row r="168" spans="30:30" x14ac:dyDescent="0.4">
      <c r="AD168" s="1">
        <v>17700</v>
      </c>
    </row>
    <row r="169" spans="30:30" x14ac:dyDescent="0.4">
      <c r="AD169" s="1">
        <v>17800</v>
      </c>
    </row>
    <row r="170" spans="30:30" x14ac:dyDescent="0.4">
      <c r="AD170" s="1">
        <v>17900</v>
      </c>
    </row>
    <row r="171" spans="30:30" x14ac:dyDescent="0.4">
      <c r="AD171" s="1">
        <v>18000</v>
      </c>
    </row>
    <row r="172" spans="30:30" x14ac:dyDescent="0.4">
      <c r="AD172" s="1">
        <v>18100</v>
      </c>
    </row>
    <row r="173" spans="30:30" x14ac:dyDescent="0.4">
      <c r="AD173" s="1">
        <v>18200</v>
      </c>
    </row>
    <row r="174" spans="30:30" x14ac:dyDescent="0.4">
      <c r="AD174" s="1">
        <v>18300</v>
      </c>
    </row>
    <row r="175" spans="30:30" x14ac:dyDescent="0.4">
      <c r="AD175" s="1">
        <v>18400</v>
      </c>
    </row>
    <row r="176" spans="30:30" x14ac:dyDescent="0.4">
      <c r="AD176" s="1">
        <v>18500</v>
      </c>
    </row>
    <row r="177" spans="30:30" x14ac:dyDescent="0.4">
      <c r="AD177" s="1">
        <v>18600</v>
      </c>
    </row>
    <row r="178" spans="30:30" x14ac:dyDescent="0.4">
      <c r="AD178" s="1">
        <v>18700</v>
      </c>
    </row>
    <row r="179" spans="30:30" x14ac:dyDescent="0.4">
      <c r="AD179" s="1">
        <v>18800</v>
      </c>
    </row>
    <row r="180" spans="30:30" x14ac:dyDescent="0.4">
      <c r="AD180" s="1">
        <v>18900</v>
      </c>
    </row>
    <row r="181" spans="30:30" x14ac:dyDescent="0.4">
      <c r="AD181" s="1">
        <v>19000</v>
      </c>
    </row>
    <row r="182" spans="30:30" x14ac:dyDescent="0.4">
      <c r="AD182" s="1">
        <v>19100</v>
      </c>
    </row>
    <row r="183" spans="30:30" x14ac:dyDescent="0.4">
      <c r="AD183" s="1">
        <v>19200</v>
      </c>
    </row>
    <row r="184" spans="30:30" x14ac:dyDescent="0.4">
      <c r="AD184" s="1">
        <v>19300</v>
      </c>
    </row>
    <row r="185" spans="30:30" x14ac:dyDescent="0.4">
      <c r="AD185" s="1">
        <v>19400</v>
      </c>
    </row>
    <row r="186" spans="30:30" x14ac:dyDescent="0.4">
      <c r="AD186" s="1">
        <v>19500</v>
      </c>
    </row>
    <row r="187" spans="30:30" x14ac:dyDescent="0.4">
      <c r="AD187" s="1">
        <v>19600</v>
      </c>
    </row>
    <row r="188" spans="30:30" x14ac:dyDescent="0.4">
      <c r="AD188" s="1">
        <v>19700</v>
      </c>
    </row>
    <row r="189" spans="30:30" x14ac:dyDescent="0.4">
      <c r="AD189" s="1">
        <v>19800</v>
      </c>
    </row>
    <row r="190" spans="30:30" x14ac:dyDescent="0.4">
      <c r="AD190" s="1">
        <v>19900</v>
      </c>
    </row>
    <row r="191" spans="30:30" x14ac:dyDescent="0.4">
      <c r="AD191" s="1">
        <v>20000</v>
      </c>
    </row>
    <row r="192" spans="30:30" x14ac:dyDescent="0.4">
      <c r="AD192" s="1">
        <v>20100</v>
      </c>
    </row>
    <row r="193" spans="30:30" x14ac:dyDescent="0.4">
      <c r="AD193" s="1">
        <v>20200</v>
      </c>
    </row>
    <row r="194" spans="30:30" x14ac:dyDescent="0.4">
      <c r="AD194" s="1">
        <v>20300</v>
      </c>
    </row>
    <row r="195" spans="30:30" x14ac:dyDescent="0.4">
      <c r="AD195" s="1">
        <v>20400</v>
      </c>
    </row>
    <row r="196" spans="30:30" x14ac:dyDescent="0.4">
      <c r="AD196" s="1">
        <v>20500</v>
      </c>
    </row>
    <row r="197" spans="30:30" x14ac:dyDescent="0.4">
      <c r="AD197" s="1">
        <v>20600</v>
      </c>
    </row>
    <row r="198" spans="30:30" x14ac:dyDescent="0.4">
      <c r="AD198" s="1">
        <v>20700</v>
      </c>
    </row>
    <row r="199" spans="30:30" x14ac:dyDescent="0.4">
      <c r="AD199" s="1">
        <v>20800</v>
      </c>
    </row>
    <row r="200" spans="30:30" x14ac:dyDescent="0.4">
      <c r="AD200" s="1">
        <v>20900</v>
      </c>
    </row>
    <row r="201" spans="30:30" x14ac:dyDescent="0.4">
      <c r="AD201" s="1">
        <v>21000</v>
      </c>
    </row>
    <row r="202" spans="30:30" x14ac:dyDescent="0.4">
      <c r="AD202" s="1">
        <v>21100</v>
      </c>
    </row>
    <row r="203" spans="30:30" x14ac:dyDescent="0.4">
      <c r="AD203" s="1">
        <v>21200</v>
      </c>
    </row>
    <row r="204" spans="30:30" x14ac:dyDescent="0.4">
      <c r="AD204" s="1">
        <v>21300</v>
      </c>
    </row>
    <row r="205" spans="30:30" x14ac:dyDescent="0.4">
      <c r="AD205" s="1">
        <v>21400</v>
      </c>
    </row>
    <row r="206" spans="30:30" x14ac:dyDescent="0.4">
      <c r="AD206" s="1">
        <v>21500</v>
      </c>
    </row>
    <row r="207" spans="30:30" x14ac:dyDescent="0.4">
      <c r="AD207" s="1">
        <v>21600</v>
      </c>
    </row>
    <row r="208" spans="30:30" x14ac:dyDescent="0.4">
      <c r="AD208" s="1">
        <v>21700</v>
      </c>
    </row>
    <row r="209" spans="30:30" x14ac:dyDescent="0.4">
      <c r="AD209" s="1">
        <v>21800</v>
      </c>
    </row>
    <row r="210" spans="30:30" x14ac:dyDescent="0.4">
      <c r="AD210" s="1">
        <v>21900</v>
      </c>
    </row>
    <row r="211" spans="30:30" x14ac:dyDescent="0.4">
      <c r="AD211" s="1">
        <v>22000</v>
      </c>
    </row>
    <row r="212" spans="30:30" x14ac:dyDescent="0.4">
      <c r="AD212" s="1">
        <v>22100</v>
      </c>
    </row>
    <row r="213" spans="30:30" x14ac:dyDescent="0.4">
      <c r="AD213" s="1">
        <v>22200</v>
      </c>
    </row>
    <row r="214" spans="30:30" x14ac:dyDescent="0.4">
      <c r="AD214" s="1">
        <v>22300</v>
      </c>
    </row>
    <row r="215" spans="30:30" x14ac:dyDescent="0.4">
      <c r="AD215" s="1">
        <v>22400</v>
      </c>
    </row>
    <row r="216" spans="30:30" x14ac:dyDescent="0.4">
      <c r="AD216" s="1">
        <v>22500</v>
      </c>
    </row>
    <row r="217" spans="30:30" x14ac:dyDescent="0.4">
      <c r="AD217" s="1">
        <v>22600</v>
      </c>
    </row>
    <row r="218" spans="30:30" x14ac:dyDescent="0.4">
      <c r="AD218" s="1">
        <v>22700</v>
      </c>
    </row>
    <row r="219" spans="30:30" x14ac:dyDescent="0.4">
      <c r="AD219" s="1">
        <v>22800</v>
      </c>
    </row>
    <row r="220" spans="30:30" x14ac:dyDescent="0.4">
      <c r="AD220" s="1">
        <v>22900</v>
      </c>
    </row>
    <row r="221" spans="30:30" x14ac:dyDescent="0.4">
      <c r="AD221" s="1">
        <v>23000</v>
      </c>
    </row>
    <row r="222" spans="30:30" x14ac:dyDescent="0.4">
      <c r="AD222" s="1">
        <v>23100</v>
      </c>
    </row>
    <row r="223" spans="30:30" x14ac:dyDescent="0.4">
      <c r="AD223" s="1">
        <v>23200</v>
      </c>
    </row>
    <row r="224" spans="30:30" x14ac:dyDescent="0.4">
      <c r="AD224" s="1">
        <v>23300</v>
      </c>
    </row>
    <row r="225" spans="30:30" x14ac:dyDescent="0.4">
      <c r="AD225" s="1">
        <v>23400</v>
      </c>
    </row>
    <row r="226" spans="30:30" x14ac:dyDescent="0.4">
      <c r="AD226" s="1">
        <v>23500</v>
      </c>
    </row>
    <row r="227" spans="30:30" x14ac:dyDescent="0.4">
      <c r="AD227" s="1">
        <v>23600</v>
      </c>
    </row>
    <row r="228" spans="30:30" x14ac:dyDescent="0.4">
      <c r="AD228" s="1">
        <v>23700</v>
      </c>
    </row>
    <row r="229" spans="30:30" x14ac:dyDescent="0.4">
      <c r="AD229" s="1">
        <v>23800</v>
      </c>
    </row>
    <row r="230" spans="30:30" x14ac:dyDescent="0.4">
      <c r="AD230" s="1">
        <v>23900</v>
      </c>
    </row>
    <row r="231" spans="30:30" x14ac:dyDescent="0.4">
      <c r="AD231" s="1">
        <v>24000</v>
      </c>
    </row>
    <row r="232" spans="30:30" x14ac:dyDescent="0.4">
      <c r="AD232" s="1">
        <v>24100</v>
      </c>
    </row>
    <row r="233" spans="30:30" x14ac:dyDescent="0.4">
      <c r="AD233" s="1">
        <v>24200</v>
      </c>
    </row>
    <row r="234" spans="30:30" x14ac:dyDescent="0.4">
      <c r="AD234" s="1">
        <v>24300</v>
      </c>
    </row>
    <row r="235" spans="30:30" x14ac:dyDescent="0.4">
      <c r="AD235" s="1">
        <v>24400</v>
      </c>
    </row>
    <row r="236" spans="30:30" x14ac:dyDescent="0.4">
      <c r="AD236" s="1">
        <v>24500</v>
      </c>
    </row>
    <row r="237" spans="30:30" x14ac:dyDescent="0.4">
      <c r="AD237" s="1">
        <v>24600</v>
      </c>
    </row>
    <row r="238" spans="30:30" x14ac:dyDescent="0.4">
      <c r="AD238" s="1">
        <v>24700</v>
      </c>
    </row>
    <row r="239" spans="30:30" x14ac:dyDescent="0.4">
      <c r="AD239" s="1">
        <v>24800</v>
      </c>
    </row>
    <row r="240" spans="30:30" x14ac:dyDescent="0.4">
      <c r="AD240" s="1">
        <v>24900</v>
      </c>
    </row>
    <row r="241" spans="30:30" x14ac:dyDescent="0.4">
      <c r="AD241" s="1">
        <v>25000</v>
      </c>
    </row>
    <row r="242" spans="30:30" x14ac:dyDescent="0.4">
      <c r="AD242" s="1">
        <v>25100</v>
      </c>
    </row>
    <row r="243" spans="30:30" x14ac:dyDescent="0.4">
      <c r="AD243" s="1">
        <v>25200</v>
      </c>
    </row>
    <row r="244" spans="30:30" x14ac:dyDescent="0.4">
      <c r="AD244" s="1">
        <v>25300</v>
      </c>
    </row>
    <row r="245" spans="30:30" x14ac:dyDescent="0.4">
      <c r="AD245" s="1">
        <v>25400</v>
      </c>
    </row>
    <row r="246" spans="30:30" x14ac:dyDescent="0.4">
      <c r="AD246" s="1">
        <v>25500</v>
      </c>
    </row>
    <row r="247" spans="30:30" x14ac:dyDescent="0.4">
      <c r="AD247" s="1">
        <v>25600</v>
      </c>
    </row>
    <row r="248" spans="30:30" x14ac:dyDescent="0.4">
      <c r="AD248" s="1">
        <v>25700</v>
      </c>
    </row>
    <row r="249" spans="30:30" x14ac:dyDescent="0.4">
      <c r="AD249" s="1">
        <v>25800</v>
      </c>
    </row>
    <row r="250" spans="30:30" x14ac:dyDescent="0.4">
      <c r="AD250" s="1">
        <v>25900</v>
      </c>
    </row>
    <row r="251" spans="30:30" x14ac:dyDescent="0.4">
      <c r="AD251" s="1">
        <v>26000</v>
      </c>
    </row>
    <row r="252" spans="30:30" x14ac:dyDescent="0.4">
      <c r="AD252" s="1">
        <v>26100</v>
      </c>
    </row>
    <row r="253" spans="30:30" x14ac:dyDescent="0.4">
      <c r="AD253" s="1">
        <v>26200</v>
      </c>
    </row>
    <row r="254" spans="30:30" x14ac:dyDescent="0.4">
      <c r="AD254" s="1">
        <v>26300</v>
      </c>
    </row>
    <row r="255" spans="30:30" x14ac:dyDescent="0.4">
      <c r="AD255" s="1">
        <v>26400</v>
      </c>
    </row>
    <row r="256" spans="30:30" x14ac:dyDescent="0.4">
      <c r="AD256" s="1">
        <v>26500</v>
      </c>
    </row>
    <row r="257" spans="30:30" x14ac:dyDescent="0.4">
      <c r="AD257" s="1">
        <v>26600</v>
      </c>
    </row>
    <row r="258" spans="30:30" x14ac:dyDescent="0.4">
      <c r="AD258" s="1">
        <v>26700</v>
      </c>
    </row>
    <row r="259" spans="30:30" x14ac:dyDescent="0.4">
      <c r="AD259" s="1">
        <v>26800</v>
      </c>
    </row>
    <row r="260" spans="30:30" x14ac:dyDescent="0.4">
      <c r="AD260" s="1">
        <v>26900</v>
      </c>
    </row>
    <row r="261" spans="30:30" x14ac:dyDescent="0.4">
      <c r="AD261" s="1">
        <v>27000</v>
      </c>
    </row>
    <row r="262" spans="30:30" x14ac:dyDescent="0.4">
      <c r="AD262" s="1">
        <v>27100</v>
      </c>
    </row>
    <row r="263" spans="30:30" x14ac:dyDescent="0.4">
      <c r="AD263" s="1">
        <v>27200</v>
      </c>
    </row>
    <row r="264" spans="30:30" x14ac:dyDescent="0.4">
      <c r="AD264" s="1">
        <v>27300</v>
      </c>
    </row>
    <row r="265" spans="30:30" x14ac:dyDescent="0.4">
      <c r="AD265" s="1">
        <v>27400</v>
      </c>
    </row>
    <row r="266" spans="30:30" x14ac:dyDescent="0.4">
      <c r="AD266" s="1">
        <v>27500</v>
      </c>
    </row>
    <row r="267" spans="30:30" x14ac:dyDescent="0.4">
      <c r="AD267" s="1">
        <v>27600</v>
      </c>
    </row>
    <row r="268" spans="30:30" x14ac:dyDescent="0.4">
      <c r="AD268" s="1">
        <v>27700</v>
      </c>
    </row>
    <row r="269" spans="30:30" x14ac:dyDescent="0.4">
      <c r="AD269" s="1">
        <v>27800</v>
      </c>
    </row>
    <row r="270" spans="30:30" x14ac:dyDescent="0.4">
      <c r="AD270" s="1">
        <v>27900</v>
      </c>
    </row>
    <row r="271" spans="30:30" x14ac:dyDescent="0.4">
      <c r="AD271" s="1">
        <v>28000</v>
      </c>
    </row>
    <row r="272" spans="30:30" x14ac:dyDescent="0.4">
      <c r="AD272" s="1">
        <v>28100</v>
      </c>
    </row>
    <row r="273" spans="30:30" x14ac:dyDescent="0.4">
      <c r="AD273" s="1">
        <v>28200</v>
      </c>
    </row>
    <row r="274" spans="30:30" x14ac:dyDescent="0.4">
      <c r="AD274" s="1">
        <v>28300</v>
      </c>
    </row>
    <row r="275" spans="30:30" x14ac:dyDescent="0.4">
      <c r="AD275" s="1">
        <v>28400</v>
      </c>
    </row>
    <row r="276" spans="30:30" x14ac:dyDescent="0.4">
      <c r="AD276" s="1">
        <v>28500</v>
      </c>
    </row>
    <row r="277" spans="30:30" x14ac:dyDescent="0.4">
      <c r="AD277" s="1">
        <v>28600</v>
      </c>
    </row>
    <row r="278" spans="30:30" x14ac:dyDescent="0.4">
      <c r="AD278" s="1">
        <v>28700</v>
      </c>
    </row>
    <row r="279" spans="30:30" x14ac:dyDescent="0.4">
      <c r="AD279" s="1">
        <v>28800</v>
      </c>
    </row>
    <row r="280" spans="30:30" x14ac:dyDescent="0.4">
      <c r="AD280" s="1">
        <v>28900</v>
      </c>
    </row>
    <row r="281" spans="30:30" x14ac:dyDescent="0.4">
      <c r="AD281" s="1">
        <v>29000</v>
      </c>
    </row>
    <row r="282" spans="30:30" x14ac:dyDescent="0.4">
      <c r="AD282" s="1">
        <v>29100</v>
      </c>
    </row>
    <row r="283" spans="30:30" x14ac:dyDescent="0.4">
      <c r="AD283" s="1">
        <v>29200</v>
      </c>
    </row>
    <row r="284" spans="30:30" x14ac:dyDescent="0.4">
      <c r="AD284" s="1">
        <v>29300</v>
      </c>
    </row>
    <row r="285" spans="30:30" x14ac:dyDescent="0.4">
      <c r="AD285" s="1">
        <v>29400</v>
      </c>
    </row>
    <row r="286" spans="30:30" x14ac:dyDescent="0.4">
      <c r="AD286" s="1">
        <v>29500</v>
      </c>
    </row>
    <row r="287" spans="30:30" x14ac:dyDescent="0.4">
      <c r="AD287" s="1">
        <v>29600</v>
      </c>
    </row>
    <row r="288" spans="30:30" x14ac:dyDescent="0.4">
      <c r="AD288" s="1">
        <v>29700</v>
      </c>
    </row>
    <row r="289" spans="30:30" x14ac:dyDescent="0.4">
      <c r="AD289" s="1">
        <v>29800</v>
      </c>
    </row>
    <row r="290" spans="30:30" x14ac:dyDescent="0.4">
      <c r="AD290" s="1">
        <v>29900</v>
      </c>
    </row>
    <row r="291" spans="30:30" x14ac:dyDescent="0.4">
      <c r="AD291" s="1">
        <v>30000</v>
      </c>
    </row>
    <row r="292" spans="30:30" x14ac:dyDescent="0.4">
      <c r="AD292" s="1">
        <v>30100</v>
      </c>
    </row>
    <row r="293" spans="30:30" x14ac:dyDescent="0.4">
      <c r="AD293" s="1">
        <v>30200</v>
      </c>
    </row>
    <row r="294" spans="30:30" x14ac:dyDescent="0.4">
      <c r="AD294" s="1">
        <v>30300</v>
      </c>
    </row>
    <row r="295" spans="30:30" x14ac:dyDescent="0.4">
      <c r="AD295" s="1">
        <v>30400</v>
      </c>
    </row>
    <row r="296" spans="30:30" x14ac:dyDescent="0.4">
      <c r="AD296" s="1">
        <v>30500</v>
      </c>
    </row>
    <row r="297" spans="30:30" x14ac:dyDescent="0.4">
      <c r="AD297" s="1">
        <v>30600</v>
      </c>
    </row>
    <row r="298" spans="30:30" x14ac:dyDescent="0.4">
      <c r="AD298" s="1">
        <v>30700</v>
      </c>
    </row>
    <row r="299" spans="30:30" x14ac:dyDescent="0.4">
      <c r="AD299" s="1">
        <v>30800</v>
      </c>
    </row>
    <row r="300" spans="30:30" x14ac:dyDescent="0.4">
      <c r="AD300" s="1">
        <v>30900</v>
      </c>
    </row>
    <row r="301" spans="30:30" x14ac:dyDescent="0.4">
      <c r="AD301" s="1">
        <v>31000</v>
      </c>
    </row>
    <row r="302" spans="30:30" x14ac:dyDescent="0.4">
      <c r="AD302" s="1">
        <v>31100</v>
      </c>
    </row>
    <row r="303" spans="30:30" x14ac:dyDescent="0.4">
      <c r="AD303" s="1">
        <v>31200</v>
      </c>
    </row>
    <row r="304" spans="30:30" x14ac:dyDescent="0.4">
      <c r="AD304" s="1">
        <v>31300</v>
      </c>
    </row>
    <row r="305" spans="30:30" x14ac:dyDescent="0.4">
      <c r="AD305" s="1">
        <v>31400</v>
      </c>
    </row>
    <row r="306" spans="30:30" x14ac:dyDescent="0.4">
      <c r="AD306" s="1">
        <v>31500</v>
      </c>
    </row>
    <row r="307" spans="30:30" x14ac:dyDescent="0.4">
      <c r="AD307" s="1">
        <v>31600</v>
      </c>
    </row>
    <row r="308" spans="30:30" x14ac:dyDescent="0.4">
      <c r="AD308" s="1">
        <v>31700</v>
      </c>
    </row>
    <row r="309" spans="30:30" x14ac:dyDescent="0.4">
      <c r="AD309" s="1">
        <v>31800</v>
      </c>
    </row>
    <row r="310" spans="30:30" x14ac:dyDescent="0.4">
      <c r="AD310" s="1">
        <v>31900</v>
      </c>
    </row>
    <row r="311" spans="30:30" x14ac:dyDescent="0.4">
      <c r="AD311" s="1">
        <v>32000</v>
      </c>
    </row>
    <row r="312" spans="30:30" x14ac:dyDescent="0.4">
      <c r="AD312" s="1">
        <v>32100</v>
      </c>
    </row>
    <row r="313" spans="30:30" x14ac:dyDescent="0.4">
      <c r="AD313" s="1">
        <v>32200</v>
      </c>
    </row>
    <row r="314" spans="30:30" x14ac:dyDescent="0.4">
      <c r="AD314" s="1">
        <v>32300</v>
      </c>
    </row>
    <row r="315" spans="30:30" x14ac:dyDescent="0.4">
      <c r="AD315" s="1">
        <v>32400</v>
      </c>
    </row>
    <row r="316" spans="30:30" x14ac:dyDescent="0.4">
      <c r="AD316" s="1">
        <v>32500</v>
      </c>
    </row>
    <row r="317" spans="30:30" x14ac:dyDescent="0.4">
      <c r="AD317" s="1">
        <v>32600</v>
      </c>
    </row>
    <row r="318" spans="30:30" x14ac:dyDescent="0.4">
      <c r="AD318" s="1">
        <v>32700</v>
      </c>
    </row>
    <row r="319" spans="30:30" x14ac:dyDescent="0.4">
      <c r="AD319" s="1">
        <v>32800</v>
      </c>
    </row>
    <row r="320" spans="30:30" x14ac:dyDescent="0.4">
      <c r="AD320" s="1">
        <v>32900</v>
      </c>
    </row>
    <row r="321" spans="30:30" x14ac:dyDescent="0.4">
      <c r="AD321" s="1">
        <v>33000</v>
      </c>
    </row>
    <row r="322" spans="30:30" x14ac:dyDescent="0.4">
      <c r="AD322" s="1">
        <v>33100</v>
      </c>
    </row>
    <row r="323" spans="30:30" x14ac:dyDescent="0.4">
      <c r="AD323" s="1">
        <v>33200</v>
      </c>
    </row>
    <row r="324" spans="30:30" x14ac:dyDescent="0.4">
      <c r="AD324" s="1">
        <v>33300</v>
      </c>
    </row>
    <row r="325" spans="30:30" x14ac:dyDescent="0.4">
      <c r="AD325" s="1">
        <v>33400</v>
      </c>
    </row>
    <row r="326" spans="30:30" x14ac:dyDescent="0.4">
      <c r="AD326" s="1">
        <v>33500</v>
      </c>
    </row>
    <row r="327" spans="30:30" x14ac:dyDescent="0.4">
      <c r="AD327" s="1">
        <v>33600</v>
      </c>
    </row>
    <row r="328" spans="30:30" x14ac:dyDescent="0.4">
      <c r="AD328" s="1">
        <v>33700</v>
      </c>
    </row>
    <row r="329" spans="30:30" x14ac:dyDescent="0.4">
      <c r="AD329" s="1">
        <v>33800</v>
      </c>
    </row>
    <row r="330" spans="30:30" x14ac:dyDescent="0.4">
      <c r="AD330" s="1">
        <v>33900</v>
      </c>
    </row>
    <row r="331" spans="30:30" x14ac:dyDescent="0.4">
      <c r="AD331" s="1">
        <v>34000</v>
      </c>
    </row>
    <row r="332" spans="30:30" x14ac:dyDescent="0.4">
      <c r="AD332" s="1">
        <v>34100</v>
      </c>
    </row>
    <row r="333" spans="30:30" x14ac:dyDescent="0.4">
      <c r="AD333" s="1">
        <v>34200</v>
      </c>
    </row>
    <row r="334" spans="30:30" x14ac:dyDescent="0.4">
      <c r="AD334" s="1">
        <v>34300</v>
      </c>
    </row>
    <row r="335" spans="30:30" x14ac:dyDescent="0.4">
      <c r="AD335" s="1">
        <v>34400</v>
      </c>
    </row>
    <row r="336" spans="30:30" x14ac:dyDescent="0.4">
      <c r="AD336" s="1">
        <v>34500</v>
      </c>
    </row>
    <row r="337" spans="30:30" x14ac:dyDescent="0.4">
      <c r="AD337" s="1">
        <v>34600</v>
      </c>
    </row>
    <row r="338" spans="30:30" x14ac:dyDescent="0.4">
      <c r="AD338" s="1">
        <v>34700</v>
      </c>
    </row>
    <row r="339" spans="30:30" x14ac:dyDescent="0.4">
      <c r="AD339" s="1">
        <v>34800</v>
      </c>
    </row>
    <row r="340" spans="30:30" x14ac:dyDescent="0.4">
      <c r="AD340" s="1">
        <v>34900</v>
      </c>
    </row>
    <row r="341" spans="30:30" x14ac:dyDescent="0.4">
      <c r="AD341" s="1">
        <v>35000</v>
      </c>
    </row>
    <row r="342" spans="30:30" x14ac:dyDescent="0.4">
      <c r="AD342" s="1">
        <v>35100</v>
      </c>
    </row>
    <row r="343" spans="30:30" x14ac:dyDescent="0.4">
      <c r="AD343" s="1">
        <v>35200</v>
      </c>
    </row>
    <row r="344" spans="30:30" x14ac:dyDescent="0.4">
      <c r="AD344" s="1">
        <v>35300</v>
      </c>
    </row>
    <row r="345" spans="30:30" x14ac:dyDescent="0.4">
      <c r="AD345" s="1">
        <v>35400</v>
      </c>
    </row>
    <row r="346" spans="30:30" x14ac:dyDescent="0.4">
      <c r="AD346" s="1">
        <v>35500</v>
      </c>
    </row>
    <row r="347" spans="30:30" x14ac:dyDescent="0.4">
      <c r="AD347" s="1">
        <v>35600</v>
      </c>
    </row>
    <row r="348" spans="30:30" x14ac:dyDescent="0.4">
      <c r="AD348" s="1">
        <v>35700</v>
      </c>
    </row>
    <row r="349" spans="30:30" x14ac:dyDescent="0.4">
      <c r="AD349" s="1">
        <v>35800</v>
      </c>
    </row>
    <row r="350" spans="30:30" x14ac:dyDescent="0.4">
      <c r="AD350" s="1">
        <v>35900</v>
      </c>
    </row>
    <row r="351" spans="30:30" x14ac:dyDescent="0.4">
      <c r="AD351" s="1">
        <v>36000</v>
      </c>
    </row>
    <row r="352" spans="30:30" x14ac:dyDescent="0.4">
      <c r="AD352" s="1">
        <v>36100</v>
      </c>
    </row>
    <row r="353" spans="30:30" x14ac:dyDescent="0.4">
      <c r="AD353" s="1">
        <v>36200</v>
      </c>
    </row>
    <row r="354" spans="30:30" x14ac:dyDescent="0.4">
      <c r="AD354" s="1">
        <v>36300</v>
      </c>
    </row>
    <row r="355" spans="30:30" x14ac:dyDescent="0.4">
      <c r="AD355" s="1">
        <v>36400</v>
      </c>
    </row>
    <row r="356" spans="30:30" x14ac:dyDescent="0.4">
      <c r="AD356" s="1">
        <v>36500</v>
      </c>
    </row>
    <row r="357" spans="30:30" x14ac:dyDescent="0.4">
      <c r="AD357" s="1">
        <v>36600</v>
      </c>
    </row>
    <row r="358" spans="30:30" x14ac:dyDescent="0.4">
      <c r="AD358" s="1">
        <v>36700</v>
      </c>
    </row>
    <row r="359" spans="30:30" x14ac:dyDescent="0.4">
      <c r="AD359" s="1">
        <v>36800</v>
      </c>
    </row>
    <row r="360" spans="30:30" x14ac:dyDescent="0.4">
      <c r="AD360" s="1">
        <v>36900</v>
      </c>
    </row>
    <row r="361" spans="30:30" x14ac:dyDescent="0.4">
      <c r="AD361" s="1">
        <v>37000</v>
      </c>
    </row>
    <row r="362" spans="30:30" x14ac:dyDescent="0.4">
      <c r="AD362" s="1">
        <v>37100</v>
      </c>
    </row>
    <row r="363" spans="30:30" x14ac:dyDescent="0.4">
      <c r="AD363" s="1">
        <v>37200</v>
      </c>
    </row>
    <row r="364" spans="30:30" x14ac:dyDescent="0.4">
      <c r="AD364" s="1">
        <v>37300</v>
      </c>
    </row>
    <row r="365" spans="30:30" x14ac:dyDescent="0.4">
      <c r="AD365" s="1">
        <v>37400</v>
      </c>
    </row>
    <row r="366" spans="30:30" x14ac:dyDescent="0.4">
      <c r="AD366" s="1">
        <v>37500</v>
      </c>
    </row>
    <row r="367" spans="30:30" x14ac:dyDescent="0.4">
      <c r="AD367" s="1">
        <v>37600</v>
      </c>
    </row>
    <row r="368" spans="30:30" x14ac:dyDescent="0.4">
      <c r="AD368" s="1">
        <v>37700</v>
      </c>
    </row>
    <row r="369" spans="30:30" x14ac:dyDescent="0.4">
      <c r="AD369" s="1">
        <v>37800</v>
      </c>
    </row>
    <row r="370" spans="30:30" x14ac:dyDescent="0.4">
      <c r="AD370" s="1">
        <v>37900</v>
      </c>
    </row>
    <row r="371" spans="30:30" x14ac:dyDescent="0.4">
      <c r="AD371" s="1">
        <v>38000</v>
      </c>
    </row>
    <row r="372" spans="30:30" x14ac:dyDescent="0.4">
      <c r="AD372" s="1">
        <v>38100</v>
      </c>
    </row>
    <row r="373" spans="30:30" x14ac:dyDescent="0.4">
      <c r="AD373" s="1">
        <v>38200</v>
      </c>
    </row>
    <row r="374" spans="30:30" x14ac:dyDescent="0.4">
      <c r="AD374" s="1">
        <v>38300</v>
      </c>
    </row>
    <row r="375" spans="30:30" x14ac:dyDescent="0.4">
      <c r="AD375" s="1">
        <v>38400</v>
      </c>
    </row>
    <row r="376" spans="30:30" x14ac:dyDescent="0.4">
      <c r="AD376" s="1">
        <v>38500</v>
      </c>
    </row>
    <row r="377" spans="30:30" x14ac:dyDescent="0.4">
      <c r="AD377" s="1">
        <v>38600</v>
      </c>
    </row>
    <row r="378" spans="30:30" x14ac:dyDescent="0.4">
      <c r="AD378" s="1">
        <v>38700</v>
      </c>
    </row>
    <row r="379" spans="30:30" x14ac:dyDescent="0.4">
      <c r="AD379" s="1">
        <v>38800</v>
      </c>
    </row>
    <row r="380" spans="30:30" x14ac:dyDescent="0.4">
      <c r="AD380" s="1">
        <v>38900</v>
      </c>
    </row>
    <row r="381" spans="30:30" x14ac:dyDescent="0.4">
      <c r="AD381" s="1">
        <v>39000</v>
      </c>
    </row>
    <row r="382" spans="30:30" x14ac:dyDescent="0.4">
      <c r="AD382" s="1">
        <v>39100</v>
      </c>
    </row>
    <row r="383" spans="30:30" x14ac:dyDescent="0.4">
      <c r="AD383" s="1">
        <v>39200</v>
      </c>
    </row>
    <row r="384" spans="30:30" x14ac:dyDescent="0.4">
      <c r="AD384" s="1">
        <v>39300</v>
      </c>
    </row>
    <row r="385" spans="30:30" x14ac:dyDescent="0.4">
      <c r="AD385" s="1">
        <v>39400</v>
      </c>
    </row>
    <row r="386" spans="30:30" x14ac:dyDescent="0.4">
      <c r="AD386" s="1">
        <v>39500</v>
      </c>
    </row>
    <row r="387" spans="30:30" x14ac:dyDescent="0.4">
      <c r="AD387" s="1">
        <v>39600</v>
      </c>
    </row>
    <row r="388" spans="30:30" x14ac:dyDescent="0.4">
      <c r="AD388" s="1">
        <v>39700</v>
      </c>
    </row>
    <row r="389" spans="30:30" x14ac:dyDescent="0.4">
      <c r="AD389" s="1">
        <v>39800</v>
      </c>
    </row>
    <row r="390" spans="30:30" x14ac:dyDescent="0.4">
      <c r="AD390" s="1">
        <v>39900</v>
      </c>
    </row>
    <row r="391" spans="30:30" x14ac:dyDescent="0.4">
      <c r="AD391" s="1">
        <v>40000</v>
      </c>
    </row>
    <row r="392" spans="30:30" x14ac:dyDescent="0.4">
      <c r="AD392" s="1">
        <v>40100</v>
      </c>
    </row>
    <row r="393" spans="30:30" x14ac:dyDescent="0.4">
      <c r="AD393" s="1">
        <v>40200</v>
      </c>
    </row>
    <row r="394" spans="30:30" x14ac:dyDescent="0.4">
      <c r="AD394" s="1">
        <v>40300</v>
      </c>
    </row>
    <row r="395" spans="30:30" x14ac:dyDescent="0.4">
      <c r="AD395" s="1">
        <v>40400</v>
      </c>
    </row>
    <row r="396" spans="30:30" x14ac:dyDescent="0.4">
      <c r="AD396" s="1">
        <v>40500</v>
      </c>
    </row>
    <row r="397" spans="30:30" x14ac:dyDescent="0.4">
      <c r="AD397" s="1">
        <v>40600</v>
      </c>
    </row>
    <row r="398" spans="30:30" x14ac:dyDescent="0.4">
      <c r="AD398" s="1">
        <v>40700</v>
      </c>
    </row>
    <row r="399" spans="30:30" x14ac:dyDescent="0.4">
      <c r="AD399" s="1">
        <v>40800</v>
      </c>
    </row>
    <row r="400" spans="30:30" x14ac:dyDescent="0.4">
      <c r="AD400" s="1">
        <v>40900</v>
      </c>
    </row>
    <row r="401" spans="30:30" x14ac:dyDescent="0.4">
      <c r="AD401" s="1">
        <v>41000</v>
      </c>
    </row>
    <row r="402" spans="30:30" x14ac:dyDescent="0.4">
      <c r="AD402" s="1">
        <v>41100</v>
      </c>
    </row>
    <row r="403" spans="30:30" x14ac:dyDescent="0.4">
      <c r="AD403" s="1">
        <v>41200</v>
      </c>
    </row>
    <row r="404" spans="30:30" x14ac:dyDescent="0.4">
      <c r="AD404" s="1">
        <v>41300</v>
      </c>
    </row>
    <row r="405" spans="30:30" x14ac:dyDescent="0.4">
      <c r="AD405" s="1">
        <v>41400</v>
      </c>
    </row>
    <row r="406" spans="30:30" x14ac:dyDescent="0.4">
      <c r="AD406" s="1">
        <v>41500</v>
      </c>
    </row>
    <row r="407" spans="30:30" x14ac:dyDescent="0.4">
      <c r="AD407" s="1">
        <v>41600</v>
      </c>
    </row>
    <row r="408" spans="30:30" x14ac:dyDescent="0.4">
      <c r="AD408" s="1">
        <v>41700</v>
      </c>
    </row>
    <row r="409" spans="30:30" x14ac:dyDescent="0.4">
      <c r="AD409" s="1">
        <v>41800</v>
      </c>
    </row>
    <row r="410" spans="30:30" x14ac:dyDescent="0.4">
      <c r="AD410" s="1">
        <v>41900</v>
      </c>
    </row>
    <row r="411" spans="30:30" x14ac:dyDescent="0.4">
      <c r="AD411" s="1">
        <v>42000</v>
      </c>
    </row>
    <row r="412" spans="30:30" x14ac:dyDescent="0.4">
      <c r="AD412" s="1">
        <v>42100</v>
      </c>
    </row>
    <row r="413" spans="30:30" x14ac:dyDescent="0.4">
      <c r="AD413" s="1">
        <v>42200</v>
      </c>
    </row>
    <row r="414" spans="30:30" x14ac:dyDescent="0.4">
      <c r="AD414" s="1">
        <v>42300</v>
      </c>
    </row>
    <row r="415" spans="30:30" x14ac:dyDescent="0.4">
      <c r="AD415" s="1">
        <v>42400</v>
      </c>
    </row>
    <row r="416" spans="30:30" x14ac:dyDescent="0.4">
      <c r="AD416" s="1">
        <v>42500</v>
      </c>
    </row>
    <row r="417" spans="30:30" x14ac:dyDescent="0.4">
      <c r="AD417" s="1">
        <v>42600</v>
      </c>
    </row>
    <row r="418" spans="30:30" x14ac:dyDescent="0.4">
      <c r="AD418" s="1">
        <v>42700</v>
      </c>
    </row>
    <row r="419" spans="30:30" x14ac:dyDescent="0.4">
      <c r="AD419" s="1">
        <v>42800</v>
      </c>
    </row>
    <row r="420" spans="30:30" x14ac:dyDescent="0.4">
      <c r="AD420" s="1">
        <v>42900</v>
      </c>
    </row>
    <row r="421" spans="30:30" x14ac:dyDescent="0.4">
      <c r="AD421" s="1">
        <v>43000</v>
      </c>
    </row>
    <row r="422" spans="30:30" x14ac:dyDescent="0.4">
      <c r="AD422" s="1">
        <v>43100</v>
      </c>
    </row>
    <row r="423" spans="30:30" x14ac:dyDescent="0.4">
      <c r="AD423" s="1">
        <v>43200</v>
      </c>
    </row>
    <row r="424" spans="30:30" x14ac:dyDescent="0.4">
      <c r="AD424" s="1">
        <v>43300</v>
      </c>
    </row>
    <row r="425" spans="30:30" x14ac:dyDescent="0.4">
      <c r="AD425" s="1">
        <v>43400</v>
      </c>
    </row>
    <row r="426" spans="30:30" x14ac:dyDescent="0.4">
      <c r="AD426" s="1">
        <v>43500</v>
      </c>
    </row>
    <row r="427" spans="30:30" x14ac:dyDescent="0.4">
      <c r="AD427" s="1">
        <v>43600</v>
      </c>
    </row>
    <row r="428" spans="30:30" x14ac:dyDescent="0.4">
      <c r="AD428" s="1">
        <v>43700</v>
      </c>
    </row>
    <row r="429" spans="30:30" x14ac:dyDescent="0.4">
      <c r="AD429" s="1">
        <v>43800</v>
      </c>
    </row>
    <row r="430" spans="30:30" x14ac:dyDescent="0.4">
      <c r="AD430" s="1">
        <v>43900</v>
      </c>
    </row>
    <row r="431" spans="30:30" x14ac:dyDescent="0.4">
      <c r="AD431" s="1">
        <v>44000</v>
      </c>
    </row>
    <row r="432" spans="30:30" x14ac:dyDescent="0.4">
      <c r="AD432" s="1">
        <v>44100</v>
      </c>
    </row>
    <row r="433" spans="30:30" x14ac:dyDescent="0.4">
      <c r="AD433" s="1">
        <v>44200</v>
      </c>
    </row>
    <row r="434" spans="30:30" x14ac:dyDescent="0.4">
      <c r="AD434" s="1">
        <v>44300</v>
      </c>
    </row>
    <row r="435" spans="30:30" x14ac:dyDescent="0.4">
      <c r="AD435" s="1">
        <v>44400</v>
      </c>
    </row>
    <row r="436" spans="30:30" x14ac:dyDescent="0.4">
      <c r="AD436" s="1">
        <v>44500</v>
      </c>
    </row>
    <row r="437" spans="30:30" x14ac:dyDescent="0.4">
      <c r="AD437" s="1">
        <v>44600</v>
      </c>
    </row>
    <row r="438" spans="30:30" x14ac:dyDescent="0.4">
      <c r="AD438" s="1">
        <v>44700</v>
      </c>
    </row>
    <row r="439" spans="30:30" x14ac:dyDescent="0.4">
      <c r="AD439" s="1">
        <v>44800</v>
      </c>
    </row>
    <row r="440" spans="30:30" x14ac:dyDescent="0.4">
      <c r="AD440" s="1">
        <v>44900</v>
      </c>
    </row>
    <row r="441" spans="30:30" x14ac:dyDescent="0.4">
      <c r="AD441" s="1">
        <v>45000</v>
      </c>
    </row>
    <row r="442" spans="30:30" x14ac:dyDescent="0.4">
      <c r="AD442" s="1">
        <v>45100</v>
      </c>
    </row>
    <row r="443" spans="30:30" x14ac:dyDescent="0.4">
      <c r="AD443" s="1">
        <v>45200</v>
      </c>
    </row>
    <row r="444" spans="30:30" x14ac:dyDescent="0.4">
      <c r="AD444" s="1">
        <v>45300</v>
      </c>
    </row>
    <row r="445" spans="30:30" x14ac:dyDescent="0.4">
      <c r="AD445" s="1">
        <v>45400</v>
      </c>
    </row>
    <row r="446" spans="30:30" x14ac:dyDescent="0.4">
      <c r="AD446" s="1">
        <v>45500</v>
      </c>
    </row>
    <row r="447" spans="30:30" x14ac:dyDescent="0.4">
      <c r="AD447" s="1">
        <v>45600</v>
      </c>
    </row>
    <row r="448" spans="30:30" x14ac:dyDescent="0.4">
      <c r="AD448" s="1">
        <v>45700</v>
      </c>
    </row>
    <row r="449" spans="30:30" x14ac:dyDescent="0.4">
      <c r="AD449" s="1">
        <v>45800</v>
      </c>
    </row>
    <row r="450" spans="30:30" x14ac:dyDescent="0.4">
      <c r="AD450" s="1">
        <v>45900</v>
      </c>
    </row>
    <row r="451" spans="30:30" x14ac:dyDescent="0.4">
      <c r="AD451" s="1">
        <v>46000</v>
      </c>
    </row>
    <row r="452" spans="30:30" x14ac:dyDescent="0.4">
      <c r="AD452" s="1">
        <v>46100</v>
      </c>
    </row>
    <row r="453" spans="30:30" x14ac:dyDescent="0.4">
      <c r="AD453" s="1">
        <v>46200</v>
      </c>
    </row>
    <row r="454" spans="30:30" x14ac:dyDescent="0.4">
      <c r="AD454" s="1">
        <v>46300</v>
      </c>
    </row>
    <row r="455" spans="30:30" x14ac:dyDescent="0.4">
      <c r="AD455" s="1">
        <v>46400</v>
      </c>
    </row>
    <row r="456" spans="30:30" x14ac:dyDescent="0.4">
      <c r="AD456" s="1">
        <v>46500</v>
      </c>
    </row>
    <row r="457" spans="30:30" x14ac:dyDescent="0.4">
      <c r="AD457" s="1">
        <v>46600</v>
      </c>
    </row>
    <row r="458" spans="30:30" x14ac:dyDescent="0.4">
      <c r="AD458" s="1">
        <v>46700</v>
      </c>
    </row>
    <row r="459" spans="30:30" x14ac:dyDescent="0.4">
      <c r="AD459" s="1">
        <v>46800</v>
      </c>
    </row>
    <row r="460" spans="30:30" x14ac:dyDescent="0.4">
      <c r="AD460" s="1">
        <v>46900</v>
      </c>
    </row>
    <row r="461" spans="30:30" x14ac:dyDescent="0.4">
      <c r="AD461" s="1">
        <v>47000</v>
      </c>
    </row>
    <row r="462" spans="30:30" x14ac:dyDescent="0.4">
      <c r="AD462" s="1">
        <v>47100</v>
      </c>
    </row>
    <row r="463" spans="30:30" x14ac:dyDescent="0.4">
      <c r="AD463" s="1">
        <v>47200</v>
      </c>
    </row>
    <row r="464" spans="30:30" x14ac:dyDescent="0.4">
      <c r="AD464" s="1">
        <v>47300</v>
      </c>
    </row>
    <row r="465" spans="30:30" x14ac:dyDescent="0.4">
      <c r="AD465" s="1">
        <v>47400</v>
      </c>
    </row>
    <row r="466" spans="30:30" x14ac:dyDescent="0.4">
      <c r="AD466" s="1">
        <v>47500</v>
      </c>
    </row>
    <row r="467" spans="30:30" x14ac:dyDescent="0.4">
      <c r="AD467" s="1">
        <v>47600</v>
      </c>
    </row>
    <row r="468" spans="30:30" x14ac:dyDescent="0.4">
      <c r="AD468" s="1">
        <v>47700</v>
      </c>
    </row>
    <row r="469" spans="30:30" x14ac:dyDescent="0.4">
      <c r="AD469" s="1">
        <v>47800</v>
      </c>
    </row>
    <row r="470" spans="30:30" x14ac:dyDescent="0.4">
      <c r="AD470" s="1">
        <v>47900</v>
      </c>
    </row>
    <row r="471" spans="30:30" x14ac:dyDescent="0.4">
      <c r="AD471" s="1">
        <v>48000</v>
      </c>
    </row>
    <row r="472" spans="30:30" x14ac:dyDescent="0.4">
      <c r="AD472" s="1">
        <v>48100</v>
      </c>
    </row>
    <row r="473" spans="30:30" x14ac:dyDescent="0.4">
      <c r="AD473" s="1">
        <v>48200</v>
      </c>
    </row>
    <row r="474" spans="30:30" x14ac:dyDescent="0.4">
      <c r="AD474" s="1">
        <v>48300</v>
      </c>
    </row>
    <row r="475" spans="30:30" x14ac:dyDescent="0.4">
      <c r="AD475" s="1">
        <v>48400</v>
      </c>
    </row>
    <row r="476" spans="30:30" x14ac:dyDescent="0.4">
      <c r="AD476" s="1">
        <v>48500</v>
      </c>
    </row>
    <row r="477" spans="30:30" x14ac:dyDescent="0.4">
      <c r="AD477" s="1">
        <v>48600</v>
      </c>
    </row>
    <row r="478" spans="30:30" x14ac:dyDescent="0.4">
      <c r="AD478" s="1">
        <v>48700</v>
      </c>
    </row>
    <row r="479" spans="30:30" x14ac:dyDescent="0.4">
      <c r="AD479" s="1">
        <v>48800</v>
      </c>
    </row>
    <row r="480" spans="30:30" x14ac:dyDescent="0.4">
      <c r="AD480" s="1">
        <v>48900</v>
      </c>
    </row>
    <row r="481" spans="30:30" x14ac:dyDescent="0.4">
      <c r="AD481" s="1">
        <v>49000</v>
      </c>
    </row>
    <row r="482" spans="30:30" x14ac:dyDescent="0.4">
      <c r="AD482" s="1">
        <v>49100</v>
      </c>
    </row>
    <row r="483" spans="30:30" x14ac:dyDescent="0.4">
      <c r="AD483" s="1">
        <v>49200</v>
      </c>
    </row>
    <row r="484" spans="30:30" x14ac:dyDescent="0.4">
      <c r="AD484" s="1">
        <v>49300</v>
      </c>
    </row>
    <row r="485" spans="30:30" x14ac:dyDescent="0.4">
      <c r="AD485" s="1">
        <v>49400</v>
      </c>
    </row>
    <row r="486" spans="30:30" x14ac:dyDescent="0.4">
      <c r="AD486" s="1">
        <v>49500</v>
      </c>
    </row>
    <row r="487" spans="30:30" x14ac:dyDescent="0.4">
      <c r="AD487" s="1">
        <v>49600</v>
      </c>
    </row>
    <row r="488" spans="30:30" x14ac:dyDescent="0.4">
      <c r="AD488" s="1">
        <v>49700</v>
      </c>
    </row>
    <row r="489" spans="30:30" x14ac:dyDescent="0.4">
      <c r="AD489" s="1">
        <v>49800</v>
      </c>
    </row>
    <row r="490" spans="30:30" x14ac:dyDescent="0.4">
      <c r="AD490" s="1">
        <v>49900</v>
      </c>
    </row>
    <row r="491" spans="30:30" x14ac:dyDescent="0.4">
      <c r="AD491" s="1">
        <v>50000</v>
      </c>
    </row>
    <row r="492" spans="30:30" x14ac:dyDescent="0.4">
      <c r="AD492" s="1">
        <v>50100</v>
      </c>
    </row>
    <row r="493" spans="30:30" x14ac:dyDescent="0.4">
      <c r="AD493" s="1">
        <v>50200</v>
      </c>
    </row>
    <row r="494" spans="30:30" x14ac:dyDescent="0.4">
      <c r="AD494" s="1">
        <v>50300</v>
      </c>
    </row>
    <row r="495" spans="30:30" x14ac:dyDescent="0.4">
      <c r="AD495" s="1">
        <v>50400</v>
      </c>
    </row>
    <row r="496" spans="30:30" x14ac:dyDescent="0.4">
      <c r="AD496" s="1">
        <v>50500</v>
      </c>
    </row>
    <row r="497" spans="30:30" x14ac:dyDescent="0.4">
      <c r="AD497" s="1">
        <v>50600</v>
      </c>
    </row>
    <row r="498" spans="30:30" x14ac:dyDescent="0.4">
      <c r="AD498" s="1">
        <v>50700</v>
      </c>
    </row>
    <row r="499" spans="30:30" x14ac:dyDescent="0.4">
      <c r="AD499" s="1">
        <v>50800</v>
      </c>
    </row>
    <row r="500" spans="30:30" x14ac:dyDescent="0.4">
      <c r="AD500" s="1">
        <v>50900</v>
      </c>
    </row>
    <row r="501" spans="30:30" x14ac:dyDescent="0.4">
      <c r="AD501" s="1">
        <v>51000</v>
      </c>
    </row>
    <row r="502" spans="30:30" x14ac:dyDescent="0.4">
      <c r="AD502" s="1">
        <v>51100</v>
      </c>
    </row>
    <row r="503" spans="30:30" x14ac:dyDescent="0.4">
      <c r="AD503" s="1">
        <v>51200</v>
      </c>
    </row>
    <row r="504" spans="30:30" x14ac:dyDescent="0.4">
      <c r="AD504" s="1">
        <v>51300</v>
      </c>
    </row>
    <row r="505" spans="30:30" x14ac:dyDescent="0.4">
      <c r="AD505" s="1">
        <v>51400</v>
      </c>
    </row>
    <row r="506" spans="30:30" x14ac:dyDescent="0.4">
      <c r="AD506" s="1">
        <v>51500</v>
      </c>
    </row>
    <row r="507" spans="30:30" x14ac:dyDescent="0.4">
      <c r="AD507" s="1">
        <v>51600</v>
      </c>
    </row>
    <row r="508" spans="30:30" x14ac:dyDescent="0.4">
      <c r="AD508" s="1">
        <v>51700</v>
      </c>
    </row>
    <row r="509" spans="30:30" x14ac:dyDescent="0.4">
      <c r="AD509" s="1">
        <v>51800</v>
      </c>
    </row>
    <row r="510" spans="30:30" x14ac:dyDescent="0.4">
      <c r="AD510" s="1">
        <v>51900</v>
      </c>
    </row>
    <row r="511" spans="30:30" x14ac:dyDescent="0.4">
      <c r="AD511" s="1">
        <v>52000</v>
      </c>
    </row>
    <row r="512" spans="30:30" x14ac:dyDescent="0.4">
      <c r="AD512" s="1">
        <v>52100</v>
      </c>
    </row>
    <row r="513" spans="30:30" x14ac:dyDescent="0.4">
      <c r="AD513" s="1">
        <v>52200</v>
      </c>
    </row>
    <row r="514" spans="30:30" x14ac:dyDescent="0.4">
      <c r="AD514" s="1">
        <v>52300</v>
      </c>
    </row>
    <row r="515" spans="30:30" x14ac:dyDescent="0.4">
      <c r="AD515" s="1">
        <v>52400</v>
      </c>
    </row>
    <row r="516" spans="30:30" x14ac:dyDescent="0.4">
      <c r="AD516" s="1">
        <v>52500</v>
      </c>
    </row>
    <row r="517" spans="30:30" x14ac:dyDescent="0.4">
      <c r="AD517" s="1">
        <v>52600</v>
      </c>
    </row>
    <row r="518" spans="30:30" x14ac:dyDescent="0.4">
      <c r="AD518" s="1">
        <v>52700</v>
      </c>
    </row>
    <row r="519" spans="30:30" x14ac:dyDescent="0.4">
      <c r="AD519" s="1">
        <v>52800</v>
      </c>
    </row>
    <row r="520" spans="30:30" x14ac:dyDescent="0.4">
      <c r="AD520" s="1">
        <v>52900</v>
      </c>
    </row>
    <row r="521" spans="30:30" x14ac:dyDescent="0.4">
      <c r="AD521" s="1">
        <v>53000</v>
      </c>
    </row>
    <row r="522" spans="30:30" x14ac:dyDescent="0.4">
      <c r="AD522" s="1">
        <v>53100</v>
      </c>
    </row>
    <row r="523" spans="30:30" x14ac:dyDescent="0.4">
      <c r="AD523" s="1">
        <v>53200</v>
      </c>
    </row>
    <row r="524" spans="30:30" x14ac:dyDescent="0.4">
      <c r="AD524" s="1">
        <v>53300</v>
      </c>
    </row>
    <row r="525" spans="30:30" x14ac:dyDescent="0.4">
      <c r="AD525" s="1">
        <v>53400</v>
      </c>
    </row>
    <row r="526" spans="30:30" x14ac:dyDescent="0.4">
      <c r="AD526" s="1">
        <v>53500</v>
      </c>
    </row>
    <row r="527" spans="30:30" x14ac:dyDescent="0.4">
      <c r="AD527" s="1">
        <v>53600</v>
      </c>
    </row>
    <row r="528" spans="30:30" x14ac:dyDescent="0.4">
      <c r="AD528" s="1">
        <v>53700</v>
      </c>
    </row>
    <row r="529" spans="30:30" x14ac:dyDescent="0.4">
      <c r="AD529" s="1">
        <v>53800</v>
      </c>
    </row>
    <row r="530" spans="30:30" x14ac:dyDescent="0.4">
      <c r="AD530" s="1">
        <v>53900</v>
      </c>
    </row>
    <row r="531" spans="30:30" x14ac:dyDescent="0.4">
      <c r="AD531" s="1">
        <v>54000</v>
      </c>
    </row>
    <row r="532" spans="30:30" x14ac:dyDescent="0.4">
      <c r="AD532" s="1">
        <v>54100</v>
      </c>
    </row>
    <row r="533" spans="30:30" x14ac:dyDescent="0.4">
      <c r="AD533" s="1">
        <v>54200</v>
      </c>
    </row>
    <row r="534" spans="30:30" x14ac:dyDescent="0.4">
      <c r="AD534" s="1">
        <v>54300</v>
      </c>
    </row>
    <row r="535" spans="30:30" x14ac:dyDescent="0.4">
      <c r="AD535" s="1">
        <v>54400</v>
      </c>
    </row>
    <row r="536" spans="30:30" x14ac:dyDescent="0.4">
      <c r="AD536" s="1">
        <v>54500</v>
      </c>
    </row>
    <row r="537" spans="30:30" x14ac:dyDescent="0.4">
      <c r="AD537" s="1">
        <v>54600</v>
      </c>
    </row>
    <row r="538" spans="30:30" x14ac:dyDescent="0.4">
      <c r="AD538" s="1">
        <v>54700</v>
      </c>
    </row>
    <row r="539" spans="30:30" x14ac:dyDescent="0.4">
      <c r="AD539" s="1">
        <v>54800</v>
      </c>
    </row>
    <row r="540" spans="30:30" x14ac:dyDescent="0.4">
      <c r="AD540" s="1">
        <v>54900</v>
      </c>
    </row>
    <row r="541" spans="30:30" x14ac:dyDescent="0.4">
      <c r="AD541" s="1">
        <v>55000</v>
      </c>
    </row>
    <row r="542" spans="30:30" x14ac:dyDescent="0.4">
      <c r="AD542" s="1">
        <v>55100</v>
      </c>
    </row>
    <row r="543" spans="30:30" x14ac:dyDescent="0.4">
      <c r="AD543" s="1">
        <v>55200</v>
      </c>
    </row>
    <row r="544" spans="30:30" x14ac:dyDescent="0.4">
      <c r="AD544" s="1">
        <v>55300</v>
      </c>
    </row>
    <row r="545" spans="30:30" x14ac:dyDescent="0.4">
      <c r="AD545" s="1">
        <v>55400</v>
      </c>
    </row>
    <row r="546" spans="30:30" x14ac:dyDescent="0.4">
      <c r="AD546" s="1">
        <v>55500</v>
      </c>
    </row>
    <row r="547" spans="30:30" x14ac:dyDescent="0.4">
      <c r="AD547" s="1">
        <v>55600</v>
      </c>
    </row>
    <row r="548" spans="30:30" x14ac:dyDescent="0.4">
      <c r="AD548" s="1">
        <v>55700</v>
      </c>
    </row>
    <row r="549" spans="30:30" x14ac:dyDescent="0.4">
      <c r="AD549" s="1">
        <v>55800</v>
      </c>
    </row>
    <row r="550" spans="30:30" x14ac:dyDescent="0.4">
      <c r="AD550" s="1">
        <v>55900</v>
      </c>
    </row>
    <row r="551" spans="30:30" x14ac:dyDescent="0.4">
      <c r="AD551" s="1">
        <v>56000</v>
      </c>
    </row>
    <row r="552" spans="30:30" x14ac:dyDescent="0.4">
      <c r="AD552" s="1">
        <v>56100</v>
      </c>
    </row>
    <row r="553" spans="30:30" x14ac:dyDescent="0.4">
      <c r="AD553" s="1">
        <v>56200</v>
      </c>
    </row>
    <row r="554" spans="30:30" x14ac:dyDescent="0.4">
      <c r="AD554" s="1">
        <v>56300</v>
      </c>
    </row>
    <row r="555" spans="30:30" x14ac:dyDescent="0.4">
      <c r="AD555" s="1">
        <v>56400</v>
      </c>
    </row>
    <row r="556" spans="30:30" x14ac:dyDescent="0.4">
      <c r="AD556" s="1">
        <v>56500</v>
      </c>
    </row>
    <row r="557" spans="30:30" x14ac:dyDescent="0.4">
      <c r="AD557" s="1">
        <v>56600</v>
      </c>
    </row>
    <row r="558" spans="30:30" x14ac:dyDescent="0.4">
      <c r="AD558" s="1">
        <v>56700</v>
      </c>
    </row>
    <row r="559" spans="30:30" x14ac:dyDescent="0.4">
      <c r="AD559" s="1">
        <v>56800</v>
      </c>
    </row>
    <row r="560" spans="30:30" x14ac:dyDescent="0.4">
      <c r="AD560" s="1">
        <v>56900</v>
      </c>
    </row>
    <row r="561" spans="30:30" x14ac:dyDescent="0.4">
      <c r="AD561" s="1">
        <v>57000</v>
      </c>
    </row>
    <row r="562" spans="30:30" x14ac:dyDescent="0.4">
      <c r="AD562" s="1">
        <v>57100</v>
      </c>
    </row>
    <row r="563" spans="30:30" x14ac:dyDescent="0.4">
      <c r="AD563" s="1">
        <v>57200</v>
      </c>
    </row>
    <row r="564" spans="30:30" x14ac:dyDescent="0.4">
      <c r="AD564" s="1">
        <v>57300</v>
      </c>
    </row>
    <row r="565" spans="30:30" x14ac:dyDescent="0.4">
      <c r="AD565" s="1">
        <v>57400</v>
      </c>
    </row>
    <row r="566" spans="30:30" x14ac:dyDescent="0.4">
      <c r="AD566" s="1">
        <v>57500</v>
      </c>
    </row>
    <row r="567" spans="30:30" x14ac:dyDescent="0.4">
      <c r="AD567" s="1">
        <v>57600</v>
      </c>
    </row>
    <row r="568" spans="30:30" x14ac:dyDescent="0.4">
      <c r="AD568" s="1">
        <v>57700</v>
      </c>
    </row>
    <row r="569" spans="30:30" x14ac:dyDescent="0.4">
      <c r="AD569" s="1">
        <v>57800</v>
      </c>
    </row>
    <row r="570" spans="30:30" x14ac:dyDescent="0.4">
      <c r="AD570" s="1">
        <v>57900</v>
      </c>
    </row>
    <row r="571" spans="30:30" x14ac:dyDescent="0.4">
      <c r="AD571" s="1">
        <v>58000</v>
      </c>
    </row>
    <row r="572" spans="30:30" x14ac:dyDescent="0.4">
      <c r="AD572" s="1">
        <v>58100</v>
      </c>
    </row>
    <row r="573" spans="30:30" x14ac:dyDescent="0.4">
      <c r="AD573" s="1">
        <v>58200</v>
      </c>
    </row>
    <row r="574" spans="30:30" x14ac:dyDescent="0.4">
      <c r="AD574" s="1">
        <v>58300</v>
      </c>
    </row>
    <row r="575" spans="30:30" x14ac:dyDescent="0.4">
      <c r="AD575" s="1">
        <v>58400</v>
      </c>
    </row>
    <row r="576" spans="30:30" x14ac:dyDescent="0.4">
      <c r="AD576" s="1">
        <v>58500</v>
      </c>
    </row>
    <row r="577" spans="30:30" x14ac:dyDescent="0.4">
      <c r="AD577" s="1">
        <v>58600</v>
      </c>
    </row>
    <row r="578" spans="30:30" x14ac:dyDescent="0.4">
      <c r="AD578" s="1">
        <v>58700</v>
      </c>
    </row>
    <row r="579" spans="30:30" x14ac:dyDescent="0.4">
      <c r="AD579" s="1">
        <v>58800</v>
      </c>
    </row>
    <row r="580" spans="30:30" x14ac:dyDescent="0.4">
      <c r="AD580" s="1">
        <v>58900</v>
      </c>
    </row>
    <row r="581" spans="30:30" x14ac:dyDescent="0.4">
      <c r="AD581" s="1">
        <v>59000</v>
      </c>
    </row>
    <row r="582" spans="30:30" x14ac:dyDescent="0.4">
      <c r="AD582" s="1">
        <v>59100</v>
      </c>
    </row>
    <row r="583" spans="30:30" x14ac:dyDescent="0.4">
      <c r="AD583" s="1">
        <v>59200</v>
      </c>
    </row>
    <row r="584" spans="30:30" x14ac:dyDescent="0.4">
      <c r="AD584" s="1">
        <v>59300</v>
      </c>
    </row>
    <row r="585" spans="30:30" x14ac:dyDescent="0.4">
      <c r="AD585" s="1">
        <v>59400</v>
      </c>
    </row>
    <row r="586" spans="30:30" x14ac:dyDescent="0.4">
      <c r="AD586" s="1">
        <v>59500</v>
      </c>
    </row>
    <row r="587" spans="30:30" x14ac:dyDescent="0.4">
      <c r="AD587" s="1">
        <v>59600</v>
      </c>
    </row>
    <row r="588" spans="30:30" x14ac:dyDescent="0.4">
      <c r="AD588" s="1">
        <v>59700</v>
      </c>
    </row>
    <row r="589" spans="30:30" x14ac:dyDescent="0.4">
      <c r="AD589" s="1">
        <v>59800</v>
      </c>
    </row>
    <row r="590" spans="30:30" x14ac:dyDescent="0.4">
      <c r="AD590" s="1">
        <v>59900</v>
      </c>
    </row>
    <row r="591" spans="30:30" x14ac:dyDescent="0.4">
      <c r="AD591" s="1">
        <v>60000</v>
      </c>
    </row>
    <row r="592" spans="30:30" x14ac:dyDescent="0.4">
      <c r="AD592" s="1">
        <v>60100</v>
      </c>
    </row>
    <row r="593" spans="30:30" x14ac:dyDescent="0.4">
      <c r="AD593" s="1">
        <v>60200</v>
      </c>
    </row>
    <row r="594" spans="30:30" x14ac:dyDescent="0.4">
      <c r="AD594" s="1">
        <v>60300</v>
      </c>
    </row>
    <row r="595" spans="30:30" x14ac:dyDescent="0.4">
      <c r="AD595" s="1">
        <v>60400</v>
      </c>
    </row>
    <row r="596" spans="30:30" x14ac:dyDescent="0.4">
      <c r="AD596" s="1">
        <v>60500</v>
      </c>
    </row>
    <row r="597" spans="30:30" x14ac:dyDescent="0.4">
      <c r="AD597" s="1">
        <v>60600</v>
      </c>
    </row>
    <row r="598" spans="30:30" x14ac:dyDescent="0.4">
      <c r="AD598" s="1">
        <v>60700</v>
      </c>
    </row>
    <row r="599" spans="30:30" x14ac:dyDescent="0.4">
      <c r="AD599" s="1">
        <v>60800</v>
      </c>
    </row>
    <row r="600" spans="30:30" x14ac:dyDescent="0.4">
      <c r="AD600" s="1">
        <v>60900</v>
      </c>
    </row>
    <row r="601" spans="30:30" x14ac:dyDescent="0.4">
      <c r="AD601" s="1">
        <v>61000</v>
      </c>
    </row>
    <row r="602" spans="30:30" x14ac:dyDescent="0.4">
      <c r="AD602" s="1">
        <v>61100</v>
      </c>
    </row>
    <row r="603" spans="30:30" x14ac:dyDescent="0.4">
      <c r="AD603" s="1">
        <v>61200</v>
      </c>
    </row>
    <row r="604" spans="30:30" x14ac:dyDescent="0.4">
      <c r="AD604" s="1">
        <v>61300</v>
      </c>
    </row>
    <row r="605" spans="30:30" x14ac:dyDescent="0.4">
      <c r="AD605" s="1">
        <v>61400</v>
      </c>
    </row>
    <row r="606" spans="30:30" x14ac:dyDescent="0.4">
      <c r="AD606" s="1">
        <v>61500</v>
      </c>
    </row>
    <row r="607" spans="30:30" x14ac:dyDescent="0.4">
      <c r="AD607" s="1">
        <v>61600</v>
      </c>
    </row>
    <row r="608" spans="30:30" x14ac:dyDescent="0.4">
      <c r="AD608" s="1">
        <v>61700</v>
      </c>
    </row>
    <row r="609" spans="30:30" x14ac:dyDescent="0.4">
      <c r="AD609" s="1">
        <v>61800</v>
      </c>
    </row>
    <row r="610" spans="30:30" x14ac:dyDescent="0.4">
      <c r="AD610" s="1">
        <v>61900</v>
      </c>
    </row>
    <row r="611" spans="30:30" x14ac:dyDescent="0.4">
      <c r="AD611" s="1">
        <v>62000</v>
      </c>
    </row>
    <row r="612" spans="30:30" x14ac:dyDescent="0.4">
      <c r="AD612" s="1">
        <v>62100</v>
      </c>
    </row>
    <row r="613" spans="30:30" x14ac:dyDescent="0.4">
      <c r="AD613" s="1">
        <v>62200</v>
      </c>
    </row>
    <row r="614" spans="30:30" x14ac:dyDescent="0.4">
      <c r="AD614" s="1">
        <v>62300</v>
      </c>
    </row>
    <row r="615" spans="30:30" x14ac:dyDescent="0.4">
      <c r="AD615" s="1">
        <v>62400</v>
      </c>
    </row>
    <row r="616" spans="30:30" x14ac:dyDescent="0.4">
      <c r="AD616" s="1">
        <v>62500</v>
      </c>
    </row>
    <row r="617" spans="30:30" x14ac:dyDescent="0.4">
      <c r="AD617" s="1">
        <v>62600</v>
      </c>
    </row>
    <row r="618" spans="30:30" x14ac:dyDescent="0.4">
      <c r="AD618" s="1">
        <v>62700</v>
      </c>
    </row>
    <row r="619" spans="30:30" x14ac:dyDescent="0.4">
      <c r="AD619" s="1">
        <v>62800</v>
      </c>
    </row>
    <row r="620" spans="30:30" x14ac:dyDescent="0.4">
      <c r="AD620" s="1">
        <v>62900</v>
      </c>
    </row>
    <row r="621" spans="30:30" x14ac:dyDescent="0.4">
      <c r="AD621" s="1">
        <v>63000</v>
      </c>
    </row>
    <row r="622" spans="30:30" x14ac:dyDescent="0.4">
      <c r="AD622" s="1">
        <v>63100</v>
      </c>
    </row>
    <row r="623" spans="30:30" x14ac:dyDescent="0.4">
      <c r="AD623" s="1">
        <v>63200</v>
      </c>
    </row>
    <row r="624" spans="30:30" x14ac:dyDescent="0.4">
      <c r="AD624" s="1">
        <v>63300</v>
      </c>
    </row>
    <row r="625" spans="30:30" x14ac:dyDescent="0.4">
      <c r="AD625" s="1">
        <v>63400</v>
      </c>
    </row>
    <row r="626" spans="30:30" x14ac:dyDescent="0.4">
      <c r="AD626" s="1">
        <v>63500</v>
      </c>
    </row>
    <row r="627" spans="30:30" x14ac:dyDescent="0.4">
      <c r="AD627" s="1">
        <v>63600</v>
      </c>
    </row>
    <row r="628" spans="30:30" x14ac:dyDescent="0.4">
      <c r="AD628" s="1">
        <v>63700</v>
      </c>
    </row>
    <row r="629" spans="30:30" x14ac:dyDescent="0.4">
      <c r="AD629" s="1">
        <v>63800</v>
      </c>
    </row>
    <row r="630" spans="30:30" x14ac:dyDescent="0.4">
      <c r="AD630" s="1">
        <v>63900</v>
      </c>
    </row>
    <row r="631" spans="30:30" x14ac:dyDescent="0.4">
      <c r="AD631" s="1">
        <v>64000</v>
      </c>
    </row>
    <row r="632" spans="30:30" x14ac:dyDescent="0.4">
      <c r="AD632" s="1">
        <v>64100</v>
      </c>
    </row>
    <row r="633" spans="30:30" x14ac:dyDescent="0.4">
      <c r="AD633" s="1">
        <v>64200</v>
      </c>
    </row>
    <row r="634" spans="30:30" x14ac:dyDescent="0.4">
      <c r="AD634" s="1">
        <v>64300</v>
      </c>
    </row>
    <row r="635" spans="30:30" x14ac:dyDescent="0.4">
      <c r="AD635" s="1">
        <v>64400</v>
      </c>
    </row>
    <row r="636" spans="30:30" x14ac:dyDescent="0.4">
      <c r="AD636" s="1">
        <v>64500</v>
      </c>
    </row>
    <row r="637" spans="30:30" x14ac:dyDescent="0.4">
      <c r="AD637" s="1">
        <v>64600</v>
      </c>
    </row>
    <row r="638" spans="30:30" x14ac:dyDescent="0.4">
      <c r="AD638" s="1">
        <v>64700</v>
      </c>
    </row>
    <row r="639" spans="30:30" x14ac:dyDescent="0.4">
      <c r="AD639" s="1">
        <v>64800</v>
      </c>
    </row>
    <row r="640" spans="30:30" x14ac:dyDescent="0.4">
      <c r="AD640" s="1">
        <v>64900</v>
      </c>
    </row>
    <row r="641" spans="30:30" x14ac:dyDescent="0.4">
      <c r="AD641" s="1">
        <v>65000</v>
      </c>
    </row>
    <row r="642" spans="30:30" x14ac:dyDescent="0.4">
      <c r="AD642" s="1">
        <v>65100</v>
      </c>
    </row>
    <row r="643" spans="30:30" x14ac:dyDescent="0.4">
      <c r="AD643" s="1">
        <v>65200</v>
      </c>
    </row>
    <row r="644" spans="30:30" x14ac:dyDescent="0.4">
      <c r="AD644" s="1">
        <v>65300</v>
      </c>
    </row>
    <row r="645" spans="30:30" x14ac:dyDescent="0.4">
      <c r="AD645" s="1">
        <v>65400</v>
      </c>
    </row>
    <row r="646" spans="30:30" x14ac:dyDescent="0.4">
      <c r="AD646" s="1">
        <v>65500</v>
      </c>
    </row>
    <row r="647" spans="30:30" x14ac:dyDescent="0.4">
      <c r="AD647" s="1">
        <v>65600</v>
      </c>
    </row>
    <row r="648" spans="30:30" x14ac:dyDescent="0.4">
      <c r="AD648" s="1">
        <v>65700</v>
      </c>
    </row>
    <row r="649" spans="30:30" x14ac:dyDescent="0.4">
      <c r="AD649" s="1">
        <v>65800</v>
      </c>
    </row>
    <row r="650" spans="30:30" x14ac:dyDescent="0.4">
      <c r="AD650" s="1">
        <v>65900</v>
      </c>
    </row>
    <row r="651" spans="30:30" x14ac:dyDescent="0.4">
      <c r="AD651" s="1">
        <v>66000</v>
      </c>
    </row>
    <row r="652" spans="30:30" x14ac:dyDescent="0.4">
      <c r="AD652" s="1">
        <v>66100</v>
      </c>
    </row>
    <row r="653" spans="30:30" x14ac:dyDescent="0.4">
      <c r="AD653" s="1">
        <v>66200</v>
      </c>
    </row>
    <row r="654" spans="30:30" x14ac:dyDescent="0.4">
      <c r="AD654" s="1">
        <v>66300</v>
      </c>
    </row>
    <row r="655" spans="30:30" x14ac:dyDescent="0.4">
      <c r="AD655" s="1">
        <v>66400</v>
      </c>
    </row>
    <row r="656" spans="30:30" x14ac:dyDescent="0.4">
      <c r="AD656" s="1">
        <v>66500</v>
      </c>
    </row>
    <row r="657" spans="30:30" x14ac:dyDescent="0.4">
      <c r="AD657" s="1">
        <v>66600</v>
      </c>
    </row>
    <row r="658" spans="30:30" x14ac:dyDescent="0.4">
      <c r="AD658" s="1">
        <v>66700</v>
      </c>
    </row>
    <row r="659" spans="30:30" x14ac:dyDescent="0.4">
      <c r="AD659" s="1">
        <v>66800</v>
      </c>
    </row>
    <row r="660" spans="30:30" x14ac:dyDescent="0.4">
      <c r="AD660" s="1">
        <v>66900</v>
      </c>
    </row>
    <row r="661" spans="30:30" x14ac:dyDescent="0.4">
      <c r="AD661" s="1">
        <v>67000</v>
      </c>
    </row>
    <row r="662" spans="30:30" x14ac:dyDescent="0.4">
      <c r="AD662" s="1">
        <v>67100</v>
      </c>
    </row>
    <row r="663" spans="30:30" x14ac:dyDescent="0.4">
      <c r="AD663" s="1">
        <v>67200</v>
      </c>
    </row>
    <row r="664" spans="30:30" x14ac:dyDescent="0.4">
      <c r="AD664" s="1">
        <v>67300</v>
      </c>
    </row>
    <row r="665" spans="30:30" x14ac:dyDescent="0.4">
      <c r="AD665" s="1">
        <v>67400</v>
      </c>
    </row>
    <row r="666" spans="30:30" x14ac:dyDescent="0.4">
      <c r="AD666" s="1">
        <v>67500</v>
      </c>
    </row>
    <row r="667" spans="30:30" x14ac:dyDescent="0.4">
      <c r="AD667" s="1">
        <v>67600</v>
      </c>
    </row>
    <row r="668" spans="30:30" x14ac:dyDescent="0.4">
      <c r="AD668" s="1">
        <v>67700</v>
      </c>
    </row>
    <row r="669" spans="30:30" x14ac:dyDescent="0.4">
      <c r="AD669" s="1">
        <v>67800</v>
      </c>
    </row>
    <row r="670" spans="30:30" x14ac:dyDescent="0.4">
      <c r="AD670" s="1">
        <v>67900</v>
      </c>
    </row>
    <row r="671" spans="30:30" x14ac:dyDescent="0.4">
      <c r="AD671" s="1">
        <v>68000</v>
      </c>
    </row>
    <row r="672" spans="30:30" x14ac:dyDescent="0.4">
      <c r="AD672" s="1">
        <v>68100</v>
      </c>
    </row>
    <row r="673" spans="30:30" x14ac:dyDescent="0.4">
      <c r="AD673" s="1">
        <v>68200</v>
      </c>
    </row>
    <row r="674" spans="30:30" x14ac:dyDescent="0.4">
      <c r="AD674" s="1">
        <v>68300</v>
      </c>
    </row>
    <row r="675" spans="30:30" x14ac:dyDescent="0.4">
      <c r="AD675" s="1">
        <v>68400</v>
      </c>
    </row>
    <row r="676" spans="30:30" x14ac:dyDescent="0.4">
      <c r="AD676" s="1">
        <v>68500</v>
      </c>
    </row>
    <row r="677" spans="30:30" x14ac:dyDescent="0.4">
      <c r="AD677" s="1">
        <v>68600</v>
      </c>
    </row>
    <row r="678" spans="30:30" x14ac:dyDescent="0.4">
      <c r="AD678" s="1">
        <v>68700</v>
      </c>
    </row>
    <row r="679" spans="30:30" x14ac:dyDescent="0.4">
      <c r="AD679" s="1">
        <v>68800</v>
      </c>
    </row>
    <row r="680" spans="30:30" x14ac:dyDescent="0.4">
      <c r="AD680" s="1">
        <v>68900</v>
      </c>
    </row>
    <row r="681" spans="30:30" x14ac:dyDescent="0.4">
      <c r="AD681" s="1">
        <v>69000</v>
      </c>
    </row>
    <row r="682" spans="30:30" x14ac:dyDescent="0.4">
      <c r="AD682" s="1">
        <v>69100</v>
      </c>
    </row>
    <row r="683" spans="30:30" x14ac:dyDescent="0.4">
      <c r="AD683" s="1">
        <v>69200</v>
      </c>
    </row>
    <row r="684" spans="30:30" x14ac:dyDescent="0.4">
      <c r="AD684" s="1">
        <v>69300</v>
      </c>
    </row>
    <row r="685" spans="30:30" x14ac:dyDescent="0.4">
      <c r="AD685" s="1">
        <v>69400</v>
      </c>
    </row>
    <row r="686" spans="30:30" x14ac:dyDescent="0.4">
      <c r="AD686" s="1">
        <v>69500</v>
      </c>
    </row>
    <row r="687" spans="30:30" x14ac:dyDescent="0.4">
      <c r="AD687" s="1">
        <v>69600</v>
      </c>
    </row>
    <row r="688" spans="30:30" x14ac:dyDescent="0.4">
      <c r="AD688" s="1">
        <v>69700</v>
      </c>
    </row>
    <row r="689" spans="30:30" x14ac:dyDescent="0.4">
      <c r="AD689" s="1">
        <v>69800</v>
      </c>
    </row>
    <row r="690" spans="30:30" x14ac:dyDescent="0.4">
      <c r="AD690" s="1">
        <v>69900</v>
      </c>
    </row>
    <row r="691" spans="30:30" x14ac:dyDescent="0.4">
      <c r="AD691" s="1">
        <v>70000</v>
      </c>
    </row>
  </sheetData>
  <mergeCells count="2">
    <mergeCell ref="D7:G7"/>
    <mergeCell ref="H7:L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계약기본사항</vt:lpstr>
      <vt:lpstr>주보험만</vt:lpstr>
      <vt:lpstr>주+특(생활비) - 신규</vt:lpstr>
      <vt:lpstr>주+특(기존)</vt:lpstr>
      <vt:lpstr>자체계산시트</vt:lpstr>
      <vt:lpstr>'주+특(기존)'!Print_Area</vt:lpstr>
      <vt:lpstr>'주+특(생활비) - 신규'!Print_Area</vt:lpstr>
      <vt:lpstr>주보험만!Print_Area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김일희/ILHEE KIM</dc:creator>
  <cp:lastModifiedBy>재홍 임</cp:lastModifiedBy>
  <cp:lastPrinted>2025-04-09T04:25:08Z</cp:lastPrinted>
  <dcterms:created xsi:type="dcterms:W3CDTF">2023-12-15T10:07:58Z</dcterms:created>
  <dcterms:modified xsi:type="dcterms:W3CDTF">2025-07-29T23:26:45Z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