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6015b203ef4bcb/런인베스트 아카데미/법인컨설팅/0. 법인컨설팅 자료/[자료] 노무서식/"/>
    </mc:Choice>
  </mc:AlternateContent>
  <xr:revisionPtr revIDLastSave="262" documentId="13_ncr:1_{BCDDFBE9-E2DD-4307-8D84-B1644831A7ED}" xr6:coauthVersionLast="47" xr6:coauthVersionMax="47" xr10:uidLastSave="{FB8FE327-8605-4914-ABE8-469E78E8C783}"/>
  <bookViews>
    <workbookView xWindow="28680" yWindow="-120" windowWidth="29040" windowHeight="15720" xr2:uid="{00000000-000D-0000-FFFF-FFFF00000000}"/>
  </bookViews>
  <sheets>
    <sheet name="정규직 월급제 포괄임금" sheetId="7" r:id="rId1"/>
    <sheet name="단시간근로자" sheetId="9" r:id="rId2"/>
  </sheets>
  <definedNames>
    <definedName name="_xlnm.Print_Area" localSheetId="1">단시간근로자!$B$2:$K$8</definedName>
    <definedName name="_xlnm.Print_Area" localSheetId="0">'정규직 월급제 포괄임금'!$B$2:$AC$23</definedName>
    <definedName name="고정연장근로">'정규직 월급제 포괄임금'!$AF$2</definedName>
    <definedName name="사업장">'정규직 월급제 포괄임금'!$AF$4</definedName>
    <definedName name="최저시급">'정규직 월급제 포괄임금'!$F$14</definedName>
    <definedName name="최저월급여환산액">'정규직 월급제 포괄임금'!$E$14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7" l="1"/>
  <c r="N14" i="7"/>
  <c r="O14" i="7"/>
  <c r="P14" i="7"/>
  <c r="M16" i="7"/>
  <c r="N16" i="7"/>
  <c r="M10" i="7"/>
  <c r="N10" i="7"/>
  <c r="O10" i="7"/>
  <c r="P10" i="7"/>
  <c r="M12" i="7"/>
  <c r="N12" i="7"/>
  <c r="O12" i="7"/>
  <c r="P12" i="7"/>
  <c r="Y10" i="7"/>
  <c r="Z10" i="7"/>
  <c r="AA10" i="7"/>
  <c r="AB10" i="7"/>
  <c r="Y12" i="7"/>
  <c r="Z12" i="7"/>
  <c r="AA12" i="7"/>
  <c r="AB12" i="7"/>
  <c r="AB8" i="7"/>
  <c r="AA8" i="7"/>
  <c r="Y8" i="7"/>
  <c r="Z8" i="7"/>
  <c r="M8" i="7"/>
  <c r="O16" i="7"/>
  <c r="P16" i="7"/>
  <c r="Q16" i="7"/>
  <c r="R16" i="7"/>
  <c r="S16" i="7"/>
  <c r="T16" i="7"/>
  <c r="W16" i="7"/>
  <c r="P8" i="7"/>
  <c r="X8" i="7"/>
  <c r="O8" i="7"/>
  <c r="W8" i="7"/>
  <c r="N8" i="7"/>
  <c r="F8" i="9"/>
  <c r="E8" i="9"/>
  <c r="G14" i="9"/>
  <c r="G8" i="9"/>
  <c r="K13" i="7"/>
  <c r="J13" i="7"/>
  <c r="I13" i="7"/>
  <c r="K11" i="7"/>
  <c r="J11" i="7"/>
  <c r="I11" i="7"/>
  <c r="K9" i="7"/>
  <c r="J9" i="7"/>
  <c r="I9" i="7"/>
  <c r="E14" i="7"/>
  <c r="U8" i="7" l="1"/>
  <c r="V8" i="7" s="1"/>
  <c r="U14" i="7"/>
  <c r="AC14" i="7" s="1"/>
  <c r="G10" i="7"/>
  <c r="H10" i="7"/>
  <c r="G12" i="7"/>
  <c r="H12" i="7"/>
  <c r="H8" i="7"/>
  <c r="G8" i="7"/>
  <c r="AF7" i="7" l="1"/>
  <c r="AF6" i="7"/>
  <c r="L10" i="7" l="1"/>
  <c r="F10" i="7" s="1"/>
  <c r="U10" i="7" s="1"/>
  <c r="E16" i="7"/>
  <c r="AB16" i="7"/>
  <c r="Y16" i="7"/>
  <c r="Z16" i="7"/>
  <c r="AA16" i="7"/>
  <c r="V10" i="7" l="1"/>
  <c r="W10" i="7"/>
  <c r="X10" i="7"/>
  <c r="L12" i="7"/>
  <c r="F12" i="7" s="1"/>
  <c r="U12" i="7" s="1"/>
  <c r="V12" i="7" s="1"/>
  <c r="H7" i="9"/>
  <c r="I7" i="9" s="1"/>
  <c r="U16" i="7" l="1"/>
  <c r="V16" i="7"/>
  <c r="W12" i="7"/>
  <c r="X12" i="7"/>
  <c r="I8" i="9"/>
  <c r="H13" i="9"/>
  <c r="I13" i="9" s="1"/>
  <c r="E14" i="9"/>
  <c r="I14" i="9" l="1"/>
  <c r="H8" i="9"/>
  <c r="H14" i="9"/>
  <c r="J7" i="9"/>
  <c r="K7" i="9" s="1"/>
  <c r="H14" i="7"/>
  <c r="J13" i="9" l="1"/>
  <c r="K13" i="9" s="1"/>
  <c r="J8" i="9"/>
  <c r="K8" i="9" s="1"/>
  <c r="G14" i="7"/>
  <c r="J14" i="9" l="1"/>
  <c r="K14" i="9" s="1"/>
  <c r="L8" i="7"/>
  <c r="F8" i="7" s="1"/>
  <c r="L14" i="7"/>
  <c r="X16" i="7" l="1"/>
  <c r="AC10" i="7"/>
  <c r="AC12" i="7"/>
  <c r="AC8" i="7" l="1"/>
  <c r="AC1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Park</author>
  </authors>
  <commentList>
    <comment ref="I8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J8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K8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숫자만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Park</author>
  </authors>
  <commentList>
    <comment ref="H6" authorId="0" shapeId="0" xr:uid="{00000000-0006-0000-0100-000001000000}">
      <text>
        <r>
          <rPr>
            <b/>
            <sz val="10"/>
            <color indexed="81"/>
            <rFont val="맑은 고딕"/>
            <family val="3"/>
            <charset val="129"/>
          </rPr>
          <t>소정근로시간: 일 8시간</t>
        </r>
      </text>
    </comment>
    <comment ref="I6" authorId="0" shapeId="0" xr:uid="{00000000-0006-0000-0100-000002000000}">
      <text>
        <r>
          <rPr>
            <b/>
            <sz val="11"/>
            <color indexed="81"/>
            <rFont val="맑은 고딕"/>
            <family val="3"/>
            <charset val="129"/>
          </rPr>
          <t xml:space="preserve">주 5일 소정 근무시 </t>
        </r>
      </text>
    </comment>
    <comment ref="E7" authorId="0" shapeId="0" xr:uid="{00000000-0006-0000-0100-000003000000}">
      <text>
        <r>
          <rPr>
            <b/>
            <sz val="11"/>
            <color indexed="81"/>
            <rFont val="돋움"/>
            <family val="3"/>
            <charset val="129"/>
          </rPr>
          <t>숫자만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00000000-0006-0000-0100-000004000000}">
      <text>
        <r>
          <rPr>
            <b/>
            <sz val="11"/>
            <color indexed="81"/>
            <rFont val="돋움"/>
            <family val="3"/>
            <charset val="129"/>
          </rPr>
          <t>숫자만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00000000-0006-0000-0100-000005000000}">
      <text>
        <r>
          <rPr>
            <b/>
            <sz val="10"/>
            <color indexed="81"/>
            <rFont val="맑은 고딕"/>
            <family val="3"/>
            <charset val="129"/>
          </rPr>
          <t>소정근로시간: 일 8시간</t>
        </r>
      </text>
    </comment>
    <comment ref="I12" authorId="0" shapeId="0" xr:uid="{00000000-0006-0000-0100-000006000000}">
      <text>
        <r>
          <rPr>
            <b/>
            <sz val="11"/>
            <color indexed="81"/>
            <rFont val="맑은 고딕"/>
            <family val="3"/>
            <charset val="129"/>
          </rPr>
          <t xml:space="preserve">주 5일 소정 근무시 </t>
        </r>
      </text>
    </comment>
    <comment ref="E13" authorId="0" shapeId="0" xr:uid="{00000000-0006-0000-0100-000007000000}">
      <text>
        <r>
          <rPr>
            <b/>
            <sz val="11"/>
            <color indexed="81"/>
            <rFont val="돋움"/>
            <family val="3"/>
            <charset val="129"/>
          </rPr>
          <t>숫자만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<sst xmlns="http://schemas.openxmlformats.org/spreadsheetml/2006/main" count="92" uniqueCount="67">
  <si>
    <t>합계</t>
    <phoneticPr fontId="9" type="noConversion"/>
  </si>
  <si>
    <t>식대</t>
    <phoneticPr fontId="9" type="noConversion"/>
  </si>
  <si>
    <t>주휴시수</t>
    <phoneticPr fontId="9" type="noConversion"/>
  </si>
  <si>
    <t>기본근로</t>
    <phoneticPr fontId="9" type="noConversion"/>
  </si>
  <si>
    <t>(시간급)</t>
    <phoneticPr fontId="9" type="noConversion"/>
  </si>
  <si>
    <t>입사일</t>
    <phoneticPr fontId="9" type="noConversion"/>
  </si>
  <si>
    <t>이름</t>
    <phoneticPr fontId="9" type="noConversion"/>
  </si>
  <si>
    <t>차량유지비</t>
    <phoneticPr fontId="9" type="noConversion"/>
  </si>
  <si>
    <t>직급</t>
    <phoneticPr fontId="4" type="noConversion"/>
  </si>
  <si>
    <t>임금의 구성</t>
    <phoneticPr fontId="4" type="noConversion"/>
  </si>
  <si>
    <t>기본급</t>
    <phoneticPr fontId="4" type="noConversion"/>
  </si>
  <si>
    <t>사업장 : OOO</t>
  </si>
  <si>
    <t>총임금
근로시간</t>
    <phoneticPr fontId="9" type="noConversion"/>
  </si>
  <si>
    <t>(월환산액)</t>
    <phoneticPr fontId="4" type="noConversion"/>
  </si>
  <si>
    <t>비과세 수당</t>
    <phoneticPr fontId="4" type="noConversion"/>
  </si>
  <si>
    <t>통상임금 *</t>
    <phoneticPr fontId="9" type="noConversion"/>
  </si>
  <si>
    <t>* 통상임금 붉은색은 최저시급에 미달인 경우</t>
    <phoneticPr fontId="4" type="noConversion"/>
  </si>
  <si>
    <t>총임금
근로시간</t>
    <phoneticPr fontId="9" type="noConversion"/>
  </si>
  <si>
    <t>기본급여 + 연장수당</t>
    <phoneticPr fontId="9" type="noConversion"/>
  </si>
  <si>
    <t>연장수당</t>
    <phoneticPr fontId="4" type="noConversion"/>
  </si>
  <si>
    <t xml:space="preserve">비과세 수당 </t>
    <phoneticPr fontId="4" type="noConversion"/>
  </si>
  <si>
    <t>비과세 급여
(월보수액에서 제외)</t>
    <phoneticPr fontId="4" type="noConversion"/>
  </si>
  <si>
    <t xml:space="preserve">소정근로시간 8시간 + 주휴수당 지급 </t>
    <phoneticPr fontId="4" type="noConversion"/>
  </si>
  <si>
    <t xml:space="preserve">일 8시간 초과 근무시간 </t>
    <phoneticPr fontId="4" type="noConversion"/>
  </si>
  <si>
    <t>월약정급여</t>
    <phoneticPr fontId="9" type="noConversion"/>
  </si>
  <si>
    <t>기본근로</t>
    <phoneticPr fontId="9" type="noConversion"/>
  </si>
  <si>
    <t xml:space="preserve">임금시간 시수 </t>
    <phoneticPr fontId="9" type="noConversion"/>
  </si>
  <si>
    <t>직무</t>
    <phoneticPr fontId="4" type="noConversion"/>
  </si>
  <si>
    <t>근로시간
(일간)</t>
    <phoneticPr fontId="4" type="noConversion"/>
  </si>
  <si>
    <t>근로일수 
(주당)</t>
    <phoneticPr fontId="4" type="noConversion"/>
  </si>
  <si>
    <t>급여</t>
    <phoneticPr fontId="9" type="noConversion"/>
  </si>
  <si>
    <t>근로시간
(월간)</t>
    <phoneticPr fontId="4" type="noConversion"/>
  </si>
  <si>
    <t>통상임금
(시간급)</t>
    <phoneticPr fontId="9" type="noConversion"/>
  </si>
  <si>
    <t xml:space="preserve">고정 근로시간 </t>
    <phoneticPr fontId="4" type="noConversion"/>
  </si>
  <si>
    <t>단시간 근로자 임금대장 설계용</t>
    <phoneticPr fontId="4" type="noConversion"/>
  </si>
  <si>
    <t xml:space="preserve">변동 근로시간 </t>
    <phoneticPr fontId="4" type="noConversion"/>
  </si>
  <si>
    <t>기본급</t>
    <phoneticPr fontId="9" type="noConversion"/>
  </si>
  <si>
    <t>육아수당</t>
  </si>
  <si>
    <t xml:space="preserve">* 주휴수당은 주(평균) 15시간 이상 근무시 적용함 </t>
    <phoneticPr fontId="4" type="noConversion"/>
  </si>
  <si>
    <t>연구보조비</t>
    <phoneticPr fontId="4" type="noConversion"/>
  </si>
  <si>
    <t>상시근로자수</t>
    <phoneticPr fontId="4" type="noConversion"/>
  </si>
  <si>
    <t>5인 이상</t>
  </si>
  <si>
    <t>통상임금
(시간급)</t>
    <phoneticPr fontId="9" type="noConversion"/>
  </si>
  <si>
    <t>사업장 : A 주식회사</t>
    <phoneticPr fontId="4" type="noConversion"/>
  </si>
  <si>
    <t>고정
연장근로 (주간)</t>
    <phoneticPr fontId="9" type="noConversion"/>
  </si>
  <si>
    <t>최저시급</t>
    <phoneticPr fontId="4" type="noConversion"/>
  </si>
  <si>
    <t>홍길동</t>
    <phoneticPr fontId="4" type="noConversion"/>
  </si>
  <si>
    <t>홍길동</t>
    <phoneticPr fontId="4" type="noConversion"/>
  </si>
  <si>
    <t xml:space="preserve">* 주휴수당은 주(평균) 15시간 이상 근무시 적용함 </t>
    <phoneticPr fontId="4" type="noConversion"/>
  </si>
  <si>
    <t>야간 또는 
휴일근로 (월간)</t>
    <phoneticPr fontId="9" type="noConversion"/>
  </si>
  <si>
    <t>야간 또는 
휴일연장근로 (월간)</t>
    <phoneticPr fontId="9" type="noConversion"/>
  </si>
  <si>
    <t xml:space="preserve">* 노란색 셀에만 입력해 주세요. </t>
    <phoneticPr fontId="4" type="noConversion"/>
  </si>
  <si>
    <t>고정
연장수당</t>
    <phoneticPr fontId="9" type="noConversion"/>
  </si>
  <si>
    <t xml:space="preserve">  -일 8시간 초과, 주 40시간, 월 174시간 초과 근무는 
    연장근로 / 5인 이상 사업장 1.5배 가산 
  -야간, 휴일근로 1.5배 가산, 연장근로인 경우 중복 가산</t>
    <phoneticPr fontId="4" type="noConversion"/>
  </si>
  <si>
    <t xml:space="preserve">  - 식대(10만원), 차량유지비(20만원), 육아수당(10만원), 
   연구보조비(20만원), 생산직 연장·야간·휴일근로수당, 업무관련 학자금 등</t>
    <phoneticPr fontId="4" type="noConversion"/>
  </si>
  <si>
    <t>과장</t>
    <phoneticPr fontId="4" type="noConversion"/>
  </si>
  <si>
    <t>임금시간 시수(H)</t>
    <phoneticPr fontId="9" type="noConversion"/>
  </si>
  <si>
    <t>아르바이트</t>
    <phoneticPr fontId="4" type="noConversion"/>
  </si>
  <si>
    <t>이철수</t>
    <phoneticPr fontId="4" type="noConversion"/>
  </si>
  <si>
    <t>임금대장 설계용 (2023년)</t>
    <phoneticPr fontId="4" type="noConversion"/>
  </si>
  <si>
    <t>2023년 최저임금 기준 지급 임금</t>
    <phoneticPr fontId="4" type="noConversion"/>
  </si>
  <si>
    <t>2023년 최저임금 월급여액</t>
    <phoneticPr fontId="4" type="noConversion"/>
  </si>
  <si>
    <t xml:space="preserve"> </t>
    <phoneticPr fontId="4" type="noConversion"/>
  </si>
  <si>
    <t xml:space="preserve">  - 소정근로시간에 대한 수당 지급
  - 기본급과 비과세수당은 최저임금 이상이어야 함 (*단, 2023년 기준 비과세 수당 20,106원 초과분 및 매당 상
    여금 중 100,529원 초과분만 최저임금 산입기준에 포함됨)
  - 월 209시간 기준 (실근로시간 174H + 주휴시수35H)</t>
    <phoneticPr fontId="4" type="noConversion"/>
  </si>
  <si>
    <t>최저임금적용
최소 월급여
(조정급여액)</t>
    <phoneticPr fontId="4" type="noConversion"/>
  </si>
  <si>
    <t>현행</t>
    <phoneticPr fontId="4" type="noConversion"/>
  </si>
  <si>
    <t>조정안(최저임금 반영)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</si>
</sst>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&quot;H&quot;"/>
    <numFmt numFmtId="178" formatCode="&quot;월간&quot;\ ##&quot;시간&quot;"/>
    <numFmt numFmtId="179" formatCode="##&quot;시간&quot;"/>
    <numFmt numFmtId="180" formatCode="##&quot;일&quot;"/>
    <numFmt numFmtId="181" formatCode="&quot;주 &quot;##&quot;시간 초과&quot;"/>
    <numFmt numFmtId="182" formatCode="#,##0.000_ "/>
    <numFmt numFmtId="183" formatCode="0&quot;H&quot;"/>
    <numFmt numFmtId="184" formatCode="#.0&quot;H&quot;"/>
  </numFmts>
  <fonts count="32">
    <font>
      <sz val="11"/>
      <color theme="1"/>
      <name val="휴먼고딕"/>
      <family val="2"/>
      <charset val="129"/>
    </font>
    <font>
      <sz val="11"/>
      <color theme="1"/>
      <name val="휴먼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휴먼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</font>
    <font>
      <sz val="10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b/>
      <sz val="11"/>
      <color indexed="81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</font>
    <font>
      <b/>
      <sz val="26"/>
      <color theme="1"/>
      <name val="맑은 고딕"/>
      <family val="3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theme="1"/>
      <name val="맑은 고딕"/>
      <family val="2"/>
      <charset val="129"/>
    </font>
    <font>
      <b/>
      <sz val="16"/>
      <color theme="1"/>
      <name val="맑은 고딕"/>
      <family val="3"/>
      <charset val="129"/>
    </font>
    <font>
      <sz val="10"/>
      <color rgb="FFFEF4EC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1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0" tint="-0.249977111117893"/>
      </top>
      <bottom style="thin">
        <color theme="0" tint="-0.14999847407452621"/>
      </bottom>
      <diagonal/>
    </border>
    <border>
      <left/>
      <right/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499984740745262"/>
      </bottom>
      <diagonal/>
    </border>
    <border>
      <left/>
      <right/>
      <top style="thin">
        <color theme="0" tint="-0.1499984740745262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/>
      <top style="thin">
        <color theme="0" tint="-0.499984740745262"/>
      </top>
      <bottom style="thin">
        <color theme="0" tint="-0.14999847407452621"/>
      </bottom>
      <diagonal/>
    </border>
    <border>
      <left/>
      <right/>
      <top style="thin">
        <color theme="0" tint="-0.499984740745262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1"/>
      </right>
      <top style="thin">
        <color theme="1"/>
      </top>
      <bottom/>
      <diagonal/>
    </border>
    <border>
      <left style="thin">
        <color theme="0" tint="-0.1499984740745262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/>
      <top style="thin">
        <color theme="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 tint="-0.14999847407452621"/>
      </right>
      <top style="thin">
        <color theme="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0" tint="-0.14999847407452621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249977111117893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1"/>
      </top>
      <bottom/>
      <diagonal/>
    </border>
    <border>
      <left/>
      <right style="thin">
        <color theme="0" tint="-0.14999847407452621"/>
      </right>
      <top style="thin">
        <color theme="1"/>
      </top>
      <bottom/>
      <diagonal/>
    </border>
    <border>
      <left style="thin">
        <color theme="0" tint="-0.14999847407452621"/>
      </left>
      <right/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0" tint="-0.1499984740745262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1"/>
      </right>
      <top/>
      <bottom/>
      <diagonal/>
    </border>
    <border>
      <left style="thin">
        <color theme="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/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0" tint="-0.499984740745262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1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3" fillId="0" borderId="0" xfId="2" applyFont="1">
      <alignment vertical="center"/>
    </xf>
    <xf numFmtId="0" fontId="12" fillId="0" borderId="0" xfId="2" applyFont="1" applyAlignment="1">
      <alignment horizontal="left" vertical="center"/>
    </xf>
    <xf numFmtId="0" fontId="13" fillId="0" borderId="0" xfId="2" applyFont="1">
      <alignment vertical="center"/>
    </xf>
    <xf numFmtId="0" fontId="8" fillId="0" borderId="0" xfId="2" applyFont="1">
      <alignment vertical="center"/>
    </xf>
    <xf numFmtId="0" fontId="3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0" fillId="3" borderId="0" xfId="2" applyFont="1" applyFill="1">
      <alignment vertical="center"/>
    </xf>
    <xf numFmtId="0" fontId="8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3" fillId="0" borderId="0" xfId="2" applyNumberFormat="1" applyFont="1" applyAlignment="1">
      <alignment horizontal="center" vertical="center"/>
    </xf>
    <xf numFmtId="0" fontId="6" fillId="3" borderId="0" xfId="2" applyFont="1" applyFill="1" applyAlignment="1">
      <alignment vertical="center" wrapText="1"/>
    </xf>
    <xf numFmtId="0" fontId="14" fillId="3" borderId="0" xfId="2" applyFont="1" applyFill="1" applyAlignment="1">
      <alignment vertical="center" wrapText="1"/>
    </xf>
    <xf numFmtId="0" fontId="14" fillId="3" borderId="0" xfId="2" applyFont="1" applyFill="1">
      <alignment vertical="center"/>
    </xf>
    <xf numFmtId="0" fontId="8" fillId="3" borderId="0" xfId="2" applyFont="1" applyFill="1">
      <alignment vertical="center"/>
    </xf>
    <xf numFmtId="176" fontId="5" fillId="0" borderId="5" xfId="3" applyNumberFormat="1" applyFont="1" applyBorder="1" applyAlignment="1">
      <alignment horizontal="center" vertical="center"/>
    </xf>
    <xf numFmtId="176" fontId="5" fillId="0" borderId="31" xfId="3" applyNumberFormat="1" applyFont="1" applyBorder="1" applyAlignment="1">
      <alignment horizontal="center" vertical="center"/>
    </xf>
    <xf numFmtId="176" fontId="5" fillId="6" borderId="32" xfId="3" applyNumberFormat="1" applyFont="1" applyFill="1" applyBorder="1" applyAlignment="1">
      <alignment horizontal="center" vertical="center"/>
    </xf>
    <xf numFmtId="0" fontId="6" fillId="5" borderId="14" xfId="2" applyFont="1" applyFill="1" applyBorder="1" applyAlignment="1">
      <alignment horizontal="left" vertical="center" indent="1"/>
    </xf>
    <xf numFmtId="0" fontId="6" fillId="5" borderId="16" xfId="2" applyFont="1" applyFill="1" applyBorder="1" applyAlignment="1">
      <alignment horizontal="left" vertical="center" indent="1"/>
    </xf>
    <xf numFmtId="0" fontId="11" fillId="4" borderId="6" xfId="2" applyFont="1" applyFill="1" applyBorder="1" applyAlignment="1">
      <alignment horizontal="center" vertical="center"/>
    </xf>
    <xf numFmtId="0" fontId="11" fillId="7" borderId="30" xfId="2" applyFont="1" applyFill="1" applyBorder="1" applyAlignment="1">
      <alignment horizontal="center" vertical="center"/>
    </xf>
    <xf numFmtId="41" fontId="5" fillId="7" borderId="5" xfId="1" applyNumberFormat="1" applyFont="1" applyFill="1" applyBorder="1" applyAlignment="1">
      <alignment horizontal="center" vertical="center"/>
    </xf>
    <xf numFmtId="14" fontId="5" fillId="7" borderId="5" xfId="2" applyNumberFormat="1" applyFont="1" applyFill="1" applyBorder="1" applyAlignment="1">
      <alignment horizontal="center" vertical="center"/>
    </xf>
    <xf numFmtId="0" fontId="17" fillId="0" borderId="0" xfId="2" applyFont="1" applyAlignment="1">
      <alignment horizontal="left" vertical="center"/>
    </xf>
    <xf numFmtId="0" fontId="11" fillId="8" borderId="41" xfId="2" applyFont="1" applyFill="1" applyBorder="1" applyAlignment="1">
      <alignment horizontal="center" vertical="center"/>
    </xf>
    <xf numFmtId="0" fontId="11" fillId="8" borderId="42" xfId="2" applyFont="1" applyFill="1" applyBorder="1" applyAlignment="1">
      <alignment horizontal="center" vertical="center"/>
    </xf>
    <xf numFmtId="176" fontId="7" fillId="7" borderId="5" xfId="3" applyNumberFormat="1" applyFont="1" applyFill="1" applyBorder="1" applyAlignment="1">
      <alignment horizontal="center" vertical="center"/>
    </xf>
    <xf numFmtId="176" fontId="7" fillId="6" borderId="32" xfId="4" applyNumberFormat="1" applyFont="1" applyFill="1" applyBorder="1" applyAlignment="1">
      <alignment horizontal="center" vertical="center"/>
    </xf>
    <xf numFmtId="41" fontId="5" fillId="0" borderId="43" xfId="4" applyFont="1" applyBorder="1" applyAlignment="1">
      <alignment horizontal="center" vertical="center"/>
    </xf>
    <xf numFmtId="176" fontId="11" fillId="6" borderId="45" xfId="4" applyNumberFormat="1" applyFont="1" applyFill="1" applyBorder="1">
      <alignment vertical="center"/>
    </xf>
    <xf numFmtId="0" fontId="11" fillId="4" borderId="6" xfId="2" applyFont="1" applyFill="1" applyBorder="1" applyAlignment="1">
      <alignment horizontal="center" vertical="center" wrapText="1"/>
    </xf>
    <xf numFmtId="0" fontId="11" fillId="8" borderId="40" xfId="2" applyFont="1" applyFill="1" applyBorder="1" applyAlignment="1">
      <alignment horizontal="center" vertical="center" wrapText="1"/>
    </xf>
    <xf numFmtId="0" fontId="11" fillId="4" borderId="53" xfId="2" applyFont="1" applyFill="1" applyBorder="1" applyAlignment="1">
      <alignment horizontal="center" vertical="center"/>
    </xf>
    <xf numFmtId="0" fontId="11" fillId="2" borderId="59" xfId="2" applyFont="1" applyFill="1" applyBorder="1" applyAlignment="1">
      <alignment horizontal="center" vertical="center"/>
    </xf>
    <xf numFmtId="0" fontId="11" fillId="2" borderId="60" xfId="2" applyFont="1" applyFill="1" applyBorder="1" applyAlignment="1">
      <alignment horizontal="center" vertical="center"/>
    </xf>
    <xf numFmtId="176" fontId="7" fillId="2" borderId="60" xfId="3" applyNumberFormat="1" applyFont="1" applyFill="1" applyBorder="1">
      <alignment vertical="center"/>
    </xf>
    <xf numFmtId="176" fontId="7" fillId="2" borderId="60" xfId="3" applyNumberFormat="1" applyFont="1" applyFill="1" applyBorder="1" applyAlignment="1">
      <alignment horizontal="center" vertical="center"/>
    </xf>
    <xf numFmtId="176" fontId="7" fillId="2" borderId="61" xfId="3" applyNumberFormat="1" applyFont="1" applyFill="1" applyBorder="1" applyAlignment="1">
      <alignment horizontal="center" vertical="center"/>
    </xf>
    <xf numFmtId="0" fontId="6" fillId="3" borderId="0" xfId="2" applyFont="1" applyFill="1" applyAlignment="1">
      <alignment horizontal="left" vertical="center" indent="1"/>
    </xf>
    <xf numFmtId="177" fontId="6" fillId="3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0" fontId="11" fillId="8" borderId="63" xfId="2" applyFont="1" applyFill="1" applyBorder="1" applyAlignment="1">
      <alignment horizontal="center" vertical="center"/>
    </xf>
    <xf numFmtId="41" fontId="6" fillId="7" borderId="15" xfId="4" applyFont="1" applyFill="1" applyBorder="1" applyAlignment="1">
      <alignment horizontal="center" vertical="center"/>
    </xf>
    <xf numFmtId="41" fontId="6" fillId="7" borderId="17" xfId="2" applyNumberFormat="1" applyFont="1" applyFill="1" applyBorder="1" applyAlignment="1">
      <alignment horizontal="center" vertical="center"/>
    </xf>
    <xf numFmtId="0" fontId="19" fillId="3" borderId="0" xfId="2" applyFont="1" applyFill="1" applyAlignment="1">
      <alignment horizontal="center" vertical="center"/>
    </xf>
    <xf numFmtId="0" fontId="11" fillId="8" borderId="69" xfId="2" applyFont="1" applyFill="1" applyBorder="1" applyAlignment="1">
      <alignment horizontal="center" vertical="center"/>
    </xf>
    <xf numFmtId="179" fontId="5" fillId="7" borderId="5" xfId="2" applyNumberFormat="1" applyFont="1" applyFill="1" applyBorder="1" applyAlignment="1">
      <alignment horizontal="center" vertical="center"/>
    </xf>
    <xf numFmtId="180" fontId="5" fillId="7" borderId="5" xfId="2" applyNumberFormat="1" applyFont="1" applyFill="1" applyBorder="1" applyAlignment="1">
      <alignment horizontal="center" vertical="center"/>
    </xf>
    <xf numFmtId="179" fontId="5" fillId="6" borderId="32" xfId="2" applyNumberFormat="1" applyFont="1" applyFill="1" applyBorder="1" applyAlignment="1">
      <alignment horizontal="center" vertical="center"/>
    </xf>
    <xf numFmtId="180" fontId="5" fillId="6" borderId="32" xfId="2" applyNumberFormat="1" applyFont="1" applyFill="1" applyBorder="1" applyAlignment="1">
      <alignment horizontal="center" vertical="center"/>
    </xf>
    <xf numFmtId="0" fontId="23" fillId="0" borderId="0" xfId="2" applyFont="1">
      <alignment vertical="center"/>
    </xf>
    <xf numFmtId="181" fontId="11" fillId="7" borderId="1" xfId="3" applyNumberFormat="1" applyFont="1" applyFill="1" applyBorder="1" applyAlignment="1">
      <alignment horizontal="center" vertical="center"/>
    </xf>
    <xf numFmtId="41" fontId="3" fillId="0" borderId="0" xfId="2" applyNumberFormat="1" applyFont="1">
      <alignment vertical="center"/>
    </xf>
    <xf numFmtId="178" fontId="11" fillId="7" borderId="1" xfId="3" applyNumberFormat="1" applyFont="1" applyFill="1" applyBorder="1" applyAlignment="1">
      <alignment horizontal="center" vertical="center"/>
    </xf>
    <xf numFmtId="0" fontId="27" fillId="0" borderId="0" xfId="2" applyFont="1" applyAlignment="1">
      <alignment horizontal="left" vertical="center"/>
    </xf>
    <xf numFmtId="0" fontId="28" fillId="0" borderId="0" xfId="2" applyFont="1" applyAlignment="1">
      <alignment horizontal="left" vertical="center"/>
    </xf>
    <xf numFmtId="177" fontId="5" fillId="3" borderId="1" xfId="3" applyNumberFormat="1" applyFont="1" applyFill="1" applyBorder="1" applyAlignment="1">
      <alignment horizontal="center" vertical="center"/>
    </xf>
    <xf numFmtId="176" fontId="29" fillId="6" borderId="1" xfId="3" applyNumberFormat="1" applyFont="1" applyFill="1" applyBorder="1" applyAlignment="1">
      <alignment horizontal="center" vertical="center"/>
    </xf>
    <xf numFmtId="182" fontId="3" fillId="0" borderId="0" xfId="4" applyNumberFormat="1" applyFont="1" applyBorder="1">
      <alignment vertical="center"/>
    </xf>
    <xf numFmtId="41" fontId="3" fillId="0" borderId="0" xfId="4" applyFont="1">
      <alignment vertical="center"/>
    </xf>
    <xf numFmtId="184" fontId="5" fillId="3" borderId="1" xfId="3" applyNumberFormat="1" applyFont="1" applyFill="1" applyBorder="1" applyAlignment="1">
      <alignment horizontal="center" vertical="center"/>
    </xf>
    <xf numFmtId="0" fontId="30" fillId="0" borderId="0" xfId="2" applyFont="1">
      <alignment vertical="center"/>
    </xf>
    <xf numFmtId="0" fontId="11" fillId="8" borderId="6" xfId="2" applyFont="1" applyFill="1" applyBorder="1" applyAlignment="1">
      <alignment horizontal="center" vertical="center" wrapText="1"/>
    </xf>
    <xf numFmtId="0" fontId="11" fillId="8" borderId="41" xfId="2" applyFont="1" applyFill="1" applyBorder="1" applyAlignment="1">
      <alignment horizontal="center" vertical="center" wrapText="1"/>
    </xf>
    <xf numFmtId="41" fontId="8" fillId="0" borderId="0" xfId="4" applyFont="1">
      <alignment vertical="center"/>
    </xf>
    <xf numFmtId="176" fontId="8" fillId="0" borderId="0" xfId="2" applyNumberFormat="1" applyFont="1">
      <alignment vertical="center"/>
    </xf>
    <xf numFmtId="41" fontId="8" fillId="0" borderId="0" xfId="2" applyNumberFormat="1" applyFont="1">
      <alignment vertical="center"/>
    </xf>
    <xf numFmtId="43" fontId="8" fillId="0" borderId="0" xfId="2" applyNumberFormat="1" applyFont="1">
      <alignment vertical="center"/>
    </xf>
    <xf numFmtId="181" fontId="11" fillId="6" borderId="5" xfId="3" applyNumberFormat="1" applyFont="1" applyFill="1" applyBorder="1" applyAlignment="1">
      <alignment horizontal="center" vertical="center"/>
    </xf>
    <xf numFmtId="178" fontId="5" fillId="6" borderId="5" xfId="3" applyNumberFormat="1" applyFont="1" applyFill="1" applyBorder="1" applyAlignment="1">
      <alignment horizontal="center" vertical="center"/>
    </xf>
    <xf numFmtId="176" fontId="7" fillId="2" borderId="62" xfId="3" applyNumberFormat="1" applyFont="1" applyFill="1" applyBorder="1" applyAlignment="1">
      <alignment horizontal="right" vertical="center"/>
    </xf>
    <xf numFmtId="176" fontId="7" fillId="2" borderId="60" xfId="3" applyNumberFormat="1" applyFont="1" applyFill="1" applyBorder="1" applyAlignment="1">
      <alignment horizontal="right" vertical="center"/>
    </xf>
    <xf numFmtId="176" fontId="7" fillId="2" borderId="72" xfId="3" applyNumberFormat="1" applyFont="1" applyFill="1" applyBorder="1" applyAlignment="1">
      <alignment horizontal="right" vertical="center"/>
    </xf>
    <xf numFmtId="177" fontId="5" fillId="3" borderId="6" xfId="3" applyNumberFormat="1" applyFont="1" applyFill="1" applyBorder="1" applyAlignment="1">
      <alignment horizontal="center" vertical="center"/>
    </xf>
    <xf numFmtId="184" fontId="5" fillId="3" borderId="6" xfId="3" applyNumberFormat="1" applyFont="1" applyFill="1" applyBorder="1" applyAlignment="1">
      <alignment horizontal="center" vertical="center"/>
    </xf>
    <xf numFmtId="176" fontId="11" fillId="7" borderId="66" xfId="3" applyNumberFormat="1" applyFont="1" applyFill="1" applyBorder="1" applyAlignment="1">
      <alignment horizontal="right" vertical="center"/>
    </xf>
    <xf numFmtId="176" fontId="11" fillId="7" borderId="41" xfId="3" applyNumberFormat="1" applyFont="1" applyFill="1" applyBorder="1" applyAlignment="1">
      <alignment horizontal="right" vertical="center"/>
    </xf>
    <xf numFmtId="176" fontId="11" fillId="7" borderId="70" xfId="3" applyNumberFormat="1" applyFont="1" applyFill="1" applyBorder="1" applyAlignment="1">
      <alignment horizontal="right" vertical="center"/>
    </xf>
    <xf numFmtId="176" fontId="11" fillId="7" borderId="75" xfId="3" applyNumberFormat="1" applyFont="1" applyFill="1" applyBorder="1" applyAlignment="1">
      <alignment horizontal="right" vertical="center"/>
    </xf>
    <xf numFmtId="176" fontId="11" fillId="7" borderId="5" xfId="3" applyNumberFormat="1" applyFont="1" applyFill="1" applyBorder="1" applyAlignment="1">
      <alignment horizontal="right" vertical="center"/>
    </xf>
    <xf numFmtId="176" fontId="11" fillId="7" borderId="71" xfId="3" applyNumberFormat="1" applyFont="1" applyFill="1" applyBorder="1" applyAlignment="1">
      <alignment horizontal="right" vertical="center"/>
    </xf>
    <xf numFmtId="0" fontId="11" fillId="7" borderId="65" xfId="2" applyFont="1" applyFill="1" applyBorder="1" applyAlignment="1">
      <alignment horizontal="center" vertical="center"/>
    </xf>
    <xf numFmtId="0" fontId="11" fillId="7" borderId="90" xfId="2" applyFont="1" applyFill="1" applyBorder="1" applyAlignment="1">
      <alignment horizontal="center" vertical="center"/>
    </xf>
    <xf numFmtId="41" fontId="22" fillId="7" borderId="66" xfId="1" applyNumberFormat="1" applyFont="1" applyFill="1" applyBorder="1" applyAlignment="1">
      <alignment horizontal="center" vertical="center"/>
    </xf>
    <xf numFmtId="41" fontId="22" fillId="7" borderId="41" xfId="1" applyNumberFormat="1" applyFont="1" applyFill="1" applyBorder="1" applyAlignment="1">
      <alignment horizontal="center" vertical="center"/>
    </xf>
    <xf numFmtId="14" fontId="5" fillId="7" borderId="66" xfId="2" applyNumberFormat="1" applyFont="1" applyFill="1" applyBorder="1" applyAlignment="1">
      <alignment horizontal="center" vertical="center"/>
    </xf>
    <xf numFmtId="14" fontId="5" fillId="7" borderId="41" xfId="2" applyNumberFormat="1" applyFont="1" applyFill="1" applyBorder="1" applyAlignment="1">
      <alignment horizontal="center" vertical="center"/>
    </xf>
    <xf numFmtId="176" fontId="7" fillId="7" borderId="66" xfId="3" applyNumberFormat="1" applyFont="1" applyFill="1" applyBorder="1" applyAlignment="1">
      <alignment horizontal="center" vertical="center"/>
    </xf>
    <xf numFmtId="176" fontId="7" fillId="7" borderId="41" xfId="3" applyNumberFormat="1" applyFont="1" applyFill="1" applyBorder="1" applyAlignment="1">
      <alignment horizontal="center" vertical="center"/>
    </xf>
    <xf numFmtId="176" fontId="11" fillId="3" borderId="66" xfId="3" applyNumberFormat="1" applyFont="1" applyFill="1" applyBorder="1" applyAlignment="1">
      <alignment horizontal="center" vertical="center"/>
    </xf>
    <xf numFmtId="176" fontId="11" fillId="3" borderId="41" xfId="3" applyNumberFormat="1" applyFont="1" applyFill="1" applyBorder="1" applyAlignment="1">
      <alignment horizontal="center" vertical="center"/>
    </xf>
    <xf numFmtId="183" fontId="5" fillId="0" borderId="66" xfId="3" applyNumberFormat="1" applyFont="1" applyBorder="1" applyAlignment="1">
      <alignment horizontal="center" vertical="center"/>
    </xf>
    <xf numFmtId="183" fontId="5" fillId="0" borderId="41" xfId="3" applyNumberFormat="1" applyFont="1" applyBorder="1" applyAlignment="1">
      <alignment horizontal="center" vertical="center"/>
    </xf>
    <xf numFmtId="183" fontId="5" fillId="0" borderId="67" xfId="3" applyNumberFormat="1" applyFont="1" applyBorder="1" applyAlignment="1">
      <alignment horizontal="center" vertical="center"/>
    </xf>
    <xf numFmtId="183" fontId="5" fillId="0" borderId="37" xfId="3" applyNumberFormat="1" applyFont="1" applyBorder="1" applyAlignment="1">
      <alignment horizontal="center" vertical="center"/>
    </xf>
    <xf numFmtId="41" fontId="5" fillId="0" borderId="68" xfId="4" applyFont="1" applyBorder="1" applyAlignment="1">
      <alignment horizontal="right" vertical="center"/>
    </xf>
    <xf numFmtId="176" fontId="5" fillId="0" borderId="66" xfId="3" applyNumberFormat="1" applyFont="1" applyBorder="1" applyAlignment="1">
      <alignment horizontal="right" vertical="center"/>
    </xf>
    <xf numFmtId="176" fontId="5" fillId="0" borderId="41" xfId="3" applyNumberFormat="1" applyFont="1" applyBorder="1" applyAlignment="1">
      <alignment horizontal="right" vertical="center"/>
    </xf>
    <xf numFmtId="0" fontId="11" fillId="7" borderId="58" xfId="2" applyFont="1" applyFill="1" applyBorder="1" applyAlignment="1">
      <alignment horizontal="center" vertical="center"/>
    </xf>
    <xf numFmtId="176" fontId="7" fillId="7" borderId="5" xfId="3" applyNumberFormat="1" applyFont="1" applyFill="1" applyBorder="1" applyAlignment="1">
      <alignment horizontal="center" vertical="center"/>
    </xf>
    <xf numFmtId="176" fontId="11" fillId="3" borderId="5" xfId="3" applyNumberFormat="1" applyFont="1" applyFill="1" applyBorder="1" applyAlignment="1">
      <alignment horizontal="center" vertical="center"/>
    </xf>
    <xf numFmtId="183" fontId="5" fillId="0" borderId="5" xfId="3" applyNumberFormat="1" applyFont="1" applyBorder="1" applyAlignment="1">
      <alignment horizontal="center" vertical="center"/>
    </xf>
    <xf numFmtId="183" fontId="5" fillId="0" borderId="31" xfId="3" applyNumberFormat="1" applyFont="1" applyBorder="1" applyAlignment="1">
      <alignment horizontal="center" vertical="center"/>
    </xf>
    <xf numFmtId="41" fontId="5" fillId="0" borderId="30" xfId="4" applyFont="1" applyBorder="1" applyAlignment="1">
      <alignment horizontal="right" vertical="center"/>
    </xf>
    <xf numFmtId="176" fontId="5" fillId="0" borderId="5" xfId="3" applyNumberFormat="1" applyFont="1" applyBorder="1" applyAlignment="1">
      <alignment horizontal="right" vertical="center"/>
    </xf>
    <xf numFmtId="0" fontId="6" fillId="5" borderId="24" xfId="2" applyFont="1" applyFill="1" applyBorder="1" applyAlignment="1">
      <alignment horizontal="center" vertical="center" wrapText="1"/>
    </xf>
    <xf numFmtId="0" fontId="6" fillId="5" borderId="25" xfId="2" applyFont="1" applyFill="1" applyBorder="1" applyAlignment="1">
      <alignment horizontal="center" vertical="center" wrapText="1"/>
    </xf>
    <xf numFmtId="0" fontId="6" fillId="5" borderId="26" xfId="2" applyFont="1" applyFill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 vertical="center"/>
    </xf>
    <xf numFmtId="0" fontId="8" fillId="5" borderId="7" xfId="2" applyFont="1" applyFill="1" applyBorder="1" applyAlignment="1">
      <alignment horizontal="center" vertical="center"/>
    </xf>
    <xf numFmtId="0" fontId="8" fillId="5" borderId="8" xfId="2" applyFont="1" applyFill="1" applyBorder="1" applyAlignment="1">
      <alignment horizontal="center" vertical="center"/>
    </xf>
    <xf numFmtId="0" fontId="3" fillId="0" borderId="6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/>
    </xf>
    <xf numFmtId="0" fontId="5" fillId="0" borderId="21" xfId="2" applyFont="1" applyBorder="1" applyAlignment="1">
      <alignment horizontal="left" vertical="center" wrapText="1"/>
    </xf>
    <xf numFmtId="0" fontId="5" fillId="0" borderId="22" xfId="2" applyFont="1" applyBorder="1" applyAlignment="1">
      <alignment horizontal="left" vertical="center"/>
    </xf>
    <xf numFmtId="0" fontId="5" fillId="0" borderId="23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 wrapText="1"/>
    </xf>
    <xf numFmtId="0" fontId="5" fillId="0" borderId="28" xfId="2" applyFont="1" applyBorder="1" applyAlignment="1">
      <alignment horizontal="left" vertical="center" wrapText="1"/>
    </xf>
    <xf numFmtId="0" fontId="5" fillId="0" borderId="29" xfId="2" applyFont="1" applyBorder="1" applyAlignment="1">
      <alignment horizontal="left" vertical="center" wrapText="1"/>
    </xf>
    <xf numFmtId="0" fontId="5" fillId="0" borderId="18" xfId="2" applyFont="1" applyBorder="1" applyAlignment="1">
      <alignment horizontal="left" vertical="center" wrapText="1"/>
    </xf>
    <xf numFmtId="0" fontId="5" fillId="0" borderId="19" xfId="2" applyFont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5" xfId="2" applyFont="1" applyBorder="1" applyAlignment="1">
      <alignment horizontal="center" vertical="center"/>
    </xf>
    <xf numFmtId="0" fontId="19" fillId="3" borderId="49" xfId="2" applyFont="1" applyFill="1" applyBorder="1" applyAlignment="1">
      <alignment horizontal="center" vertical="center"/>
    </xf>
    <xf numFmtId="0" fontId="19" fillId="3" borderId="50" xfId="2" applyFont="1" applyFill="1" applyBorder="1" applyAlignment="1">
      <alignment horizontal="center" vertical="center"/>
    </xf>
    <xf numFmtId="0" fontId="19" fillId="3" borderId="51" xfId="2" applyFont="1" applyFill="1" applyBorder="1" applyAlignment="1">
      <alignment horizontal="center" vertical="center"/>
    </xf>
    <xf numFmtId="0" fontId="11" fillId="4" borderId="54" xfId="2" applyFont="1" applyFill="1" applyBorder="1" applyAlignment="1">
      <alignment horizontal="center" vertical="center" wrapText="1"/>
    </xf>
    <xf numFmtId="0" fontId="11" fillId="4" borderId="34" xfId="2" applyFont="1" applyFill="1" applyBorder="1" applyAlignment="1">
      <alignment horizontal="center" vertical="center" wrapText="1"/>
    </xf>
    <xf numFmtId="0" fontId="11" fillId="8" borderId="56" xfId="2" applyFont="1" applyFill="1" applyBorder="1" applyAlignment="1">
      <alignment horizontal="center" vertical="center"/>
    </xf>
    <xf numFmtId="0" fontId="11" fillId="8" borderId="55" xfId="2" applyFont="1" applyFill="1" applyBorder="1" applyAlignment="1">
      <alignment horizontal="center" vertical="center"/>
    </xf>
    <xf numFmtId="0" fontId="11" fillId="7" borderId="64" xfId="2" applyFont="1" applyFill="1" applyBorder="1" applyAlignment="1">
      <alignment horizontal="center" vertical="center"/>
    </xf>
    <xf numFmtId="0" fontId="11" fillId="5" borderId="64" xfId="2" applyFont="1" applyFill="1" applyBorder="1" applyAlignment="1">
      <alignment horizontal="center" vertical="center"/>
    </xf>
    <xf numFmtId="0" fontId="11" fillId="4" borderId="52" xfId="2" applyFont="1" applyFill="1" applyBorder="1" applyAlignment="1">
      <alignment horizontal="center" vertical="center"/>
    </xf>
    <xf numFmtId="0" fontId="11" fillId="4" borderId="57" xfId="2" applyFont="1" applyFill="1" applyBorder="1" applyAlignment="1">
      <alignment horizontal="center" vertical="center"/>
    </xf>
    <xf numFmtId="0" fontId="11" fillId="4" borderId="78" xfId="2" applyFont="1" applyFill="1" applyBorder="1" applyAlignment="1">
      <alignment horizontal="center" vertical="center"/>
    </xf>
    <xf numFmtId="0" fontId="11" fillId="4" borderId="41" xfId="2" applyFont="1" applyFill="1" applyBorder="1" applyAlignment="1">
      <alignment horizontal="center" vertical="center"/>
    </xf>
    <xf numFmtId="0" fontId="11" fillId="4" borderId="53" xfId="2" applyFont="1" applyFill="1" applyBorder="1" applyAlignment="1">
      <alignment horizontal="center" vertical="center" wrapText="1"/>
    </xf>
    <xf numFmtId="0" fontId="11" fillId="4" borderId="6" xfId="2" applyFont="1" applyFill="1" applyBorder="1" applyAlignment="1">
      <alignment horizontal="center" vertical="center" wrapText="1"/>
    </xf>
    <xf numFmtId="0" fontId="11" fillId="4" borderId="53" xfId="2" applyFont="1" applyFill="1" applyBorder="1" applyAlignment="1">
      <alignment horizontal="center" vertical="center"/>
    </xf>
    <xf numFmtId="41" fontId="11" fillId="7" borderId="66" xfId="1" applyNumberFormat="1" applyFont="1" applyFill="1" applyBorder="1" applyAlignment="1">
      <alignment horizontal="center" vertical="center"/>
    </xf>
    <xf numFmtId="41" fontId="11" fillId="7" borderId="41" xfId="1" applyNumberFormat="1" applyFont="1" applyFill="1" applyBorder="1" applyAlignment="1">
      <alignment horizontal="center" vertical="center"/>
    </xf>
    <xf numFmtId="14" fontId="11" fillId="7" borderId="66" xfId="2" applyNumberFormat="1" applyFont="1" applyFill="1" applyBorder="1" applyAlignment="1">
      <alignment horizontal="center" vertical="center"/>
    </xf>
    <xf numFmtId="14" fontId="11" fillId="7" borderId="41" xfId="2" applyNumberFormat="1" applyFont="1" applyFill="1" applyBorder="1" applyAlignment="1">
      <alignment horizontal="center" vertical="center"/>
    </xf>
    <xf numFmtId="0" fontId="11" fillId="6" borderId="85" xfId="2" applyFont="1" applyFill="1" applyBorder="1" applyAlignment="1">
      <alignment horizontal="center" vertical="center"/>
    </xf>
    <xf numFmtId="0" fontId="11" fillId="6" borderId="0" xfId="2" applyFont="1" applyFill="1" applyAlignment="1">
      <alignment horizontal="center" vertical="center"/>
    </xf>
    <xf numFmtId="0" fontId="11" fillId="6" borderId="86" xfId="2" applyFont="1" applyFill="1" applyBorder="1" applyAlignment="1">
      <alignment horizontal="center" vertical="center"/>
    </xf>
    <xf numFmtId="0" fontId="11" fillId="6" borderId="79" xfId="2" applyFont="1" applyFill="1" applyBorder="1" applyAlignment="1">
      <alignment horizontal="center" vertical="center"/>
    </xf>
    <xf numFmtId="0" fontId="11" fillId="6" borderId="80" xfId="2" applyFont="1" applyFill="1" applyBorder="1" applyAlignment="1">
      <alignment horizontal="center" vertical="center"/>
    </xf>
    <xf numFmtId="0" fontId="11" fillId="6" borderId="81" xfId="2" applyFont="1" applyFill="1" applyBorder="1" applyAlignment="1">
      <alignment horizontal="center" vertical="center"/>
    </xf>
    <xf numFmtId="176" fontId="7" fillId="6" borderId="87" xfId="4" applyNumberFormat="1" applyFont="1" applyFill="1" applyBorder="1" applyAlignment="1">
      <alignment horizontal="center" vertical="center"/>
    </xf>
    <xf numFmtId="176" fontId="7" fillId="6" borderId="82" xfId="4" applyNumberFormat="1" applyFont="1" applyFill="1" applyBorder="1" applyAlignment="1">
      <alignment horizontal="center" vertical="center"/>
    </xf>
    <xf numFmtId="41" fontId="7" fillId="6" borderId="87" xfId="4" applyFont="1" applyFill="1" applyBorder="1" applyAlignment="1">
      <alignment horizontal="center" vertical="center"/>
    </xf>
    <xf numFmtId="41" fontId="7" fillId="6" borderId="82" xfId="4" applyFont="1" applyFill="1" applyBorder="1" applyAlignment="1">
      <alignment horizontal="center" vertical="center"/>
    </xf>
    <xf numFmtId="183" fontId="5" fillId="6" borderId="87" xfId="3" applyNumberFormat="1" applyFont="1" applyFill="1" applyBorder="1" applyAlignment="1">
      <alignment horizontal="center" vertical="center"/>
    </xf>
    <xf numFmtId="183" fontId="5" fillId="6" borderId="82" xfId="3" applyNumberFormat="1" applyFont="1" applyFill="1" applyBorder="1" applyAlignment="1">
      <alignment horizontal="center" vertical="center"/>
    </xf>
    <xf numFmtId="177" fontId="5" fillId="6" borderId="88" xfId="3" applyNumberFormat="1" applyFont="1" applyFill="1" applyBorder="1" applyAlignment="1">
      <alignment horizontal="center" vertical="center"/>
    </xf>
    <xf numFmtId="177" fontId="5" fillId="6" borderId="83" xfId="3" applyNumberFormat="1" applyFont="1" applyFill="1" applyBorder="1" applyAlignment="1">
      <alignment horizontal="center" vertical="center"/>
    </xf>
    <xf numFmtId="176" fontId="5" fillId="6" borderId="89" xfId="4" applyNumberFormat="1" applyFont="1" applyFill="1" applyBorder="1" applyAlignment="1">
      <alignment horizontal="right" vertical="center"/>
    </xf>
    <xf numFmtId="176" fontId="5" fillId="6" borderId="84" xfId="4" applyNumberFormat="1" applyFont="1" applyFill="1" applyBorder="1" applyAlignment="1">
      <alignment horizontal="right" vertical="center"/>
    </xf>
    <xf numFmtId="176" fontId="5" fillId="6" borderId="87" xfId="3" applyNumberFormat="1" applyFont="1" applyFill="1" applyBorder="1" applyAlignment="1">
      <alignment horizontal="right" vertical="center"/>
    </xf>
    <xf numFmtId="176" fontId="5" fillId="6" borderId="5" xfId="3" applyNumberFormat="1" applyFont="1" applyFill="1" applyBorder="1" applyAlignment="1">
      <alignment horizontal="right" vertical="center"/>
    </xf>
    <xf numFmtId="176" fontId="5" fillId="6" borderId="82" xfId="3" applyNumberFormat="1" applyFont="1" applyFill="1" applyBorder="1" applyAlignment="1">
      <alignment horizontal="right" vertical="center"/>
    </xf>
    <xf numFmtId="176" fontId="11" fillId="6" borderId="87" xfId="3" applyNumberFormat="1" applyFont="1" applyFill="1" applyBorder="1" applyAlignment="1">
      <alignment horizontal="right" vertical="center"/>
    </xf>
    <xf numFmtId="176" fontId="11" fillId="6" borderId="82" xfId="3" applyNumberFormat="1" applyFont="1" applyFill="1" applyBorder="1" applyAlignment="1">
      <alignment horizontal="right" vertical="center"/>
    </xf>
    <xf numFmtId="176" fontId="11" fillId="6" borderId="88" xfId="3" applyNumberFormat="1" applyFont="1" applyFill="1" applyBorder="1" applyAlignment="1">
      <alignment horizontal="right" vertical="center"/>
    </xf>
    <xf numFmtId="176" fontId="11" fillId="6" borderId="83" xfId="3" applyNumberFormat="1" applyFont="1" applyFill="1" applyBorder="1" applyAlignment="1">
      <alignment horizontal="right" vertical="center"/>
    </xf>
    <xf numFmtId="0" fontId="11" fillId="4" borderId="3" xfId="2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 wrapText="1"/>
    </xf>
    <xf numFmtId="0" fontId="11" fillId="4" borderId="36" xfId="2" applyFont="1" applyFill="1" applyBorder="1" applyAlignment="1">
      <alignment horizontal="center" vertical="center" wrapText="1"/>
    </xf>
    <xf numFmtId="0" fontId="11" fillId="4" borderId="37" xfId="2" applyFont="1" applyFill="1" applyBorder="1" applyAlignment="1">
      <alignment horizontal="center" vertical="center" wrapText="1"/>
    </xf>
    <xf numFmtId="0" fontId="11" fillId="4" borderId="46" xfId="2" applyFont="1" applyFill="1" applyBorder="1" applyAlignment="1">
      <alignment horizontal="center" vertical="center"/>
    </xf>
    <xf numFmtId="0" fontId="11" fillId="4" borderId="47" xfId="2" applyFont="1" applyFill="1" applyBorder="1" applyAlignment="1">
      <alignment horizontal="center" vertical="center"/>
    </xf>
    <xf numFmtId="0" fontId="11" fillId="4" borderId="73" xfId="2" applyFont="1" applyFill="1" applyBorder="1" applyAlignment="1">
      <alignment horizontal="center" vertical="center" wrapText="1"/>
    </xf>
    <xf numFmtId="0" fontId="11" fillId="4" borderId="74" xfId="2" applyFont="1" applyFill="1" applyBorder="1" applyAlignment="1">
      <alignment horizontal="center" vertical="center" wrapText="1"/>
    </xf>
    <xf numFmtId="0" fontId="11" fillId="4" borderId="75" xfId="2" applyFont="1" applyFill="1" applyBorder="1" applyAlignment="1">
      <alignment horizontal="center" vertical="center" wrapText="1"/>
    </xf>
    <xf numFmtId="0" fontId="11" fillId="4" borderId="42" xfId="2" applyFont="1" applyFill="1" applyBorder="1" applyAlignment="1">
      <alignment horizontal="center" vertical="center" wrapText="1"/>
    </xf>
    <xf numFmtId="0" fontId="11" fillId="6" borderId="13" xfId="2" applyFont="1" applyFill="1" applyBorder="1" applyAlignment="1">
      <alignment horizontal="center" vertical="center"/>
    </xf>
    <xf numFmtId="0" fontId="11" fillId="6" borderId="32" xfId="2" applyFont="1" applyFill="1" applyBorder="1" applyAlignment="1">
      <alignment horizontal="center" vertical="center"/>
    </xf>
    <xf numFmtId="0" fontId="11" fillId="4" borderId="44" xfId="2" applyFont="1" applyFill="1" applyBorder="1" applyAlignment="1">
      <alignment horizontal="center" vertical="center" wrapText="1"/>
    </xf>
    <xf numFmtId="0" fontId="11" fillId="4" borderId="41" xfId="2" applyFont="1" applyFill="1" applyBorder="1" applyAlignment="1">
      <alignment horizontal="center" vertical="center" wrapText="1"/>
    </xf>
    <xf numFmtId="0" fontId="11" fillId="4" borderId="44" xfId="2" applyFont="1" applyFill="1" applyBorder="1" applyAlignment="1">
      <alignment horizontal="center" vertical="center"/>
    </xf>
    <xf numFmtId="0" fontId="11" fillId="4" borderId="48" xfId="2" applyFont="1" applyFill="1" applyBorder="1" applyAlignment="1">
      <alignment horizontal="center" vertical="center"/>
    </xf>
    <xf numFmtId="0" fontId="11" fillId="4" borderId="40" xfId="2" applyFont="1" applyFill="1" applyBorder="1" applyAlignment="1">
      <alignment horizontal="center" vertical="center"/>
    </xf>
    <xf numFmtId="179" fontId="5" fillId="7" borderId="18" xfId="2" applyNumberFormat="1" applyFont="1" applyFill="1" applyBorder="1" applyAlignment="1">
      <alignment horizontal="center" vertical="center"/>
    </xf>
    <xf numFmtId="179" fontId="5" fillId="7" borderId="76" xfId="2" applyNumberFormat="1" applyFont="1" applyFill="1" applyBorder="1" applyAlignment="1">
      <alignment horizontal="center" vertical="center"/>
    </xf>
    <xf numFmtId="179" fontId="5" fillId="6" borderId="77" xfId="2" applyNumberFormat="1" applyFont="1" applyFill="1" applyBorder="1" applyAlignment="1">
      <alignment horizontal="center" vertical="center"/>
    </xf>
    <xf numFmtId="179" fontId="5" fillId="6" borderId="35" xfId="2" applyNumberFormat="1" applyFont="1" applyFill="1" applyBorder="1" applyAlignment="1">
      <alignment horizontal="center" vertical="center"/>
    </xf>
    <xf numFmtId="0" fontId="11" fillId="8" borderId="38" xfId="2" applyFont="1" applyFill="1" applyBorder="1" applyAlignment="1">
      <alignment horizontal="center" vertical="center"/>
    </xf>
    <xf numFmtId="0" fontId="11" fillId="8" borderId="39" xfId="2" applyFont="1" applyFill="1" applyBorder="1" applyAlignment="1">
      <alignment horizontal="center" vertical="center"/>
    </xf>
    <xf numFmtId="0" fontId="11" fillId="4" borderId="2" xfId="2" applyFont="1" applyFill="1" applyBorder="1" applyAlignment="1">
      <alignment horizontal="center" vertical="center"/>
    </xf>
    <xf numFmtId="0" fontId="11" fillId="4" borderId="33" xfId="2" applyFont="1" applyFill="1" applyBorder="1" applyAlignment="1">
      <alignment horizontal="center" vertical="center"/>
    </xf>
    <xf numFmtId="176" fontId="11" fillId="7" borderId="91" xfId="3" applyNumberFormat="1" applyFont="1" applyFill="1" applyBorder="1" applyAlignment="1">
      <alignment horizontal="right" vertical="center"/>
    </xf>
    <xf numFmtId="176" fontId="11" fillId="7" borderId="92" xfId="3" applyNumberFormat="1" applyFont="1" applyFill="1" applyBorder="1" applyAlignment="1">
      <alignment horizontal="right" vertical="center"/>
    </xf>
    <xf numFmtId="176" fontId="11" fillId="7" borderId="42" xfId="3" applyNumberFormat="1" applyFont="1" applyFill="1" applyBorder="1" applyAlignment="1">
      <alignment horizontal="right" vertical="center"/>
    </xf>
    <xf numFmtId="0" fontId="11" fillId="5" borderId="93" xfId="2" applyFont="1" applyFill="1" applyBorder="1" applyAlignment="1">
      <alignment horizontal="center" vertical="center"/>
    </xf>
    <xf numFmtId="0" fontId="11" fillId="5" borderId="94" xfId="2" applyFont="1" applyFill="1" applyBorder="1" applyAlignment="1">
      <alignment horizontal="center" vertical="center"/>
    </xf>
    <xf numFmtId="0" fontId="11" fillId="5" borderId="95" xfId="2" applyFont="1" applyFill="1" applyBorder="1" applyAlignment="1">
      <alignment horizontal="center" vertical="center"/>
    </xf>
    <xf numFmtId="176" fontId="11" fillId="3" borderId="66" xfId="3" applyNumberFormat="1" applyFont="1" applyFill="1" applyBorder="1" applyAlignment="1">
      <alignment horizontal="right" vertical="center"/>
    </xf>
    <xf numFmtId="176" fontId="11" fillId="3" borderId="5" xfId="3" applyNumberFormat="1" applyFont="1" applyFill="1" applyBorder="1" applyAlignment="1">
      <alignment horizontal="right" vertical="center"/>
    </xf>
    <xf numFmtId="176" fontId="5" fillId="3" borderId="91" xfId="3" applyNumberFormat="1" applyFont="1" applyFill="1" applyBorder="1" applyAlignment="1">
      <alignment horizontal="right" vertical="center"/>
    </xf>
    <xf numFmtId="176" fontId="5" fillId="3" borderId="92" xfId="3" applyNumberFormat="1" applyFont="1" applyFill="1" applyBorder="1" applyAlignment="1">
      <alignment horizontal="right" vertical="center"/>
    </xf>
    <xf numFmtId="176" fontId="5" fillId="6" borderId="86" xfId="3" applyNumberFormat="1" applyFont="1" applyFill="1" applyBorder="1" applyAlignment="1">
      <alignment horizontal="right" vertical="center"/>
    </xf>
    <xf numFmtId="176" fontId="5" fillId="6" borderId="81" xfId="3" applyNumberFormat="1" applyFont="1" applyFill="1" applyBorder="1" applyAlignment="1">
      <alignment horizontal="right" vertical="center"/>
    </xf>
    <xf numFmtId="0" fontId="11" fillId="8" borderId="96" xfId="2" applyFont="1" applyFill="1" applyBorder="1" applyAlignment="1">
      <alignment horizontal="center" vertical="center"/>
    </xf>
    <xf numFmtId="0" fontId="11" fillId="8" borderId="97" xfId="2" applyFont="1" applyFill="1" applyBorder="1" applyAlignment="1">
      <alignment horizontal="center" vertical="center" wrapText="1"/>
    </xf>
    <xf numFmtId="176" fontId="5" fillId="0" borderId="98" xfId="3" applyNumberFormat="1" applyFont="1" applyBorder="1" applyAlignment="1">
      <alignment horizontal="right" vertical="center"/>
    </xf>
    <xf numFmtId="176" fontId="5" fillId="0" borderId="99" xfId="3" applyNumberFormat="1" applyFont="1" applyBorder="1" applyAlignment="1">
      <alignment horizontal="right" vertical="center"/>
    </xf>
    <xf numFmtId="176" fontId="5" fillId="6" borderId="100" xfId="3" applyNumberFormat="1" applyFont="1" applyFill="1" applyBorder="1" applyAlignment="1">
      <alignment horizontal="right" vertical="center"/>
    </xf>
    <xf numFmtId="176" fontId="5" fillId="6" borderId="101" xfId="3" applyNumberFormat="1" applyFont="1" applyFill="1" applyBorder="1" applyAlignment="1">
      <alignment horizontal="right" vertical="center"/>
    </xf>
    <xf numFmtId="176" fontId="5" fillId="0" borderId="102" xfId="3" applyNumberFormat="1" applyFont="1" applyBorder="1" applyAlignment="1">
      <alignment horizontal="right" vertical="center"/>
    </xf>
    <xf numFmtId="0" fontId="11" fillId="8" borderId="103" xfId="2" applyFont="1" applyFill="1" applyBorder="1" applyAlignment="1">
      <alignment horizontal="center" vertical="center" wrapText="1"/>
    </xf>
    <xf numFmtId="0" fontId="11" fillId="8" borderId="104" xfId="2" applyFont="1" applyFill="1" applyBorder="1" applyAlignment="1">
      <alignment horizontal="center" vertical="center"/>
    </xf>
    <xf numFmtId="0" fontId="11" fillId="8" borderId="107" xfId="2" applyFont="1" applyFill="1" applyBorder="1" applyAlignment="1">
      <alignment horizontal="center" vertical="center"/>
    </xf>
    <xf numFmtId="176" fontId="11" fillId="3" borderId="98" xfId="3" applyNumberFormat="1" applyFont="1" applyFill="1" applyBorder="1" applyAlignment="1">
      <alignment horizontal="right" vertical="center"/>
    </xf>
    <xf numFmtId="176" fontId="11" fillId="3" borderId="99" xfId="3" applyNumberFormat="1" applyFont="1" applyFill="1" applyBorder="1" applyAlignment="1">
      <alignment horizontal="right" vertical="center"/>
    </xf>
    <xf numFmtId="176" fontId="11" fillId="6" borderId="100" xfId="3" applyNumberFormat="1" applyFont="1" applyFill="1" applyBorder="1" applyAlignment="1">
      <alignment horizontal="right" vertical="center"/>
    </xf>
    <xf numFmtId="176" fontId="11" fillId="6" borderId="101" xfId="3" applyNumberFormat="1" applyFont="1" applyFill="1" applyBorder="1" applyAlignment="1">
      <alignment horizontal="right" vertical="center"/>
    </xf>
    <xf numFmtId="176" fontId="7" fillId="2" borderId="108" xfId="3" applyNumberFormat="1" applyFont="1" applyFill="1" applyBorder="1" applyAlignment="1">
      <alignment horizontal="right" vertical="center"/>
    </xf>
    <xf numFmtId="176" fontId="7" fillId="2" borderId="109" xfId="3" applyNumberFormat="1" applyFont="1" applyFill="1" applyBorder="1" applyAlignment="1">
      <alignment horizontal="right" vertical="center"/>
    </xf>
    <xf numFmtId="41" fontId="5" fillId="6" borderId="68" xfId="4" applyFont="1" applyFill="1" applyBorder="1" applyAlignment="1">
      <alignment horizontal="right" vertical="center"/>
    </xf>
    <xf numFmtId="176" fontId="5" fillId="6" borderId="66" xfId="3" applyNumberFormat="1" applyFont="1" applyFill="1" applyBorder="1" applyAlignment="1">
      <alignment horizontal="right" vertical="center"/>
    </xf>
    <xf numFmtId="176" fontId="5" fillId="6" borderId="98" xfId="3" applyNumberFormat="1" applyFont="1" applyFill="1" applyBorder="1" applyAlignment="1">
      <alignment horizontal="right" vertical="center"/>
    </xf>
    <xf numFmtId="41" fontId="5" fillId="6" borderId="30" xfId="4" applyFont="1" applyFill="1" applyBorder="1" applyAlignment="1">
      <alignment horizontal="right" vertical="center"/>
    </xf>
    <xf numFmtId="176" fontId="5" fillId="6" borderId="99" xfId="3" applyNumberFormat="1" applyFont="1" applyFill="1" applyBorder="1" applyAlignment="1">
      <alignment horizontal="right" vertical="center"/>
    </xf>
    <xf numFmtId="41" fontId="5" fillId="3" borderId="68" xfId="4" applyFont="1" applyFill="1" applyBorder="1" applyAlignment="1">
      <alignment horizontal="right" vertical="center"/>
    </xf>
    <xf numFmtId="176" fontId="5" fillId="3" borderId="66" xfId="3" applyNumberFormat="1" applyFont="1" applyFill="1" applyBorder="1" applyAlignment="1">
      <alignment horizontal="right" vertical="center"/>
    </xf>
    <xf numFmtId="176" fontId="5" fillId="3" borderId="98" xfId="3" applyNumberFormat="1" applyFont="1" applyFill="1" applyBorder="1" applyAlignment="1">
      <alignment horizontal="right" vertical="center"/>
    </xf>
    <xf numFmtId="41" fontId="5" fillId="3" borderId="30" xfId="4" applyFont="1" applyFill="1" applyBorder="1" applyAlignment="1">
      <alignment horizontal="right" vertical="center"/>
    </xf>
    <xf numFmtId="176" fontId="5" fillId="3" borderId="5" xfId="3" applyNumberFormat="1" applyFont="1" applyFill="1" applyBorder="1" applyAlignment="1">
      <alignment horizontal="right" vertical="center"/>
    </xf>
    <xf numFmtId="176" fontId="5" fillId="3" borderId="99" xfId="3" applyNumberFormat="1" applyFont="1" applyFill="1" applyBorder="1" applyAlignment="1">
      <alignment horizontal="right" vertical="center"/>
    </xf>
    <xf numFmtId="176" fontId="6" fillId="3" borderId="104" xfId="3" applyNumberFormat="1" applyFont="1" applyFill="1" applyBorder="1" applyAlignment="1">
      <alignment horizontal="left" vertical="center" indent="2"/>
    </xf>
    <xf numFmtId="176" fontId="6" fillId="3" borderId="105" xfId="3" applyNumberFormat="1" applyFont="1" applyFill="1" applyBorder="1" applyAlignment="1">
      <alignment horizontal="left" vertical="center" indent="2"/>
    </xf>
    <xf numFmtId="176" fontId="6" fillId="6" borderId="106" xfId="3" applyNumberFormat="1" applyFont="1" applyFill="1" applyBorder="1" applyAlignment="1">
      <alignment horizontal="left" vertical="center" indent="2"/>
    </xf>
    <xf numFmtId="176" fontId="6" fillId="6" borderId="17" xfId="3" applyNumberFormat="1" applyFont="1" applyFill="1" applyBorder="1" applyAlignment="1">
      <alignment horizontal="left" vertical="center" indent="2"/>
    </xf>
    <xf numFmtId="176" fontId="31" fillId="2" borderId="17" xfId="3" applyNumberFormat="1" applyFont="1" applyFill="1" applyBorder="1" applyAlignment="1">
      <alignment horizontal="left" vertical="center" indent="2"/>
    </xf>
  </cellXfs>
  <cellStyles count="5">
    <cellStyle name="쉼표 [0]" xfId="4" builtinId="6"/>
    <cellStyle name="쉼표 [0] 2" xfId="3" xr:uid="{00000000-0005-0000-0000-000001000000}"/>
    <cellStyle name="통화 [0]" xfId="1" builtinId="7"/>
    <cellStyle name="표준" xfId="0" builtinId="0"/>
    <cellStyle name="표준 2" xfId="2" xr:uid="{00000000-0005-0000-0000-000004000000}"/>
  </cellStyles>
  <dxfs count="2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EF4EC"/>
      <color rgb="FFFFFFCC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F29"/>
  <sheetViews>
    <sheetView showGridLines="0" tabSelected="1" topLeftCell="A3" zoomScale="78" zoomScaleNormal="78" zoomScaleSheetLayoutView="80" workbookViewId="0">
      <pane xSplit="5" topLeftCell="F1" activePane="topRight" state="frozen"/>
      <selection pane="topRight" activeCell="O22" sqref="O22"/>
    </sheetView>
  </sheetViews>
  <sheetFormatPr defaultColWidth="9" defaultRowHeight="33.75" customHeight="1"/>
  <cols>
    <col min="1" max="1" width="2.3984375" style="1" customWidth="1"/>
    <col min="2" max="2" width="13.5" style="1" customWidth="1"/>
    <col min="3" max="3" width="10.296875" style="1" hidden="1" customWidth="1"/>
    <col min="4" max="4" width="10.796875" style="1" customWidth="1"/>
    <col min="5" max="5" width="13.69921875" style="1" customWidth="1"/>
    <col min="6" max="6" width="11.09765625" style="1" bestFit="1" customWidth="1"/>
    <col min="7" max="8" width="8.69921875" style="1" customWidth="1"/>
    <col min="9" max="9" width="16.3984375" style="1" customWidth="1"/>
    <col min="10" max="10" width="17" style="1" customWidth="1"/>
    <col min="11" max="11" width="15.69921875" style="1" customWidth="1"/>
    <col min="12" max="12" width="9" style="1" customWidth="1"/>
    <col min="13" max="13" width="12.5" style="1" customWidth="1"/>
    <col min="14" max="15" width="13.09765625" style="1" customWidth="1"/>
    <col min="16" max="16" width="15.69921875" style="1" customWidth="1"/>
    <col min="17" max="20" width="9.3984375" style="1" customWidth="1"/>
    <col min="21" max="22" width="10.19921875" style="1" customWidth="1"/>
    <col min="23" max="23" width="13.09765625" style="1" customWidth="1"/>
    <col min="24" max="24" width="16.296875" style="1" customWidth="1"/>
    <col min="25" max="28" width="9.3984375" style="1" customWidth="1"/>
    <col min="29" max="29" width="14.796875" style="1" customWidth="1"/>
    <col min="30" max="30" width="5.59765625" style="1" customWidth="1"/>
    <col min="31" max="31" width="23.5" style="1" hidden="1" customWidth="1"/>
    <col min="32" max="32" width="15.69921875" style="1" hidden="1" customWidth="1"/>
    <col min="33" max="33" width="0" style="1" hidden="1" customWidth="1"/>
    <col min="34" max="16384" width="9" style="1"/>
  </cols>
  <sheetData>
    <row r="1" spans="2:32" ht="19.95" customHeight="1" thickBot="1"/>
    <row r="2" spans="2:32" ht="68.55" customHeight="1" thickBot="1">
      <c r="B2" s="128" t="s">
        <v>59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30"/>
      <c r="AE2" s="42"/>
      <c r="AF2" s="43"/>
    </row>
    <row r="3" spans="2:32" ht="18.45" customHeight="1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E3" s="42"/>
      <c r="AF3" s="43"/>
    </row>
    <row r="4" spans="2:32" ht="28.05" customHeight="1">
      <c r="B4" s="58" t="s">
        <v>43</v>
      </c>
      <c r="C4" s="59"/>
      <c r="D4" s="59"/>
      <c r="E4" s="136" t="s">
        <v>40</v>
      </c>
      <c r="F4" s="136"/>
      <c r="G4" s="135" t="s">
        <v>41</v>
      </c>
      <c r="H4" s="135"/>
      <c r="J4" s="3"/>
      <c r="K4" s="3"/>
      <c r="L4" s="3"/>
      <c r="M4" s="3"/>
      <c r="U4" s="3"/>
      <c r="AE4" s="44"/>
      <c r="AF4" s="44"/>
    </row>
    <row r="5" spans="2:32" ht="18.45" customHeight="1">
      <c r="B5" s="27"/>
      <c r="C5" s="2"/>
      <c r="D5" s="2"/>
      <c r="M5" s="200" t="s">
        <v>65</v>
      </c>
      <c r="N5" s="201"/>
      <c r="O5" s="201"/>
      <c r="P5" s="201"/>
      <c r="Q5" s="201"/>
      <c r="R5" s="201"/>
      <c r="S5" s="201"/>
      <c r="T5" s="202"/>
      <c r="U5" s="200" t="s">
        <v>66</v>
      </c>
      <c r="V5" s="201"/>
      <c r="W5" s="201"/>
      <c r="X5" s="201"/>
      <c r="Y5" s="201"/>
      <c r="Z5" s="201"/>
      <c r="AA5" s="201"/>
      <c r="AB5" s="201"/>
      <c r="AC5" s="202"/>
    </row>
    <row r="6" spans="2:32" ht="33.75" customHeight="1">
      <c r="B6" s="137" t="s">
        <v>6</v>
      </c>
      <c r="C6" s="139" t="s">
        <v>8</v>
      </c>
      <c r="D6" s="139" t="s">
        <v>5</v>
      </c>
      <c r="E6" s="141" t="s">
        <v>24</v>
      </c>
      <c r="F6" s="36" t="s">
        <v>15</v>
      </c>
      <c r="G6" s="143" t="s">
        <v>56</v>
      </c>
      <c r="H6" s="143"/>
      <c r="I6" s="143"/>
      <c r="J6" s="143"/>
      <c r="K6" s="143"/>
      <c r="L6" s="131" t="s">
        <v>17</v>
      </c>
      <c r="M6" s="134" t="s">
        <v>18</v>
      </c>
      <c r="N6" s="133"/>
      <c r="O6" s="133"/>
      <c r="P6" s="209"/>
      <c r="Q6" s="133" t="s">
        <v>14</v>
      </c>
      <c r="R6" s="133"/>
      <c r="S6" s="133"/>
      <c r="T6" s="133"/>
      <c r="U6" s="134" t="s">
        <v>18</v>
      </c>
      <c r="V6" s="133"/>
      <c r="W6" s="133"/>
      <c r="X6" s="209"/>
      <c r="Y6" s="133" t="s">
        <v>14</v>
      </c>
      <c r="Z6" s="133"/>
      <c r="AA6" s="133"/>
      <c r="AB6" s="209"/>
      <c r="AC6" s="216" t="s">
        <v>64</v>
      </c>
      <c r="AD6" s="11"/>
      <c r="AE6" s="21" t="s">
        <v>45</v>
      </c>
      <c r="AF6" s="46">
        <f>최저시급</f>
        <v>9620</v>
      </c>
    </row>
    <row r="7" spans="2:32" ht="33.75" customHeight="1">
      <c r="B7" s="138"/>
      <c r="C7" s="140"/>
      <c r="D7" s="140"/>
      <c r="E7" s="142"/>
      <c r="F7" s="23" t="s">
        <v>4</v>
      </c>
      <c r="G7" s="23" t="s">
        <v>3</v>
      </c>
      <c r="H7" s="23" t="s">
        <v>2</v>
      </c>
      <c r="I7" s="34" t="s">
        <v>44</v>
      </c>
      <c r="J7" s="34" t="s">
        <v>49</v>
      </c>
      <c r="K7" s="34" t="s">
        <v>50</v>
      </c>
      <c r="L7" s="132"/>
      <c r="M7" s="35" t="s">
        <v>36</v>
      </c>
      <c r="N7" s="67" t="s">
        <v>52</v>
      </c>
      <c r="O7" s="66" t="s">
        <v>49</v>
      </c>
      <c r="P7" s="210" t="s">
        <v>50</v>
      </c>
      <c r="Q7" s="29" t="s">
        <v>1</v>
      </c>
      <c r="R7" s="28" t="s">
        <v>7</v>
      </c>
      <c r="S7" s="45" t="s">
        <v>37</v>
      </c>
      <c r="T7" s="49" t="s">
        <v>39</v>
      </c>
      <c r="U7" s="35" t="s">
        <v>36</v>
      </c>
      <c r="V7" s="67" t="s">
        <v>52</v>
      </c>
      <c r="W7" s="66" t="s">
        <v>49</v>
      </c>
      <c r="X7" s="210" t="s">
        <v>50</v>
      </c>
      <c r="Y7" s="29" t="s">
        <v>1</v>
      </c>
      <c r="Z7" s="28" t="s">
        <v>7</v>
      </c>
      <c r="AA7" s="45" t="s">
        <v>37</v>
      </c>
      <c r="AB7" s="218" t="s">
        <v>39</v>
      </c>
      <c r="AC7" s="217"/>
      <c r="AD7" s="12"/>
      <c r="AE7" s="22" t="s">
        <v>13</v>
      </c>
      <c r="AF7" s="47">
        <f>최저월급여환산액</f>
        <v>2010580</v>
      </c>
    </row>
    <row r="8" spans="2:32" ht="21.45" customHeight="1">
      <c r="B8" s="85" t="s">
        <v>58</v>
      </c>
      <c r="C8" s="144" t="s">
        <v>55</v>
      </c>
      <c r="D8" s="146">
        <v>44929</v>
      </c>
      <c r="E8" s="91">
        <v>2300000</v>
      </c>
      <c r="F8" s="93">
        <f>IFERROR((E8)/L8,0)</f>
        <v>8949.4163424124508</v>
      </c>
      <c r="G8" s="95">
        <f>IF(E8=0,0,ROUND((8*5)*(365/12/7),0))</f>
        <v>174</v>
      </c>
      <c r="H8" s="95">
        <f>IF(E8=0,0,ROUND(8*365/12/7,0))</f>
        <v>35</v>
      </c>
      <c r="I8" s="55">
        <v>5</v>
      </c>
      <c r="J8" s="57">
        <v>10</v>
      </c>
      <c r="K8" s="57"/>
      <c r="L8" s="97">
        <f>G8+H8+I9+J9+K9</f>
        <v>257</v>
      </c>
      <c r="M8" s="99">
        <f>IF(F8=0,0,F8*(G8+H8)-(Q8+R8+S8+T8))</f>
        <v>1670428.0155642023</v>
      </c>
      <c r="N8" s="100">
        <f>F8*I9</f>
        <v>295330.7392996109</v>
      </c>
      <c r="O8" s="100">
        <f>F8*J9</f>
        <v>134241.24513618677</v>
      </c>
      <c r="P8" s="211">
        <f>F8*K9</f>
        <v>0</v>
      </c>
      <c r="Q8" s="197">
        <v>200000</v>
      </c>
      <c r="R8" s="79"/>
      <c r="S8" s="79"/>
      <c r="T8" s="81"/>
      <c r="U8" s="99">
        <f>IF(F8=0,0,MAX(최저월급여환산액-(Y8+Z8+AA8+AB8-최저월급여환산액*1%),F8*(G8+H8)-(Y8+Z8+AA8+AB8)))</f>
        <v>1830685.8</v>
      </c>
      <c r="V8" s="100">
        <f>IF(U8&lt;최저월급여환산액-(Y8+Z8+AA8+AB8-최저월급여환산액*1%),최저시급*I9,F8*I9)</f>
        <v>295330.7392996109</v>
      </c>
      <c r="W8" s="100">
        <f>F8*J9</f>
        <v>134241.24513618677</v>
      </c>
      <c r="X8" s="211">
        <f>F8*K9</f>
        <v>0</v>
      </c>
      <c r="Y8" s="205">
        <f>Q8</f>
        <v>200000</v>
      </c>
      <c r="Z8" s="203">
        <f>R8</f>
        <v>0</v>
      </c>
      <c r="AA8" s="203">
        <f>S8</f>
        <v>0</v>
      </c>
      <c r="AB8" s="219">
        <f>T8</f>
        <v>0</v>
      </c>
      <c r="AC8" s="236">
        <f>SUM(U8:AB9)</f>
        <v>2460257.7844357979</v>
      </c>
      <c r="AD8" s="13"/>
    </row>
    <row r="9" spans="2:32" ht="21.45" customHeight="1">
      <c r="B9" s="102"/>
      <c r="C9" s="145"/>
      <c r="D9" s="147"/>
      <c r="E9" s="103"/>
      <c r="F9" s="104"/>
      <c r="G9" s="105"/>
      <c r="H9" s="105"/>
      <c r="I9" s="64">
        <f>ROUND(I8*(365/12/7)*IF($G$4="5인 이상",1.5,1),0)</f>
        <v>33</v>
      </c>
      <c r="J9" s="64">
        <f>ROUND(J8*IF($G$4="5인 이상",1.5,1),0)</f>
        <v>15</v>
      </c>
      <c r="K9" s="64">
        <f>ROUND(K8*IF($G$4="5인 이상",1.5,1)+K8*IF($G$4="5인 이상",0.5,1),0)</f>
        <v>0</v>
      </c>
      <c r="L9" s="106"/>
      <c r="M9" s="107"/>
      <c r="N9" s="108"/>
      <c r="O9" s="108"/>
      <c r="P9" s="212"/>
      <c r="Q9" s="198"/>
      <c r="R9" s="83"/>
      <c r="S9" s="83"/>
      <c r="T9" s="84"/>
      <c r="U9" s="107"/>
      <c r="V9" s="108"/>
      <c r="W9" s="108"/>
      <c r="X9" s="212"/>
      <c r="Y9" s="206"/>
      <c r="Z9" s="204"/>
      <c r="AA9" s="204"/>
      <c r="AB9" s="220"/>
      <c r="AC9" s="236"/>
      <c r="AD9" s="13"/>
    </row>
    <row r="10" spans="2:32" ht="21.45" customHeight="1">
      <c r="B10" s="85"/>
      <c r="C10" s="87"/>
      <c r="D10" s="89"/>
      <c r="E10" s="91"/>
      <c r="F10" s="93">
        <f t="shared" ref="F10" si="0">IFERROR((E10)/L10,0)</f>
        <v>0</v>
      </c>
      <c r="G10" s="95">
        <f t="shared" ref="G10" si="1">IF(E10=0,0,ROUND((8*5)*(365/12/7),0))</f>
        <v>0</v>
      </c>
      <c r="H10" s="95">
        <f t="shared" ref="H10" si="2">IF(E10=0,0,ROUND(8*365/12/7,0))</f>
        <v>0</v>
      </c>
      <c r="I10" s="55"/>
      <c r="J10" s="57"/>
      <c r="K10" s="57"/>
      <c r="L10" s="97">
        <f>G10+H10+I11+J11+K11</f>
        <v>0</v>
      </c>
      <c r="M10" s="99">
        <f t="shared" ref="M10:M13" si="3">IF(F10=0,0,F10*(G10+H10)-(Q10+R10+S10+T10))</f>
        <v>0</v>
      </c>
      <c r="N10" s="100">
        <f t="shared" ref="N10:N13" si="4">F10*I11</f>
        <v>0</v>
      </c>
      <c r="O10" s="100">
        <f t="shared" ref="O10:O13" si="5">F10*J11</f>
        <v>0</v>
      </c>
      <c r="P10" s="211">
        <f t="shared" ref="P10:P13" si="6">F10*K11</f>
        <v>0</v>
      </c>
      <c r="Q10" s="197"/>
      <c r="R10" s="79"/>
      <c r="S10" s="79"/>
      <c r="T10" s="81"/>
      <c r="U10" s="99">
        <f>IF(F10=0,0,MAX(최저월급여환산액-(Y10+Z10+AA10+AB10-최저월급여환산액*1%),F10*(G10+H10)-(Y10+Z10+AA10+AB10)))</f>
        <v>0</v>
      </c>
      <c r="V10" s="100">
        <f>IF(U10&lt;최저월급여환산액-(Y10+Z10+AA10+AB10-최저월급여환산액*1%),최저시급*I11,F10*I11)</f>
        <v>0</v>
      </c>
      <c r="W10" s="100">
        <f>F10*J11</f>
        <v>0</v>
      </c>
      <c r="X10" s="211">
        <f>F10*K11</f>
        <v>0</v>
      </c>
      <c r="Y10" s="205">
        <f t="shared" ref="Y10:Y13" si="7">Q10</f>
        <v>0</v>
      </c>
      <c r="Z10" s="203">
        <f t="shared" ref="Z10:Z13" si="8">R10</f>
        <v>0</v>
      </c>
      <c r="AA10" s="203">
        <f t="shared" ref="AA10:AA13" si="9">S10</f>
        <v>0</v>
      </c>
      <c r="AB10" s="219">
        <f t="shared" ref="AB10:AB13" si="10">T10</f>
        <v>0</v>
      </c>
      <c r="AC10" s="236">
        <f>SUM(U10:AB11)</f>
        <v>0</v>
      </c>
      <c r="AD10" s="13"/>
    </row>
    <row r="11" spans="2:32" ht="21.45" customHeight="1">
      <c r="B11" s="102"/>
      <c r="C11" s="88"/>
      <c r="D11" s="90"/>
      <c r="E11" s="103"/>
      <c r="F11" s="104"/>
      <c r="G11" s="105"/>
      <c r="H11" s="105"/>
      <c r="I11" s="60">
        <f>ROUND(I10*(365/12/7)*IF($G$4="5인 이상",1.5,1),0)</f>
        <v>0</v>
      </c>
      <c r="J11" s="60">
        <f>ROUND(J10*IF($G$4="5인 이상",1.5,1),0)</f>
        <v>0</v>
      </c>
      <c r="K11" s="64">
        <f>ROUND(K10*IF($G$4="5인 이상",1.5,1)+K10*IF($G$4="5인 이상",0.5,1),0)</f>
        <v>0</v>
      </c>
      <c r="L11" s="106"/>
      <c r="M11" s="107"/>
      <c r="N11" s="108"/>
      <c r="O11" s="108"/>
      <c r="P11" s="212"/>
      <c r="Q11" s="198"/>
      <c r="R11" s="83"/>
      <c r="S11" s="83"/>
      <c r="T11" s="84"/>
      <c r="U11" s="107"/>
      <c r="V11" s="108"/>
      <c r="W11" s="108"/>
      <c r="X11" s="212"/>
      <c r="Y11" s="206"/>
      <c r="Z11" s="204"/>
      <c r="AA11" s="204"/>
      <c r="AB11" s="220"/>
      <c r="AC11" s="236"/>
      <c r="AD11" s="13"/>
    </row>
    <row r="12" spans="2:32" ht="21.45" customHeight="1">
      <c r="B12" s="85"/>
      <c r="C12" s="87"/>
      <c r="D12" s="89"/>
      <c r="E12" s="91"/>
      <c r="F12" s="93">
        <f t="shared" ref="F12" si="11">IFERROR((E12)/L12,0)</f>
        <v>0</v>
      </c>
      <c r="G12" s="95">
        <f t="shared" ref="G12" si="12">IF(E12=0,0,ROUND((8*5)*(365/12/7),0))</f>
        <v>0</v>
      </c>
      <c r="H12" s="95">
        <f t="shared" ref="H12" si="13">IF(E12=0,0,ROUND(8*365/12/7,0))</f>
        <v>0</v>
      </c>
      <c r="I12" s="55"/>
      <c r="J12" s="57"/>
      <c r="K12" s="57"/>
      <c r="L12" s="97">
        <f>G12+H12+I13+J13+K13</f>
        <v>0</v>
      </c>
      <c r="M12" s="230">
        <f t="shared" ref="M12:M13" si="14">IF(F12=0,0,F12*(G12+H12)-(Q12+R12+S12+T12))</f>
        <v>0</v>
      </c>
      <c r="N12" s="231">
        <f t="shared" ref="N12:N13" si="15">F12*I13</f>
        <v>0</v>
      </c>
      <c r="O12" s="231">
        <f t="shared" ref="O12:O13" si="16">F12*J13</f>
        <v>0</v>
      </c>
      <c r="P12" s="232">
        <f t="shared" ref="P12:P13" si="17">F12*K13</f>
        <v>0</v>
      </c>
      <c r="Q12" s="197"/>
      <c r="R12" s="79"/>
      <c r="S12" s="79"/>
      <c r="T12" s="81"/>
      <c r="U12" s="99">
        <f>IF(F12=0,0,MAX(최저월급여환산액-(Y12+Z12+AA12+AB12-최저월급여환산액*1%),F12*(G12+H12)-(Y12+Z12+AA12+AB12)))</f>
        <v>0</v>
      </c>
      <c r="V12" s="100">
        <f>IF(U12&lt;최저월급여환산액-(Y12+Z12+AA12+AB12-최저월급여환산액*1%),최저시급*I13,F12*I13)</f>
        <v>0</v>
      </c>
      <c r="W12" s="100">
        <f>F12*J13</f>
        <v>0</v>
      </c>
      <c r="X12" s="211">
        <f>F12*K13</f>
        <v>0</v>
      </c>
      <c r="Y12" s="205">
        <f t="shared" ref="Y12:Y13" si="18">Q12</f>
        <v>0</v>
      </c>
      <c r="Z12" s="203">
        <f t="shared" ref="Z12:Z13" si="19">R12</f>
        <v>0</v>
      </c>
      <c r="AA12" s="203">
        <f t="shared" ref="AA12:AA13" si="20">S12</f>
        <v>0</v>
      </c>
      <c r="AB12" s="219">
        <f t="shared" ref="AB12:AB13" si="21">T12</f>
        <v>0</v>
      </c>
      <c r="AC12" s="236">
        <f>SUM(U12:AB13)</f>
        <v>0</v>
      </c>
      <c r="AD12" s="13"/>
    </row>
    <row r="13" spans="2:32" ht="21.45" customHeight="1">
      <c r="B13" s="86"/>
      <c r="C13" s="88"/>
      <c r="D13" s="90"/>
      <c r="E13" s="92"/>
      <c r="F13" s="94"/>
      <c r="G13" s="96"/>
      <c r="H13" s="96"/>
      <c r="I13" s="77">
        <f>ROUND(I12*(365/12/7)*IF($G$4="5인 이상",1.5,1),0)</f>
        <v>0</v>
      </c>
      <c r="J13" s="77">
        <f>ROUND(J12*IF($G$4="5인 이상",1.5,1),0)</f>
        <v>0</v>
      </c>
      <c r="K13" s="78">
        <f>ROUND(K12*IF($G$4="5인 이상",1.5,1)+K12*IF($G$4="5인 이상",0.5,1),0)</f>
        <v>0</v>
      </c>
      <c r="L13" s="98"/>
      <c r="M13" s="233"/>
      <c r="N13" s="234"/>
      <c r="O13" s="234"/>
      <c r="P13" s="235"/>
      <c r="Q13" s="199"/>
      <c r="R13" s="80"/>
      <c r="S13" s="80"/>
      <c r="T13" s="82"/>
      <c r="U13" s="107"/>
      <c r="V13" s="108"/>
      <c r="W13" s="101"/>
      <c r="X13" s="215"/>
      <c r="Y13" s="206"/>
      <c r="Z13" s="204"/>
      <c r="AA13" s="204"/>
      <c r="AB13" s="220"/>
      <c r="AC13" s="237"/>
      <c r="AD13" s="13"/>
    </row>
    <row r="14" spans="2:32" ht="21.45" customHeight="1">
      <c r="B14" s="148" t="s">
        <v>61</v>
      </c>
      <c r="C14" s="149"/>
      <c r="D14" s="150"/>
      <c r="E14" s="154">
        <f>최저시급*209</f>
        <v>2010580</v>
      </c>
      <c r="F14" s="156">
        <v>9620</v>
      </c>
      <c r="G14" s="158">
        <f>ROUND((8*5)*(365/12/7),0)</f>
        <v>174</v>
      </c>
      <c r="H14" s="158">
        <f>ROUND(8*365/12/7,0)</f>
        <v>35</v>
      </c>
      <c r="I14" s="72"/>
      <c r="J14" s="73"/>
      <c r="K14" s="73"/>
      <c r="L14" s="160">
        <f>G14+H14+I15+J15+K15</f>
        <v>209</v>
      </c>
      <c r="M14" s="225">
        <f t="shared" ref="M14:M15" si="22">IF(F14=0,0,F14*(G14+H14)-(Q14+R14+S14+T14))</f>
        <v>1810580</v>
      </c>
      <c r="N14" s="226">
        <f t="shared" ref="N14:N15" si="23">F14*I15</f>
        <v>0</v>
      </c>
      <c r="O14" s="226">
        <f t="shared" ref="O14:O15" si="24">F14*J15</f>
        <v>0</v>
      </c>
      <c r="P14" s="227">
        <f t="shared" ref="P14:P15" si="25">F14*K15</f>
        <v>0</v>
      </c>
      <c r="Q14" s="207">
        <v>200000</v>
      </c>
      <c r="R14" s="167"/>
      <c r="S14" s="167"/>
      <c r="T14" s="169"/>
      <c r="U14" s="162">
        <f>최저월급여환산액-(Y14+Z14+AA14+AB14-최저월급여환산액*1%)</f>
        <v>1830685.8</v>
      </c>
      <c r="V14" s="164"/>
      <c r="W14" s="164"/>
      <c r="X14" s="213"/>
      <c r="Y14" s="207">
        <v>200000</v>
      </c>
      <c r="Z14" s="167"/>
      <c r="AA14" s="167"/>
      <c r="AB14" s="221"/>
      <c r="AC14" s="238">
        <f>SUM(U14:AB15)</f>
        <v>2030685.8</v>
      </c>
      <c r="AD14" s="13"/>
    </row>
    <row r="15" spans="2:32" ht="19.05" customHeight="1">
      <c r="B15" s="151"/>
      <c r="C15" s="152"/>
      <c r="D15" s="153"/>
      <c r="E15" s="155"/>
      <c r="F15" s="157"/>
      <c r="G15" s="159"/>
      <c r="H15" s="159"/>
      <c r="I15" s="61"/>
      <c r="J15" s="61"/>
      <c r="K15" s="61"/>
      <c r="L15" s="161"/>
      <c r="M15" s="228"/>
      <c r="N15" s="165"/>
      <c r="O15" s="165"/>
      <c r="P15" s="229"/>
      <c r="Q15" s="208"/>
      <c r="R15" s="168"/>
      <c r="S15" s="168"/>
      <c r="T15" s="170"/>
      <c r="U15" s="163"/>
      <c r="V15" s="166"/>
      <c r="W15" s="166"/>
      <c r="X15" s="214"/>
      <c r="Y15" s="208"/>
      <c r="Z15" s="168"/>
      <c r="AA15" s="168"/>
      <c r="AB15" s="222"/>
      <c r="AC15" s="239"/>
      <c r="AD15" s="13"/>
    </row>
    <row r="16" spans="2:32" s="7" customFormat="1" ht="33.75" customHeight="1">
      <c r="B16" s="37" t="s">
        <v>0</v>
      </c>
      <c r="C16" s="38"/>
      <c r="D16" s="38"/>
      <c r="E16" s="39">
        <f>SUM(E8:E13)</f>
        <v>2300000</v>
      </c>
      <c r="F16" s="39"/>
      <c r="G16" s="40"/>
      <c r="H16" s="40"/>
      <c r="I16" s="40"/>
      <c r="J16" s="40"/>
      <c r="K16" s="40"/>
      <c r="L16" s="41"/>
      <c r="M16" s="74">
        <f>SUM(M8:M13)</f>
        <v>1670428.0155642023</v>
      </c>
      <c r="N16" s="75">
        <f>SUM(N8:N13)</f>
        <v>295330.7392996109</v>
      </c>
      <c r="O16" s="75">
        <f t="shared" ref="O16:S16" si="26">SUM(O8:O13)</f>
        <v>134241.24513618677</v>
      </c>
      <c r="P16" s="223">
        <f t="shared" si="26"/>
        <v>0</v>
      </c>
      <c r="Q16" s="224">
        <f t="shared" si="26"/>
        <v>200000</v>
      </c>
      <c r="R16" s="75">
        <f t="shared" si="26"/>
        <v>0</v>
      </c>
      <c r="S16" s="75">
        <f t="shared" si="26"/>
        <v>0</v>
      </c>
      <c r="T16" s="76">
        <f>SUM(T8:T13)</f>
        <v>0</v>
      </c>
      <c r="U16" s="74">
        <f>SUM(U8:U13)</f>
        <v>1830685.8</v>
      </c>
      <c r="V16" s="75">
        <f>SUM(V8:V13)</f>
        <v>295330.7392996109</v>
      </c>
      <c r="W16" s="75">
        <f t="shared" ref="W16:AA16" si="27">SUM(W8:W13)</f>
        <v>134241.24513618677</v>
      </c>
      <c r="X16" s="223">
        <f t="shared" si="27"/>
        <v>0</v>
      </c>
      <c r="Y16" s="224">
        <f t="shared" si="27"/>
        <v>200000</v>
      </c>
      <c r="Z16" s="75">
        <f t="shared" si="27"/>
        <v>0</v>
      </c>
      <c r="AA16" s="75">
        <f t="shared" si="27"/>
        <v>0</v>
      </c>
      <c r="AB16" s="223">
        <f>SUM(AB8:AB13)</f>
        <v>0</v>
      </c>
      <c r="AC16" s="240">
        <f>SUM(AC8:AC13)</f>
        <v>2460257.7844357979</v>
      </c>
    </row>
    <row r="17" spans="2:29" ht="24.45" customHeight="1">
      <c r="B17" s="65" t="s">
        <v>16</v>
      </c>
      <c r="C17" s="4"/>
      <c r="D17" s="4"/>
      <c r="E17" s="4"/>
      <c r="F17" s="4"/>
      <c r="G17" s="6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19.05" customHeight="1">
      <c r="B18" s="65" t="s">
        <v>51</v>
      </c>
      <c r="C18" s="4"/>
      <c r="D18" s="4"/>
      <c r="E18" s="4"/>
      <c r="F18" s="4"/>
      <c r="G18" s="4"/>
      <c r="H18" s="4"/>
      <c r="I18" s="69"/>
      <c r="J18" s="71"/>
      <c r="K18" s="4"/>
      <c r="L18" s="4"/>
      <c r="M18" s="4"/>
      <c r="N18" s="70"/>
      <c r="O18" s="71"/>
      <c r="P18" s="4"/>
      <c r="Q18" s="4"/>
      <c r="R18" s="4"/>
      <c r="S18" s="4"/>
      <c r="T18" s="4"/>
      <c r="U18" s="4"/>
      <c r="V18" s="70"/>
      <c r="W18" s="71"/>
      <c r="X18" s="4"/>
      <c r="Y18" s="4"/>
      <c r="Z18" s="4"/>
      <c r="AA18" s="4"/>
      <c r="AB18" s="4"/>
      <c r="AC18" s="4"/>
    </row>
    <row r="19" spans="2:29" ht="13.05" customHeight="1">
      <c r="B19" s="6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33.75" customHeight="1">
      <c r="B20" s="114" t="s">
        <v>9</v>
      </c>
      <c r="C20" s="115"/>
      <c r="D20" s="115"/>
      <c r="E20" s="115"/>
      <c r="F20" s="115"/>
      <c r="G20" s="109" t="s">
        <v>62</v>
      </c>
      <c r="H20" s="110"/>
      <c r="I20" s="110"/>
      <c r="J20" s="110"/>
      <c r="K20" s="110"/>
      <c r="L20" s="11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2:29" s="5" customFormat="1" ht="76.8" customHeight="1">
      <c r="B21" s="8" t="s">
        <v>10</v>
      </c>
      <c r="C21" s="116" t="s">
        <v>22</v>
      </c>
      <c r="D21" s="117"/>
      <c r="E21" s="117"/>
      <c r="F21" s="117"/>
      <c r="G21" s="121" t="s">
        <v>63</v>
      </c>
      <c r="H21" s="122"/>
      <c r="I21" s="122"/>
      <c r="J21" s="122"/>
      <c r="K21" s="122"/>
      <c r="L21" s="123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2:29" s="5" customFormat="1" ht="55.5" customHeight="1">
      <c r="B22" s="9" t="s">
        <v>19</v>
      </c>
      <c r="C22" s="127" t="s">
        <v>23</v>
      </c>
      <c r="D22" s="127"/>
      <c r="E22" s="127"/>
      <c r="F22" s="127"/>
      <c r="G22" s="124" t="s">
        <v>53</v>
      </c>
      <c r="H22" s="125"/>
      <c r="I22" s="125"/>
      <c r="J22" s="125"/>
      <c r="K22" s="125"/>
      <c r="L22" s="126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2:29" ht="60" customHeight="1">
      <c r="B23" s="10" t="s">
        <v>20</v>
      </c>
      <c r="C23" s="112" t="s">
        <v>21</v>
      </c>
      <c r="D23" s="113"/>
      <c r="E23" s="113"/>
      <c r="F23" s="113"/>
      <c r="G23" s="118" t="s">
        <v>54</v>
      </c>
      <c r="H23" s="119"/>
      <c r="I23" s="119"/>
      <c r="J23" s="119"/>
      <c r="K23" s="119"/>
      <c r="L23" s="120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2:29" ht="33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2:29" ht="33.75" customHeight="1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2:29" ht="33.75" customHeigh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2:29" ht="33.75" customHeight="1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3.75" customHeight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33.75" customHeigh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</sheetData>
  <mergeCells count="122">
    <mergeCell ref="M5:T5"/>
    <mergeCell ref="U5:AC5"/>
    <mergeCell ref="R10:R11"/>
    <mergeCell ref="S10:S11"/>
    <mergeCell ref="T10:T11"/>
    <mergeCell ref="M12:M13"/>
    <mergeCell ref="N12:N13"/>
    <mergeCell ref="O12:O13"/>
    <mergeCell ref="P12:P13"/>
    <mergeCell ref="Q12:Q13"/>
    <mergeCell ref="R12:R13"/>
    <mergeCell ref="S12:S13"/>
    <mergeCell ref="T12:T13"/>
    <mergeCell ref="M10:M11"/>
    <mergeCell ref="N10:N11"/>
    <mergeCell ref="O10:O11"/>
    <mergeCell ref="P10:P11"/>
    <mergeCell ref="Q10:Q11"/>
    <mergeCell ref="M6:P6"/>
    <mergeCell ref="Q6:T6"/>
    <mergeCell ref="M8:M9"/>
    <mergeCell ref="N8:N9"/>
    <mergeCell ref="O8:O9"/>
    <mergeCell ref="P8:P9"/>
    <mergeCell ref="Q8:Q9"/>
    <mergeCell ref="R8:R9"/>
    <mergeCell ref="S8:S9"/>
    <mergeCell ref="T8:T9"/>
    <mergeCell ref="Y14:Y15"/>
    <mergeCell ref="Z14:Z15"/>
    <mergeCell ref="AA14:AA15"/>
    <mergeCell ref="AB14:AB15"/>
    <mergeCell ref="AC14:AC15"/>
    <mergeCell ref="L14:L15"/>
    <mergeCell ref="U14:U15"/>
    <mergeCell ref="V14:V15"/>
    <mergeCell ref="W14:W15"/>
    <mergeCell ref="X14:X15"/>
    <mergeCell ref="M14:M15"/>
    <mergeCell ref="N14:N15"/>
    <mergeCell ref="O14:O15"/>
    <mergeCell ref="P14:P15"/>
    <mergeCell ref="Q14:Q15"/>
    <mergeCell ref="R14:R15"/>
    <mergeCell ref="S14:S15"/>
    <mergeCell ref="T14:T15"/>
    <mergeCell ref="B14:D15"/>
    <mergeCell ref="E14:E15"/>
    <mergeCell ref="F14:F15"/>
    <mergeCell ref="G14:G15"/>
    <mergeCell ref="H14:H15"/>
    <mergeCell ref="B2:AC2"/>
    <mergeCell ref="B8:B9"/>
    <mergeCell ref="L6:L7"/>
    <mergeCell ref="Y6:AB6"/>
    <mergeCell ref="U6:X6"/>
    <mergeCell ref="G4:H4"/>
    <mergeCell ref="E4:F4"/>
    <mergeCell ref="B6:B7"/>
    <mergeCell ref="C6:C7"/>
    <mergeCell ref="D6:D7"/>
    <mergeCell ref="E6:E7"/>
    <mergeCell ref="G6:K6"/>
    <mergeCell ref="C8:C9"/>
    <mergeCell ref="D8:D9"/>
    <mergeCell ref="E8:E9"/>
    <mergeCell ref="F8:F9"/>
    <mergeCell ref="G20:L20"/>
    <mergeCell ref="C23:F23"/>
    <mergeCell ref="B20:F20"/>
    <mergeCell ref="C21:F21"/>
    <mergeCell ref="G23:L23"/>
    <mergeCell ref="G21:L21"/>
    <mergeCell ref="G22:L22"/>
    <mergeCell ref="C22:F22"/>
    <mergeCell ref="G8:G9"/>
    <mergeCell ref="Y8:Y9"/>
    <mergeCell ref="Z8:Z9"/>
    <mergeCell ref="AA8:AA9"/>
    <mergeCell ref="AB8:AB9"/>
    <mergeCell ref="H8:H9"/>
    <mergeCell ref="L8:L9"/>
    <mergeCell ref="U8:U9"/>
    <mergeCell ref="V8:V9"/>
    <mergeCell ref="W8:W9"/>
    <mergeCell ref="AC8:AC9"/>
    <mergeCell ref="AC6:AC7"/>
    <mergeCell ref="AC10:AC11"/>
    <mergeCell ref="B10:B11"/>
    <mergeCell ref="C10:C11"/>
    <mergeCell ref="D10:D11"/>
    <mergeCell ref="E10:E11"/>
    <mergeCell ref="F10:F11"/>
    <mergeCell ref="G10:G11"/>
    <mergeCell ref="H10:H11"/>
    <mergeCell ref="L10:L11"/>
    <mergeCell ref="U10:U11"/>
    <mergeCell ref="V10:V11"/>
    <mergeCell ref="W10:W11"/>
    <mergeCell ref="X10:X11"/>
    <mergeCell ref="X8:X9"/>
    <mergeCell ref="Y10:Y11"/>
    <mergeCell ref="Z10:Z11"/>
    <mergeCell ref="AA10:AA11"/>
    <mergeCell ref="AB10:AB11"/>
    <mergeCell ref="B12:B13"/>
    <mergeCell ref="C12:C13"/>
    <mergeCell ref="D12:D13"/>
    <mergeCell ref="E12:E13"/>
    <mergeCell ref="F12:F13"/>
    <mergeCell ref="G12:G13"/>
    <mergeCell ref="H12:H13"/>
    <mergeCell ref="L12:L13"/>
    <mergeCell ref="U12:U13"/>
    <mergeCell ref="V12:V13"/>
    <mergeCell ref="W12:W13"/>
    <mergeCell ref="X12:X13"/>
    <mergeCell ref="Y12:Y13"/>
    <mergeCell ref="Z12:Z13"/>
    <mergeCell ref="AA12:AA13"/>
    <mergeCell ref="AB12:AB13"/>
    <mergeCell ref="AC12:AC13"/>
  </mergeCells>
  <phoneticPr fontId="4" type="noConversion"/>
  <conditionalFormatting sqref="F1 F5:F8 F16:F1048576 F14 F10 F12">
    <cfRule type="cellIs" dxfId="16" priority="26" operator="lessThan">
      <formula>$AF$6</formula>
    </cfRule>
  </conditionalFormatting>
  <conditionalFormatting sqref="I9:K9">
    <cfRule type="cellIs" dxfId="15" priority="23" operator="equal">
      <formula>0</formula>
    </cfRule>
  </conditionalFormatting>
  <conditionalFormatting sqref="J11">
    <cfRule type="cellIs" dxfId="14" priority="20" operator="equal">
      <formula>0</formula>
    </cfRule>
  </conditionalFormatting>
  <conditionalFormatting sqref="I13">
    <cfRule type="cellIs" dxfId="13" priority="15" operator="equal">
      <formula>0</formula>
    </cfRule>
  </conditionalFormatting>
  <conditionalFormatting sqref="I11">
    <cfRule type="cellIs" dxfId="12" priority="16" operator="equal">
      <formula>0</formula>
    </cfRule>
  </conditionalFormatting>
  <conditionalFormatting sqref="J15:K15">
    <cfRule type="cellIs" dxfId="11" priority="14" operator="equal">
      <formula>0</formula>
    </cfRule>
  </conditionalFormatting>
  <conditionalFormatting sqref="I15">
    <cfRule type="cellIs" dxfId="10" priority="13" operator="equal">
      <formula>0</formula>
    </cfRule>
  </conditionalFormatting>
  <conditionalFormatting sqref="C16:AC16">
    <cfRule type="cellIs" dxfId="9" priority="12" operator="equal">
      <formula>0</formula>
    </cfRule>
  </conditionalFormatting>
  <conditionalFormatting sqref="U8:X13">
    <cfRule type="cellIs" dxfId="8" priority="11" operator="equal">
      <formula>0</formula>
    </cfRule>
  </conditionalFormatting>
  <conditionalFormatting sqref="F8:F13">
    <cfRule type="cellIs" dxfId="7" priority="10" operator="equal">
      <formula>0</formula>
    </cfRule>
  </conditionalFormatting>
  <conditionalFormatting sqref="K11">
    <cfRule type="cellIs" dxfId="6" priority="8" operator="equal">
      <formula>0</formula>
    </cfRule>
  </conditionalFormatting>
  <conditionalFormatting sqref="J13">
    <cfRule type="cellIs" dxfId="5" priority="7" operator="equal">
      <formula>0</formula>
    </cfRule>
  </conditionalFormatting>
  <conditionalFormatting sqref="K13">
    <cfRule type="cellIs" dxfId="4" priority="6" operator="equal">
      <formula>0</formula>
    </cfRule>
  </conditionalFormatting>
  <conditionalFormatting sqref="G10:H13">
    <cfRule type="cellIs" dxfId="3" priority="5" operator="equal">
      <formula>0</formula>
    </cfRule>
  </conditionalFormatting>
  <conditionalFormatting sqref="L10:L13">
    <cfRule type="cellIs" dxfId="2" priority="4" operator="equal">
      <formula>0</formula>
    </cfRule>
  </conditionalFormatting>
  <conditionalFormatting sqref="M8:P15">
    <cfRule type="cellIs" dxfId="1" priority="3" operator="equal">
      <formula>0</formula>
    </cfRule>
  </conditionalFormatting>
  <conditionalFormatting sqref="Y8:AC13">
    <cfRule type="cellIs" dxfId="0" priority="1" operator="equal">
      <formula>0</formula>
    </cfRule>
  </conditionalFormatting>
  <dataValidations count="2">
    <dataValidation type="list" allowBlank="1" showInputMessage="1" showErrorMessage="1" sqref="AF4" xr:uid="{00000000-0002-0000-0000-000000000000}">
      <formula1>"YES, NO"</formula1>
    </dataValidation>
    <dataValidation type="list" allowBlank="1" showInputMessage="1" showErrorMessage="1" sqref="G4:H4" xr:uid="{00000000-0002-0000-0000-000001000000}">
      <formula1>"5인 미만, 5인 이상"</formula1>
    </dataValidation>
  </dataValidations>
  <printOptions horizontalCentered="1"/>
  <pageMargins left="0.39370078740157483" right="0.39370078740157483" top="0.74803149606299213" bottom="0.39370078740157483" header="0.31496062992125984" footer="0.31496062992125984"/>
  <pageSetup paperSize="9" scale="5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18"/>
  <sheetViews>
    <sheetView showGridLines="0" topLeftCell="A9" zoomScale="95" zoomScaleNormal="95" zoomScaleSheetLayoutView="80" workbookViewId="0">
      <selection activeCell="H19" sqref="H19"/>
    </sheetView>
  </sheetViews>
  <sheetFormatPr defaultColWidth="9" defaultRowHeight="33.75" customHeight="1"/>
  <cols>
    <col min="1" max="1" width="4.296875" style="1" customWidth="1"/>
    <col min="2" max="2" width="13.5" style="1" customWidth="1"/>
    <col min="3" max="3" width="10.296875" style="1" bestFit="1" customWidth="1"/>
    <col min="4" max="4" width="13.59765625" style="1" customWidth="1"/>
    <col min="5" max="5" width="10.796875" style="1" customWidth="1"/>
    <col min="6" max="6" width="9.59765625" style="1" customWidth="1"/>
    <col min="7" max="7" width="13.69921875" style="1" customWidth="1"/>
    <col min="8" max="9" width="8.69921875" style="1" customWidth="1"/>
    <col min="10" max="10" width="10.8984375" style="1" customWidth="1"/>
    <col min="11" max="11" width="15.5" style="1" customWidth="1"/>
    <col min="12" max="16384" width="9" style="1"/>
  </cols>
  <sheetData>
    <row r="1" spans="2:13" ht="19.95" customHeight="1" thickBot="1"/>
    <row r="2" spans="2:13" ht="68.55" customHeight="1" thickBot="1">
      <c r="B2" s="128" t="s">
        <v>34</v>
      </c>
      <c r="C2" s="129"/>
      <c r="D2" s="129"/>
      <c r="E2" s="129"/>
      <c r="F2" s="129"/>
      <c r="G2" s="129"/>
      <c r="H2" s="129"/>
      <c r="I2" s="129"/>
      <c r="J2" s="129"/>
      <c r="K2" s="130"/>
    </row>
    <row r="3" spans="2:13" ht="52.05" customHeight="1">
      <c r="B3" s="6" t="s">
        <v>11</v>
      </c>
      <c r="C3" s="2"/>
      <c r="D3" s="2"/>
      <c r="E3" s="2"/>
      <c r="F3" s="2"/>
      <c r="J3" s="3"/>
      <c r="K3" s="3"/>
    </row>
    <row r="4" spans="2:13" ht="35.549999999999997" customHeight="1">
      <c r="B4" s="27" t="s">
        <v>33</v>
      </c>
      <c r="C4" s="2"/>
      <c r="D4" s="2"/>
      <c r="E4" s="2"/>
      <c r="F4" s="2"/>
    </row>
    <row r="5" spans="2:13" ht="33.75" customHeight="1">
      <c r="B5" s="195" t="s">
        <v>6</v>
      </c>
      <c r="C5" s="171" t="s">
        <v>27</v>
      </c>
      <c r="D5" s="171" t="s">
        <v>5</v>
      </c>
      <c r="E5" s="184" t="s">
        <v>28</v>
      </c>
      <c r="F5" s="184" t="s">
        <v>29</v>
      </c>
      <c r="G5" s="184" t="s">
        <v>42</v>
      </c>
      <c r="H5" s="171" t="s">
        <v>26</v>
      </c>
      <c r="I5" s="171"/>
      <c r="J5" s="173" t="s">
        <v>12</v>
      </c>
      <c r="K5" s="193" t="s">
        <v>30</v>
      </c>
    </row>
    <row r="6" spans="2:13" ht="33.75" customHeight="1">
      <c r="B6" s="196"/>
      <c r="C6" s="172"/>
      <c r="D6" s="172"/>
      <c r="E6" s="140"/>
      <c r="F6" s="185"/>
      <c r="G6" s="185"/>
      <c r="H6" s="23" t="s">
        <v>25</v>
      </c>
      <c r="I6" s="23" t="s">
        <v>2</v>
      </c>
      <c r="J6" s="132"/>
      <c r="K6" s="194"/>
    </row>
    <row r="7" spans="2:13" ht="33.75" customHeight="1">
      <c r="B7" s="24" t="s">
        <v>46</v>
      </c>
      <c r="C7" s="25" t="s">
        <v>57</v>
      </c>
      <c r="D7" s="26">
        <v>44929</v>
      </c>
      <c r="E7" s="50">
        <v>5</v>
      </c>
      <c r="F7" s="51">
        <v>5</v>
      </c>
      <c r="G7" s="30">
        <v>10000</v>
      </c>
      <c r="H7" s="18">
        <f>ROUND((E7*F7)*(365/12/7),0)</f>
        <v>109</v>
      </c>
      <c r="I7" s="18">
        <f>IF(ROUND(H7/(365/12/7)/5*365/12/7,0)&lt;=12,0,ROUND(H7/(365/12/7)/5*365/12/7,0))</f>
        <v>22</v>
      </c>
      <c r="J7" s="19">
        <f>H7+I7</f>
        <v>131</v>
      </c>
      <c r="K7" s="32">
        <f>G7*J7</f>
        <v>1310000</v>
      </c>
      <c r="L7" s="56"/>
      <c r="M7" s="63"/>
    </row>
    <row r="8" spans="2:13" ht="33.75" customHeight="1">
      <c r="B8" s="182" t="s">
        <v>60</v>
      </c>
      <c r="C8" s="183"/>
      <c r="D8" s="183"/>
      <c r="E8" s="52">
        <f>E7</f>
        <v>5</v>
      </c>
      <c r="F8" s="53">
        <f>F7</f>
        <v>5</v>
      </c>
      <c r="G8" s="31">
        <f>최저시급</f>
        <v>9620</v>
      </c>
      <c r="H8" s="20">
        <f>H7</f>
        <v>109</v>
      </c>
      <c r="I8" s="20">
        <f t="shared" ref="I8:J8" si="0">I7</f>
        <v>22</v>
      </c>
      <c r="J8" s="20">
        <f t="shared" si="0"/>
        <v>131</v>
      </c>
      <c r="K8" s="33">
        <f>J8*G8</f>
        <v>1260220</v>
      </c>
      <c r="M8" s="62"/>
    </row>
    <row r="9" spans="2:13" ht="33.75" customHeight="1">
      <c r="B9" s="54" t="s">
        <v>38</v>
      </c>
      <c r="C9" s="4"/>
      <c r="D9" s="4"/>
      <c r="E9" s="4"/>
      <c r="F9" s="4"/>
      <c r="G9" s="4"/>
      <c r="H9" s="4"/>
      <c r="I9" s="4"/>
      <c r="J9" s="4"/>
      <c r="K9" s="17"/>
    </row>
    <row r="10" spans="2:13" ht="33.75" customHeight="1">
      <c r="B10" s="27" t="s">
        <v>35</v>
      </c>
      <c r="C10" s="4"/>
      <c r="D10" s="4"/>
      <c r="E10" s="4"/>
      <c r="F10" s="4"/>
      <c r="G10" s="4"/>
      <c r="H10" s="4"/>
      <c r="I10" s="4"/>
      <c r="J10" s="4"/>
      <c r="K10" s="17"/>
    </row>
    <row r="11" spans="2:13" ht="33.75" customHeight="1">
      <c r="B11" s="187" t="s">
        <v>6</v>
      </c>
      <c r="C11" s="186" t="s">
        <v>27</v>
      </c>
      <c r="D11" s="186" t="s">
        <v>5</v>
      </c>
      <c r="E11" s="178" t="s">
        <v>31</v>
      </c>
      <c r="F11" s="179"/>
      <c r="G11" s="184" t="s">
        <v>32</v>
      </c>
      <c r="H11" s="176" t="s">
        <v>26</v>
      </c>
      <c r="I11" s="177"/>
      <c r="J11" s="174" t="s">
        <v>12</v>
      </c>
      <c r="K11" s="193" t="s">
        <v>30</v>
      </c>
    </row>
    <row r="12" spans="2:13" ht="33.75" customHeight="1">
      <c r="B12" s="188"/>
      <c r="C12" s="140"/>
      <c r="D12" s="140"/>
      <c r="E12" s="180"/>
      <c r="F12" s="181"/>
      <c r="G12" s="185"/>
      <c r="H12" s="23" t="s">
        <v>25</v>
      </c>
      <c r="I12" s="23" t="s">
        <v>2</v>
      </c>
      <c r="J12" s="175"/>
      <c r="K12" s="194"/>
    </row>
    <row r="13" spans="2:13" ht="33.75" customHeight="1">
      <c r="B13" s="24" t="s">
        <v>47</v>
      </c>
      <c r="C13" s="25" t="s">
        <v>57</v>
      </c>
      <c r="D13" s="26">
        <v>44929</v>
      </c>
      <c r="E13" s="189">
        <v>30</v>
      </c>
      <c r="F13" s="190"/>
      <c r="G13" s="30">
        <v>10000</v>
      </c>
      <c r="H13" s="18">
        <f>E13</f>
        <v>30</v>
      </c>
      <c r="I13" s="18">
        <f>IF(ROUND(H13/(365/12/7)/5*365/12/7,0)&lt;=12,0,ROUND(H13/(365/12/7)/5*365/12/7,0))</f>
        <v>0</v>
      </c>
      <c r="J13" s="19">
        <f>H13+I13</f>
        <v>30</v>
      </c>
      <c r="K13" s="32">
        <f>G13*J13</f>
        <v>300000</v>
      </c>
    </row>
    <row r="14" spans="2:13" ht="33.75" customHeight="1">
      <c r="B14" s="182" t="s">
        <v>60</v>
      </c>
      <c r="C14" s="183"/>
      <c r="D14" s="183"/>
      <c r="E14" s="191">
        <f>E13</f>
        <v>30</v>
      </c>
      <c r="F14" s="192"/>
      <c r="G14" s="31">
        <f>최저시급</f>
        <v>9620</v>
      </c>
      <c r="H14" s="20">
        <f>H13</f>
        <v>30</v>
      </c>
      <c r="I14" s="20">
        <f t="shared" ref="I14" si="1">I13</f>
        <v>0</v>
      </c>
      <c r="J14" s="20">
        <f t="shared" ref="J14" si="2">J13</f>
        <v>30</v>
      </c>
      <c r="K14" s="33">
        <f>J14*G14</f>
        <v>288600</v>
      </c>
    </row>
    <row r="15" spans="2:13" ht="33.75" customHeight="1">
      <c r="B15" s="54" t="s">
        <v>48</v>
      </c>
      <c r="C15" s="4"/>
      <c r="D15" s="4"/>
      <c r="E15" s="4"/>
      <c r="F15" s="4"/>
      <c r="G15" s="4"/>
      <c r="H15" s="4"/>
      <c r="I15" s="4"/>
      <c r="J15" s="4"/>
      <c r="K15" s="17"/>
    </row>
    <row r="16" spans="2:13" ht="33.75" customHeight="1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ht="33.75" customHeight="1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ht="33.75" customHeight="1">
      <c r="B18" s="4"/>
      <c r="C18" s="4"/>
      <c r="D18" s="4"/>
      <c r="E18" s="4"/>
      <c r="F18" s="4"/>
      <c r="G18" s="4"/>
      <c r="H18" s="4"/>
      <c r="I18" s="4"/>
      <c r="J18" s="4"/>
      <c r="K18" s="4"/>
    </row>
  </sheetData>
  <mergeCells count="22">
    <mergeCell ref="B2:K2"/>
    <mergeCell ref="B14:D14"/>
    <mergeCell ref="B8:D8"/>
    <mergeCell ref="E5:E6"/>
    <mergeCell ref="G5:G6"/>
    <mergeCell ref="F5:F6"/>
    <mergeCell ref="D11:D12"/>
    <mergeCell ref="C11:C12"/>
    <mergeCell ref="B11:B12"/>
    <mergeCell ref="G11:G12"/>
    <mergeCell ref="E13:F13"/>
    <mergeCell ref="E14:F14"/>
    <mergeCell ref="K11:K12"/>
    <mergeCell ref="K5:K6"/>
    <mergeCell ref="B5:B6"/>
    <mergeCell ref="C5:C6"/>
    <mergeCell ref="D5:D6"/>
    <mergeCell ref="H5:I5"/>
    <mergeCell ref="J5:J6"/>
    <mergeCell ref="J11:J12"/>
    <mergeCell ref="H11:I11"/>
    <mergeCell ref="E11:F12"/>
  </mergeCells>
  <phoneticPr fontId="4" type="noConversion"/>
  <conditionalFormatting sqref="K1 K3:K5 K7:K10 K15:K1048576">
    <cfRule type="cellIs" dxfId="21" priority="11" operator="lessThan">
      <formula>#REF!</formula>
    </cfRule>
  </conditionalFormatting>
  <conditionalFormatting sqref="K11 K13">
    <cfRule type="cellIs" dxfId="20" priority="5" operator="lessThan">
      <formula>#REF!</formula>
    </cfRule>
  </conditionalFormatting>
  <conditionalFormatting sqref="K14">
    <cfRule type="cellIs" dxfId="19" priority="3" operator="lessThan">
      <formula>#REF!</formula>
    </cfRule>
  </conditionalFormatting>
  <conditionalFormatting sqref="H7:J7">
    <cfRule type="cellIs" dxfId="18" priority="2" operator="equal">
      <formula>0</formula>
    </cfRule>
  </conditionalFormatting>
  <conditionalFormatting sqref="H13:J13">
    <cfRule type="cellIs" dxfId="17" priority="1" operator="equal">
      <formula>0</formula>
    </cfRule>
  </conditionalFormatting>
  <printOptions horizontalCentered="1"/>
  <pageMargins left="0.39370078740157483" right="0.39370078740157483" top="0.74803149606299213" bottom="0.39370078740157483" header="0.31496062992125984" footer="0.31496062992125984"/>
  <pageSetup paperSize="9" scale="6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6</vt:i4>
      </vt:variant>
    </vt:vector>
  </HeadingPairs>
  <TitlesOfParts>
    <vt:vector size="8" baseType="lpstr">
      <vt:lpstr>정규직 월급제 포괄임금</vt:lpstr>
      <vt:lpstr>단시간근로자</vt:lpstr>
      <vt:lpstr>단시간근로자!Print_Area</vt:lpstr>
      <vt:lpstr>'정규직 월급제 포괄임금'!Print_Area</vt:lpstr>
      <vt:lpstr>고정연장근로</vt:lpstr>
      <vt:lpstr>사업장</vt:lpstr>
      <vt:lpstr>최저시급</vt:lpstr>
      <vt:lpstr>최저월급여환산액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박 세라</cp:lastModifiedBy>
  <cp:lastPrinted>2018-07-31T00:54:52Z</cp:lastPrinted>
  <dcterms:created xsi:type="dcterms:W3CDTF">2015-12-23T04:04:36Z</dcterms:created>
  <dcterms:modified xsi:type="dcterms:W3CDTF">2023-01-30T06:39:36Z</dcterms:modified>
</cp:coreProperties>
</file>