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015b203ef4bcb/바탕 화면/전문직특화조직/법인전환/"/>
    </mc:Choice>
  </mc:AlternateContent>
  <xr:revisionPtr revIDLastSave="2276" documentId="8_{608332D2-284C-4C85-9EE9-6328439DAD19}" xr6:coauthVersionLast="47" xr6:coauthVersionMax="47" xr10:uidLastSave="{CBC03CDD-1463-4A0A-81D4-20851A07E0A4}"/>
  <bookViews>
    <workbookView xWindow="28680" yWindow="-120" windowWidth="29040" windowHeight="15720" xr2:uid="{13566793-1D8B-41E5-86BC-FBC2FDD801BC}"/>
  </bookViews>
  <sheets>
    <sheet name="개인기업현황" sheetId="22" r:id="rId1"/>
    <sheet name="신설법인설계" sheetId="23" r:id="rId2"/>
    <sheet name="주식회사 설립표" sheetId="24" r:id="rId3"/>
    <sheet name="법인전환스케줄" sheetId="19" r:id="rId4"/>
    <sheet name="일정편집" sheetId="21" r:id="rId5"/>
  </sheets>
  <externalReferences>
    <externalReference r:id="rId6"/>
  </externalReferences>
  <definedNames>
    <definedName name="Calendar10Month">[1]달력!$C$127</definedName>
    <definedName name="Calendar10MonthOption" localSheetId="3">MATCH(Calendar10Month,법인전환스케줄!월,0)</definedName>
    <definedName name="Calendar10MonthOption">MATCH(Calendar10Month,월,0)</definedName>
    <definedName name="Calendar11Month">[1]달력!$C$141</definedName>
    <definedName name="Calendar11MonthOption" localSheetId="3">MATCH(Calendar11Month,법인전환스케줄!월,0)</definedName>
    <definedName name="Calendar11MonthOption">MATCH(Calendar11Month,월,0)</definedName>
    <definedName name="Calendar12Month">[1]달력!$C$155</definedName>
    <definedName name="Calendar12MonthOption" localSheetId="3">MATCH(Calendar12Month,법인전환스케줄!월,0)</definedName>
    <definedName name="Calendar12MonthOption">MATCH(Calendar12Month,월,0)</definedName>
    <definedName name="Calendar1Month">법인전환스케줄!$L$9</definedName>
    <definedName name="Calendar1MonthOption" localSheetId="3">MATCH(Calendar1Month,법인전환스케줄!월,0)</definedName>
    <definedName name="Calendar1MonthOption">MATCH(법인전환월,월,0)</definedName>
    <definedName name="Calendar1Year" localSheetId="3">법인전환스케줄!$K$9</definedName>
    <definedName name="Calendar2Month" localSheetId="3">법인전환스케줄!$L$26</definedName>
    <definedName name="Calendar2MonthOption" localSheetId="3">MATCH(법인전환스케줄!Calendar2Month,법인전환스케줄!월,0)</definedName>
    <definedName name="Calendar2MonthOption">MATCH(Calendar2Month,월,0)</definedName>
    <definedName name="Calendar2Year" localSheetId="3">법인전환스케줄!$K$26</definedName>
    <definedName name="Calendar3Month">법인전환스케줄!$L$43</definedName>
    <definedName name="Calendar3MonthOption" localSheetId="3">MATCH(Calendar3Month,법인전환스케줄!월,0)</definedName>
    <definedName name="Calendar3MonthOption">MATCH(Calendar3Month,월,0)</definedName>
    <definedName name="Calendar3Year">법인전환스케줄!$K$43</definedName>
    <definedName name="Calendar4Month">[1]달력!$C$43</definedName>
    <definedName name="Calendar4MonthOption" localSheetId="3">MATCH(Calendar4Month,법인전환스케줄!월,0)</definedName>
    <definedName name="Calendar4MonthOption">MATCH(Calendar4Month,월,0)</definedName>
    <definedName name="Calendar5Month">[1]달력!$C$57</definedName>
    <definedName name="Calendar5MonthOption" localSheetId="3">MATCH(Calendar5Month,법인전환스케줄!월,0)</definedName>
    <definedName name="Calendar5MonthOption">MATCH(Calendar5Month,월,0)</definedName>
    <definedName name="Calendar6Month">[1]달력!$C$71</definedName>
    <definedName name="Calendar6MonthOption" localSheetId="3">MATCH(Calendar6Month,법인전환스케줄!월,0)</definedName>
    <definedName name="Calendar6MonthOption">MATCH(Calendar6Month,월,0)</definedName>
    <definedName name="Calendar7Month">[1]달력!$C$85</definedName>
    <definedName name="Calendar7MonthOption" localSheetId="3">MATCH(Calendar7Month,법인전환스케줄!월,0)</definedName>
    <definedName name="Calendar7MonthOption">MATCH(Calendar7Month,월,0)</definedName>
    <definedName name="Calendar8Month">[1]달력!$C$99</definedName>
    <definedName name="Calendar8MonthOption" localSheetId="3">MATCH(Calendar8Month,법인전환스케줄!월,0)</definedName>
    <definedName name="Calendar8MonthOption">MATCH(Calendar8Month,월,0)</definedName>
    <definedName name="Calendar9MonthOption" localSheetId="3">MATCH([0]!Calendar9Month,법인전환스케줄!월,0)</definedName>
    <definedName name="Calendar9MonthOption">MATCH(Calendar9Month,월,0)</definedName>
    <definedName name="ColumnTitleRegion1..H12.1" localSheetId="3">법인전환스케줄!$C$9</definedName>
    <definedName name="ColumnTitleRegion2..C14.1" localSheetId="3">법인전환스케줄!$C$9</definedName>
    <definedName name="ColumnTitleRegion3..D14.1" localSheetId="3">법인전환스케줄!#REF!</definedName>
    <definedName name="ColumnTitleRegion4..H26.1" localSheetId="3">법인전환스케줄!$C$26</definedName>
    <definedName name="ColumnTitleRegion5..C28.1" localSheetId="3">법인전환스케줄!$C$26</definedName>
    <definedName name="ColumnTitleRegion7..H40.1">법인전환스케줄!#REF!</definedName>
    <definedName name="ColumnTitleRegion8..C42.1">법인전환스케줄!#REF!</definedName>
    <definedName name="ColumnTitleRegion9..D42.1">법인전환스케줄!#REF!</definedName>
    <definedName name="_xlnm.Print_Area" localSheetId="0">개인기업현황!$B$2:$H$65</definedName>
    <definedName name="_xlnm.Print_Area" localSheetId="3">법인전환스케줄!$B$2:$I$61</definedName>
    <definedName name="_xlnm.Print_Area" localSheetId="1">신설법인설계!$B$2:$H$67</definedName>
    <definedName name="_xlnm.Print_Area" localSheetId="2">'주식회사 설립표'!$B$2:$L$53</definedName>
    <definedName name="WeekdayOption" localSheetId="3">MATCH(법인전환스케줄!WeekStart,법인전환스케줄!평일,0)+10</definedName>
    <definedName name="WeekdayOption">MATCH(WeekStart,평일,0)+10</definedName>
    <definedName name="WeekStart" localSheetId="3">법인전환스케줄!$C$9</definedName>
    <definedName name="WeekStartValue" localSheetId="3">IF(법인전환스케줄!WeekStart="월요일",2,1)</definedName>
    <definedName name="WeekStartValue">IF(법인전환스케줄!WeekStart="월요일",2,1)</definedName>
    <definedName name="발행주식수">신설법인설계!$D$10</definedName>
    <definedName name="법인전환월">법인전환스케줄!$K$7</definedName>
    <definedName name="법인전환유형">개인기업현황!$E$32</definedName>
    <definedName name="법인전환일">법인전환스케줄!$I$6</definedName>
    <definedName name="사업년도">개인기업현황!$J$12:$J$15</definedName>
    <definedName name="요일및주">{0,1,2,3,4,5,6} + {0;1;2;3;4;5}*7</definedName>
    <definedName name="월" localSheetId="3">{"1월","2월","3월","4월","5월","6월","7월","8월","9월","10월","11월","12월"}</definedName>
    <definedName name="월">{"1월","2월","3월","4월","5월","6월","7월","8월","9월","10월","11월","12월"}</definedName>
    <definedName name="월간">법인전환스케줄!$K$2:$K$5</definedName>
    <definedName name="일" localSheetId="3">{0,1,2,3,4,5,6}</definedName>
    <definedName name="일">{0,1,2,3,4,5,6}</definedName>
    <definedName name="컨설팅일정">일정편집!$D$3:$E$22</definedName>
    <definedName name="평일" localSheetId="3">{"월요일","화요일","수요일","목요일","금요일","토요일","일요일"}</definedName>
    <definedName name="평일">{"월요일","화요일","수요일","목요일","금요일","토요일","일요일"}</definedName>
    <definedName name="회사명">신설법인설계!$E$5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9" l="1"/>
  <c r="B22" i="21"/>
  <c r="D45" i="24"/>
  <c r="D42" i="24"/>
  <c r="B48" i="24"/>
  <c r="B45" i="24"/>
  <c r="B42" i="24"/>
  <c r="C35" i="24"/>
  <c r="F29" i="22"/>
  <c r="E15" i="22"/>
  <c r="H12" i="22"/>
  <c r="G12" i="22" s="1"/>
  <c r="J13" i="22" s="1"/>
  <c r="I6" i="19"/>
  <c r="B14" i="21" s="1"/>
  <c r="G8" i="22"/>
  <c r="D48" i="24"/>
  <c r="D39" i="24"/>
  <c r="B39" i="24"/>
  <c r="D36" i="24"/>
  <c r="B36" i="24"/>
  <c r="C10" i="24"/>
  <c r="I7" i="24"/>
  <c r="C7" i="24"/>
  <c r="C6" i="24"/>
  <c r="D5" i="24"/>
  <c r="D4" i="24"/>
  <c r="D3" i="24"/>
  <c r="E31" i="23"/>
  <c r="F30" i="23"/>
  <c r="D10" i="23"/>
  <c r="I8" i="24" s="1"/>
  <c r="I9" i="24" s="1"/>
  <c r="H15" i="22"/>
  <c r="G15" i="22"/>
  <c r="F15" i="22"/>
  <c r="B20" i="21" l="1"/>
  <c r="D20" i="21" s="1"/>
  <c r="B15" i="21"/>
  <c r="B16" i="21"/>
  <c r="B19" i="21"/>
  <c r="D19" i="21" s="1"/>
  <c r="B21" i="21"/>
  <c r="D21" i="21" s="1"/>
  <c r="B17" i="21"/>
  <c r="D17" i="21" s="1"/>
  <c r="F27" i="23"/>
  <c r="F28" i="23"/>
  <c r="F29" i="23"/>
  <c r="J12" i="22"/>
  <c r="B18" i="21"/>
  <c r="D18" i="21" s="1"/>
  <c r="E12" i="22"/>
  <c r="J15" i="22" s="1"/>
  <c r="F12" i="22"/>
  <c r="J14" i="22" s="1"/>
  <c r="B8" i="21"/>
  <c r="D8" i="21" s="1"/>
  <c r="D16" i="21"/>
  <c r="B11" i="21"/>
  <c r="D11" i="21" s="1"/>
  <c r="C14" i="21"/>
  <c r="D14" i="21" s="1"/>
  <c r="B7" i="21"/>
  <c r="D7" i="21" s="1"/>
  <c r="D22" i="21"/>
  <c r="B6" i="21"/>
  <c r="D6" i="21" s="1"/>
  <c r="B5" i="21"/>
  <c r="D5" i="21" s="1"/>
  <c r="B13" i="21"/>
  <c r="D13" i="21" s="1"/>
  <c r="B4" i="21"/>
  <c r="D4" i="21" s="1"/>
  <c r="B12" i="21"/>
  <c r="D12" i="21" s="1"/>
  <c r="D15" i="21"/>
  <c r="B10" i="21"/>
  <c r="D10" i="21" s="1"/>
  <c r="B9" i="21"/>
  <c r="D9" i="21" s="1"/>
  <c r="F31" i="23" l="1"/>
  <c r="I60" i="19"/>
  <c r="H60" i="19"/>
  <c r="G60" i="19"/>
  <c r="F60" i="19"/>
  <c r="E60" i="19"/>
  <c r="K14" i="19"/>
  <c r="J23" i="19" l="1"/>
  <c r="J14" i="19"/>
  <c r="K11" i="19"/>
  <c r="J11" i="19"/>
  <c r="K23" i="19"/>
  <c r="L11" i="19"/>
  <c r="L14" i="19"/>
  <c r="L23" i="19"/>
  <c r="L9" i="19" l="1"/>
  <c r="K26" i="19" l="1" a="1"/>
  <c r="K26" i="19" s="1"/>
  <c r="L26" i="19" a="1"/>
  <c r="L26" i="19" s="1"/>
  <c r="B8" i="19"/>
  <c r="C19" i="19" a="1"/>
  <c r="C10" i="19" a="1"/>
  <c r="C22" i="19" a="1"/>
  <c r="C16" i="19" a="1"/>
  <c r="C13" i="19" a="1"/>
  <c r="K43" i="19" l="1"/>
  <c r="L43" i="19"/>
  <c r="C39" i="19" a="1"/>
  <c r="D39" i="19" s="1"/>
  <c r="D40" i="19" s="1"/>
  <c r="B25" i="19"/>
  <c r="H13" i="19"/>
  <c r="H14" i="19" s="1"/>
  <c r="G13" i="19"/>
  <c r="G14" i="19" s="1"/>
  <c r="E13" i="19"/>
  <c r="E14" i="19" s="1"/>
  <c r="I13" i="19"/>
  <c r="I14" i="19" s="1"/>
  <c r="F13" i="19"/>
  <c r="F14" i="19" s="1"/>
  <c r="D13" i="19"/>
  <c r="D14" i="19" s="1"/>
  <c r="C13" i="19"/>
  <c r="C14" i="19" s="1"/>
  <c r="C36" i="19" a="1"/>
  <c r="H10" i="19"/>
  <c r="H11" i="19" s="1"/>
  <c r="G10" i="19"/>
  <c r="G11" i="19" s="1"/>
  <c r="E10" i="19"/>
  <c r="E11" i="19" s="1"/>
  <c r="I10" i="19"/>
  <c r="F10" i="19"/>
  <c r="F11" i="19" s="1"/>
  <c r="D10" i="19"/>
  <c r="D11" i="19" s="1"/>
  <c r="C10" i="19"/>
  <c r="C11" i="19" s="1"/>
  <c r="H19" i="19"/>
  <c r="H20" i="19" s="1"/>
  <c r="G19" i="19"/>
  <c r="G20" i="19" s="1"/>
  <c r="E19" i="19"/>
  <c r="E20" i="19" s="1"/>
  <c r="I19" i="19"/>
  <c r="I20" i="19" s="1"/>
  <c r="F19" i="19"/>
  <c r="F20" i="19" s="1"/>
  <c r="D19" i="19"/>
  <c r="D20" i="19" s="1"/>
  <c r="C19" i="19"/>
  <c r="C20" i="19" s="1"/>
  <c r="H16" i="19"/>
  <c r="H17" i="19" s="1"/>
  <c r="G16" i="19"/>
  <c r="G17" i="19" s="1"/>
  <c r="E16" i="19"/>
  <c r="E17" i="19" s="1"/>
  <c r="F16" i="19"/>
  <c r="F17" i="19" s="1"/>
  <c r="C16" i="19"/>
  <c r="C17" i="19" s="1"/>
  <c r="D16" i="19"/>
  <c r="D17" i="19" s="1"/>
  <c r="I16" i="19"/>
  <c r="I17" i="19" s="1"/>
  <c r="C30" i="19" a="1"/>
  <c r="H22" i="19"/>
  <c r="H23" i="19" s="1"/>
  <c r="G22" i="19"/>
  <c r="G23" i="19" s="1"/>
  <c r="E22" i="19"/>
  <c r="E23" i="19" s="1"/>
  <c r="C22" i="19"/>
  <c r="C23" i="19" s="1"/>
  <c r="I22" i="19"/>
  <c r="I23" i="19" s="1"/>
  <c r="F22" i="19"/>
  <c r="F23" i="19" s="1"/>
  <c r="D22" i="19"/>
  <c r="D23" i="19" s="1"/>
  <c r="C33" i="19" a="1"/>
  <c r="C27" i="19" a="1"/>
  <c r="I9" i="19" l="1"/>
  <c r="I11" i="19"/>
  <c r="B42" i="19"/>
  <c r="C44" i="19" a="1"/>
  <c r="C59" i="19" a="1"/>
  <c r="C47" i="19" a="1"/>
  <c r="C56" i="19" a="1"/>
  <c r="C50" i="19" a="1"/>
  <c r="C53" i="19" a="1"/>
  <c r="D9" i="19"/>
  <c r="F9" i="19"/>
  <c r="G9" i="19"/>
  <c r="E9" i="19"/>
  <c r="H9" i="19"/>
  <c r="E39" i="19"/>
  <c r="E40" i="19" s="1"/>
  <c r="H39" i="19"/>
  <c r="H40" i="19" s="1"/>
  <c r="I39" i="19"/>
  <c r="I40" i="19" s="1"/>
  <c r="F39" i="19"/>
  <c r="F40" i="19" s="1"/>
  <c r="G39" i="19"/>
  <c r="G40" i="19" s="1"/>
  <c r="C39" i="19"/>
  <c r="C40" i="19" s="1"/>
  <c r="D30" i="19"/>
  <c r="D31" i="19" s="1"/>
  <c r="C30" i="19"/>
  <c r="C31" i="19" s="1"/>
  <c r="I30" i="19"/>
  <c r="I31" i="19" s="1"/>
  <c r="H30" i="19"/>
  <c r="H31" i="19" s="1"/>
  <c r="G30" i="19"/>
  <c r="G31" i="19" s="1"/>
  <c r="F30" i="19"/>
  <c r="F31" i="19" s="1"/>
  <c r="E30" i="19"/>
  <c r="E31" i="19" s="1"/>
  <c r="D27" i="19"/>
  <c r="D28" i="19" s="1"/>
  <c r="C27" i="19"/>
  <c r="C28" i="19" s="1"/>
  <c r="I27" i="19"/>
  <c r="I26" i="19" s="1"/>
  <c r="H27" i="19"/>
  <c r="H28" i="19" s="1"/>
  <c r="G27" i="19"/>
  <c r="G28" i="19" s="1"/>
  <c r="F27" i="19"/>
  <c r="F28" i="19" s="1"/>
  <c r="E27" i="19"/>
  <c r="E28" i="19" s="1"/>
  <c r="D33" i="19"/>
  <c r="D34" i="19" s="1"/>
  <c r="C33" i="19"/>
  <c r="C34" i="19" s="1"/>
  <c r="I33" i="19"/>
  <c r="I34" i="19" s="1"/>
  <c r="F33" i="19"/>
  <c r="F34" i="19" s="1"/>
  <c r="H33" i="19"/>
  <c r="H34" i="19" s="1"/>
  <c r="G33" i="19"/>
  <c r="G34" i="19" s="1"/>
  <c r="E33" i="19"/>
  <c r="E34" i="19" s="1"/>
  <c r="D36" i="19"/>
  <c r="D37" i="19" s="1"/>
  <c r="C36" i="19"/>
  <c r="C37" i="19" s="1"/>
  <c r="I36" i="19"/>
  <c r="I37" i="19" s="1"/>
  <c r="H36" i="19"/>
  <c r="H37" i="19" s="1"/>
  <c r="G36" i="19"/>
  <c r="G37" i="19" s="1"/>
  <c r="F36" i="19"/>
  <c r="F37" i="19" s="1"/>
  <c r="E36" i="19"/>
  <c r="E37" i="19" s="1"/>
  <c r="I50" i="19" l="1"/>
  <c r="I51" i="19" s="1"/>
  <c r="C50" i="19"/>
  <c r="C51" i="19" s="1"/>
  <c r="D50" i="19"/>
  <c r="D51" i="19" s="1"/>
  <c r="E50" i="19"/>
  <c r="E51" i="19" s="1"/>
  <c r="F50" i="19"/>
  <c r="F51" i="19" s="1"/>
  <c r="G50" i="19"/>
  <c r="G51" i="19" s="1"/>
  <c r="H50" i="19"/>
  <c r="H51" i="19" s="1"/>
  <c r="I56" i="19"/>
  <c r="I57" i="19" s="1"/>
  <c r="C56" i="19"/>
  <c r="C57" i="19" s="1"/>
  <c r="D56" i="19"/>
  <c r="D57" i="19" s="1"/>
  <c r="E56" i="19"/>
  <c r="E57" i="19" s="1"/>
  <c r="F56" i="19"/>
  <c r="F57" i="19" s="1"/>
  <c r="G56" i="19"/>
  <c r="G57" i="19" s="1"/>
  <c r="H56" i="19"/>
  <c r="H57" i="19" s="1"/>
  <c r="I47" i="19"/>
  <c r="I48" i="19" s="1"/>
  <c r="C47" i="19"/>
  <c r="C48" i="19" s="1"/>
  <c r="D47" i="19"/>
  <c r="D48" i="19" s="1"/>
  <c r="E47" i="19"/>
  <c r="E48" i="19" s="1"/>
  <c r="F47" i="19"/>
  <c r="F48" i="19" s="1"/>
  <c r="G47" i="19"/>
  <c r="G48" i="19" s="1"/>
  <c r="H47" i="19"/>
  <c r="H48" i="19" s="1"/>
  <c r="I53" i="19"/>
  <c r="I54" i="19" s="1"/>
  <c r="C53" i="19"/>
  <c r="C54" i="19" s="1"/>
  <c r="D53" i="19"/>
  <c r="D54" i="19" s="1"/>
  <c r="E53" i="19"/>
  <c r="E54" i="19" s="1"/>
  <c r="F53" i="19"/>
  <c r="F54" i="19" s="1"/>
  <c r="G53" i="19"/>
  <c r="G54" i="19" s="1"/>
  <c r="H53" i="19"/>
  <c r="H54" i="19" s="1"/>
  <c r="C59" i="19"/>
  <c r="C60" i="19" s="1"/>
  <c r="D59" i="19"/>
  <c r="D60" i="19" s="1"/>
  <c r="I44" i="19"/>
  <c r="I45" i="19" s="1"/>
  <c r="C44" i="19"/>
  <c r="C45" i="19" s="1"/>
  <c r="D44" i="19"/>
  <c r="D45" i="19" s="1"/>
  <c r="F44" i="19"/>
  <c r="F45" i="19" s="1"/>
  <c r="E44" i="19"/>
  <c r="E45" i="19" s="1"/>
  <c r="G44" i="19"/>
  <c r="G45" i="19" s="1"/>
  <c r="H44" i="19"/>
  <c r="H45" i="19" s="1"/>
  <c r="H26" i="19"/>
  <c r="D26" i="19"/>
  <c r="E26" i="19"/>
  <c r="F26" i="19"/>
  <c r="G26" i="19"/>
  <c r="I43" i="19" l="1"/>
  <c r="F43" i="19"/>
  <c r="H43" i="19"/>
  <c r="C43" i="19"/>
  <c r="E43" i="19"/>
  <c r="G43" i="19"/>
  <c r="D43" i="19"/>
  <c r="G6" i="19" l="1"/>
  <c r="B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<sst xmlns="http://schemas.openxmlformats.org/spreadsheetml/2006/main" count="235" uniqueCount="183">
  <si>
    <t>내용</t>
    <phoneticPr fontId="1" type="noConversion"/>
  </si>
  <si>
    <t>일요일</t>
  </si>
  <si>
    <t>법인전환일</t>
    <phoneticPr fontId="1" type="noConversion"/>
  </si>
  <si>
    <t>진행</t>
    <phoneticPr fontId="1" type="noConversion"/>
  </si>
  <si>
    <t>업무</t>
    <phoneticPr fontId="1" type="noConversion"/>
  </si>
  <si>
    <t>사업양수도일
(법인전환일, 
개인기업 페업일)</t>
    <phoneticPr fontId="1" type="noConversion"/>
  </si>
  <si>
    <t>영업권평가의뢰
(감정평가사)</t>
    <phoneticPr fontId="1" type="noConversion"/>
  </si>
  <si>
    <t>일정 가이드</t>
    <phoneticPr fontId="1" type="noConversion"/>
  </si>
  <si>
    <t>실제 일정 입력</t>
    <phoneticPr fontId="1" type="noConversion"/>
  </si>
  <si>
    <t>일정편집 &gt;&gt;</t>
    <phoneticPr fontId="1" type="noConversion"/>
  </si>
  <si>
    <t>▶법인전환컨설팅 일정 편집</t>
    <phoneticPr fontId="1" type="noConversion"/>
  </si>
  <si>
    <t>비고</t>
    <phoneticPr fontId="1" type="noConversion"/>
  </si>
  <si>
    <t>고객 준비기간 3~5일 소요</t>
    <phoneticPr fontId="1" type="noConversion"/>
  </si>
  <si>
    <t>등기완료까지 3일 소요</t>
    <phoneticPr fontId="1" type="noConversion"/>
  </si>
  <si>
    <t>주주총회의사록 작성 
(사업양수도일-1)</t>
    <phoneticPr fontId="1" type="noConversion"/>
  </si>
  <si>
    <t>계약서 작성 
(사업양수도일-2)</t>
    <phoneticPr fontId="1" type="noConversion"/>
  </si>
  <si>
    <t>사업자등록신고</t>
    <phoneticPr fontId="1" type="noConversion"/>
  </si>
  <si>
    <t>주주총회결의
(사업양수도계약건)</t>
    <phoneticPr fontId="1" type="noConversion"/>
  </si>
  <si>
    <t>사업양수도
계약체결(일)</t>
    <phoneticPr fontId="1" type="noConversion"/>
  </si>
  <si>
    <t>법인설립등기신청</t>
    <phoneticPr fontId="1" type="noConversion"/>
  </si>
  <si>
    <t>별도 주주총회절차 필요없음</t>
    <phoneticPr fontId="1" type="noConversion"/>
  </si>
  <si>
    <t>현재 시점에서 
최소 20일 이후로 설정</t>
    <phoneticPr fontId="1" type="noConversion"/>
  </si>
  <si>
    <t>영업권양수도
계약서작성</t>
    <phoneticPr fontId="1" type="noConversion"/>
  </si>
  <si>
    <t>신설법인설계
(고객미팅)</t>
    <phoneticPr fontId="1" type="noConversion"/>
  </si>
  <si>
    <t>사업양수도일로부터 최소 20일전</t>
    <phoneticPr fontId="1" type="noConversion"/>
  </si>
  <si>
    <t>회사명</t>
    <phoneticPr fontId="1" type="noConversion"/>
  </si>
  <si>
    <t>가이드</t>
    <phoneticPr fontId="1" type="noConversion"/>
  </si>
  <si>
    <t>D-day</t>
    <phoneticPr fontId="1" type="noConversion"/>
  </si>
  <si>
    <t>D-20</t>
    <phoneticPr fontId="1" type="noConversion"/>
  </si>
  <si>
    <t>D-22</t>
    <phoneticPr fontId="1" type="noConversion"/>
  </si>
  <si>
    <t>D-1</t>
    <phoneticPr fontId="1" type="noConversion"/>
  </si>
  <si>
    <t>D-2</t>
    <phoneticPr fontId="1" type="noConversion"/>
  </si>
  <si>
    <t>D-6</t>
    <phoneticPr fontId="1" type="noConversion"/>
  </si>
  <si>
    <t>D-12</t>
    <phoneticPr fontId="1" type="noConversion"/>
  </si>
  <si>
    <t>D-15</t>
    <phoneticPr fontId="1" type="noConversion"/>
  </si>
  <si>
    <t>D-13</t>
    <phoneticPr fontId="1" type="noConversion"/>
  </si>
  <si>
    <t xml:space="preserve"> 1. 기업개요</t>
    <phoneticPr fontId="1" type="noConversion"/>
  </si>
  <si>
    <t xml:space="preserve">입력해 주세요. </t>
    <phoneticPr fontId="1" type="noConversion"/>
  </si>
  <si>
    <t>기업명</t>
    <phoneticPr fontId="1" type="noConversion"/>
  </si>
  <si>
    <t>설립일</t>
    <phoneticPr fontId="1" type="noConversion"/>
  </si>
  <si>
    <t>업종</t>
    <phoneticPr fontId="1" type="noConversion"/>
  </si>
  <si>
    <t>대표자 생년월일</t>
    <phoneticPr fontId="1" type="noConversion"/>
  </si>
  <si>
    <t xml:space="preserve">대표이사 나이 </t>
    <phoneticPr fontId="1" type="noConversion"/>
  </si>
  <si>
    <t>성실신고확인대상 여부</t>
    <phoneticPr fontId="1" type="noConversion"/>
  </si>
  <si>
    <t>2. 주요 재무정보</t>
    <phoneticPr fontId="1" type="noConversion"/>
  </si>
  <si>
    <t>(단위:천원)</t>
    <phoneticPr fontId="1" type="noConversion"/>
  </si>
  <si>
    <t>항목</t>
    <phoneticPr fontId="1" type="noConversion"/>
  </si>
  <si>
    <t>손익계산서</t>
    <phoneticPr fontId="1" type="noConversion"/>
  </si>
  <si>
    <t>매출액</t>
    <phoneticPr fontId="1" type="noConversion"/>
  </si>
  <si>
    <t>당기순이익</t>
    <phoneticPr fontId="1" type="noConversion"/>
  </si>
  <si>
    <t>순이익률(%)</t>
    <phoneticPr fontId="1" type="noConversion"/>
  </si>
  <si>
    <t>장부가액</t>
    <phoneticPr fontId="1" type="noConversion"/>
  </si>
  <si>
    <t>확인사항</t>
    <phoneticPr fontId="1" type="noConversion"/>
  </si>
  <si>
    <t>대차대조표</t>
    <phoneticPr fontId="1" type="noConversion"/>
  </si>
  <si>
    <t>자산</t>
    <phoneticPr fontId="1" type="noConversion"/>
  </si>
  <si>
    <t>재고자산</t>
    <phoneticPr fontId="1" type="noConversion"/>
  </si>
  <si>
    <t>토지</t>
    <phoneticPr fontId="1" type="noConversion"/>
  </si>
  <si>
    <t>건물</t>
    <phoneticPr fontId="1" type="noConversion"/>
  </si>
  <si>
    <t>기계장치/차량</t>
    <phoneticPr fontId="1" type="noConversion"/>
  </si>
  <si>
    <t>그외 유형자산</t>
    <phoneticPr fontId="1" type="noConversion"/>
  </si>
  <si>
    <t>자산합계</t>
    <phoneticPr fontId="1" type="noConversion"/>
  </si>
  <si>
    <t>부채</t>
    <phoneticPr fontId="1" type="noConversion"/>
  </si>
  <si>
    <t>퇴직급여충당금</t>
    <phoneticPr fontId="1" type="noConversion"/>
  </si>
  <si>
    <t>부채합계</t>
    <phoneticPr fontId="1" type="noConversion"/>
  </si>
  <si>
    <t>순자산 합계</t>
    <phoneticPr fontId="1" type="noConversion"/>
  </si>
  <si>
    <t>※ 직전 5년도 대차대조표 및 손익계산서 자료 요청 (최소 직전 3년)</t>
  </si>
  <si>
    <t>법인전환 유형 결정 (선택)</t>
    <phoneticPr fontId="1" type="noConversion"/>
  </si>
  <si>
    <t>법인전환 예정일</t>
    <phoneticPr fontId="1" type="noConversion"/>
  </si>
  <si>
    <t xml:space="preserve">※  법인전환일로부터 최소 2주전부터 법인설립등기 준비 필요 </t>
    <phoneticPr fontId="1" type="noConversion"/>
  </si>
  <si>
    <t xml:space="preserve">MEMO
</t>
    <phoneticPr fontId="1" type="noConversion"/>
  </si>
  <si>
    <t>3. 법인전환 니즈 파악 질문</t>
    <phoneticPr fontId="1" type="noConversion"/>
  </si>
  <si>
    <t>신설법인 설계</t>
    <phoneticPr fontId="1" type="noConversion"/>
  </si>
  <si>
    <t>1. 법인 기본 사항</t>
    <phoneticPr fontId="1" type="noConversion"/>
  </si>
  <si>
    <t>상호
(국문/영문)</t>
    <phoneticPr fontId="1" type="noConversion"/>
  </si>
  <si>
    <t>1안</t>
    <phoneticPr fontId="1" type="noConversion"/>
  </si>
  <si>
    <t>2안</t>
    <phoneticPr fontId="1" type="noConversion"/>
  </si>
  <si>
    <t>3안</t>
    <phoneticPr fontId="1" type="noConversion"/>
  </si>
  <si>
    <t>자본금</t>
    <phoneticPr fontId="1" type="noConversion"/>
  </si>
  <si>
    <t>1주의금액(액면가)</t>
    <phoneticPr fontId="1" type="noConversion"/>
  </si>
  <si>
    <t>• 1주당 액면가액 100원 이상</t>
    <phoneticPr fontId="1" type="noConversion"/>
  </si>
  <si>
    <t>발행주식수</t>
    <phoneticPr fontId="1" type="noConversion"/>
  </si>
  <si>
    <t>본점소재지</t>
    <phoneticPr fontId="1" type="noConversion"/>
  </si>
  <si>
    <t>사업목적 (주요)</t>
    <phoneticPr fontId="1" type="noConversion"/>
  </si>
  <si>
    <t>공고방법</t>
    <phoneticPr fontId="1" type="noConversion"/>
  </si>
  <si>
    <t xml:space="preserve">서울시내에서 발행하는 일간 중앙일보에 게재한다. </t>
    <phoneticPr fontId="1" type="noConversion"/>
  </si>
  <si>
    <t>2. 주주구성</t>
    <phoneticPr fontId="1" type="noConversion"/>
  </si>
  <si>
    <t>주주명</t>
    <phoneticPr fontId="1" type="noConversion"/>
  </si>
  <si>
    <t>지분율</t>
    <phoneticPr fontId="1" type="noConversion"/>
  </si>
  <si>
    <t>주식수</t>
    <phoneticPr fontId="1" type="noConversion"/>
  </si>
  <si>
    <t>관계</t>
    <phoneticPr fontId="1" type="noConversion"/>
  </si>
  <si>
    <t>특이사항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</si>
  <si>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 xml:space="preserve">* 대표이사만 발기인으로 출자 </t>
    </r>
    <r>
      <rPr>
        <sz val="12"/>
        <color theme="1"/>
        <rFont val="맑은 고딕"/>
        <family val="3"/>
        <charset val="129"/>
        <scheme val="minor"/>
      </rPr>
      <t xml:space="preserve">
가족주주 구성시 설립 후 3개월 이내 주식 증여(액면가)로 진행시 절차 간단</t>
    </r>
    <phoneticPr fontId="1" type="noConversion"/>
  </si>
  <si>
    <t xml:space="preserve">※ 법인설립시 발기인은 1인 이상이면 됨 </t>
    <phoneticPr fontId="1" type="noConversion"/>
  </si>
  <si>
    <t>3. 등기임원구성</t>
    <phoneticPr fontId="1" type="noConversion"/>
  </si>
  <si>
    <t>직책</t>
    <phoneticPr fontId="1" type="noConversion"/>
  </si>
  <si>
    <t>이름</t>
    <phoneticPr fontId="1" type="noConversion"/>
  </si>
  <si>
    <t>대표이사</t>
    <phoneticPr fontId="1" type="noConversion"/>
  </si>
  <si>
    <t>사내이사</t>
    <phoneticPr fontId="1" type="noConversion"/>
  </si>
  <si>
    <t>※ 이사 1인 이상, 감사는 선택사항 (자본금 10억원 미만일 경우, 자본금 10억 이상일 경우에는 이사 3인 이상, 감사 필수)</t>
    <phoneticPr fontId="1" type="noConversion"/>
  </si>
  <si>
    <t>4. 가족관계</t>
    <phoneticPr fontId="1" type="noConversion"/>
  </si>
  <si>
    <t xml:space="preserve">이름 </t>
    <phoneticPr fontId="1" type="noConversion"/>
  </si>
  <si>
    <t>주민등록번호앞자리</t>
    <phoneticPr fontId="1" type="noConversion"/>
  </si>
  <si>
    <t>사전증여재산 금액(10년이내)</t>
    <phoneticPr fontId="1" type="noConversion"/>
  </si>
  <si>
    <t>5. CEO 컨설팅 니즈 파악 질문</t>
    <phoneticPr fontId="1" type="noConversion"/>
  </si>
  <si>
    <t xml:space="preserve">1. 대표이사 은퇴 예상 시점은? </t>
    <phoneticPr fontId="1" type="noConversion"/>
  </si>
  <si>
    <t>4. 갑작스런 대표이사 유고시 가장 염려되는 부분은?</t>
    <phoneticPr fontId="1" type="noConversion"/>
  </si>
  <si>
    <t>5. 대표이사 유고시 기업과 가족의 위험에 대비할 수 있는 방안이 준비되어 있는지?</t>
    <phoneticPr fontId="1" type="noConversion"/>
  </si>
  <si>
    <t>주식회사설립표 (법무사 제공용)</t>
    <phoneticPr fontId="1" type="noConversion"/>
  </si>
  <si>
    <t>상 호
(국문/영문)</t>
    <phoneticPr fontId="1" type="noConversion"/>
  </si>
  <si>
    <t>본점
소재지</t>
    <phoneticPr fontId="1" type="noConversion"/>
  </si>
  <si>
    <t>자 본 금</t>
  </si>
  <si>
    <t>1주의 금액</t>
    <phoneticPr fontId="1" type="noConversion"/>
  </si>
  <si>
    <t>발행주식총수</t>
    <phoneticPr fontId="1" type="noConversion"/>
  </si>
  <si>
    <t>발행예정주식수</t>
  </si>
  <si>
    <t>사업목적</t>
  </si>
  <si>
    <t>결 산 기</t>
  </si>
  <si>
    <t>매년 12월 31일</t>
  </si>
  <si>
    <t>인감카드비밀번호(6자리 숫자)</t>
  </si>
  <si>
    <t>공고할 신문</t>
  </si>
  <si>
    <t>발기인 여부</t>
    <phoneticPr fontId="1" type="noConversion"/>
  </si>
  <si>
    <t>성 명</t>
  </si>
  <si>
    <t>주민등록번호</t>
  </si>
  <si>
    <t>주 소</t>
  </si>
  <si>
    <t>잔고증명
금융기관</t>
    <phoneticPr fontId="1" type="noConversion"/>
  </si>
  <si>
    <t>000은행 00지점</t>
    <phoneticPr fontId="1" type="noConversion"/>
  </si>
  <si>
    <t>잔고증명발행일자</t>
  </si>
  <si>
    <t xml:space="preserve">년    월    일 </t>
    <phoneticPr fontId="1" type="noConversion"/>
  </si>
  <si>
    <t>포괄사업양수도인 경우 법인전환일이 속한 달의 말일로부터 25일 이내</t>
    <phoneticPr fontId="1" type="noConversion"/>
  </si>
  <si>
    <t>컨설팅 완료 보고
(고객미팅)</t>
    <phoneticPr fontId="1" type="noConversion"/>
  </si>
  <si>
    <t>주식증여신고</t>
    <phoneticPr fontId="1" type="noConversion"/>
  </si>
  <si>
    <r>
      <t>임원보수</t>
    </r>
    <r>
      <rPr>
        <sz val="11"/>
        <color theme="1"/>
        <rFont val="맑은 고딕"/>
        <family val="1"/>
        <charset val="129"/>
      </rPr>
      <t>·</t>
    </r>
    <r>
      <rPr>
        <sz val="11"/>
        <color theme="1"/>
        <rFont val="맑은 고딕"/>
        <family val="3"/>
        <charset val="129"/>
        <scheme val="minor"/>
      </rPr>
      <t>퇴직금
규정 제정(공증)</t>
    </r>
    <phoneticPr fontId="1" type="noConversion"/>
  </si>
  <si>
    <t xml:space="preserve">영업권평가완료 </t>
    <phoneticPr fontId="1" type="noConversion"/>
  </si>
  <si>
    <t>부가세확정신고&amp;폐업신고(포괄사업양수도)</t>
    <phoneticPr fontId="1" type="noConversion"/>
  </si>
  <si>
    <t xml:space="preserve">장부가 </t>
    <phoneticPr fontId="1" type="noConversion"/>
  </si>
  <si>
    <t>특허권</t>
    <phoneticPr fontId="1" type="noConversion"/>
  </si>
  <si>
    <t xml:space="preserve">상표권 외 </t>
    <phoneticPr fontId="1" type="noConversion"/>
  </si>
  <si>
    <r>
      <t xml:space="preserve">예상 시가(감정평가액) 확인 --&gt; </t>
    </r>
    <r>
      <rPr>
        <u/>
        <sz val="12"/>
        <color rgb="FF0070C0"/>
        <rFont val="맑은 고딕"/>
        <family val="3"/>
        <charset val="129"/>
        <scheme val="minor"/>
      </rPr>
      <t>법인으로 이전 필요성</t>
    </r>
    <r>
      <rPr>
        <sz val="12"/>
        <color theme="1"/>
        <rFont val="맑은 고딕"/>
        <family val="3"/>
        <charset val="129"/>
        <scheme val="minor"/>
      </rPr>
      <t xml:space="preserve"> 검토
(장부상 반영 안되어 있는 경우, 직접 확인 필요)</t>
    </r>
    <phoneticPr fontId="1" type="noConversion"/>
  </si>
  <si>
    <r>
      <t xml:space="preserve">해당사업 관련 대표자 특허권, 상표권, 디자인권 등 보유 여부 확인 → </t>
    </r>
    <r>
      <rPr>
        <u/>
        <sz val="12"/>
        <color rgb="FF0070C0"/>
        <rFont val="맑은 고딕"/>
        <family val="3"/>
        <charset val="129"/>
        <scheme val="minor"/>
      </rPr>
      <t>영업권 평가시</t>
    </r>
    <r>
      <rPr>
        <sz val="12"/>
        <color theme="1"/>
        <rFont val="맑은 고딕"/>
        <family val="3"/>
        <charset val="129"/>
        <scheme val="minor"/>
      </rPr>
      <t xml:space="preserve"> 확인사항 (비사업용은 제외)</t>
    </r>
    <phoneticPr fontId="1" type="noConversion"/>
  </si>
  <si>
    <r>
      <t xml:space="preserve">차입금 규모(담보물) 확인, 법인으로 </t>
    </r>
    <r>
      <rPr>
        <u/>
        <sz val="12"/>
        <color rgb="FF0070C0"/>
        <rFont val="맑은 고딕"/>
        <family val="3"/>
        <charset val="129"/>
        <scheme val="minor"/>
      </rPr>
      <t>대출 승계 가능 여부</t>
    </r>
    <r>
      <rPr>
        <sz val="12"/>
        <color theme="1"/>
        <rFont val="맑은 고딕"/>
        <family val="3"/>
        <charset val="129"/>
        <scheme val="minor"/>
      </rPr>
      <t xml:space="preserve"> 확인</t>
    </r>
    <phoneticPr fontId="1" type="noConversion"/>
  </si>
  <si>
    <t>퇴직금 정산 또는 직원승계 여부 / 직원 퇴직연금 가입 여부 확인</t>
    <phoneticPr fontId="1" type="noConversion"/>
  </si>
  <si>
    <t>차입금액(대출)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</si>
  <si>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• 사용가능 상호검색: 대법원 인터넷등기소 → '법인상호검색'메뉴</t>
    </r>
    <r>
      <rPr>
        <sz val="12"/>
        <color theme="1"/>
        <rFont val="맑은 고딕"/>
        <family val="3"/>
        <charset val="129"/>
        <scheme val="minor"/>
      </rPr>
      <t xml:space="preserve">
• 2개 이상 선택 가능한 상호 준비 (동일상호 검색용)
• 동일 특별시,광역시,시, 군내 동일한 영업(목적사항 중 일부만 해당하더라도)하고 있는 상호와 확연히 구별할 수 있어야 함
• 관할구역내 동일상호 있을 경우, 해당법인등기부등본 목적사항 확인 필요</t>
    </r>
    <phoneticPr fontId="1" type="noConversion"/>
  </si>
  <si>
    <t>• 상법상 최소 자본금 규정 없으나, 법인설립시 발행주식수는 1주 이상이어야 함</t>
    <phoneticPr fontId="1" type="noConversion"/>
  </si>
  <si>
    <t>• 발행할주식총수 제한 없음
• 실무에서는 발행주식총수의 10배~20배 정도로 설정</t>
    <phoneticPr fontId="1" type="noConversion"/>
  </si>
  <si>
    <t>• 본점 소재지 일간신문에 기재, 지방일 경우 서울 소재 일간신문 기재 가능
• 회사 홈페이지로 할 수 있음 (정관 기재)</t>
    <phoneticPr fontId="1" type="noConversion"/>
  </si>
  <si>
    <t>• 개인기업 사업장 주소지 또는 신규 사업장 주소지
• 설립등기 후 사업자등록시 법인명의 임대차계약서 필요 (사전 준비 필요)</t>
    <phoneticPr fontId="1" type="noConversion"/>
  </si>
  <si>
    <t>예상 연봉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</si>
  <si>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* 발기인이 아닌 이사 또는 감사 1인 필요</t>
    </r>
    <r>
      <rPr>
        <sz val="12"/>
        <color theme="1"/>
        <rFont val="맑은 고딕"/>
        <family val="3"/>
        <charset val="129"/>
        <scheme val="minor"/>
      </rPr>
      <t xml:space="preserve"> (조사보고서 작성 목적)</t>
    </r>
    <phoneticPr fontId="1" type="noConversion"/>
  </si>
  <si>
    <t>2. 희망하는 퇴직금 수준은? (노후자금 등 고려)</t>
    <phoneticPr fontId="1" type="noConversion"/>
  </si>
  <si>
    <t>3. 자녀들에게 어느 정도 자산을 물려주길 원하는지? (가업업승계 고려 대상 자녀가 있는지?)</t>
    <phoneticPr fontId="1" type="noConversion"/>
  </si>
  <si>
    <t xml:space="preserve">• 동종업계 유사 법인 등기기부등본상 목적사항 참고
• 현재 영위할 목적사업 외에 장래 수행하고자 하는 사업까지 사전에 포함시킴
  --&gt; 목적사업 범위로 열거, 향후 변경등기 번거로움 덜 수 있음
</t>
    <phoneticPr fontId="1" type="noConversion"/>
  </si>
  <si>
    <r>
      <t xml:space="preserve">시가확인 → 법인전환년도 </t>
    </r>
    <r>
      <rPr>
        <u/>
        <sz val="12"/>
        <color rgb="FF0070C0"/>
        <rFont val="맑은 고딕"/>
        <family val="3"/>
        <charset val="129"/>
        <scheme val="minor"/>
      </rPr>
      <t>종합소득세</t>
    </r>
    <r>
      <rPr>
        <sz val="12"/>
        <color theme="1"/>
        <rFont val="맑은 고딕"/>
        <family val="3"/>
        <charset val="129"/>
        <scheme val="minor"/>
      </rPr>
      <t xml:space="preserve"> 부담 검토</t>
    </r>
    <phoneticPr fontId="1" type="noConversion"/>
  </si>
  <si>
    <t xml:space="preserve">2. 그동안 사업을 하면서 가장 힘들었던 점은? (과거/현재) </t>
    <phoneticPr fontId="1" type="noConversion"/>
  </si>
  <si>
    <t>3. 올해 기업의 예상매출액 및 순이익, 향후 3~5년 실적 전망 어떻게 예상하는지?</t>
    <phoneticPr fontId="1" type="noConversion"/>
  </si>
  <si>
    <t>5. 향후 자녀에게 사업을 물려줄 생각이 있는지? (가족관계 확인 후 자녀 있을 때)</t>
    <phoneticPr fontId="1" type="noConversion"/>
  </si>
  <si>
    <t>1. 언제 사업을 처음으로 시작했는지 / 사업을 시작한 계기는?</t>
    <phoneticPr fontId="1" type="noConversion"/>
  </si>
  <si>
    <t>4. 언제까지 사업을 계속할 계획인지? (대략적인 은퇴시점)</t>
    <phoneticPr fontId="1" type="noConversion"/>
  </si>
  <si>
    <r>
      <t>6. 법인전환이 필요하다고 생각하는지? 법인전환을 하려고 하는 이유는?</t>
    </r>
    <r>
      <rPr>
        <sz val="12"/>
        <color theme="1"/>
        <rFont val="맑은 고딕"/>
        <family val="3"/>
        <charset val="129"/>
        <scheme val="minor"/>
      </rPr>
      <t xml:space="preserve"> (고객 니즈가 명확할 때) </t>
    </r>
    <phoneticPr fontId="1" type="noConversion"/>
  </si>
  <si>
    <r>
      <t xml:space="preserve">8. 법인전환이 필요해 보이는데, 법인전환을 하지 않으려는 이유는? </t>
    </r>
    <r>
      <rPr>
        <sz val="12"/>
        <color theme="1"/>
        <rFont val="맑은 고딕"/>
        <family val="3"/>
        <charset val="129"/>
        <scheme val="minor"/>
      </rPr>
      <t xml:space="preserve">(고객이 법인전환 니즈가 없을 때) </t>
    </r>
    <phoneticPr fontId="1" type="noConversion"/>
  </si>
  <si>
    <r>
      <t>7. 법인전환이 필요하다고 생각하지만, 그동안 실행하지 못하는 이유는?</t>
    </r>
    <r>
      <rPr>
        <sz val="12"/>
        <color theme="1"/>
        <rFont val="맑은 고딕"/>
        <family val="3"/>
        <charset val="129"/>
        <scheme val="minor"/>
      </rPr>
      <t xml:space="preserve"> (고객이 법인전환을 고민하고 있을때)</t>
    </r>
    <phoneticPr fontId="1" type="noConversion"/>
  </si>
  <si>
    <t>주식회사 좋은회사</t>
    <phoneticPr fontId="1" type="noConversion"/>
  </si>
  <si>
    <r>
      <rPr>
        <b/>
        <sz val="11"/>
        <color rgb="FF000000"/>
        <rFont val="맑은 고딕"/>
        <family val="3"/>
        <charset val="129"/>
      </rPr>
      <t>※</t>
    </r>
    <r>
      <rPr>
        <b/>
        <sz val="9.9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잔고증명서</t>
    </r>
    <r>
      <rPr>
        <sz val="11"/>
        <color rgb="FF000000"/>
        <rFont val="맑은 고딕"/>
        <family val="3"/>
        <charset val="129"/>
        <scheme val="minor"/>
      </rPr>
      <t xml:space="preserve"> (대표 발기인의 개인통장에 설립자본금을 입금한 후 잔고증명을 받음)</t>
    </r>
    <phoneticPr fontId="1" type="noConversion"/>
  </si>
  <si>
    <t>법인전환니즈환기 
(고객미팅)</t>
    <phoneticPr fontId="1" type="noConversion"/>
  </si>
  <si>
    <t>고객 필요서류 준비</t>
    <phoneticPr fontId="1" type="noConversion"/>
  </si>
  <si>
    <t>D+1</t>
    <phoneticPr fontId="1" type="noConversion"/>
  </si>
  <si>
    <t>가죽파일에 담아 설립서류 전달(등기부등본, 인감증명서, 사업자등록증, 정관 등)</t>
    <phoneticPr fontId="1" type="noConversion"/>
  </si>
  <si>
    <t>※  현물출자, 세감면사업양수도 유형인 경우 별도 상담시트 활용</t>
    <phoneticPr fontId="1" type="noConversion"/>
  </si>
  <si>
    <t xml:space="preserve">임대인과 사전협의 반드시 필요 </t>
    <phoneticPr fontId="1" type="noConversion"/>
  </si>
  <si>
    <t>임대차계약서 작성 
(법인명의 임차)</t>
    <phoneticPr fontId="1" type="noConversion"/>
  </si>
  <si>
    <t>D+10</t>
    <phoneticPr fontId="1" type="noConversion"/>
  </si>
  <si>
    <t>D+4</t>
    <phoneticPr fontId="1" type="noConversion"/>
  </si>
  <si>
    <t>D+3</t>
    <phoneticPr fontId="1" type="noConversion"/>
  </si>
  <si>
    <t>개인기업결산후 평가의뢰 (설립 전 진행 가능)</t>
    <phoneticPr fontId="1" type="noConversion"/>
  </si>
  <si>
    <t>사전 서류 작성, 
법인전환일 이후 공증 진행</t>
    <phoneticPr fontId="1" type="noConversion"/>
  </si>
  <si>
    <t>발기인 1인 설립 후 가족지분 설계시
(설립 후 1개월 이내)</t>
    <phoneticPr fontId="1" type="noConversion"/>
  </si>
  <si>
    <t>가족파일에 모든 관련 서류 정리해서 전달(퇴직금규정, 주주명부,영업권양수도 계약서 등)</t>
    <phoneticPr fontId="1" type="noConversion"/>
  </si>
  <si>
    <t>개인인감 등 날인
(고객미팅)</t>
    <phoneticPr fontId="1" type="noConversion"/>
  </si>
  <si>
    <t xml:space="preserve">고객 필요서류 원본 수령
컨설팅 세부 일정 안내 </t>
    <phoneticPr fontId="1" type="noConversion"/>
  </si>
  <si>
    <t xml:space="preserve">사업자등록신고 당일 발급 </t>
    <phoneticPr fontId="1" type="noConversion"/>
  </si>
  <si>
    <t>고객서류 사본수령
설립등기 서식작성</t>
    <phoneticPr fontId="1" type="noConversion"/>
  </si>
  <si>
    <t>컨설팅 중간보고
(고객미팅, 
법인계약체결)</t>
    <phoneticPr fontId="1" type="noConversion"/>
  </si>
  <si>
    <t>일반포괄사업양수도</t>
    <phoneticPr fontId="1" type="noConversion"/>
  </si>
  <si>
    <t>법인전환 검토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</si>
</sst>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-* #,##0_-;\-* #,##0_-;_-* &quot;-&quot;_-;_-@_-"/>
    <numFmt numFmtId="176" formatCode="d"/>
    <numFmt numFmtId="177" formatCode="dd"/>
    <numFmt numFmtId="178" formatCode="[$-F800]dddd\,\ mmmm\ dd\,\ yyyy"/>
    <numFmt numFmtId="179" formatCode="yyyy/mm/dd\ \(aaa\)"/>
    <numFmt numFmtId="180" formatCode="#,###&quot;세&quot;"/>
    <numFmt numFmtId="181" formatCode="#,##0_);[Red]\(#,##0\)"/>
    <numFmt numFmtId="182" formatCode="0.0%"/>
    <numFmt numFmtId="183" formatCode="#,###&quot;원&quot;"/>
    <numFmt numFmtId="184" formatCode="#,###&quot;주&quot;"/>
    <numFmt numFmtId="185" formatCode="#,##0&quot;주&quot;"/>
    <numFmt numFmtId="186" formatCode="#,###&quot;(선택사항)&quot;"/>
    <numFmt numFmtId="187" formatCode="#&quot;년&quot;"/>
    <numFmt numFmtId="188" formatCode="#&quot;년 말 기준&quot;"/>
  </numFmts>
  <fonts count="5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24994659260841701"/>
      <name val="Malgun Gothic"/>
      <family val="2"/>
    </font>
    <font>
      <sz val="35"/>
      <color theme="4"/>
      <name val="Malgun Gothic"/>
      <family val="2"/>
    </font>
    <font>
      <sz val="11"/>
      <color theme="4" tint="-0.24994659260841701"/>
      <name val="Malgun Gothic"/>
      <family val="2"/>
    </font>
    <font>
      <sz val="10"/>
      <name val="Malgun Gothic"/>
      <family val="2"/>
    </font>
    <font>
      <sz val="12"/>
      <color theme="4" tint="-0.24994659260841701"/>
      <name val="Malgun Gothic"/>
      <family val="2"/>
    </font>
    <font>
      <sz val="11"/>
      <color theme="1" tint="0.34998626667073579"/>
      <name val="Malgun Gothic"/>
      <family val="2"/>
    </font>
    <font>
      <sz val="11"/>
      <name val="Malgun Gothic"/>
      <family val="2"/>
    </font>
    <font>
      <b/>
      <sz val="11"/>
      <color theme="1" tint="0.34998626667073579"/>
      <name val="Malgun Gothic"/>
      <family val="2"/>
    </font>
    <font>
      <b/>
      <sz val="28"/>
      <color theme="0"/>
      <name val="Malgun Gothic"/>
      <family val="2"/>
    </font>
    <font>
      <sz val="36"/>
      <color theme="4" tint="-0.24994659260841701"/>
      <name val="Malgun Gothic"/>
      <family val="2"/>
    </font>
    <font>
      <b/>
      <sz val="11"/>
      <color theme="0"/>
      <name val="Malgun Gothic"/>
      <family val="2"/>
    </font>
    <font>
      <sz val="16"/>
      <color theme="1"/>
      <name val="Malgun Gothic"/>
      <family val="2"/>
    </font>
    <font>
      <sz val="11"/>
      <color theme="1"/>
      <name val="Malgun Gothic"/>
      <family val="2"/>
    </font>
    <font>
      <sz val="18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u/>
      <sz val="11"/>
      <color rgb="FF0070C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1"/>
      <charset val="129"/>
    </font>
    <font>
      <u/>
      <sz val="12"/>
      <color rgb="FF0070C0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b/>
      <sz val="11"/>
      <color rgb="FF000000"/>
      <name val="맑은 고딕"/>
      <family val="3"/>
      <charset val="129"/>
    </font>
    <font>
      <b/>
      <sz val="9.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8E5"/>
        <bgColor indexed="64"/>
      </patternFill>
    </fill>
  </fills>
  <borders count="152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tted">
        <color auto="1"/>
      </right>
      <top style="dotted">
        <color auto="1"/>
      </top>
      <bottom style="thin">
        <color theme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theme="1"/>
      </bottom>
      <diagonal/>
    </border>
    <border>
      <left/>
      <right style="thin">
        <color theme="1"/>
      </right>
      <top style="dotted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tted">
        <color auto="1"/>
      </top>
      <bottom style="dotted">
        <color auto="1"/>
      </bottom>
      <diagonal/>
    </border>
    <border>
      <left style="thin">
        <color theme="1"/>
      </left>
      <right style="thin">
        <color theme="1"/>
      </right>
      <top style="dotted">
        <color auto="1"/>
      </top>
      <bottom style="thin">
        <color theme="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4.9989318521683403E-2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0" tint="-0.14996795556505021"/>
      </top>
      <bottom/>
      <diagonal/>
    </border>
    <border>
      <left/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/>
      <right style="thin">
        <color theme="1"/>
      </right>
      <top style="dotted">
        <color auto="1"/>
      </top>
      <bottom style="dotted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1"/>
      </right>
      <top style="thin">
        <color theme="1"/>
      </top>
      <bottom style="thin">
        <color theme="0" tint="-4.9989318521683403E-2"/>
      </bottom>
      <diagonal/>
    </border>
    <border>
      <left/>
      <right style="thin">
        <color theme="1"/>
      </right>
      <top style="thin">
        <color theme="0" tint="-0.14993743705557422"/>
      </top>
      <bottom/>
      <diagonal/>
    </border>
    <border>
      <left style="dotted">
        <color auto="1"/>
      </left>
      <right style="dotted">
        <color theme="1"/>
      </right>
      <top style="dotted">
        <color auto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dotted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 tint="-4.9989318521683403E-2"/>
      </bottom>
      <diagonal/>
    </border>
    <border>
      <left/>
      <right style="thin">
        <color theme="1"/>
      </right>
      <top/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0.14999847407452621"/>
      </right>
      <top style="thin">
        <color theme="0" tint="-4.9989318521683403E-2"/>
      </top>
      <bottom style="dotted">
        <color auto="1"/>
      </bottom>
      <diagonal/>
    </border>
    <border>
      <left style="thin">
        <color theme="0" tint="-0.14993743705557422"/>
      </left>
      <right style="thin">
        <color theme="0" tint="-0.14999847407452621"/>
      </right>
      <top style="thin">
        <color theme="1"/>
      </top>
      <bottom style="dotted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/>
      <top style="thin">
        <color theme="1"/>
      </top>
      <bottom style="thin">
        <color theme="0" tint="-0.249977111117893"/>
      </bottom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1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1"/>
      </bottom>
      <diagonal/>
    </border>
    <border>
      <left/>
      <right/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0" tint="-0.249977111117893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/>
      <top style="thin">
        <color theme="1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1"/>
      </bottom>
      <diagonal/>
    </border>
    <border>
      <left style="medium">
        <color indexed="64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1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1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/>
      <bottom/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0" tint="-0.249977111117893"/>
      </right>
      <top style="thin">
        <color theme="1"/>
      </top>
      <bottom/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1"/>
      </right>
      <top style="thin">
        <color theme="0" tint="-0.249977111117893"/>
      </top>
      <bottom/>
      <diagonal/>
    </border>
    <border>
      <left/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0">
      <alignment vertical="top"/>
    </xf>
    <xf numFmtId="0" fontId="10" fillId="0" borderId="0" applyFill="0" applyBorder="0" applyProtection="0">
      <alignment vertical="center"/>
    </xf>
    <xf numFmtId="0" fontId="11" fillId="0" borderId="17" applyNumberFormat="0" applyFill="0" applyProtection="0">
      <alignment horizontal="left" vertical="center" indent="1"/>
    </xf>
    <xf numFmtId="0" fontId="11" fillId="0" borderId="0" applyFill="0" applyProtection="0"/>
    <xf numFmtId="0" fontId="9" fillId="0" borderId="0" applyFill="0" applyProtection="0"/>
    <xf numFmtId="0" fontId="13" fillId="0" borderId="0">
      <alignment horizontal="left" indent="1"/>
    </xf>
    <xf numFmtId="176" fontId="14" fillId="0" borderId="0">
      <alignment horizontal="left" indent="1"/>
    </xf>
    <xf numFmtId="0" fontId="15" fillId="6" borderId="0" applyNumberFormat="0" applyFont="0" applyBorder="0" applyAlignment="0">
      <alignment horizontal="left" vertical="center" indent="1"/>
    </xf>
    <xf numFmtId="0" fontId="16" fillId="6" borderId="0" applyBorder="0" applyProtection="0">
      <alignment horizontal="left" vertical="top" wrapText="1" indent="1"/>
    </xf>
    <xf numFmtId="0" fontId="15" fillId="0" borderId="0" applyFill="0" applyBorder="0" applyProtection="0"/>
    <xf numFmtId="0" fontId="17" fillId="7" borderId="0" applyNumberFormat="0" applyBorder="0" applyProtection="0">
      <alignment horizontal="center"/>
    </xf>
    <xf numFmtId="0" fontId="18" fillId="0" borderId="0" applyNumberFormat="0" applyFill="0" applyProtection="0">
      <alignment horizontal="left" indent="3"/>
    </xf>
    <xf numFmtId="0" fontId="19" fillId="8" borderId="18" applyNumberFormat="0" applyProtection="0">
      <alignment horizontal="left" vertical="center" indent="1"/>
    </xf>
    <xf numFmtId="0" fontId="19" fillId="7" borderId="18" applyNumberFormat="0" applyProtection="0">
      <alignment horizontal="left" indent="1"/>
    </xf>
    <xf numFmtId="177" fontId="20" fillId="0" borderId="19" applyFill="0" applyProtection="0">
      <alignment horizontal="left" vertical="center" wrapText="1" indent="1"/>
    </xf>
    <xf numFmtId="177" fontId="21" fillId="0" borderId="20" applyFill="0" applyProtection="0">
      <alignment horizontal="left" vertical="top" wrapText="1" indent="1"/>
    </xf>
    <xf numFmtId="177" fontId="15" fillId="0" borderId="21" applyNumberFormat="0" applyFill="0" applyProtection="0">
      <alignment horizontal="left" vertical="center" wrapText="1" indent="1"/>
    </xf>
    <xf numFmtId="177" fontId="21" fillId="0" borderId="0" applyNumberFormat="0" applyFill="0" applyProtection="0">
      <alignment horizontal="left" vertical="top" wrapText="1" indent="1"/>
    </xf>
    <xf numFmtId="0" fontId="2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390">
    <xf numFmtId="0" fontId="0" fillId="0" borderId="0" xfId="0">
      <alignment vertical="center"/>
    </xf>
    <xf numFmtId="0" fontId="23" fillId="0" borderId="0" xfId="11" applyFont="1" applyProtection="1"/>
    <xf numFmtId="0" fontId="23" fillId="0" borderId="0" xfId="11" applyFont="1" applyAlignment="1" applyProtection="1">
      <alignment horizontal="center"/>
    </xf>
    <xf numFmtId="0" fontId="8" fillId="3" borderId="0" xfId="0" applyFont="1" applyFill="1">
      <alignment vertical="center"/>
    </xf>
    <xf numFmtId="0" fontId="22" fillId="3" borderId="0" xfId="0" applyFont="1" applyFill="1" applyAlignment="1">
      <alignment horizontal="center" vertical="center"/>
    </xf>
    <xf numFmtId="0" fontId="23" fillId="3" borderId="0" xfId="11" applyFont="1" applyFill="1" applyAlignment="1" applyProtection="1">
      <alignment horizontal="center"/>
    </xf>
    <xf numFmtId="0" fontId="3" fillId="3" borderId="0" xfId="0" applyFont="1" applyFill="1">
      <alignment vertical="center"/>
    </xf>
    <xf numFmtId="0" fontId="7" fillId="3" borderId="0" xfId="0" applyFont="1" applyFill="1">
      <alignment vertical="center"/>
    </xf>
    <xf numFmtId="14" fontId="8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4" fontId="2" fillId="3" borderId="0" xfId="0" applyNumberFormat="1" applyFont="1" applyFill="1" applyAlignment="1">
      <alignment horizontal="center" vertical="center"/>
    </xf>
    <xf numFmtId="41" fontId="8" fillId="3" borderId="0" xfId="1" applyFont="1" applyFill="1" applyBorder="1" applyAlignment="1" applyProtection="1">
      <alignment horizontal="center" vertical="center"/>
    </xf>
    <xf numFmtId="0" fontId="23" fillId="5" borderId="0" xfId="11" applyFont="1" applyFill="1" applyProtection="1"/>
    <xf numFmtId="0" fontId="25" fillId="0" borderId="0" xfId="11" applyFont="1" applyProtection="1"/>
    <xf numFmtId="0" fontId="23" fillId="9" borderId="35" xfId="11" applyFont="1" applyFill="1" applyBorder="1" applyProtection="1"/>
    <xf numFmtId="0" fontId="4" fillId="9" borderId="30" xfId="14" applyFont="1" applyFill="1" applyBorder="1" applyAlignment="1" applyProtection="1">
      <alignment horizontal="center" vertical="center"/>
    </xf>
    <xf numFmtId="0" fontId="4" fillId="9" borderId="29" xfId="15" applyFont="1" applyFill="1" applyBorder="1" applyAlignment="1" applyProtection="1">
      <alignment horizontal="center" vertical="center"/>
    </xf>
    <xf numFmtId="0" fontId="4" fillId="9" borderId="29" xfId="14" applyFont="1" applyFill="1" applyBorder="1" applyAlignment="1" applyProtection="1">
      <alignment horizontal="center" vertical="center"/>
    </xf>
    <xf numFmtId="0" fontId="4" fillId="9" borderId="36" xfId="14" applyFont="1" applyFill="1" applyBorder="1" applyAlignment="1" applyProtection="1">
      <alignment horizontal="center" vertical="center"/>
    </xf>
    <xf numFmtId="0" fontId="8" fillId="3" borderId="0" xfId="12" applyFont="1" applyFill="1" applyProtection="1">
      <alignment horizontal="center"/>
    </xf>
    <xf numFmtId="0" fontId="26" fillId="0" borderId="0" xfId="13" applyFont="1" applyAlignment="1" applyProtection="1">
      <alignment horizontal="center"/>
    </xf>
    <xf numFmtId="0" fontId="23" fillId="0" borderId="24" xfId="11" applyFont="1" applyBorder="1" applyProtection="1"/>
    <xf numFmtId="177" fontId="8" fillId="0" borderId="22" xfId="16" applyFont="1" applyFill="1" applyBorder="1" applyProtection="1">
      <alignment horizontal="left" vertical="center" wrapText="1" indent="1"/>
    </xf>
    <xf numFmtId="177" fontId="8" fillId="0" borderId="8" xfId="16" applyFont="1" applyFill="1" applyBorder="1" applyProtection="1">
      <alignment horizontal="left" vertical="center" wrapText="1" indent="1"/>
    </xf>
    <xf numFmtId="0" fontId="8" fillId="3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33" xfId="0" applyFont="1" applyFill="1" applyBorder="1">
      <alignment vertical="center"/>
    </xf>
    <xf numFmtId="0" fontId="2" fillId="3" borderId="34" xfId="0" applyFont="1" applyFill="1" applyBorder="1">
      <alignment vertical="center"/>
    </xf>
    <xf numFmtId="0" fontId="7" fillId="3" borderId="14" xfId="0" applyFont="1" applyFill="1" applyBorder="1" applyAlignment="1">
      <alignment horizontal="center" vertical="center"/>
    </xf>
    <xf numFmtId="177" fontId="8" fillId="0" borderId="19" xfId="16" applyFont="1" applyFill="1" applyProtection="1">
      <alignment horizontal="left" vertical="center" wrapText="1" indent="1"/>
    </xf>
    <xf numFmtId="177" fontId="8" fillId="0" borderId="25" xfId="16" applyFont="1" applyFill="1" applyBorder="1" applyProtection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23" fillId="9" borderId="23" xfId="11" applyFont="1" applyFill="1" applyBorder="1" applyProtection="1"/>
    <xf numFmtId="0" fontId="4" fillId="9" borderId="26" xfId="14" applyFont="1" applyFill="1" applyBorder="1" applyAlignment="1" applyProtection="1">
      <alignment horizontal="center" vertical="center"/>
    </xf>
    <xf numFmtId="0" fontId="4" fillId="9" borderId="27" xfId="15" applyFont="1" applyFill="1" applyBorder="1" applyAlignment="1" applyProtection="1">
      <alignment horizontal="center" vertical="center"/>
    </xf>
    <xf numFmtId="0" fontId="4" fillId="9" borderId="27" xfId="14" applyFont="1" applyFill="1" applyBorder="1" applyAlignment="1" applyProtection="1">
      <alignment horizontal="center" vertical="center"/>
    </xf>
    <xf numFmtId="0" fontId="4" fillId="9" borderId="31" xfId="14" applyFont="1" applyFill="1" applyBorder="1" applyAlignment="1" applyProtection="1">
      <alignment horizontal="center" vertical="center"/>
    </xf>
    <xf numFmtId="0" fontId="8" fillId="0" borderId="24" xfId="11" applyFont="1" applyBorder="1" applyProtection="1"/>
    <xf numFmtId="177" fontId="8" fillId="0" borderId="37" xfId="16" applyFont="1" applyFill="1" applyBorder="1" applyProtection="1">
      <alignment horizontal="left" vertical="center" wrapText="1" indent="1"/>
    </xf>
    <xf numFmtId="177" fontId="8" fillId="0" borderId="38" xfId="16" applyFont="1" applyFill="1" applyBorder="1" applyProtection="1">
      <alignment horizontal="left" vertical="center" wrapText="1" indent="1"/>
    </xf>
    <xf numFmtId="0" fontId="0" fillId="5" borderId="0" xfId="0" applyFill="1" applyAlignment="1"/>
    <xf numFmtId="0" fontId="0" fillId="0" borderId="0" xfId="0" applyAlignment="1"/>
    <xf numFmtId="177" fontId="21" fillId="0" borderId="22" xfId="16" applyFont="1" applyFill="1" applyBorder="1" applyProtection="1">
      <alignment horizontal="left" vertical="center" wrapText="1" indent="1"/>
    </xf>
    <xf numFmtId="177" fontId="21" fillId="0" borderId="37" xfId="16" applyFont="1" applyFill="1" applyBorder="1" applyProtection="1">
      <alignment horizontal="left" vertical="center" wrapText="1" indent="1"/>
    </xf>
    <xf numFmtId="177" fontId="21" fillId="0" borderId="8" xfId="16" applyFont="1" applyFill="1" applyBorder="1" applyProtection="1">
      <alignment horizontal="left" vertical="center" wrapText="1" indent="1"/>
    </xf>
    <xf numFmtId="0" fontId="0" fillId="0" borderId="24" xfId="0" applyBorder="1" applyAlignment="1"/>
    <xf numFmtId="177" fontId="21" fillId="0" borderId="19" xfId="16" applyFont="1" applyFill="1" applyProtection="1">
      <alignment horizontal="left" vertical="center" wrapText="1" indent="1"/>
    </xf>
    <xf numFmtId="177" fontId="21" fillId="0" borderId="38" xfId="16" applyFont="1" applyFill="1" applyBorder="1" applyProtection="1">
      <alignment horizontal="left" vertical="center" wrapText="1" indent="1"/>
    </xf>
    <xf numFmtId="177" fontId="21" fillId="0" borderId="25" xfId="16" applyFont="1" applyFill="1" applyBorder="1" applyProtection="1">
      <alignment horizontal="left" vertical="center" wrapText="1" indent="1"/>
    </xf>
    <xf numFmtId="178" fontId="15" fillId="0" borderId="21" xfId="18" applyNumberFormat="1" applyProtection="1">
      <alignment horizontal="left" vertical="center" wrapText="1" indent="1"/>
    </xf>
    <xf numFmtId="178" fontId="15" fillId="0" borderId="42" xfId="18" applyNumberFormat="1" applyBorder="1" applyProtection="1">
      <alignment horizontal="left" vertical="center" wrapText="1" indent="1"/>
    </xf>
    <xf numFmtId="178" fontId="15" fillId="0" borderId="32" xfId="18" applyNumberFormat="1" applyBorder="1" applyProtection="1">
      <alignment horizontal="left" vertical="center" wrapText="1" indent="1"/>
    </xf>
    <xf numFmtId="0" fontId="6" fillId="4" borderId="43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34" fillId="3" borderId="5" xfId="11" applyFont="1" applyFill="1" applyBorder="1" applyAlignment="1" applyProtection="1">
      <alignment horizontal="left" vertical="center" wrapText="1" indent="1"/>
      <protection locked="0"/>
    </xf>
    <xf numFmtId="0" fontId="8" fillId="3" borderId="5" xfId="0" applyFont="1" applyFill="1" applyBorder="1" applyAlignment="1" applyProtection="1">
      <alignment horizontal="left" vertical="center" wrapText="1" indent="1"/>
      <protection locked="0"/>
    </xf>
    <xf numFmtId="0" fontId="34" fillId="3" borderId="5" xfId="0" applyFont="1" applyFill="1" applyBorder="1" applyAlignment="1" applyProtection="1">
      <alignment horizontal="left" vertical="center" wrapText="1" indent="1"/>
      <protection locked="0"/>
    </xf>
    <xf numFmtId="0" fontId="23" fillId="3" borderId="5" xfId="11" applyFont="1" applyFill="1" applyBorder="1" applyAlignment="1" applyProtection="1">
      <alignment horizontal="left" vertical="center" wrapText="1" indent="1"/>
      <protection locked="0"/>
    </xf>
    <xf numFmtId="0" fontId="0" fillId="3" borderId="0" xfId="0" applyFill="1">
      <alignment vertical="center"/>
    </xf>
    <xf numFmtId="0" fontId="31" fillId="3" borderId="0" xfId="0" applyFont="1" applyFill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14" fontId="8" fillId="3" borderId="7" xfId="1" applyNumberFormat="1" applyFont="1" applyFill="1" applyBorder="1" applyAlignment="1" applyProtection="1">
      <alignment horizontal="center" vertical="center"/>
      <protection locked="0"/>
    </xf>
    <xf numFmtId="0" fontId="30" fillId="3" borderId="0" xfId="20" applyFont="1" applyFill="1" applyAlignment="1" applyProtection="1">
      <alignment horizontal="right" vertical="center"/>
      <protection locked="0"/>
    </xf>
    <xf numFmtId="179" fontId="8" fillId="3" borderId="6" xfId="1" applyNumberFormat="1" applyFont="1" applyFill="1" applyBorder="1" applyAlignment="1" applyProtection="1">
      <alignment horizontal="center" vertical="center"/>
    </xf>
    <xf numFmtId="179" fontId="8" fillId="3" borderId="6" xfId="0" applyNumberFormat="1" applyFont="1" applyFill="1" applyBorder="1" applyAlignment="1">
      <alignment horizontal="center" vertical="center"/>
    </xf>
    <xf numFmtId="179" fontId="23" fillId="0" borderId="6" xfId="11" applyNumberFormat="1" applyFont="1" applyBorder="1" applyAlignment="1" applyProtection="1">
      <alignment horizontal="center" vertical="center"/>
    </xf>
    <xf numFmtId="179" fontId="33" fillId="3" borderId="6" xfId="0" applyNumberFormat="1" applyFont="1" applyFill="1" applyBorder="1" applyAlignment="1">
      <alignment horizontal="center" vertical="center"/>
    </xf>
    <xf numFmtId="0" fontId="33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9" fontId="2" fillId="10" borderId="39" xfId="1" applyNumberFormat="1" applyFont="1" applyFill="1" applyBorder="1" applyAlignment="1" applyProtection="1">
      <alignment horizontal="center" vertical="center"/>
      <protection locked="0"/>
    </xf>
    <xf numFmtId="179" fontId="2" fillId="10" borderId="40" xfId="1" applyNumberFormat="1" applyFont="1" applyFill="1" applyBorder="1" applyAlignment="1" applyProtection="1">
      <alignment horizontal="center" vertical="center"/>
      <protection locked="0"/>
    </xf>
    <xf numFmtId="179" fontId="2" fillId="10" borderId="40" xfId="0" applyNumberFormat="1" applyFont="1" applyFill="1" applyBorder="1" applyAlignment="1" applyProtection="1">
      <alignment horizontal="center" vertical="center"/>
      <protection locked="0"/>
    </xf>
    <xf numFmtId="179" fontId="32" fillId="10" borderId="40" xfId="11" applyNumberFormat="1" applyFont="1" applyFill="1" applyBorder="1" applyAlignment="1" applyProtection="1">
      <alignment horizontal="center" vertical="center"/>
      <protection locked="0"/>
    </xf>
    <xf numFmtId="179" fontId="2" fillId="10" borderId="41" xfId="0" applyNumberFormat="1" applyFont="1" applyFill="1" applyBorder="1" applyAlignment="1" applyProtection="1">
      <alignment horizontal="center" vertical="center"/>
      <protection locked="0"/>
    </xf>
    <xf numFmtId="179" fontId="33" fillId="3" borderId="40" xfId="0" applyNumberFormat="1" applyFont="1" applyFill="1" applyBorder="1" applyAlignment="1">
      <alignment horizontal="center" vertical="center"/>
    </xf>
    <xf numFmtId="14" fontId="36" fillId="3" borderId="7" xfId="1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/>
    </xf>
    <xf numFmtId="0" fontId="19" fillId="9" borderId="30" xfId="14" applyFill="1" applyBorder="1" applyAlignment="1" applyProtection="1">
      <alignment horizontal="center" vertical="center"/>
    </xf>
    <xf numFmtId="0" fontId="19" fillId="9" borderId="29" xfId="15" applyFill="1" applyBorder="1" applyAlignment="1" applyProtection="1">
      <alignment horizontal="center" vertical="center"/>
    </xf>
    <xf numFmtId="0" fontId="19" fillId="9" borderId="29" xfId="14" applyFill="1" applyBorder="1" applyAlignment="1" applyProtection="1">
      <alignment horizontal="center" vertical="center"/>
    </xf>
    <xf numFmtId="0" fontId="19" fillId="9" borderId="27" xfId="15" applyFill="1" applyBorder="1" applyAlignment="1" applyProtection="1">
      <alignment horizontal="center" vertical="center"/>
    </xf>
    <xf numFmtId="0" fontId="19" fillId="9" borderId="31" xfId="14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28" fillId="3" borderId="0" xfId="12" applyFont="1" applyFill="1" applyProtection="1">
      <alignment horizontal="center"/>
    </xf>
    <xf numFmtId="0" fontId="27" fillId="3" borderId="0" xfId="13" applyFont="1" applyFill="1" applyAlignment="1" applyProtection="1">
      <alignment horizontal="center"/>
    </xf>
    <xf numFmtId="14" fontId="7" fillId="11" borderId="5" xfId="0" applyNumberFormat="1" applyFont="1" applyFill="1" applyBorder="1" applyAlignment="1" applyProtection="1">
      <alignment horizontal="left" vertical="center" indent="1"/>
      <protection locked="0"/>
    </xf>
    <xf numFmtId="0" fontId="6" fillId="4" borderId="5" xfId="0" applyFont="1" applyFill="1" applyBorder="1" applyAlignment="1">
      <alignment horizontal="left" vertical="center" indent="1"/>
    </xf>
    <xf numFmtId="0" fontId="0" fillId="3" borderId="0" xfId="0" applyFill="1" applyAlignment="1">
      <alignment horizontal="right" vertical="center"/>
    </xf>
    <xf numFmtId="0" fontId="6" fillId="4" borderId="6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81" fontId="38" fillId="11" borderId="5" xfId="1" applyNumberFormat="1" applyFont="1" applyFill="1" applyBorder="1" applyAlignment="1" applyProtection="1">
      <alignment horizontal="center" vertical="center"/>
      <protection locked="0"/>
    </xf>
    <xf numFmtId="181" fontId="38" fillId="11" borderId="64" xfId="1" applyNumberFormat="1" applyFont="1" applyFill="1" applyBorder="1" applyAlignment="1" applyProtection="1">
      <alignment horizontal="center" vertical="center"/>
      <protection locked="0"/>
    </xf>
    <xf numFmtId="0" fontId="6" fillId="3" borderId="66" xfId="0" applyFont="1" applyFill="1" applyBorder="1" applyAlignment="1">
      <alignment horizontal="center" vertical="center"/>
    </xf>
    <xf numFmtId="182" fontId="38" fillId="3" borderId="66" xfId="21" applyNumberFormat="1" applyFont="1" applyFill="1" applyBorder="1" applyAlignment="1">
      <alignment horizontal="center" vertical="center"/>
    </xf>
    <xf numFmtId="182" fontId="38" fillId="3" borderId="67" xfId="21" applyNumberFormat="1" applyFont="1" applyFill="1" applyBorder="1" applyAlignment="1">
      <alignment horizontal="center" vertical="center"/>
    </xf>
    <xf numFmtId="0" fontId="38" fillId="3" borderId="0" xfId="0" applyFont="1" applyFill="1">
      <alignment vertical="center"/>
    </xf>
    <xf numFmtId="0" fontId="6" fillId="3" borderId="5" xfId="0" applyFont="1" applyFill="1" applyBorder="1" applyProtection="1">
      <alignment vertical="center"/>
      <protection locked="0"/>
    </xf>
    <xf numFmtId="41" fontId="38" fillId="11" borderId="5" xfId="1" applyFont="1" applyFill="1" applyBorder="1" applyProtection="1">
      <alignment vertical="center"/>
      <protection locked="0"/>
    </xf>
    <xf numFmtId="41" fontId="38" fillId="4" borderId="74" xfId="1" applyFont="1" applyFill="1" applyBorder="1">
      <alignment vertical="center"/>
    </xf>
    <xf numFmtId="0" fontId="7" fillId="3" borderId="0" xfId="0" applyFont="1" applyFill="1" applyAlignment="1">
      <alignment horizontal="left" vertical="center"/>
    </xf>
    <xf numFmtId="0" fontId="7" fillId="3" borderId="56" xfId="0" applyFont="1" applyFill="1" applyBorder="1" applyAlignment="1">
      <alignment horizontal="left" vertical="center" indent="1"/>
    </xf>
    <xf numFmtId="0" fontId="6" fillId="3" borderId="56" xfId="0" applyFont="1" applyFill="1" applyBorder="1">
      <alignment vertical="center"/>
    </xf>
    <xf numFmtId="0" fontId="6" fillId="3" borderId="59" xfId="0" applyFont="1" applyFill="1" applyBorder="1">
      <alignment vertical="center"/>
    </xf>
    <xf numFmtId="0" fontId="3" fillId="3" borderId="78" xfId="0" applyFont="1" applyFill="1" applyBorder="1" applyAlignment="1">
      <alignment vertical="top"/>
    </xf>
    <xf numFmtId="0" fontId="3" fillId="3" borderId="79" xfId="0" applyFont="1" applyFill="1" applyBorder="1" applyAlignment="1">
      <alignment vertical="top"/>
    </xf>
    <xf numFmtId="0" fontId="7" fillId="3" borderId="0" xfId="0" applyFont="1" applyFill="1" applyAlignment="1">
      <alignment horizontal="left" vertical="center" indent="2"/>
    </xf>
    <xf numFmtId="0" fontId="6" fillId="3" borderId="0" xfId="0" applyFont="1" applyFill="1" applyAlignment="1">
      <alignment horizontal="left" vertical="center" indent="1"/>
    </xf>
    <xf numFmtId="0" fontId="37" fillId="3" borderId="0" xfId="0" applyFont="1" applyFill="1" applyAlignment="1">
      <alignment horizontal="center" vertical="center"/>
    </xf>
    <xf numFmtId="0" fontId="6" fillId="4" borderId="86" xfId="0" applyFont="1" applyFill="1" applyBorder="1" applyAlignment="1">
      <alignment horizontal="center" vertical="center" wrapText="1"/>
    </xf>
    <xf numFmtId="0" fontId="6" fillId="4" borderId="89" xfId="0" applyFont="1" applyFill="1" applyBorder="1" applyAlignment="1">
      <alignment horizontal="center" vertical="center"/>
    </xf>
    <xf numFmtId="0" fontId="6" fillId="4" borderId="96" xfId="0" applyFont="1" applyFill="1" applyBorder="1" applyAlignment="1">
      <alignment horizontal="left" vertical="center" indent="1"/>
    </xf>
    <xf numFmtId="0" fontId="6" fillId="4" borderId="97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9" fontId="7" fillId="4" borderId="5" xfId="0" applyNumberFormat="1" applyFont="1" applyFill="1" applyBorder="1" applyAlignment="1">
      <alignment horizontal="center" vertical="center"/>
    </xf>
    <xf numFmtId="185" fontId="7" fillId="4" borderId="5" xfId="1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center"/>
    </xf>
    <xf numFmtId="0" fontId="38" fillId="3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6" xfId="0" applyFont="1" applyFill="1" applyBorder="1" applyAlignment="1">
      <alignment horizontal="center" vertical="center"/>
    </xf>
    <xf numFmtId="0" fontId="41" fillId="3" borderId="61" xfId="0" applyFont="1" applyFill="1" applyBorder="1" applyAlignment="1">
      <alignment horizontal="center" vertical="center" wrapText="1"/>
    </xf>
    <xf numFmtId="0" fontId="41" fillId="3" borderId="5" xfId="0" applyFont="1" applyFill="1" applyBorder="1" applyAlignment="1">
      <alignment horizontal="center" vertical="center" wrapText="1"/>
    </xf>
    <xf numFmtId="0" fontId="41" fillId="3" borderId="66" xfId="0" applyFont="1" applyFill="1" applyBorder="1" applyAlignment="1">
      <alignment horizontal="center" vertical="center" wrapText="1"/>
    </xf>
    <xf numFmtId="41" fontId="38" fillId="10" borderId="0" xfId="1" applyFont="1" applyFill="1" applyBorder="1" applyProtection="1">
      <alignment vertical="center"/>
      <protection locked="0"/>
    </xf>
    <xf numFmtId="0" fontId="8" fillId="3" borderId="124" xfId="0" applyFont="1" applyFill="1" applyBorder="1" applyAlignment="1">
      <alignment horizontal="center" vertical="center" wrapText="1"/>
    </xf>
    <xf numFmtId="0" fontId="40" fillId="4" borderId="128" xfId="0" applyFont="1" applyFill="1" applyBorder="1" applyAlignment="1">
      <alignment horizontal="center" vertical="center" wrapText="1"/>
    </xf>
    <xf numFmtId="0" fontId="40" fillId="4" borderId="130" xfId="0" applyFont="1" applyFill="1" applyBorder="1" applyAlignment="1">
      <alignment horizontal="center" vertical="center" wrapText="1"/>
    </xf>
    <xf numFmtId="0" fontId="40" fillId="4" borderId="13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7" fillId="3" borderId="14" xfId="0" applyFont="1" applyFill="1" applyBorder="1" applyAlignment="1" applyProtection="1">
      <alignment horizontal="center" vertical="center"/>
      <protection locked="0"/>
    </xf>
    <xf numFmtId="14" fontId="7" fillId="10" borderId="44" xfId="0" applyNumberFormat="1" applyFont="1" applyFill="1" applyBorder="1" applyAlignment="1" applyProtection="1">
      <alignment horizontal="center" vertical="center"/>
      <protection locked="0"/>
    </xf>
    <xf numFmtId="0" fontId="0" fillId="10" borderId="44" xfId="0" applyFill="1" applyBorder="1" applyAlignment="1" applyProtection="1">
      <alignment horizontal="center" vertical="center"/>
      <protection locked="0"/>
    </xf>
    <xf numFmtId="0" fontId="7" fillId="11" borderId="58" xfId="0" applyFont="1" applyFill="1" applyBorder="1" applyAlignment="1" applyProtection="1">
      <alignment horizontal="left" vertical="center" indent="1"/>
      <protection locked="0"/>
    </xf>
    <xf numFmtId="0" fontId="23" fillId="0" borderId="5" xfId="11" applyFont="1" applyBorder="1" applyAlignment="1" applyProtection="1">
      <alignment horizontal="left" vertical="center" wrapText="1" indent="1"/>
      <protection locked="0"/>
    </xf>
    <xf numFmtId="0" fontId="33" fillId="3" borderId="5" xfId="0" applyFont="1" applyFill="1" applyBorder="1" applyAlignment="1" applyProtection="1">
      <alignment horizontal="left" vertical="center" wrapText="1" indent="1"/>
      <protection locked="0"/>
    </xf>
    <xf numFmtId="0" fontId="7" fillId="3" borderId="28" xfId="0" applyFont="1" applyFill="1" applyBorder="1">
      <alignment vertical="center"/>
    </xf>
    <xf numFmtId="0" fontId="8" fillId="3" borderId="13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Protection="1">
      <alignment vertical="center"/>
      <protection locked="0"/>
    </xf>
    <xf numFmtId="0" fontId="0" fillId="3" borderId="0" xfId="0" applyFill="1" applyProtection="1">
      <alignment vertical="center"/>
      <protection locked="0"/>
    </xf>
    <xf numFmtId="0" fontId="7" fillId="3" borderId="0" xfId="0" applyFont="1" applyFill="1" applyAlignment="1" applyProtection="1">
      <alignment horizontal="left" vertical="center" indent="2"/>
      <protection locked="0"/>
    </xf>
    <xf numFmtId="0" fontId="6" fillId="3" borderId="0" xfId="0" applyFont="1" applyFill="1" applyAlignment="1" applyProtection="1">
      <alignment horizontal="left" vertical="center" indent="1"/>
      <protection locked="0"/>
    </xf>
    <xf numFmtId="187" fontId="6" fillId="4" borderId="61" xfId="0" applyNumberFormat="1" applyFont="1" applyFill="1" applyBorder="1" applyAlignment="1">
      <alignment horizontal="center" vertical="center"/>
    </xf>
    <xf numFmtId="188" fontId="6" fillId="4" borderId="61" xfId="0" applyNumberFormat="1" applyFont="1" applyFill="1" applyBorder="1" applyAlignment="1">
      <alignment horizontal="center" vertical="center"/>
    </xf>
    <xf numFmtId="187" fontId="44" fillId="3" borderId="0" xfId="0" applyNumberFormat="1" applyFont="1" applyFill="1">
      <alignment vertical="center"/>
    </xf>
    <xf numFmtId="187" fontId="6" fillId="4" borderId="62" xfId="0" applyNumberFormat="1" applyFont="1" applyFill="1" applyBorder="1" applyAlignment="1" applyProtection="1">
      <alignment horizontal="center" vertical="center"/>
      <protection locked="0"/>
    </xf>
    <xf numFmtId="0" fontId="7" fillId="11" borderId="87" xfId="0" applyFont="1" applyFill="1" applyBorder="1" applyAlignment="1" applyProtection="1">
      <alignment horizontal="left" vertical="center" wrapText="1"/>
      <protection locked="0"/>
    </xf>
    <xf numFmtId="0" fontId="7" fillId="11" borderId="44" xfId="0" applyFont="1" applyFill="1" applyBorder="1" applyAlignment="1" applyProtection="1">
      <alignment horizontal="left" vertical="center" wrapText="1"/>
      <protection locked="0"/>
    </xf>
    <xf numFmtId="0" fontId="7" fillId="11" borderId="44" xfId="0" applyFont="1" applyFill="1" applyBorder="1" applyAlignment="1" applyProtection="1">
      <alignment horizontal="left" vertical="center"/>
      <protection locked="0"/>
    </xf>
    <xf numFmtId="9" fontId="7" fillId="11" borderId="5" xfId="0" applyNumberFormat="1" applyFont="1" applyFill="1" applyBorder="1" applyAlignment="1" applyProtection="1">
      <alignment horizontal="center" vertical="center"/>
      <protection locked="0"/>
    </xf>
    <xf numFmtId="185" fontId="7" fillId="11" borderId="5" xfId="1" applyNumberFormat="1" applyFont="1" applyFill="1" applyBorder="1" applyAlignment="1" applyProtection="1">
      <alignment horizontal="center" vertical="center"/>
      <protection locked="0"/>
    </xf>
    <xf numFmtId="0" fontId="0" fillId="11" borderId="5" xfId="0" applyFill="1" applyBorder="1" applyAlignment="1" applyProtection="1">
      <alignment horizontal="center" vertical="center"/>
      <protection locked="0"/>
    </xf>
    <xf numFmtId="183" fontId="7" fillId="11" borderId="5" xfId="1" applyNumberFormat="1" applyFont="1" applyFill="1" applyBorder="1" applyAlignment="1" applyProtection="1">
      <alignment horizontal="center" vertical="center"/>
      <protection locked="0"/>
    </xf>
    <xf numFmtId="14" fontId="38" fillId="11" borderId="5" xfId="0" applyNumberFormat="1" applyFont="1" applyFill="1" applyBorder="1" applyAlignment="1" applyProtection="1">
      <alignment horizontal="center" vertical="center"/>
      <protection locked="0"/>
    </xf>
    <xf numFmtId="3" fontId="41" fillId="3" borderId="116" xfId="0" applyNumberFormat="1" applyFont="1" applyFill="1" applyBorder="1" applyAlignment="1">
      <alignment vertical="center" wrapText="1"/>
    </xf>
    <xf numFmtId="3" fontId="41" fillId="3" borderId="81" xfId="0" applyNumberFormat="1" applyFont="1" applyFill="1" applyBorder="1" applyAlignment="1">
      <alignment vertical="center" wrapText="1"/>
    </xf>
    <xf numFmtId="3" fontId="41" fillId="3" borderId="117" xfId="0" applyNumberFormat="1" applyFont="1" applyFill="1" applyBorder="1" applyAlignment="1">
      <alignment vertical="center" wrapText="1"/>
    </xf>
    <xf numFmtId="3" fontId="41" fillId="3" borderId="137" xfId="0" applyNumberFormat="1" applyFont="1" applyFill="1" applyBorder="1" applyAlignment="1">
      <alignment vertical="center" wrapText="1"/>
    </xf>
    <xf numFmtId="0" fontId="7" fillId="11" borderId="75" xfId="0" applyFont="1" applyFill="1" applyBorder="1" applyAlignment="1" applyProtection="1">
      <alignment horizontal="left" vertical="center" indent="1"/>
      <protection locked="0"/>
    </xf>
    <xf numFmtId="14" fontId="7" fillId="11" borderId="76" xfId="0" applyNumberFormat="1" applyFont="1" applyFill="1" applyBorder="1" applyAlignment="1" applyProtection="1">
      <alignment horizontal="left" vertical="center" indent="1"/>
      <protection locked="0"/>
    </xf>
    <xf numFmtId="0" fontId="38" fillId="11" borderId="5" xfId="0" applyFont="1" applyFill="1" applyBorder="1" applyAlignment="1" applyProtection="1">
      <alignment horizontal="center" vertical="center"/>
      <protection locked="0"/>
    </xf>
    <xf numFmtId="0" fontId="6" fillId="4" borderId="60" xfId="0" applyFont="1" applyFill="1" applyBorder="1" applyAlignment="1">
      <alignment horizontal="center" vertical="center"/>
    </xf>
    <xf numFmtId="0" fontId="6" fillId="4" borderId="61" xfId="0" applyFont="1" applyFill="1" applyBorder="1" applyAlignment="1">
      <alignment horizontal="center" vertical="center"/>
    </xf>
    <xf numFmtId="0" fontId="6" fillId="4" borderId="62" xfId="0" applyFont="1" applyFill="1" applyBorder="1" applyAlignment="1">
      <alignment horizontal="center" vertical="center"/>
    </xf>
    <xf numFmtId="0" fontId="6" fillId="3" borderId="6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5" xfId="0" applyFont="1" applyFill="1" applyBorder="1" applyAlignment="1">
      <alignment horizontal="center" vertical="center"/>
    </xf>
    <xf numFmtId="0" fontId="6" fillId="3" borderId="66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7" fillId="3" borderId="4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left" vertical="center" indent="1"/>
    </xf>
    <xf numFmtId="0" fontId="6" fillId="4" borderId="48" xfId="0" applyFont="1" applyFill="1" applyBorder="1" applyAlignment="1">
      <alignment horizontal="left" vertical="center" indent="1"/>
    </xf>
    <xf numFmtId="0" fontId="6" fillId="4" borderId="49" xfId="0" applyFont="1" applyFill="1" applyBorder="1" applyAlignment="1">
      <alignment horizontal="left" vertical="center" indent="1"/>
    </xf>
    <xf numFmtId="0" fontId="7" fillId="11" borderId="50" xfId="0" applyFont="1" applyFill="1" applyBorder="1" applyAlignment="1" applyProtection="1">
      <alignment horizontal="left" vertical="center" indent="1"/>
      <protection locked="0"/>
    </xf>
    <xf numFmtId="0" fontId="7" fillId="11" borderId="48" xfId="0" applyFont="1" applyFill="1" applyBorder="1" applyAlignment="1" applyProtection="1">
      <alignment horizontal="left" vertical="center" indent="1"/>
      <protection locked="0"/>
    </xf>
    <xf numFmtId="0" fontId="7" fillId="11" borderId="51" xfId="0" applyFont="1" applyFill="1" applyBorder="1" applyAlignment="1" applyProtection="1">
      <alignment horizontal="left" vertical="center" indent="1"/>
      <protection locked="0"/>
    </xf>
    <xf numFmtId="0" fontId="6" fillId="4" borderId="52" xfId="0" applyFont="1" applyFill="1" applyBorder="1" applyAlignment="1">
      <alignment horizontal="left" vertical="center" indent="1"/>
    </xf>
    <xf numFmtId="0" fontId="6" fillId="4" borderId="53" xfId="0" applyFont="1" applyFill="1" applyBorder="1" applyAlignment="1">
      <alignment horizontal="left" vertical="center" indent="1"/>
    </xf>
    <xf numFmtId="0" fontId="6" fillId="4" borderId="7" xfId="0" applyFont="1" applyFill="1" applyBorder="1" applyAlignment="1">
      <alignment horizontal="left" vertical="center" indent="1"/>
    </xf>
    <xf numFmtId="14" fontId="7" fillId="11" borderId="6" xfId="0" applyNumberFormat="1" applyFont="1" applyFill="1" applyBorder="1" applyAlignment="1" applyProtection="1">
      <alignment horizontal="left" vertical="center" indent="1"/>
      <protection locked="0"/>
    </xf>
    <xf numFmtId="0" fontId="7" fillId="11" borderId="53" xfId="0" applyFont="1" applyFill="1" applyBorder="1" applyAlignment="1" applyProtection="1">
      <alignment horizontal="left" vertical="center" indent="1"/>
      <protection locked="0"/>
    </xf>
    <xf numFmtId="0" fontId="7" fillId="11" borderId="54" xfId="0" applyFont="1" applyFill="1" applyBorder="1" applyAlignment="1" applyProtection="1">
      <alignment horizontal="left" vertical="center" indent="1"/>
      <protection locked="0"/>
    </xf>
    <xf numFmtId="0" fontId="7" fillId="11" borderId="6" xfId="0" applyFont="1" applyFill="1" applyBorder="1" applyAlignment="1" applyProtection="1">
      <alignment horizontal="left" vertical="center" indent="1"/>
      <protection locked="0"/>
    </xf>
    <xf numFmtId="180" fontId="7" fillId="3" borderId="6" xfId="0" applyNumberFormat="1" applyFont="1" applyFill="1" applyBorder="1" applyAlignment="1">
      <alignment horizontal="left" vertical="center" indent="1"/>
    </xf>
    <xf numFmtId="180" fontId="7" fillId="3" borderId="54" xfId="0" applyNumberFormat="1" applyFont="1" applyFill="1" applyBorder="1" applyAlignment="1">
      <alignment horizontal="left" vertical="center" indent="1"/>
    </xf>
    <xf numFmtId="0" fontId="6" fillId="4" borderId="55" xfId="0" applyFont="1" applyFill="1" applyBorder="1" applyAlignment="1">
      <alignment horizontal="left" vertical="center" indent="1"/>
    </xf>
    <xf numFmtId="0" fontId="6" fillId="4" borderId="56" xfId="0" applyFont="1" applyFill="1" applyBorder="1" applyAlignment="1">
      <alignment horizontal="left" vertical="center" indent="1"/>
    </xf>
    <xf numFmtId="0" fontId="6" fillId="4" borderId="57" xfId="0" applyFont="1" applyFill="1" applyBorder="1" applyAlignment="1">
      <alignment horizontal="left" vertical="center" indent="1"/>
    </xf>
    <xf numFmtId="0" fontId="7" fillId="11" borderId="56" xfId="0" applyFont="1" applyFill="1" applyBorder="1" applyAlignment="1" applyProtection="1">
      <alignment horizontal="center" vertical="center"/>
      <protection locked="0"/>
    </xf>
    <xf numFmtId="0" fontId="7" fillId="11" borderId="59" xfId="0" applyFont="1" applyFill="1" applyBorder="1" applyAlignment="1" applyProtection="1">
      <alignment horizontal="center" vertical="center"/>
      <protection locked="0"/>
    </xf>
    <xf numFmtId="0" fontId="7" fillId="11" borderId="0" xfId="0" applyFont="1" applyFill="1" applyAlignment="1" applyProtection="1">
      <alignment horizontal="left" vertical="center" wrapText="1"/>
      <protection locked="0"/>
    </xf>
    <xf numFmtId="0" fontId="3" fillId="3" borderId="77" xfId="0" applyFont="1" applyFill="1" applyBorder="1" applyAlignment="1">
      <alignment horizontal="center" vertical="top" wrapText="1"/>
    </xf>
    <xf numFmtId="0" fontId="3" fillId="3" borderId="78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left" vertical="center"/>
    </xf>
    <xf numFmtId="0" fontId="7" fillId="3" borderId="64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54" xfId="0" applyFont="1" applyFill="1" applyBorder="1" applyAlignment="1">
      <alignment horizontal="left" vertical="center"/>
    </xf>
    <xf numFmtId="0" fontId="7" fillId="4" borderId="66" xfId="0" applyFont="1" applyFill="1" applyBorder="1" applyAlignment="1">
      <alignment horizontal="left" vertical="center"/>
    </xf>
    <xf numFmtId="0" fontId="7" fillId="4" borderId="67" xfId="0" applyFont="1" applyFill="1" applyBorder="1" applyAlignment="1">
      <alignment horizontal="left" vertical="center"/>
    </xf>
    <xf numFmtId="0" fontId="6" fillId="4" borderId="60" xfId="0" applyFont="1" applyFill="1" applyBorder="1" applyAlignment="1">
      <alignment horizontal="left" vertical="center" indent="1"/>
    </xf>
    <xf numFmtId="0" fontId="6" fillId="4" borderId="61" xfId="0" applyFont="1" applyFill="1" applyBorder="1" applyAlignment="1">
      <alignment horizontal="left" vertical="center" indent="1"/>
    </xf>
    <xf numFmtId="0" fontId="7" fillId="3" borderId="48" xfId="0" applyFont="1" applyFill="1" applyBorder="1" applyAlignment="1">
      <alignment horizontal="left" vertical="center" indent="1"/>
    </xf>
    <xf numFmtId="0" fontId="7" fillId="3" borderId="51" xfId="0" applyFont="1" applyFill="1" applyBorder="1" applyAlignment="1">
      <alignment horizontal="left" vertical="center" indent="1"/>
    </xf>
    <xf numFmtId="0" fontId="6" fillId="4" borderId="65" xfId="0" applyFont="1" applyFill="1" applyBorder="1" applyAlignment="1">
      <alignment horizontal="left" vertical="center" indent="1"/>
    </xf>
    <xf numFmtId="0" fontId="6" fillId="4" borderId="66" xfId="0" applyFont="1" applyFill="1" applyBorder="1" applyAlignment="1">
      <alignment horizontal="left" vertical="center" indent="1"/>
    </xf>
    <xf numFmtId="0" fontId="6" fillId="3" borderId="68" xfId="0" applyFont="1" applyFill="1" applyBorder="1" applyAlignment="1">
      <alignment horizontal="center" vertical="center"/>
    </xf>
    <xf numFmtId="0" fontId="6" fillId="3" borderId="69" xfId="0" applyFont="1" applyFill="1" applyBorder="1" applyAlignment="1">
      <alignment horizontal="center" vertical="center"/>
    </xf>
    <xf numFmtId="0" fontId="6" fillId="3" borderId="70" xfId="0" applyFont="1" applyFill="1" applyBorder="1" applyAlignment="1">
      <alignment horizontal="center" vertical="center"/>
    </xf>
    <xf numFmtId="0" fontId="6" fillId="3" borderId="71" xfId="0" applyFont="1" applyFill="1" applyBorder="1" applyAlignment="1">
      <alignment horizontal="center" vertical="center"/>
    </xf>
    <xf numFmtId="0" fontId="6" fillId="3" borderId="72" xfId="0" applyFont="1" applyFill="1" applyBorder="1" applyAlignment="1">
      <alignment horizontal="center" vertical="center"/>
    </xf>
    <xf numFmtId="0" fontId="6" fillId="3" borderId="7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 wrapText="1"/>
    </xf>
    <xf numFmtId="0" fontId="7" fillId="3" borderId="118" xfId="0" applyFont="1" applyFill="1" applyBorder="1" applyAlignment="1">
      <alignment horizontal="left" vertical="center" wrapText="1"/>
    </xf>
    <xf numFmtId="0" fontId="7" fillId="3" borderId="147" xfId="0" applyFont="1" applyFill="1" applyBorder="1" applyAlignment="1">
      <alignment horizontal="left" vertical="center" wrapText="1"/>
    </xf>
    <xf numFmtId="0" fontId="7" fillId="3" borderId="117" xfId="0" applyFont="1" applyFill="1" applyBorder="1" applyAlignment="1">
      <alignment horizontal="left" vertical="center" wrapText="1"/>
    </xf>
    <xf numFmtId="0" fontId="7" fillId="3" borderId="148" xfId="0" applyFont="1" applyFill="1" applyBorder="1" applyAlignment="1">
      <alignment horizontal="left" vertical="center" wrapText="1"/>
    </xf>
    <xf numFmtId="0" fontId="7" fillId="11" borderId="80" xfId="0" applyFont="1" applyFill="1" applyBorder="1" applyAlignment="1" applyProtection="1">
      <alignment horizontal="left" vertical="top" wrapText="1" indent="1"/>
      <protection locked="0"/>
    </xf>
    <xf numFmtId="0" fontId="7" fillId="11" borderId="0" xfId="0" applyFont="1" applyFill="1" applyAlignment="1" applyProtection="1">
      <alignment horizontal="left" vertical="top" wrapText="1" indent="1"/>
      <protection locked="0"/>
    </xf>
    <xf numFmtId="0" fontId="7" fillId="11" borderId="81" xfId="0" applyFont="1" applyFill="1" applyBorder="1" applyAlignment="1" applyProtection="1">
      <alignment horizontal="left" vertical="top" wrapText="1" indent="1"/>
      <protection locked="0"/>
    </xf>
    <xf numFmtId="0" fontId="7" fillId="11" borderId="82" xfId="0" applyFont="1" applyFill="1" applyBorder="1" applyAlignment="1" applyProtection="1">
      <alignment horizontal="left" vertical="top" wrapText="1" indent="1"/>
      <protection locked="0"/>
    </xf>
    <xf numFmtId="0" fontId="7" fillId="11" borderId="83" xfId="0" applyFont="1" applyFill="1" applyBorder="1" applyAlignment="1" applyProtection="1">
      <alignment horizontal="left" vertical="top" wrapText="1" indent="1"/>
      <protection locked="0"/>
    </xf>
    <xf numFmtId="0" fontId="7" fillId="11" borderId="84" xfId="0" applyFont="1" applyFill="1" applyBorder="1" applyAlignment="1" applyProtection="1">
      <alignment horizontal="left" vertical="top" wrapText="1" indent="1"/>
      <protection locked="0"/>
    </xf>
    <xf numFmtId="183" fontId="7" fillId="11" borderId="44" xfId="1" applyNumberFormat="1" applyFont="1" applyFill="1" applyBorder="1" applyAlignment="1" applyProtection="1">
      <alignment horizontal="right" vertical="center" indent="1"/>
      <protection locked="0"/>
    </xf>
    <xf numFmtId="183" fontId="7" fillId="11" borderId="98" xfId="1" applyNumberFormat="1" applyFont="1" applyFill="1" applyBorder="1" applyAlignment="1" applyProtection="1">
      <alignment horizontal="right" vertical="center" indent="1"/>
      <protection locked="0"/>
    </xf>
    <xf numFmtId="0" fontId="7" fillId="3" borderId="43" xfId="0" applyFont="1" applyFill="1" applyBorder="1">
      <alignment vertical="center"/>
    </xf>
    <xf numFmtId="0" fontId="7" fillId="3" borderId="99" xfId="0" applyFont="1" applyFill="1" applyBorder="1">
      <alignment vertical="center"/>
    </xf>
    <xf numFmtId="0" fontId="7" fillId="3" borderId="100" xfId="0" applyFont="1" applyFill="1" applyBorder="1">
      <alignment vertical="center"/>
    </xf>
    <xf numFmtId="0" fontId="6" fillId="4" borderId="77" xfId="0" applyFont="1" applyFill="1" applyBorder="1" applyAlignment="1">
      <alignment horizontal="center" vertical="center" wrapText="1"/>
    </xf>
    <xf numFmtId="0" fontId="6" fillId="4" borderId="85" xfId="0" applyFont="1" applyFill="1" applyBorder="1" applyAlignment="1">
      <alignment horizontal="center" vertical="center" wrapText="1"/>
    </xf>
    <xf numFmtId="0" fontId="6" fillId="4" borderId="8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1" xfId="0" applyFont="1" applyFill="1" applyBorder="1" applyAlignment="1">
      <alignment horizontal="center" vertical="center" wrapText="1"/>
    </xf>
    <xf numFmtId="0" fontId="6" fillId="4" borderId="92" xfId="0" applyFont="1" applyFill="1" applyBorder="1" applyAlignment="1">
      <alignment horizontal="center" vertical="center" wrapText="1"/>
    </xf>
    <xf numFmtId="0" fontId="7" fillId="3" borderId="88" xfId="0" applyFont="1" applyFill="1" applyBorder="1" applyAlignment="1">
      <alignment horizontal="left" vertical="center" wrapText="1"/>
    </xf>
    <xf numFmtId="0" fontId="7" fillId="3" borderId="78" xfId="0" applyFont="1" applyFill="1" applyBorder="1" applyAlignment="1">
      <alignment horizontal="left" vertical="center" wrapText="1"/>
    </xf>
    <xf numFmtId="0" fontId="7" fillId="3" borderId="79" xfId="0" applyFont="1" applyFill="1" applyBorder="1" applyAlignment="1">
      <alignment horizontal="left" vertical="center" wrapText="1"/>
    </xf>
    <xf numFmtId="0" fontId="7" fillId="3" borderId="90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81" xfId="0" applyFont="1" applyFill="1" applyBorder="1" applyAlignment="1">
      <alignment horizontal="left" vertical="center" wrapText="1"/>
    </xf>
    <xf numFmtId="0" fontId="7" fillId="3" borderId="93" xfId="0" applyFont="1" applyFill="1" applyBorder="1" applyAlignment="1">
      <alignment horizontal="left" vertical="center" wrapText="1"/>
    </xf>
    <xf numFmtId="0" fontId="7" fillId="3" borderId="94" xfId="0" applyFont="1" applyFill="1" applyBorder="1" applyAlignment="1">
      <alignment horizontal="left" vertical="center" wrapText="1"/>
    </xf>
    <xf numFmtId="0" fontId="7" fillId="3" borderId="95" xfId="0" applyFont="1" applyFill="1" applyBorder="1" applyAlignment="1">
      <alignment horizontal="left" vertical="center" wrapText="1"/>
    </xf>
    <xf numFmtId="0" fontId="7" fillId="3" borderId="43" xfId="0" applyFont="1" applyFill="1" applyBorder="1" applyAlignment="1">
      <alignment horizontal="left" vertical="center" wrapText="1"/>
    </xf>
    <xf numFmtId="0" fontId="7" fillId="3" borderId="99" xfId="0" applyFont="1" applyFill="1" applyBorder="1" applyAlignment="1">
      <alignment horizontal="left" vertical="center" wrapText="1"/>
    </xf>
    <xf numFmtId="0" fontId="7" fillId="3" borderId="100" xfId="0" applyFont="1" applyFill="1" applyBorder="1" applyAlignment="1">
      <alignment horizontal="left" vertical="center" wrapText="1"/>
    </xf>
    <xf numFmtId="184" fontId="7" fillId="11" borderId="44" xfId="1" applyNumberFormat="1" applyFont="1" applyFill="1" applyBorder="1" applyAlignment="1" applyProtection="1">
      <alignment horizontal="right" vertical="center" indent="1"/>
      <protection locked="0"/>
    </xf>
    <xf numFmtId="184" fontId="7" fillId="11" borderId="98" xfId="1" applyNumberFormat="1" applyFont="1" applyFill="1" applyBorder="1" applyAlignment="1" applyProtection="1">
      <alignment horizontal="right" vertical="center" indent="1"/>
      <protection locked="0"/>
    </xf>
    <xf numFmtId="0" fontId="7" fillId="3" borderId="98" xfId="0" applyFont="1" applyFill="1" applyBorder="1" applyAlignment="1">
      <alignment horizontal="left" vertical="center" wrapText="1"/>
    </xf>
    <xf numFmtId="0" fontId="7" fillId="3" borderId="98" xfId="0" applyFont="1" applyFill="1" applyBorder="1" applyAlignment="1">
      <alignment horizontal="left" vertical="center"/>
    </xf>
    <xf numFmtId="0" fontId="7" fillId="3" borderId="101" xfId="0" applyFont="1" applyFill="1" applyBorder="1" applyAlignment="1">
      <alignment horizontal="left" vertical="center"/>
    </xf>
    <xf numFmtId="0" fontId="7" fillId="11" borderId="44" xfId="0" applyFont="1" applyFill="1" applyBorder="1" applyAlignment="1" applyProtection="1">
      <alignment horizontal="center" vertical="center"/>
      <protection locked="0"/>
    </xf>
    <xf numFmtId="0" fontId="7" fillId="11" borderId="98" xfId="0" applyFont="1" applyFill="1" applyBorder="1" applyAlignment="1" applyProtection="1">
      <alignment horizontal="center" vertical="center"/>
      <protection locked="0"/>
    </xf>
    <xf numFmtId="0" fontId="6" fillId="4" borderId="102" xfId="0" applyFont="1" applyFill="1" applyBorder="1" applyAlignment="1">
      <alignment horizontal="center" vertical="center" wrapText="1"/>
    </xf>
    <xf numFmtId="0" fontId="6" fillId="4" borderId="103" xfId="0" applyFont="1" applyFill="1" applyBorder="1" applyAlignment="1">
      <alignment horizontal="center" vertical="center" wrapText="1"/>
    </xf>
    <xf numFmtId="0" fontId="7" fillId="11" borderId="104" xfId="0" applyFont="1" applyFill="1" applyBorder="1" applyAlignment="1" applyProtection="1">
      <alignment horizontal="left" vertical="top" wrapText="1"/>
      <protection locked="0"/>
    </xf>
    <xf numFmtId="0" fontId="7" fillId="11" borderId="105" xfId="0" applyFont="1" applyFill="1" applyBorder="1" applyAlignment="1" applyProtection="1">
      <alignment horizontal="left" vertical="top" wrapText="1"/>
      <protection locked="0"/>
    </xf>
    <xf numFmtId="0" fontId="7" fillId="11" borderId="0" xfId="0" applyFont="1" applyFill="1" applyAlignment="1" applyProtection="1">
      <alignment horizontal="left" vertical="top" wrapText="1"/>
      <protection locked="0"/>
    </xf>
    <xf numFmtId="0" fontId="7" fillId="11" borderId="108" xfId="0" applyFont="1" applyFill="1" applyBorder="1" applyAlignment="1" applyProtection="1">
      <alignment horizontal="left" vertical="top" wrapText="1"/>
      <protection locked="0"/>
    </xf>
    <xf numFmtId="0" fontId="7" fillId="11" borderId="94" xfId="0" applyFont="1" applyFill="1" applyBorder="1" applyAlignment="1" applyProtection="1">
      <alignment horizontal="left" vertical="top" wrapText="1"/>
      <protection locked="0"/>
    </xf>
    <xf numFmtId="0" fontId="7" fillId="11" borderId="109" xfId="0" applyFont="1" applyFill="1" applyBorder="1" applyAlignment="1" applyProtection="1">
      <alignment horizontal="left" vertical="top" wrapText="1"/>
      <protection locked="0"/>
    </xf>
    <xf numFmtId="0" fontId="7" fillId="3" borderId="106" xfId="0" applyFont="1" applyFill="1" applyBorder="1" applyAlignment="1">
      <alignment horizontal="left" vertical="top" wrapText="1"/>
    </xf>
    <xf numFmtId="0" fontId="7" fillId="3" borderId="104" xfId="0" applyFont="1" applyFill="1" applyBorder="1" applyAlignment="1">
      <alignment horizontal="left" vertical="top" wrapText="1"/>
    </xf>
    <xf numFmtId="0" fontId="7" fillId="3" borderId="107" xfId="0" applyFont="1" applyFill="1" applyBorder="1" applyAlignment="1">
      <alignment horizontal="left" vertical="top" wrapText="1"/>
    </xf>
    <xf numFmtId="0" fontId="7" fillId="3" borderId="90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81" xfId="0" applyFont="1" applyFill="1" applyBorder="1" applyAlignment="1">
      <alignment horizontal="left" vertical="top" wrapText="1"/>
    </xf>
    <xf numFmtId="0" fontId="7" fillId="3" borderId="93" xfId="0" applyFont="1" applyFill="1" applyBorder="1" applyAlignment="1">
      <alignment horizontal="left" vertical="top" wrapText="1"/>
    </xf>
    <xf numFmtId="0" fontId="7" fillId="3" borderId="94" xfId="0" applyFont="1" applyFill="1" applyBorder="1" applyAlignment="1">
      <alignment horizontal="left" vertical="top" wrapText="1"/>
    </xf>
    <xf numFmtId="0" fontId="7" fillId="3" borderId="95" xfId="0" applyFont="1" applyFill="1" applyBorder="1" applyAlignment="1">
      <alignment horizontal="left" vertical="top" wrapText="1"/>
    </xf>
    <xf numFmtId="0" fontId="6" fillId="4" borderId="102" xfId="0" applyFont="1" applyFill="1" applyBorder="1" applyAlignment="1">
      <alignment horizontal="center" vertical="center"/>
    </xf>
    <xf numFmtId="0" fontId="6" fillId="4" borderId="103" xfId="0" applyFont="1" applyFill="1" applyBorder="1" applyAlignment="1">
      <alignment horizontal="center" vertical="center"/>
    </xf>
    <xf numFmtId="0" fontId="6" fillId="4" borderId="82" xfId="0" applyFont="1" applyFill="1" applyBorder="1" applyAlignment="1">
      <alignment horizontal="center" vertical="center"/>
    </xf>
    <xf numFmtId="0" fontId="6" fillId="4" borderId="110" xfId="0" applyFont="1" applyFill="1" applyBorder="1" applyAlignment="1">
      <alignment horizontal="center" vertical="center"/>
    </xf>
    <xf numFmtId="0" fontId="7" fillId="11" borderId="149" xfId="0" applyFont="1" applyFill="1" applyBorder="1" applyAlignment="1" applyProtection="1">
      <alignment horizontal="left" vertical="center" wrapText="1"/>
      <protection locked="0"/>
    </xf>
    <xf numFmtId="0" fontId="7" fillId="11" borderId="105" xfId="0" applyFont="1" applyFill="1" applyBorder="1" applyAlignment="1" applyProtection="1">
      <alignment horizontal="left" vertical="center" wrapText="1"/>
      <protection locked="0"/>
    </xf>
    <xf numFmtId="0" fontId="7" fillId="11" borderId="150" xfId="0" applyFont="1" applyFill="1" applyBorder="1" applyAlignment="1" applyProtection="1">
      <alignment horizontal="left" vertical="center" wrapText="1"/>
      <protection locked="0"/>
    </xf>
    <xf numFmtId="0" fontId="7" fillId="11" borderId="151" xfId="0" applyFont="1" applyFill="1" applyBorder="1" applyAlignment="1" applyProtection="1">
      <alignment horizontal="left" vertical="center" wrapText="1"/>
      <protection locked="0"/>
    </xf>
    <xf numFmtId="0" fontId="7" fillId="3" borderId="106" xfId="0" applyFont="1" applyFill="1" applyBorder="1" applyAlignment="1">
      <alignment horizontal="left" vertical="center" wrapText="1"/>
    </xf>
    <xf numFmtId="0" fontId="7" fillId="3" borderId="104" xfId="0" applyFont="1" applyFill="1" applyBorder="1" applyAlignment="1">
      <alignment horizontal="left" vertical="center" wrapText="1"/>
    </xf>
    <xf numFmtId="0" fontId="7" fillId="3" borderId="107" xfId="0" applyFont="1" applyFill="1" applyBorder="1" applyAlignment="1">
      <alignment horizontal="left" vertical="center" wrapText="1"/>
    </xf>
    <xf numFmtId="0" fontId="7" fillId="3" borderId="111" xfId="0" applyFont="1" applyFill="1" applyBorder="1" applyAlignment="1">
      <alignment horizontal="left" vertical="center" wrapText="1"/>
    </xf>
    <xf numFmtId="0" fontId="7" fillId="3" borderId="83" xfId="0" applyFont="1" applyFill="1" applyBorder="1" applyAlignment="1">
      <alignment horizontal="left" vertical="center" wrapText="1"/>
    </xf>
    <xf numFmtId="0" fontId="7" fillId="3" borderId="8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 applyProtection="1">
      <alignment horizontal="center" vertical="center"/>
      <protection locked="0"/>
    </xf>
    <xf numFmtId="0" fontId="7" fillId="3" borderId="46" xfId="0" applyFont="1" applyFill="1" applyBorder="1" applyAlignment="1">
      <alignment horizontal="left" vertical="center" wrapText="1"/>
    </xf>
    <xf numFmtId="0" fontId="7" fillId="3" borderId="112" xfId="0" applyFont="1" applyFill="1" applyBorder="1" applyAlignment="1">
      <alignment horizontal="left" vertical="center"/>
    </xf>
    <xf numFmtId="0" fontId="7" fillId="3" borderId="113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/>
    </xf>
    <xf numFmtId="186" fontId="7" fillId="11" borderId="5" xfId="0" applyNumberFormat="1" applyFont="1" applyFill="1" applyBorder="1" applyAlignment="1" applyProtection="1">
      <alignment horizontal="center" vertical="center"/>
      <protection locked="0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1" borderId="7" xfId="0" applyFill="1" applyBorder="1" applyAlignment="1" applyProtection="1">
      <alignment horizontal="center" vertical="center"/>
      <protection locked="0"/>
    </xf>
    <xf numFmtId="0" fontId="38" fillId="11" borderId="6" xfId="0" applyFont="1" applyFill="1" applyBorder="1" applyAlignment="1" applyProtection="1">
      <alignment horizontal="center" vertical="center"/>
      <protection locked="0"/>
    </xf>
    <xf numFmtId="0" fontId="38" fillId="11" borderId="7" xfId="0" applyFont="1" applyFill="1" applyBorder="1" applyAlignment="1" applyProtection="1">
      <alignment horizontal="center" vertical="center"/>
      <protection locked="0"/>
    </xf>
    <xf numFmtId="0" fontId="40" fillId="4" borderId="126" xfId="0" applyFont="1" applyFill="1" applyBorder="1" applyAlignment="1">
      <alignment horizontal="center" vertical="center" wrapText="1"/>
    </xf>
    <xf numFmtId="0" fontId="41" fillId="3" borderId="5" xfId="0" applyFont="1" applyFill="1" applyBorder="1" applyAlignment="1">
      <alignment horizontal="justify" vertical="center" wrapText="1"/>
    </xf>
    <xf numFmtId="3" fontId="41" fillId="3" borderId="118" xfId="0" applyNumberFormat="1" applyFont="1" applyFill="1" applyBorder="1" applyAlignment="1">
      <alignment horizontal="center" vertical="center" wrapText="1"/>
    </xf>
    <xf numFmtId="3" fontId="41" fillId="3" borderId="138" xfId="0" applyNumberFormat="1" applyFont="1" applyFill="1" applyBorder="1" applyAlignment="1">
      <alignment horizontal="center" vertical="center" wrapText="1"/>
    </xf>
    <xf numFmtId="3" fontId="41" fillId="3" borderId="116" xfId="0" applyNumberFormat="1" applyFont="1" applyFill="1" applyBorder="1" applyAlignment="1">
      <alignment horizontal="center" vertical="center" wrapText="1"/>
    </xf>
    <xf numFmtId="3" fontId="41" fillId="3" borderId="81" xfId="0" applyNumberFormat="1" applyFont="1" applyFill="1" applyBorder="1" applyAlignment="1">
      <alignment horizontal="center" vertical="center" wrapText="1"/>
    </xf>
    <xf numFmtId="3" fontId="41" fillId="3" borderId="117" xfId="0" applyNumberFormat="1" applyFont="1" applyFill="1" applyBorder="1" applyAlignment="1">
      <alignment horizontal="center" vertical="center" wrapText="1"/>
    </xf>
    <xf numFmtId="3" fontId="41" fillId="3" borderId="137" xfId="0" applyNumberFormat="1" applyFont="1" applyFill="1" applyBorder="1" applyAlignment="1">
      <alignment horizontal="center" vertical="center" wrapText="1"/>
    </xf>
    <xf numFmtId="0" fontId="41" fillId="11" borderId="5" xfId="0" applyFont="1" applyFill="1" applyBorder="1" applyAlignment="1" applyProtection="1">
      <alignment horizontal="justify" vertical="center" wrapText="1"/>
      <protection locked="0"/>
    </xf>
    <xf numFmtId="0" fontId="41" fillId="3" borderId="114" xfId="0" applyFont="1" applyFill="1" applyBorder="1" applyAlignment="1">
      <alignment horizontal="left" vertical="center" wrapText="1" indent="1"/>
    </xf>
    <xf numFmtId="0" fontId="41" fillId="3" borderId="131" xfId="0" applyFont="1" applyFill="1" applyBorder="1" applyAlignment="1">
      <alignment horizontal="left" vertical="center" wrapText="1" indent="1"/>
    </xf>
    <xf numFmtId="0" fontId="39" fillId="3" borderId="120" xfId="0" applyFont="1" applyFill="1" applyBorder="1" applyAlignment="1">
      <alignment horizontal="center" vertical="center"/>
    </xf>
    <xf numFmtId="0" fontId="39" fillId="3" borderId="121" xfId="0" applyFont="1" applyFill="1" applyBorder="1" applyAlignment="1">
      <alignment horizontal="center" vertical="center"/>
    </xf>
    <xf numFmtId="0" fontId="39" fillId="3" borderId="122" xfId="0" applyFont="1" applyFill="1" applyBorder="1" applyAlignment="1">
      <alignment horizontal="center" vertical="center"/>
    </xf>
    <xf numFmtId="0" fontId="40" fillId="4" borderId="123" xfId="0" applyFont="1" applyFill="1" applyBorder="1" applyAlignment="1">
      <alignment horizontal="center" vertical="center" wrapText="1"/>
    </xf>
    <xf numFmtId="0" fontId="40" fillId="4" borderId="128" xfId="0" applyFont="1" applyFill="1" applyBorder="1" applyAlignment="1">
      <alignment horizontal="center" vertical="center" wrapText="1"/>
    </xf>
    <xf numFmtId="49" fontId="41" fillId="3" borderId="124" xfId="0" applyNumberFormat="1" applyFont="1" applyFill="1" applyBorder="1" applyAlignment="1">
      <alignment horizontal="left" vertical="center" wrapText="1" indent="1"/>
    </xf>
    <xf numFmtId="49" fontId="41" fillId="3" borderId="125" xfId="0" applyNumberFormat="1" applyFont="1" applyFill="1" applyBorder="1" applyAlignment="1">
      <alignment horizontal="left" vertical="center" wrapText="1" indent="1"/>
    </xf>
    <xf numFmtId="49" fontId="41" fillId="3" borderId="5" xfId="0" applyNumberFormat="1" applyFont="1" applyFill="1" applyBorder="1" applyAlignment="1">
      <alignment horizontal="left" vertical="center" wrapText="1" indent="1"/>
    </xf>
    <xf numFmtId="49" fontId="41" fillId="3" borderId="127" xfId="0" applyNumberFormat="1" applyFont="1" applyFill="1" applyBorder="1" applyAlignment="1">
      <alignment horizontal="left" vertical="center" wrapText="1" indent="1"/>
    </xf>
    <xf numFmtId="49" fontId="41" fillId="3" borderId="66" xfId="0" applyNumberFormat="1" applyFont="1" applyFill="1" applyBorder="1" applyAlignment="1">
      <alignment horizontal="left" vertical="center" wrapText="1" indent="1"/>
    </xf>
    <xf numFmtId="49" fontId="41" fillId="3" borderId="129" xfId="0" applyNumberFormat="1" applyFont="1" applyFill="1" applyBorder="1" applyAlignment="1">
      <alignment horizontal="left" vertical="center" wrapText="1" indent="1"/>
    </xf>
    <xf numFmtId="0" fontId="41" fillId="3" borderId="58" xfId="0" applyFont="1" applyFill="1" applyBorder="1" applyAlignment="1">
      <alignment horizontal="left" vertical="center" wrapText="1" indent="1"/>
    </xf>
    <xf numFmtId="0" fontId="41" fillId="3" borderId="56" xfId="0" applyFont="1" applyFill="1" applyBorder="1" applyAlignment="1">
      <alignment horizontal="left" vertical="center" wrapText="1" indent="1"/>
    </xf>
    <xf numFmtId="0" fontId="40" fillId="4" borderId="58" xfId="0" applyFont="1" applyFill="1" applyBorder="1" applyAlignment="1">
      <alignment horizontal="center" vertical="center" wrapText="1"/>
    </xf>
    <xf numFmtId="0" fontId="40" fillId="4" borderId="135" xfId="0" applyFont="1" applyFill="1" applyBorder="1" applyAlignment="1">
      <alignment horizontal="center" vertical="center" wrapText="1"/>
    </xf>
    <xf numFmtId="0" fontId="40" fillId="4" borderId="132" xfId="0" applyFont="1" applyFill="1" applyBorder="1" applyAlignment="1">
      <alignment horizontal="center" vertical="center" wrapText="1"/>
    </xf>
    <xf numFmtId="183" fontId="41" fillId="3" borderId="61" xfId="0" applyNumberFormat="1" applyFont="1" applyFill="1" applyBorder="1" applyAlignment="1">
      <alignment horizontal="center" vertical="center" wrapText="1"/>
    </xf>
    <xf numFmtId="183" fontId="41" fillId="3" borderId="5" xfId="0" applyNumberFormat="1" applyFont="1" applyFill="1" applyBorder="1" applyAlignment="1">
      <alignment horizontal="center" vertical="center" wrapText="1"/>
    </xf>
    <xf numFmtId="183" fontId="41" fillId="3" borderId="66" xfId="0" applyNumberFormat="1" applyFont="1" applyFill="1" applyBorder="1" applyAlignment="1">
      <alignment horizontal="center" vertical="center" wrapText="1"/>
    </xf>
    <xf numFmtId="0" fontId="40" fillId="4" borderId="61" xfId="0" applyFont="1" applyFill="1" applyBorder="1" applyAlignment="1">
      <alignment horizontal="left" vertical="center" wrapText="1" indent="1"/>
    </xf>
    <xf numFmtId="183" fontId="41" fillId="3" borderId="133" xfId="0" applyNumberFormat="1" applyFont="1" applyFill="1" applyBorder="1" applyAlignment="1">
      <alignment horizontal="center" vertical="center" wrapText="1"/>
    </xf>
    <xf numFmtId="0" fontId="40" fillId="4" borderId="5" xfId="0" applyFont="1" applyFill="1" applyBorder="1" applyAlignment="1">
      <alignment horizontal="left" vertical="center" wrapText="1" indent="1"/>
    </xf>
    <xf numFmtId="184" fontId="41" fillId="3" borderId="5" xfId="0" applyNumberFormat="1" applyFont="1" applyFill="1" applyBorder="1" applyAlignment="1">
      <alignment horizontal="center" vertical="center" wrapText="1"/>
    </xf>
    <xf numFmtId="184" fontId="41" fillId="3" borderId="127" xfId="0" applyNumberFormat="1" applyFont="1" applyFill="1" applyBorder="1" applyAlignment="1">
      <alignment horizontal="center" vertical="center" wrapText="1"/>
    </xf>
    <xf numFmtId="0" fontId="40" fillId="4" borderId="66" xfId="0" applyFont="1" applyFill="1" applyBorder="1" applyAlignment="1">
      <alignment horizontal="left" vertical="center" wrapText="1" indent="1"/>
    </xf>
    <xf numFmtId="184" fontId="41" fillId="3" borderId="66" xfId="0" applyNumberFormat="1" applyFont="1" applyFill="1" applyBorder="1" applyAlignment="1">
      <alignment horizontal="center" vertical="center" wrapText="1"/>
    </xf>
    <xf numFmtId="184" fontId="41" fillId="3" borderId="129" xfId="0" applyNumberFormat="1" applyFont="1" applyFill="1" applyBorder="1" applyAlignment="1">
      <alignment horizontal="center" vertical="center" wrapText="1"/>
    </xf>
    <xf numFmtId="0" fontId="42" fillId="3" borderId="61" xfId="0" applyFont="1" applyFill="1" applyBorder="1" applyAlignment="1">
      <alignment horizontal="left" vertical="center" wrapText="1" indent="1"/>
    </xf>
    <xf numFmtId="0" fontId="42" fillId="3" borderId="133" xfId="0" applyFont="1" applyFill="1" applyBorder="1" applyAlignment="1">
      <alignment horizontal="left" vertical="center" wrapText="1" indent="1"/>
    </xf>
    <xf numFmtId="0" fontId="42" fillId="3" borderId="5" xfId="0" applyFont="1" applyFill="1" applyBorder="1" applyAlignment="1">
      <alignment horizontal="left" vertical="center" wrapText="1" indent="1"/>
    </xf>
    <xf numFmtId="0" fontId="42" fillId="3" borderId="127" xfId="0" applyFont="1" applyFill="1" applyBorder="1" applyAlignment="1">
      <alignment horizontal="left" vertical="center" wrapText="1" indent="1"/>
    </xf>
    <xf numFmtId="0" fontId="42" fillId="3" borderId="66" xfId="0" applyFont="1" applyFill="1" applyBorder="1" applyAlignment="1">
      <alignment horizontal="left" vertical="center" wrapText="1" indent="1"/>
    </xf>
    <xf numFmtId="0" fontId="42" fillId="3" borderId="129" xfId="0" applyFont="1" applyFill="1" applyBorder="1" applyAlignment="1">
      <alignment horizontal="left" vertical="center" wrapText="1" indent="1"/>
    </xf>
    <xf numFmtId="0" fontId="41" fillId="11" borderId="61" xfId="0" applyFont="1" applyFill="1" applyBorder="1" applyAlignment="1" applyProtection="1">
      <alignment horizontal="left" vertical="center" wrapText="1" indent="1"/>
      <protection locked="0"/>
    </xf>
    <xf numFmtId="0" fontId="40" fillId="3" borderId="61" xfId="0" applyFont="1" applyFill="1" applyBorder="1" applyAlignment="1">
      <alignment horizontal="center" vertical="center" wrapText="1"/>
    </xf>
    <xf numFmtId="0" fontId="42" fillId="11" borderId="50" xfId="0" applyFont="1" applyFill="1" applyBorder="1" applyAlignment="1" applyProtection="1">
      <alignment horizontal="center" vertical="center" wrapText="1"/>
      <protection locked="0"/>
    </xf>
    <xf numFmtId="0" fontId="42" fillId="11" borderId="48" xfId="0" applyFont="1" applyFill="1" applyBorder="1" applyAlignment="1" applyProtection="1">
      <alignment horizontal="center" vertical="center" wrapText="1"/>
      <protection locked="0"/>
    </xf>
    <xf numFmtId="0" fontId="42" fillId="11" borderId="134" xfId="0" applyFont="1" applyFill="1" applyBorder="1" applyAlignment="1" applyProtection="1">
      <alignment horizontal="center" vertical="center" wrapText="1"/>
      <protection locked="0"/>
    </xf>
    <xf numFmtId="0" fontId="41" fillId="3" borderId="61" xfId="0" applyFont="1" applyFill="1" applyBorder="1" applyAlignment="1">
      <alignment horizontal="justify" vertical="center" wrapText="1"/>
    </xf>
    <xf numFmtId="3" fontId="41" fillId="3" borderId="115" xfId="0" applyNumberFormat="1" applyFont="1" applyFill="1" applyBorder="1" applyAlignment="1">
      <alignment horizontal="center" vertical="center" wrapText="1"/>
    </xf>
    <xf numFmtId="3" fontId="41" fillId="3" borderId="136" xfId="0" applyNumberFormat="1" applyFont="1" applyFill="1" applyBorder="1" applyAlignment="1">
      <alignment horizontal="center" vertical="center" wrapText="1"/>
    </xf>
    <xf numFmtId="0" fontId="40" fillId="4" borderId="139" xfId="0" applyFont="1" applyFill="1" applyBorder="1" applyAlignment="1">
      <alignment horizontal="center" vertical="center" wrapText="1"/>
    </xf>
    <xf numFmtId="0" fontId="40" fillId="4" borderId="140" xfId="0" applyFont="1" applyFill="1" applyBorder="1" applyAlignment="1">
      <alignment horizontal="center" vertical="center" wrapText="1"/>
    </xf>
    <xf numFmtId="0" fontId="40" fillId="4" borderId="141" xfId="0" applyFont="1" applyFill="1" applyBorder="1" applyAlignment="1">
      <alignment horizontal="center" vertical="center" wrapText="1"/>
    </xf>
    <xf numFmtId="0" fontId="41" fillId="3" borderId="118" xfId="0" applyFont="1" applyFill="1" applyBorder="1" applyAlignment="1">
      <alignment horizontal="center" vertical="center" wrapText="1"/>
    </xf>
    <xf numFmtId="0" fontId="41" fillId="3" borderId="138" xfId="0" applyFont="1" applyFill="1" applyBorder="1" applyAlignment="1">
      <alignment horizontal="center" vertical="center" wrapText="1"/>
    </xf>
    <xf numFmtId="0" fontId="41" fillId="3" borderId="116" xfId="0" applyFont="1" applyFill="1" applyBorder="1" applyAlignment="1">
      <alignment horizontal="center" vertical="center" wrapText="1"/>
    </xf>
    <xf numFmtId="0" fontId="41" fillId="3" borderId="81" xfId="0" applyFont="1" applyFill="1" applyBorder="1" applyAlignment="1">
      <alignment horizontal="center" vertical="center" wrapText="1"/>
    </xf>
    <xf numFmtId="0" fontId="41" fillId="3" borderId="119" xfId="0" applyFont="1" applyFill="1" applyBorder="1" applyAlignment="1">
      <alignment horizontal="center" vertical="center" wrapText="1"/>
    </xf>
    <xf numFmtId="0" fontId="41" fillId="3" borderId="142" xfId="0" applyFont="1" applyFill="1" applyBorder="1" applyAlignment="1">
      <alignment horizontal="center" vertical="center" wrapText="1"/>
    </xf>
    <xf numFmtId="0" fontId="41" fillId="11" borderId="66" xfId="0" applyFont="1" applyFill="1" applyBorder="1" applyAlignment="1" applyProtection="1">
      <alignment horizontal="justify" vertical="center" wrapText="1"/>
      <protection locked="0"/>
    </xf>
    <xf numFmtId="0" fontId="41" fillId="3" borderId="117" xfId="0" applyFont="1" applyFill="1" applyBorder="1" applyAlignment="1">
      <alignment horizontal="center" vertical="center" wrapText="1"/>
    </xf>
    <xf numFmtId="0" fontId="41" fillId="3" borderId="137" xfId="0" applyFont="1" applyFill="1" applyBorder="1" applyAlignment="1">
      <alignment horizontal="center" vertical="center" wrapText="1"/>
    </xf>
    <xf numFmtId="0" fontId="40" fillId="4" borderId="143" xfId="0" applyFont="1" applyFill="1" applyBorder="1" applyAlignment="1">
      <alignment horizontal="center" vertical="center" wrapText="1"/>
    </xf>
    <xf numFmtId="0" fontId="40" fillId="4" borderId="144" xfId="0" applyFont="1" applyFill="1" applyBorder="1" applyAlignment="1">
      <alignment horizontal="center" vertical="center" wrapText="1"/>
    </xf>
    <xf numFmtId="0" fontId="42" fillId="11" borderId="61" xfId="0" applyFont="1" applyFill="1" applyBorder="1" applyAlignment="1" applyProtection="1">
      <alignment horizontal="center" vertical="center" wrapText="1"/>
      <protection locked="0"/>
    </xf>
    <xf numFmtId="0" fontId="42" fillId="11" borderId="145" xfId="0" applyFont="1" applyFill="1" applyBorder="1" applyAlignment="1" applyProtection="1">
      <alignment horizontal="center" vertical="center" wrapText="1"/>
      <protection locked="0"/>
    </xf>
    <xf numFmtId="0" fontId="40" fillId="4" borderId="61" xfId="0" applyFont="1" applyFill="1" applyBorder="1" applyAlignment="1">
      <alignment horizontal="center" vertical="center" wrapText="1"/>
    </xf>
    <xf numFmtId="0" fontId="40" fillId="4" borderId="145" xfId="0" applyFont="1" applyFill="1" applyBorder="1" applyAlignment="1">
      <alignment horizontal="center" vertical="center" wrapText="1"/>
    </xf>
    <xf numFmtId="0" fontId="41" fillId="11" borderId="61" xfId="0" applyFont="1" applyFill="1" applyBorder="1" applyAlignment="1" applyProtection="1">
      <alignment horizontal="center" vertical="center" wrapText="1"/>
      <protection locked="0"/>
    </xf>
    <xf numFmtId="0" fontId="41" fillId="11" borderId="133" xfId="0" applyFont="1" applyFill="1" applyBorder="1" applyAlignment="1" applyProtection="1">
      <alignment horizontal="center" vertical="center" wrapText="1"/>
      <protection locked="0"/>
    </xf>
    <xf numFmtId="0" fontId="41" fillId="11" borderId="145" xfId="0" applyFont="1" applyFill="1" applyBorder="1" applyAlignment="1" applyProtection="1">
      <alignment horizontal="center" vertical="center" wrapText="1"/>
      <protection locked="0"/>
    </xf>
    <xf numFmtId="0" fontId="41" fillId="11" borderId="146" xfId="0" applyFont="1" applyFill="1" applyBorder="1" applyAlignment="1" applyProtection="1">
      <alignment horizontal="center" vertical="center" wrapText="1"/>
      <protection locked="0"/>
    </xf>
    <xf numFmtId="0" fontId="43" fillId="3" borderId="0" xfId="0" applyFont="1" applyFill="1" applyAlignment="1">
      <alignment horizontal="left" vertical="center"/>
    </xf>
    <xf numFmtId="0" fontId="24" fillId="2" borderId="9" xfId="11" applyFont="1" applyFill="1" applyBorder="1" applyAlignment="1" applyProtection="1">
      <alignment horizontal="center" vertical="center"/>
    </xf>
    <xf numFmtId="0" fontId="24" fillId="2" borderId="10" xfId="11" applyFont="1" applyFill="1" applyBorder="1" applyAlignment="1" applyProtection="1">
      <alignment horizontal="center" vertical="center"/>
    </xf>
    <xf numFmtId="0" fontId="24" fillId="2" borderId="11" xfId="11" applyFont="1" applyFill="1" applyBorder="1" applyAlignment="1" applyProtection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0" fontId="35" fillId="3" borderId="3" xfId="0" applyFont="1" applyFill="1" applyBorder="1" applyAlignment="1">
      <alignment horizontal="center" vertical="center"/>
    </xf>
    <xf numFmtId="0" fontId="35" fillId="3" borderId="4" xfId="0" applyFont="1" applyFill="1" applyBorder="1" applyAlignment="1">
      <alignment horizontal="center" vertical="center"/>
    </xf>
  </cellXfs>
  <cellStyles count="22">
    <cellStyle name="메모 2" xfId="19" xr:uid="{00A7A40A-9C2D-438B-B891-971674CAE62E}"/>
    <cellStyle name="메모 머리글" xfId="18" xr:uid="{274D701F-CC77-4D9D-BD81-521F49868E40}"/>
    <cellStyle name="백분율" xfId="21" builtinId="5"/>
    <cellStyle name="설정 항목" xfId="7" xr:uid="{42C4B8EA-757D-45B7-B829-D90638C2C678}"/>
    <cellStyle name="쉼표 [0]" xfId="1" builtinId="6"/>
    <cellStyle name="요일" xfId="8" xr:uid="{14AC70B0-B98A-4CA2-BE55-36A4F04C6F86}"/>
    <cellStyle name="요일 세부 내용" xfId="17" xr:uid="{A18F1906-E4E6-4D0D-BE54-687CC9467249}"/>
    <cellStyle name="일" xfId="16" xr:uid="{FA08B803-B8B7-4D6A-9F3A-68EB0A83742B}"/>
    <cellStyle name="제목 1 2" xfId="4" xr:uid="{20DF36BF-A8B6-4331-A15E-2E3CC45382EE}"/>
    <cellStyle name="제목 1 3" xfId="13" xr:uid="{EB7B5F42-FB01-4EF3-8DE5-6CB531053D63}"/>
    <cellStyle name="제목 2 2" xfId="5" xr:uid="{F93BC0FD-24D3-4FA0-9C05-815FA870DA8C}"/>
    <cellStyle name="제목 2 3" xfId="14" xr:uid="{5C4E04AD-8AE2-44DF-AF04-F1908E4BF5A2}"/>
    <cellStyle name="제목 3 2" xfId="6" xr:uid="{8F682320-41C8-443D-AF2F-7DA399F03424}"/>
    <cellStyle name="제목 3 3" xfId="15" xr:uid="{8B1621A7-DF8E-4BE0-9074-B74915B1067A}"/>
    <cellStyle name="제목 4 2" xfId="10" xr:uid="{B2155242-47B1-4267-A474-0B96615161A9}"/>
    <cellStyle name="제목 5" xfId="3" xr:uid="{6EA6FB9E-E820-472E-B53F-BF9D2E6FAB6C}"/>
    <cellStyle name="제목 6" xfId="12" xr:uid="{88D6A37E-2A8B-4F7C-9E56-37ABEB1D807F}"/>
    <cellStyle name="줄무늬" xfId="9" xr:uid="{35EF410D-4F8F-4369-8793-464C84AF8D03}"/>
    <cellStyle name="표준" xfId="0" builtinId="0"/>
    <cellStyle name="표준 2" xfId="2" xr:uid="{E199D8E6-1888-4DC5-B9FB-A11207327411}"/>
    <cellStyle name="표준 3" xfId="11" xr:uid="{A2273E26-A6A5-4DF1-8B50-C8E8538D71A2}"/>
    <cellStyle name="하이퍼링크" xfId="20" builtinId="8"/>
  </cellStyles>
  <dxfs count="16">
    <dxf>
      <font>
        <color theme="0"/>
      </font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color theme="0"/>
      </font>
    </dxf>
    <dxf>
      <font>
        <color theme="0"/>
      </font>
    </dxf>
    <dxf>
      <font>
        <color theme="0" tint="-4.9989318521683403E-2"/>
      </font>
      <fill>
        <patternFill patternType="solid">
          <bgColor theme="0" tint="-4.9989318521683403E-2"/>
        </patternFill>
      </fill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</dxfs>
  <tableStyles count="0" defaultTableStyle="TableStyleMedium2" defaultPivotStyle="PivotStyleLight16"/>
  <colors>
    <mruColors>
      <color rgb="FFFFF8E5"/>
      <color rgb="FFFFF2CC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36</xdr:row>
          <xdr:rowOff>9525</xdr:rowOff>
        </xdr:from>
        <xdr:to>
          <xdr:col>11</xdr:col>
          <xdr:colOff>619125</xdr:colOff>
          <xdr:row>37</xdr:row>
          <xdr:rowOff>104775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발기인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38</xdr:row>
          <xdr:rowOff>200025</xdr:rowOff>
        </xdr:from>
        <xdr:to>
          <xdr:col>11</xdr:col>
          <xdr:colOff>619125</xdr:colOff>
          <xdr:row>40</xdr:row>
          <xdr:rowOff>85725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발기인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41</xdr:row>
          <xdr:rowOff>171450</xdr:rowOff>
        </xdr:from>
        <xdr:to>
          <xdr:col>11</xdr:col>
          <xdr:colOff>619125</xdr:colOff>
          <xdr:row>43</xdr:row>
          <xdr:rowOff>57150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발기인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44</xdr:row>
          <xdr:rowOff>142875</xdr:rowOff>
        </xdr:from>
        <xdr:to>
          <xdr:col>11</xdr:col>
          <xdr:colOff>619125</xdr:colOff>
          <xdr:row>46</xdr:row>
          <xdr:rowOff>38100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발기인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47</xdr:row>
          <xdr:rowOff>171450</xdr:rowOff>
        </xdr:from>
        <xdr:to>
          <xdr:col>11</xdr:col>
          <xdr:colOff>619125</xdr:colOff>
          <xdr:row>49</xdr:row>
          <xdr:rowOff>57150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발기인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4617;&#45380;&#46020;%20&#45804;&#47141;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달력"/>
    </sheetNames>
    <sheetDataSet>
      <sheetData sheetId="0">
        <row r="43">
          <cell r="C43" t="e">
            <v>#REF!</v>
          </cell>
        </row>
        <row r="57">
          <cell r="C57" t="e">
            <v>#REF!</v>
          </cell>
        </row>
        <row r="71">
          <cell r="C71" t="e">
            <v>#REF!</v>
          </cell>
        </row>
        <row r="85">
          <cell r="C85" t="e">
            <v>#REF!</v>
          </cell>
        </row>
        <row r="99">
          <cell r="C99" t="e">
            <v>#REF!</v>
          </cell>
        </row>
        <row r="127">
          <cell r="C127" t="e">
            <v>#REF!</v>
          </cell>
        </row>
        <row r="141">
          <cell r="C141" t="e">
            <v>#REF!</v>
          </cell>
        </row>
        <row r="155">
          <cell r="C155" t="e">
            <v>#REF!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1D71-8F87-4CBD-9F12-185B11215400}">
  <sheetPr>
    <tabColor rgb="FF0033CC"/>
    <pageSetUpPr autoPageBreaks="0" fitToPage="1"/>
  </sheetPr>
  <dimension ref="B1:K137"/>
  <sheetViews>
    <sheetView showRowColHeaders="0" tabSelected="1" zoomScale="80" zoomScaleNormal="80" workbookViewId="0">
      <selection activeCell="E5" sqref="E5:H5"/>
    </sheetView>
  </sheetViews>
  <sheetFormatPr defaultColWidth="8.75" defaultRowHeight="16.5"/>
  <cols>
    <col min="1" max="1" width="5.75" style="66" customWidth="1"/>
    <col min="2" max="2" width="6.75" style="66" customWidth="1"/>
    <col min="3" max="3" width="7.125" style="66" customWidth="1"/>
    <col min="4" max="4" width="17.625" style="66" customWidth="1"/>
    <col min="5" max="6" width="26.5" style="66" customWidth="1"/>
    <col min="7" max="7" width="28.375" style="66" customWidth="1"/>
    <col min="8" max="8" width="30.625" style="66" customWidth="1"/>
    <col min="9" max="16384" width="8.75" style="66"/>
  </cols>
  <sheetData>
    <row r="1" spans="2:11" ht="17.25" thickBot="1"/>
    <row r="2" spans="2:11" ht="76.5" customHeight="1" thickBot="1">
      <c r="B2" s="180" t="s">
        <v>182</v>
      </c>
      <c r="C2" s="181"/>
      <c r="D2" s="181"/>
      <c r="E2" s="181"/>
      <c r="F2" s="181"/>
      <c r="G2" s="181"/>
      <c r="H2" s="182"/>
    </row>
    <row r="3" spans="2:11" ht="14.45" customHeight="1"/>
    <row r="4" spans="2:11" ht="25.15" customHeight="1">
      <c r="B4" s="6" t="s">
        <v>36</v>
      </c>
      <c r="C4" s="6"/>
      <c r="J4" s="135"/>
      <c r="K4" s="66" t="s">
        <v>37</v>
      </c>
    </row>
    <row r="5" spans="2:11" ht="23.25" customHeight="1">
      <c r="B5" s="183" t="s">
        <v>38</v>
      </c>
      <c r="C5" s="184"/>
      <c r="D5" s="185"/>
      <c r="E5" s="186"/>
      <c r="F5" s="187"/>
      <c r="G5" s="187"/>
      <c r="H5" s="188"/>
    </row>
    <row r="6" spans="2:11" ht="23.25" customHeight="1">
      <c r="B6" s="189" t="s">
        <v>39</v>
      </c>
      <c r="C6" s="190"/>
      <c r="D6" s="191"/>
      <c r="E6" s="192"/>
      <c r="F6" s="193"/>
      <c r="G6" s="193"/>
      <c r="H6" s="194"/>
    </row>
    <row r="7" spans="2:11" ht="23.25" customHeight="1">
      <c r="B7" s="189" t="s">
        <v>40</v>
      </c>
      <c r="C7" s="190"/>
      <c r="D7" s="191"/>
      <c r="E7" s="195"/>
      <c r="F7" s="193"/>
      <c r="G7" s="193"/>
      <c r="H7" s="194"/>
    </row>
    <row r="8" spans="2:11" ht="23.25" customHeight="1">
      <c r="B8" s="189" t="s">
        <v>41</v>
      </c>
      <c r="C8" s="190"/>
      <c r="D8" s="191"/>
      <c r="E8" s="97"/>
      <c r="F8" s="98" t="s">
        <v>42</v>
      </c>
      <c r="G8" s="196" t="str">
        <f ca="1">IF(E8=0,"",DATEDIF(E8,TODAY(),"Y"))</f>
        <v/>
      </c>
      <c r="H8" s="197"/>
    </row>
    <row r="9" spans="2:11" ht="23.25" customHeight="1">
      <c r="B9" s="198" t="s">
        <v>43</v>
      </c>
      <c r="C9" s="199"/>
      <c r="D9" s="200"/>
      <c r="E9" s="145"/>
      <c r="F9" s="201"/>
      <c r="G9" s="201"/>
      <c r="H9" s="202"/>
    </row>
    <row r="10" spans="2:11" ht="11.45" customHeight="1"/>
    <row r="11" spans="2:11" ht="25.15" customHeight="1">
      <c r="B11" s="6" t="s">
        <v>44</v>
      </c>
      <c r="C11" s="6"/>
      <c r="H11" s="99" t="s">
        <v>45</v>
      </c>
    </row>
    <row r="12" spans="2:11" ht="23.25" customHeight="1">
      <c r="B12" s="173" t="s">
        <v>46</v>
      </c>
      <c r="C12" s="174"/>
      <c r="D12" s="174"/>
      <c r="E12" s="154">
        <f ca="1">H12-3</f>
        <v>2021</v>
      </c>
      <c r="F12" s="154">
        <f ca="1">H12-2</f>
        <v>2022</v>
      </c>
      <c r="G12" s="154">
        <f ca="1">H12-1</f>
        <v>2023</v>
      </c>
      <c r="H12" s="157">
        <f ca="1">YEAR(TODAY())</f>
        <v>2024</v>
      </c>
      <c r="J12" s="156">
        <f ca="1">H12</f>
        <v>2024</v>
      </c>
    </row>
    <row r="13" spans="2:11" ht="23.25" customHeight="1">
      <c r="B13" s="176" t="s">
        <v>47</v>
      </c>
      <c r="C13" s="177"/>
      <c r="D13" s="101" t="s">
        <v>48</v>
      </c>
      <c r="E13" s="102"/>
      <c r="F13" s="102"/>
      <c r="G13" s="102"/>
      <c r="H13" s="103"/>
      <c r="J13" s="156">
        <f ca="1">G12</f>
        <v>2023</v>
      </c>
    </row>
    <row r="14" spans="2:11" ht="23.25" customHeight="1">
      <c r="B14" s="176"/>
      <c r="C14" s="177"/>
      <c r="D14" s="101" t="s">
        <v>49</v>
      </c>
      <c r="E14" s="102"/>
      <c r="F14" s="102"/>
      <c r="G14" s="102"/>
      <c r="H14" s="103"/>
      <c r="J14" s="156">
        <f ca="1">F12</f>
        <v>2022</v>
      </c>
    </row>
    <row r="15" spans="2:11" ht="23.25" customHeight="1">
      <c r="B15" s="178"/>
      <c r="C15" s="179"/>
      <c r="D15" s="104" t="s">
        <v>50</v>
      </c>
      <c r="E15" s="105" t="str">
        <f>IFERROR(E14/E13,"")</f>
        <v/>
      </c>
      <c r="F15" s="105" t="str">
        <f t="shared" ref="F15:H15" si="0">IFERROR(F14/F13,"")</f>
        <v/>
      </c>
      <c r="G15" s="105" t="str">
        <f t="shared" si="0"/>
        <v/>
      </c>
      <c r="H15" s="106" t="str">
        <f t="shared" si="0"/>
        <v/>
      </c>
      <c r="J15" s="156">
        <f ca="1">E12</f>
        <v>2021</v>
      </c>
    </row>
    <row r="16" spans="2:11" ht="9" customHeight="1">
      <c r="B16" s="107"/>
      <c r="C16" s="107"/>
      <c r="D16" s="107"/>
      <c r="E16" s="107"/>
      <c r="F16" s="107"/>
      <c r="G16" s="107"/>
      <c r="H16" s="107"/>
    </row>
    <row r="17" spans="2:8" ht="23.25" customHeight="1">
      <c r="B17" s="173" t="s">
        <v>46</v>
      </c>
      <c r="C17" s="174"/>
      <c r="D17" s="174"/>
      <c r="E17" s="155">
        <v>2023</v>
      </c>
      <c r="F17" s="100" t="s">
        <v>51</v>
      </c>
      <c r="G17" s="174" t="s">
        <v>52</v>
      </c>
      <c r="H17" s="175"/>
    </row>
    <row r="18" spans="2:8" ht="23.25" customHeight="1">
      <c r="B18" s="218" t="s">
        <v>53</v>
      </c>
      <c r="C18" s="219"/>
      <c r="D18" s="177" t="s">
        <v>54</v>
      </c>
      <c r="E18" s="108" t="s">
        <v>55</v>
      </c>
      <c r="F18" s="109"/>
      <c r="G18" s="206" t="s">
        <v>151</v>
      </c>
      <c r="H18" s="207"/>
    </row>
    <row r="19" spans="2:8" ht="23.25" customHeight="1">
      <c r="B19" s="220"/>
      <c r="C19" s="221"/>
      <c r="D19" s="177"/>
      <c r="E19" s="108" t="s">
        <v>56</v>
      </c>
      <c r="F19" s="109"/>
      <c r="G19" s="224" t="s">
        <v>136</v>
      </c>
      <c r="H19" s="207"/>
    </row>
    <row r="20" spans="2:8" ht="23.25" customHeight="1">
      <c r="B20" s="220"/>
      <c r="C20" s="221"/>
      <c r="D20" s="177"/>
      <c r="E20" s="108" t="s">
        <v>57</v>
      </c>
      <c r="F20" s="109"/>
      <c r="G20" s="206"/>
      <c r="H20" s="207"/>
    </row>
    <row r="21" spans="2:8" ht="23.25" customHeight="1">
      <c r="B21" s="220"/>
      <c r="C21" s="221"/>
      <c r="D21" s="177"/>
      <c r="E21" s="108" t="s">
        <v>58</v>
      </c>
      <c r="F21" s="109"/>
      <c r="G21" s="206" t="s">
        <v>133</v>
      </c>
      <c r="H21" s="207"/>
    </row>
    <row r="22" spans="2:8" ht="23.25" customHeight="1">
      <c r="B22" s="220"/>
      <c r="C22" s="221"/>
      <c r="D22" s="177"/>
      <c r="E22" s="108" t="s">
        <v>59</v>
      </c>
      <c r="F22" s="109"/>
      <c r="G22" s="206" t="s">
        <v>133</v>
      </c>
      <c r="H22" s="207"/>
    </row>
    <row r="23" spans="2:8" ht="23.25" customHeight="1">
      <c r="B23" s="220"/>
      <c r="C23" s="221"/>
      <c r="D23" s="177"/>
      <c r="E23" s="108" t="s">
        <v>134</v>
      </c>
      <c r="F23" s="109"/>
      <c r="G23" s="225" t="s">
        <v>137</v>
      </c>
      <c r="H23" s="226"/>
    </row>
    <row r="24" spans="2:8" ht="25.15" customHeight="1">
      <c r="B24" s="220"/>
      <c r="C24" s="221"/>
      <c r="D24" s="177"/>
      <c r="E24" s="108" t="s">
        <v>135</v>
      </c>
      <c r="F24" s="109"/>
      <c r="G24" s="227"/>
      <c r="H24" s="228"/>
    </row>
    <row r="25" spans="2:8" ht="23.25" customHeight="1">
      <c r="B25" s="220"/>
      <c r="C25" s="221"/>
      <c r="D25" s="177" t="s">
        <v>60</v>
      </c>
      <c r="E25" s="177"/>
      <c r="F25" s="109"/>
      <c r="G25" s="206"/>
      <c r="H25" s="207"/>
    </row>
    <row r="26" spans="2:8" ht="23.25" customHeight="1">
      <c r="B26" s="220"/>
      <c r="C26" s="221"/>
      <c r="D26" s="177" t="s">
        <v>61</v>
      </c>
      <c r="E26" s="108" t="s">
        <v>140</v>
      </c>
      <c r="F26" s="109"/>
      <c r="G26" s="206" t="s">
        <v>138</v>
      </c>
      <c r="H26" s="207"/>
    </row>
    <row r="27" spans="2:8" ht="23.25" customHeight="1">
      <c r="B27" s="220"/>
      <c r="C27" s="221"/>
      <c r="D27" s="177"/>
      <c r="E27" s="108" t="s">
        <v>62</v>
      </c>
      <c r="F27" s="109"/>
      <c r="G27" s="206" t="s">
        <v>139</v>
      </c>
      <c r="H27" s="207"/>
    </row>
    <row r="28" spans="2:8" ht="23.25" customHeight="1">
      <c r="B28" s="222"/>
      <c r="C28" s="223"/>
      <c r="D28" s="177" t="s">
        <v>63</v>
      </c>
      <c r="E28" s="177"/>
      <c r="F28" s="109"/>
      <c r="G28" s="208"/>
      <c r="H28" s="209"/>
    </row>
    <row r="29" spans="2:8" ht="23.25" customHeight="1">
      <c r="B29" s="198" t="s">
        <v>64</v>
      </c>
      <c r="C29" s="199"/>
      <c r="D29" s="199"/>
      <c r="E29" s="200"/>
      <c r="F29" s="110">
        <f>F25-F28</f>
        <v>0</v>
      </c>
      <c r="G29" s="210"/>
      <c r="H29" s="211"/>
    </row>
    <row r="30" spans="2:8" ht="23.25" customHeight="1">
      <c r="B30" s="111" t="s">
        <v>65</v>
      </c>
      <c r="C30" s="111"/>
      <c r="D30" s="107"/>
      <c r="E30" s="107"/>
      <c r="F30" s="107"/>
      <c r="G30" s="107"/>
      <c r="H30" s="107"/>
    </row>
    <row r="31" spans="2:8" ht="10.9" customHeight="1">
      <c r="B31" s="111"/>
      <c r="C31" s="111"/>
      <c r="D31" s="107"/>
      <c r="E31" s="107"/>
      <c r="F31" s="107"/>
      <c r="G31" s="107"/>
      <c r="H31" s="107"/>
    </row>
    <row r="32" spans="2:8" ht="33.6" customHeight="1">
      <c r="B32" s="212" t="s">
        <v>66</v>
      </c>
      <c r="C32" s="213"/>
      <c r="D32" s="213"/>
      <c r="E32" s="170" t="s">
        <v>181</v>
      </c>
      <c r="F32" s="214" t="s">
        <v>166</v>
      </c>
      <c r="G32" s="214"/>
      <c r="H32" s="215"/>
    </row>
    <row r="33" spans="2:8" ht="33.6" customHeight="1">
      <c r="B33" s="216" t="s">
        <v>67</v>
      </c>
      <c r="C33" s="217"/>
      <c r="D33" s="217"/>
      <c r="E33" s="171">
        <v>45432</v>
      </c>
      <c r="F33" s="112" t="s">
        <v>68</v>
      </c>
      <c r="G33" s="113"/>
      <c r="H33" s="114"/>
    </row>
    <row r="34" spans="2:8" ht="23.25" customHeight="1" thickBot="1">
      <c r="B34" s="111"/>
      <c r="C34" s="111"/>
      <c r="D34" s="107"/>
      <c r="E34" s="107"/>
      <c r="F34" s="107"/>
      <c r="G34" s="107"/>
      <c r="H34" s="107"/>
    </row>
    <row r="35" spans="2:8" ht="23.25" customHeight="1">
      <c r="B35" s="204" t="s">
        <v>69</v>
      </c>
      <c r="C35" s="205"/>
      <c r="D35" s="115"/>
      <c r="E35" s="115"/>
      <c r="F35" s="115"/>
      <c r="G35" s="115"/>
      <c r="H35" s="116"/>
    </row>
    <row r="36" spans="2:8" ht="23.25" customHeight="1">
      <c r="B36" s="229"/>
      <c r="C36" s="230"/>
      <c r="D36" s="230"/>
      <c r="E36" s="230"/>
      <c r="F36" s="230"/>
      <c r="G36" s="230"/>
      <c r="H36" s="231"/>
    </row>
    <row r="37" spans="2:8" ht="23.25" customHeight="1">
      <c r="B37" s="229"/>
      <c r="C37" s="230"/>
      <c r="D37" s="230"/>
      <c r="E37" s="230"/>
      <c r="F37" s="230"/>
      <c r="G37" s="230"/>
      <c r="H37" s="231"/>
    </row>
    <row r="38" spans="2:8" ht="23.25" customHeight="1" thickBot="1">
      <c r="B38" s="232"/>
      <c r="C38" s="233"/>
      <c r="D38" s="233"/>
      <c r="E38" s="233"/>
      <c r="F38" s="233"/>
      <c r="G38" s="233"/>
      <c r="H38" s="234"/>
    </row>
    <row r="39" spans="2:8" ht="13.15" customHeight="1"/>
    <row r="40" spans="2:8" ht="25.15" customHeight="1">
      <c r="B40" s="6" t="s">
        <v>70</v>
      </c>
      <c r="C40" s="6"/>
    </row>
    <row r="41" spans="2:8" ht="7.15" customHeight="1">
      <c r="B41" s="6"/>
      <c r="C41" s="6"/>
    </row>
    <row r="42" spans="2:8" ht="23.25" customHeight="1">
      <c r="C42" s="150" t="s">
        <v>155</v>
      </c>
      <c r="D42" s="150"/>
      <c r="E42" s="150"/>
      <c r="F42" s="150"/>
      <c r="G42" s="150"/>
      <c r="H42" s="151"/>
    </row>
    <row r="43" spans="2:8" ht="25.15" customHeight="1">
      <c r="C43" s="203"/>
      <c r="D43" s="203"/>
      <c r="E43" s="203"/>
      <c r="F43" s="203"/>
      <c r="G43" s="203"/>
      <c r="H43" s="203"/>
    </row>
    <row r="44" spans="2:8" ht="10.15" customHeight="1">
      <c r="C44" s="152"/>
      <c r="D44" s="153"/>
      <c r="E44" s="153"/>
      <c r="F44" s="153"/>
      <c r="G44" s="153"/>
      <c r="H44" s="151"/>
    </row>
    <row r="45" spans="2:8" ht="23.25" customHeight="1">
      <c r="C45" s="150" t="s">
        <v>152</v>
      </c>
      <c r="D45" s="150"/>
      <c r="E45" s="150"/>
      <c r="F45" s="150"/>
      <c r="G45" s="150"/>
      <c r="H45" s="151"/>
    </row>
    <row r="46" spans="2:8" ht="25.15" customHeight="1">
      <c r="C46" s="203"/>
      <c r="D46" s="203"/>
      <c r="E46" s="203"/>
      <c r="F46" s="203"/>
      <c r="G46" s="203"/>
      <c r="H46" s="203"/>
    </row>
    <row r="47" spans="2:8" ht="10.15" customHeight="1">
      <c r="C47" s="152"/>
      <c r="D47" s="153"/>
      <c r="E47" s="153"/>
      <c r="F47" s="153"/>
      <c r="G47" s="153"/>
      <c r="H47" s="151"/>
    </row>
    <row r="48" spans="2:8" ht="23.25" customHeight="1">
      <c r="C48" s="150" t="s">
        <v>153</v>
      </c>
      <c r="D48" s="150"/>
      <c r="E48" s="150"/>
      <c r="F48" s="150"/>
      <c r="G48" s="150"/>
      <c r="H48" s="151"/>
    </row>
    <row r="49" spans="3:8" ht="25.15" customHeight="1">
      <c r="C49" s="203"/>
      <c r="D49" s="203"/>
      <c r="E49" s="203"/>
      <c r="F49" s="203"/>
      <c r="G49" s="203"/>
      <c r="H49" s="203"/>
    </row>
    <row r="50" spans="3:8" ht="10.15" customHeight="1">
      <c r="C50" s="152"/>
      <c r="D50" s="153"/>
      <c r="E50" s="153"/>
      <c r="F50" s="153"/>
      <c r="G50" s="153"/>
      <c r="H50" s="151"/>
    </row>
    <row r="51" spans="3:8" ht="23.25" customHeight="1">
      <c r="C51" s="150" t="s">
        <v>156</v>
      </c>
      <c r="D51" s="150"/>
      <c r="E51" s="150"/>
      <c r="F51" s="150"/>
      <c r="G51" s="150"/>
      <c r="H51" s="151"/>
    </row>
    <row r="52" spans="3:8" ht="25.15" customHeight="1">
      <c r="C52" s="203"/>
      <c r="D52" s="203"/>
      <c r="E52" s="203"/>
      <c r="F52" s="203"/>
      <c r="G52" s="203"/>
      <c r="H52" s="203"/>
    </row>
    <row r="53" spans="3:8" ht="10.15" customHeight="1">
      <c r="C53" s="152"/>
      <c r="D53" s="153"/>
      <c r="E53" s="153"/>
      <c r="F53" s="153"/>
      <c r="G53" s="153"/>
      <c r="H53" s="151"/>
    </row>
    <row r="54" spans="3:8" ht="23.25" customHeight="1">
      <c r="C54" s="150" t="s">
        <v>154</v>
      </c>
      <c r="D54" s="150"/>
      <c r="E54" s="150"/>
      <c r="F54" s="150"/>
      <c r="G54" s="150"/>
      <c r="H54" s="151"/>
    </row>
    <row r="55" spans="3:8" ht="25.15" customHeight="1">
      <c r="C55" s="203"/>
      <c r="D55" s="203"/>
      <c r="E55" s="203"/>
      <c r="F55" s="203"/>
      <c r="G55" s="203"/>
      <c r="H55" s="203"/>
    </row>
    <row r="56" spans="3:8" ht="10.15" customHeight="1">
      <c r="C56" s="152"/>
      <c r="D56" s="153"/>
      <c r="E56" s="153"/>
      <c r="F56" s="153"/>
      <c r="G56" s="153"/>
      <c r="H56" s="151"/>
    </row>
    <row r="57" spans="3:8" ht="23.25" customHeight="1">
      <c r="C57" s="150" t="s">
        <v>157</v>
      </c>
      <c r="D57" s="150"/>
      <c r="E57" s="150"/>
      <c r="F57" s="150"/>
      <c r="G57" s="150"/>
      <c r="H57" s="151"/>
    </row>
    <row r="58" spans="3:8" ht="25.15" customHeight="1">
      <c r="C58" s="203"/>
      <c r="D58" s="203"/>
      <c r="E58" s="203"/>
      <c r="F58" s="203"/>
      <c r="G58" s="203"/>
      <c r="H58" s="203"/>
    </row>
    <row r="59" spans="3:8" ht="10.15" customHeight="1">
      <c r="C59" s="152"/>
      <c r="D59" s="153"/>
      <c r="E59" s="153"/>
      <c r="F59" s="153"/>
      <c r="G59" s="153"/>
      <c r="H59" s="151"/>
    </row>
    <row r="60" spans="3:8" ht="23.25" customHeight="1">
      <c r="C60" s="150" t="s">
        <v>159</v>
      </c>
      <c r="D60" s="150"/>
      <c r="E60" s="150"/>
      <c r="F60" s="150"/>
      <c r="G60" s="150"/>
      <c r="H60" s="151"/>
    </row>
    <row r="61" spans="3:8" ht="25.15" customHeight="1">
      <c r="C61" s="203"/>
      <c r="D61" s="203"/>
      <c r="E61" s="203"/>
      <c r="F61" s="203"/>
      <c r="G61" s="203"/>
      <c r="H61" s="203"/>
    </row>
    <row r="62" spans="3:8" ht="10.15" customHeight="1">
      <c r="C62" s="152"/>
      <c r="D62" s="153"/>
      <c r="E62" s="153"/>
      <c r="F62" s="153"/>
      <c r="G62" s="153"/>
      <c r="H62" s="151"/>
    </row>
    <row r="63" spans="3:8" ht="23.25" hidden="1" customHeight="1">
      <c r="C63" s="150" t="s">
        <v>158</v>
      </c>
      <c r="D63" s="150"/>
      <c r="E63" s="150"/>
      <c r="F63" s="150"/>
      <c r="G63" s="150"/>
      <c r="H63" s="151"/>
    </row>
    <row r="64" spans="3:8" ht="25.15" hidden="1" customHeight="1">
      <c r="C64" s="203"/>
      <c r="D64" s="203"/>
      <c r="E64" s="203"/>
      <c r="F64" s="203"/>
      <c r="G64" s="203"/>
      <c r="H64" s="203"/>
    </row>
    <row r="65" spans="3:7" ht="10.15" hidden="1" customHeight="1">
      <c r="C65" s="117"/>
      <c r="D65" s="118"/>
      <c r="E65" s="118"/>
      <c r="F65" s="118"/>
      <c r="G65" s="118"/>
    </row>
    <row r="66" spans="3:7" ht="10.15" hidden="1" customHeight="1">
      <c r="C66" s="117"/>
      <c r="D66" s="118"/>
      <c r="E66" s="118"/>
      <c r="F66" s="118"/>
      <c r="G66" s="118"/>
    </row>
    <row r="67" spans="3:7" ht="23.25" hidden="1" customHeight="1"/>
    <row r="68" spans="3:7" hidden="1"/>
    <row r="69" spans="3:7" hidden="1"/>
    <row r="70" spans="3:7" hidden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</sheetData>
  <sheetProtection algorithmName="SHA-512" hashValue="1HazgNrnJOdJLn3TnSVzo5+cuX8YzizXcDOma1SQJArj5M0KJGg+BK1heFuoq+XtWzN7yafdz4BJYLLQGBEoaw==" saltValue="m381TrKuLVoiTEEri9KrsQ==" spinCount="100000" sheet="1" objects="1" scenarios="1" selectLockedCells="1"/>
  <mergeCells count="44">
    <mergeCell ref="C61:H61"/>
    <mergeCell ref="C46:H46"/>
    <mergeCell ref="C52:H52"/>
    <mergeCell ref="C58:H58"/>
    <mergeCell ref="B36:H38"/>
    <mergeCell ref="C43:H43"/>
    <mergeCell ref="C49:H49"/>
    <mergeCell ref="C55:H55"/>
    <mergeCell ref="G19:H20"/>
    <mergeCell ref="G21:H21"/>
    <mergeCell ref="G22:H22"/>
    <mergeCell ref="D25:E25"/>
    <mergeCell ref="G23:H24"/>
    <mergeCell ref="C64:H64"/>
    <mergeCell ref="B35:C35"/>
    <mergeCell ref="G25:H25"/>
    <mergeCell ref="D26:D27"/>
    <mergeCell ref="G26:H26"/>
    <mergeCell ref="G27:H27"/>
    <mergeCell ref="D28:E28"/>
    <mergeCell ref="G28:H28"/>
    <mergeCell ref="B29:E29"/>
    <mergeCell ref="G29:H29"/>
    <mergeCell ref="B32:D32"/>
    <mergeCell ref="F32:H32"/>
    <mergeCell ref="B33:D33"/>
    <mergeCell ref="B18:C28"/>
    <mergeCell ref="D18:D24"/>
    <mergeCell ref="G18:H18"/>
    <mergeCell ref="B17:D17"/>
    <mergeCell ref="G17:H17"/>
    <mergeCell ref="B13:C15"/>
    <mergeCell ref="B2:H2"/>
    <mergeCell ref="B5:D5"/>
    <mergeCell ref="E5:H5"/>
    <mergeCell ref="B6:D6"/>
    <mergeCell ref="E6:H6"/>
    <mergeCell ref="B7:D7"/>
    <mergeCell ref="E7:H7"/>
    <mergeCell ref="B8:D8"/>
    <mergeCell ref="G8:H8"/>
    <mergeCell ref="B9:D9"/>
    <mergeCell ref="B12:D12"/>
    <mergeCell ref="F9:H9"/>
  </mergeCells>
  <phoneticPr fontId="1" type="noConversion"/>
  <dataValidations count="3">
    <dataValidation type="list" allowBlank="1" showInputMessage="1" showErrorMessage="1" sqref="E32" xr:uid="{C0B703CC-5731-4777-9B44-2CBAF4EDECC9}">
      <formula1>"일반포괄사업양수도,일반부분사업양수도,현물출자,세감면사업양수도"</formula1>
    </dataValidation>
    <dataValidation type="list" allowBlank="1" showInputMessage="1" showErrorMessage="1" sqref="E9" xr:uid="{EA033E81-6100-4B89-AC40-50A38B2EC07F}">
      <formula1>"YES,NO"</formula1>
    </dataValidation>
    <dataValidation type="list" allowBlank="1" showInputMessage="1" showErrorMessage="1" sqref="E17" xr:uid="{851B1DC4-9B0E-4BAF-A235-5355E5604190}">
      <formula1>사업년도</formula1>
    </dataValidation>
  </dataValidations>
  <printOptions horizontalCentered="1"/>
  <pageMargins left="0.31496062992125984" right="0.31496062992125984" top="0.35433070866141736" bottom="0.15748031496062992" header="0.31496062992125984" footer="0.31496062992125984"/>
  <pageSetup paperSize="9" scale="6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3604-801F-4A6E-8E7E-17C16BBE7632}">
  <sheetPr>
    <tabColor rgb="FF0033CC"/>
    <pageSetUpPr autoPageBreaks="0"/>
  </sheetPr>
  <dimension ref="B1:I68"/>
  <sheetViews>
    <sheetView showRowColHeaders="0" zoomScale="80" zoomScaleNormal="80" workbookViewId="0">
      <selection activeCell="D12" sqref="D12:E20"/>
    </sheetView>
  </sheetViews>
  <sheetFormatPr defaultColWidth="8.75" defaultRowHeight="16.5"/>
  <cols>
    <col min="1" max="1" width="5.75" style="66" customWidth="1"/>
    <col min="2" max="2" width="6.375" style="66" customWidth="1"/>
    <col min="3" max="3" width="15.75" style="66" customWidth="1"/>
    <col min="4" max="4" width="10.625" style="66" customWidth="1"/>
    <col min="5" max="5" width="36.875" style="66" customWidth="1"/>
    <col min="6" max="6" width="24.25" style="66" customWidth="1"/>
    <col min="7" max="7" width="21.875" style="66" customWidth="1"/>
    <col min="8" max="8" width="30.625" style="66" customWidth="1"/>
    <col min="9" max="16384" width="8.75" style="66"/>
  </cols>
  <sheetData>
    <row r="1" spans="2:8" ht="17.25" thickBot="1"/>
    <row r="2" spans="2:8" ht="76.5" customHeight="1" thickBot="1">
      <c r="B2" s="180" t="s">
        <v>71</v>
      </c>
      <c r="C2" s="181"/>
      <c r="D2" s="181"/>
      <c r="E2" s="181"/>
      <c r="F2" s="181"/>
      <c r="G2" s="181"/>
      <c r="H2" s="182"/>
    </row>
    <row r="3" spans="2:8" ht="18.399999999999999" customHeight="1">
      <c r="B3" s="119"/>
      <c r="C3" s="119"/>
      <c r="D3" s="119"/>
      <c r="E3" s="119"/>
      <c r="F3" s="119"/>
      <c r="G3" s="119"/>
      <c r="H3" s="119"/>
    </row>
    <row r="4" spans="2:8" ht="25.15" customHeight="1" thickBot="1">
      <c r="B4" s="6" t="s">
        <v>72</v>
      </c>
      <c r="C4" s="6"/>
    </row>
    <row r="5" spans="2:8" ht="33.6" customHeight="1">
      <c r="B5" s="240" t="s">
        <v>73</v>
      </c>
      <c r="C5" s="241"/>
      <c r="D5" s="120" t="s">
        <v>74</v>
      </c>
      <c r="E5" s="158" t="s">
        <v>160</v>
      </c>
      <c r="F5" s="246" t="s">
        <v>141</v>
      </c>
      <c r="G5" s="247"/>
      <c r="H5" s="248"/>
    </row>
    <row r="6" spans="2:8" ht="33.6" customHeight="1">
      <c r="B6" s="242"/>
      <c r="C6" s="243"/>
      <c r="D6" s="121" t="s">
        <v>75</v>
      </c>
      <c r="E6" s="159"/>
      <c r="F6" s="249"/>
      <c r="G6" s="250"/>
      <c r="H6" s="251"/>
    </row>
    <row r="7" spans="2:8" ht="33.6" customHeight="1">
      <c r="B7" s="244"/>
      <c r="C7" s="245"/>
      <c r="D7" s="121" t="s">
        <v>76</v>
      </c>
      <c r="E7" s="160"/>
      <c r="F7" s="252"/>
      <c r="G7" s="253"/>
      <c r="H7" s="254"/>
    </row>
    <row r="8" spans="2:8" ht="49.15" customHeight="1">
      <c r="B8" s="122" t="s">
        <v>77</v>
      </c>
      <c r="C8" s="123"/>
      <c r="D8" s="235">
        <v>10000000</v>
      </c>
      <c r="E8" s="236"/>
      <c r="F8" s="255" t="s">
        <v>142</v>
      </c>
      <c r="G8" s="256"/>
      <c r="H8" s="257"/>
    </row>
    <row r="9" spans="2:8" ht="23.25" customHeight="1">
      <c r="B9" s="122" t="s">
        <v>78</v>
      </c>
      <c r="C9" s="123"/>
      <c r="D9" s="235">
        <v>5000</v>
      </c>
      <c r="E9" s="236"/>
      <c r="F9" s="237" t="s">
        <v>79</v>
      </c>
      <c r="G9" s="238"/>
      <c r="H9" s="239"/>
    </row>
    <row r="10" spans="2:8" ht="52.9" customHeight="1">
      <c r="B10" s="122" t="s">
        <v>80</v>
      </c>
      <c r="C10" s="123"/>
      <c r="D10" s="258">
        <f>D8/D9</f>
        <v>2000</v>
      </c>
      <c r="E10" s="259"/>
      <c r="F10" s="260" t="s">
        <v>143</v>
      </c>
      <c r="G10" s="261"/>
      <c r="H10" s="262"/>
    </row>
    <row r="11" spans="2:8" ht="47.45" customHeight="1">
      <c r="B11" s="122" t="s">
        <v>81</v>
      </c>
      <c r="C11" s="123"/>
      <c r="D11" s="263"/>
      <c r="E11" s="264"/>
      <c r="F11" s="260" t="s">
        <v>145</v>
      </c>
      <c r="G11" s="261"/>
      <c r="H11" s="262"/>
    </row>
    <row r="12" spans="2:8" ht="19.149999999999999" customHeight="1">
      <c r="B12" s="265" t="s">
        <v>82</v>
      </c>
      <c r="C12" s="266"/>
      <c r="D12" s="267"/>
      <c r="E12" s="268"/>
      <c r="F12" s="273" t="s">
        <v>150</v>
      </c>
      <c r="G12" s="274"/>
      <c r="H12" s="275"/>
    </row>
    <row r="13" spans="2:8" ht="23.25" customHeight="1">
      <c r="B13" s="242"/>
      <c r="C13" s="243"/>
      <c r="D13" s="269"/>
      <c r="E13" s="270"/>
      <c r="F13" s="276"/>
      <c r="G13" s="277"/>
      <c r="H13" s="278"/>
    </row>
    <row r="14" spans="2:8" ht="23.25" customHeight="1">
      <c r="B14" s="242"/>
      <c r="C14" s="243"/>
      <c r="D14" s="269"/>
      <c r="E14" s="270"/>
      <c r="F14" s="276"/>
      <c r="G14" s="277"/>
      <c r="H14" s="278"/>
    </row>
    <row r="15" spans="2:8" ht="23.25" customHeight="1">
      <c r="B15" s="242"/>
      <c r="C15" s="243"/>
      <c r="D15" s="269"/>
      <c r="E15" s="270"/>
      <c r="F15" s="276"/>
      <c r="G15" s="277"/>
      <c r="H15" s="278"/>
    </row>
    <row r="16" spans="2:8" ht="23.25" customHeight="1">
      <c r="B16" s="242"/>
      <c r="C16" s="243"/>
      <c r="D16" s="269"/>
      <c r="E16" s="270"/>
      <c r="F16" s="276"/>
      <c r="G16" s="277"/>
      <c r="H16" s="278"/>
    </row>
    <row r="17" spans="2:8" ht="23.25" customHeight="1">
      <c r="B17" s="242"/>
      <c r="C17" s="243"/>
      <c r="D17" s="269"/>
      <c r="E17" s="270"/>
      <c r="F17" s="276"/>
      <c r="G17" s="277"/>
      <c r="H17" s="278"/>
    </row>
    <row r="18" spans="2:8" ht="46.5" customHeight="1">
      <c r="B18" s="242"/>
      <c r="C18" s="243"/>
      <c r="D18" s="269"/>
      <c r="E18" s="270"/>
      <c r="F18" s="276"/>
      <c r="G18" s="277"/>
      <c r="H18" s="278"/>
    </row>
    <row r="19" spans="2:8" ht="40.5" customHeight="1">
      <c r="B19" s="242"/>
      <c r="C19" s="243"/>
      <c r="D19" s="269"/>
      <c r="E19" s="270"/>
      <c r="F19" s="276"/>
      <c r="G19" s="277"/>
      <c r="H19" s="278"/>
    </row>
    <row r="20" spans="2:8" ht="234.6" customHeight="1">
      <c r="B20" s="244"/>
      <c r="C20" s="245"/>
      <c r="D20" s="271"/>
      <c r="E20" s="272"/>
      <c r="F20" s="279"/>
      <c r="G20" s="280"/>
      <c r="H20" s="281"/>
    </row>
    <row r="21" spans="2:8" ht="28.9" customHeight="1">
      <c r="B21" s="282" t="s">
        <v>83</v>
      </c>
      <c r="C21" s="283"/>
      <c r="D21" s="286" t="s">
        <v>84</v>
      </c>
      <c r="E21" s="287"/>
      <c r="F21" s="290" t="s">
        <v>144</v>
      </c>
      <c r="G21" s="291"/>
      <c r="H21" s="292"/>
    </row>
    <row r="22" spans="2:8" ht="28.9" customHeight="1" thickBot="1">
      <c r="B22" s="284"/>
      <c r="C22" s="285"/>
      <c r="D22" s="288"/>
      <c r="E22" s="289"/>
      <c r="F22" s="293"/>
      <c r="G22" s="294"/>
      <c r="H22" s="295"/>
    </row>
    <row r="23" spans="2:8" ht="23.25" customHeight="1">
      <c r="B23" s="7"/>
      <c r="C23" s="7"/>
      <c r="D23" s="7"/>
      <c r="E23" s="7"/>
      <c r="F23" s="7"/>
      <c r="G23" s="7"/>
      <c r="H23" s="7"/>
    </row>
    <row r="24" spans="2:8" ht="25.15" customHeight="1">
      <c r="B24" s="6" t="s">
        <v>85</v>
      </c>
      <c r="C24" s="6"/>
      <c r="D24" s="7"/>
      <c r="E24" s="7"/>
      <c r="G24" s="9"/>
      <c r="H24" s="9"/>
    </row>
    <row r="25" spans="2:8" ht="23.25" customHeight="1">
      <c r="B25" s="296" t="s">
        <v>86</v>
      </c>
      <c r="C25" s="296"/>
      <c r="D25" s="296"/>
      <c r="E25" s="124" t="s">
        <v>87</v>
      </c>
      <c r="F25" s="124" t="s">
        <v>88</v>
      </c>
      <c r="G25" s="124" t="s">
        <v>89</v>
      </c>
      <c r="H25" s="124" t="s">
        <v>90</v>
      </c>
    </row>
    <row r="26" spans="2:8" ht="23.25" customHeight="1">
      <c r="B26" s="297"/>
      <c r="C26" s="297"/>
      <c r="D26" s="297"/>
      <c r="E26" s="161"/>
      <c r="F26" s="162"/>
      <c r="G26" s="163"/>
      <c r="H26" s="298" t="s">
        <v>91</v>
      </c>
    </row>
    <row r="27" spans="2:8" ht="23.25" customHeight="1">
      <c r="B27" s="297"/>
      <c r="C27" s="297"/>
      <c r="D27" s="297"/>
      <c r="E27" s="161"/>
      <c r="F27" s="162">
        <f>E27*발행주식수</f>
        <v>0</v>
      </c>
      <c r="G27" s="163"/>
      <c r="H27" s="299"/>
    </row>
    <row r="28" spans="2:8" ht="23.25" customHeight="1">
      <c r="B28" s="297"/>
      <c r="C28" s="297"/>
      <c r="D28" s="297"/>
      <c r="E28" s="161"/>
      <c r="F28" s="162">
        <f>E28*발행주식수</f>
        <v>0</v>
      </c>
      <c r="G28" s="163"/>
      <c r="H28" s="299"/>
    </row>
    <row r="29" spans="2:8" ht="23.25" customHeight="1">
      <c r="B29" s="297"/>
      <c r="C29" s="297"/>
      <c r="D29" s="297"/>
      <c r="E29" s="161"/>
      <c r="F29" s="162">
        <f>E29*발행주식수</f>
        <v>0</v>
      </c>
      <c r="G29" s="163"/>
      <c r="H29" s="299"/>
    </row>
    <row r="30" spans="2:8" ht="23.25" customHeight="1">
      <c r="B30" s="297"/>
      <c r="C30" s="297"/>
      <c r="D30" s="297"/>
      <c r="E30" s="161"/>
      <c r="F30" s="162">
        <f>E30*발행주식수</f>
        <v>0</v>
      </c>
      <c r="G30" s="163"/>
      <c r="H30" s="300"/>
    </row>
    <row r="31" spans="2:8" ht="23.25" customHeight="1">
      <c r="B31" s="301"/>
      <c r="C31" s="301"/>
      <c r="D31" s="301"/>
      <c r="E31" s="126">
        <f>SUM(E26:E30)</f>
        <v>0</v>
      </c>
      <c r="F31" s="127">
        <f>SUM(F26:F30)</f>
        <v>0</v>
      </c>
      <c r="G31" s="125"/>
      <c r="H31" s="128"/>
    </row>
    <row r="32" spans="2:8" ht="23.25" customHeight="1">
      <c r="B32" s="7" t="s">
        <v>92</v>
      </c>
      <c r="C32" s="7"/>
      <c r="D32" s="7"/>
      <c r="E32" s="7"/>
      <c r="F32" s="7"/>
      <c r="G32" s="7"/>
      <c r="H32" s="7"/>
    </row>
    <row r="33" spans="2:8" ht="23.25" customHeight="1">
      <c r="B33" s="7"/>
      <c r="C33" s="7"/>
      <c r="D33" s="7"/>
      <c r="E33" s="7"/>
      <c r="F33" s="7"/>
      <c r="G33" s="7"/>
      <c r="H33" s="7"/>
    </row>
    <row r="34" spans="2:8" ht="25.15" customHeight="1">
      <c r="B34" s="6" t="s">
        <v>93</v>
      </c>
      <c r="C34" s="6"/>
      <c r="D34" s="7"/>
      <c r="E34" s="7"/>
      <c r="F34" s="7"/>
      <c r="G34" s="7"/>
      <c r="H34" s="7"/>
    </row>
    <row r="35" spans="2:8" ht="23.25" customHeight="1">
      <c r="B35" s="296" t="s">
        <v>94</v>
      </c>
      <c r="C35" s="296"/>
      <c r="D35" s="296"/>
      <c r="E35" s="124" t="s">
        <v>95</v>
      </c>
      <c r="F35" s="124" t="s">
        <v>89</v>
      </c>
      <c r="G35" s="124" t="s">
        <v>146</v>
      </c>
      <c r="H35" s="124" t="s">
        <v>90</v>
      </c>
    </row>
    <row r="36" spans="2:8" ht="23.25" customHeight="1">
      <c r="B36" s="297" t="s">
        <v>96</v>
      </c>
      <c r="C36" s="297"/>
      <c r="D36" s="297"/>
      <c r="E36" s="162"/>
      <c r="F36" s="163"/>
      <c r="G36" s="164"/>
      <c r="H36" s="224" t="s">
        <v>147</v>
      </c>
    </row>
    <row r="37" spans="2:8" ht="23.25" customHeight="1">
      <c r="B37" s="297" t="s">
        <v>97</v>
      </c>
      <c r="C37" s="297"/>
      <c r="D37" s="297"/>
      <c r="E37" s="162"/>
      <c r="F37" s="163"/>
      <c r="G37" s="164"/>
      <c r="H37" s="206"/>
    </row>
    <row r="38" spans="2:8" ht="23.25" customHeight="1">
      <c r="B38" s="302"/>
      <c r="C38" s="302"/>
      <c r="D38" s="302"/>
      <c r="E38" s="162"/>
      <c r="F38" s="163"/>
      <c r="G38" s="164"/>
      <c r="H38" s="206"/>
    </row>
    <row r="39" spans="2:8" ht="23.25" customHeight="1">
      <c r="B39" s="302"/>
      <c r="C39" s="302"/>
      <c r="D39" s="302"/>
      <c r="E39" s="162"/>
      <c r="F39" s="163"/>
      <c r="G39" s="164"/>
      <c r="H39" s="206"/>
    </row>
    <row r="40" spans="2:8" ht="23.25" customHeight="1">
      <c r="B40" s="297"/>
      <c r="C40" s="297"/>
      <c r="D40" s="297"/>
      <c r="E40" s="162"/>
      <c r="F40" s="163"/>
      <c r="G40" s="164"/>
      <c r="H40" s="206"/>
    </row>
    <row r="41" spans="2:8" ht="23.25" customHeight="1">
      <c r="B41" s="7" t="s">
        <v>98</v>
      </c>
      <c r="C41" s="7"/>
      <c r="D41" s="7"/>
      <c r="E41" s="7"/>
      <c r="F41" s="7"/>
      <c r="G41" s="7"/>
      <c r="H41" s="7"/>
    </row>
    <row r="42" spans="2:8" ht="23.25" customHeight="1"/>
    <row r="43" spans="2:8" ht="25.15" customHeight="1">
      <c r="B43" s="6" t="s">
        <v>99</v>
      </c>
      <c r="C43" s="6"/>
    </row>
    <row r="44" spans="2:8" ht="23.25" customHeight="1">
      <c r="B44" s="303" t="s">
        <v>100</v>
      </c>
      <c r="C44" s="304"/>
      <c r="D44" s="124" t="s">
        <v>89</v>
      </c>
      <c r="E44" s="124" t="s">
        <v>101</v>
      </c>
      <c r="F44" s="303" t="s">
        <v>102</v>
      </c>
      <c r="G44" s="304"/>
      <c r="H44" s="124" t="s">
        <v>90</v>
      </c>
    </row>
    <row r="45" spans="2:8" ht="23.25" customHeight="1">
      <c r="B45" s="305"/>
      <c r="C45" s="306"/>
      <c r="D45" s="163"/>
      <c r="E45" s="165"/>
      <c r="F45" s="307"/>
      <c r="G45" s="308"/>
      <c r="H45" s="172"/>
    </row>
    <row r="46" spans="2:8" ht="23.25" customHeight="1">
      <c r="B46" s="305"/>
      <c r="C46" s="306"/>
      <c r="D46" s="163"/>
      <c r="E46" s="165"/>
      <c r="F46" s="307"/>
      <c r="G46" s="308"/>
      <c r="H46" s="172"/>
    </row>
    <row r="47" spans="2:8" ht="23.25" customHeight="1">
      <c r="B47" s="305"/>
      <c r="C47" s="306"/>
      <c r="D47" s="163"/>
      <c r="E47" s="165"/>
      <c r="F47" s="307"/>
      <c r="G47" s="308"/>
      <c r="H47" s="172"/>
    </row>
    <row r="48" spans="2:8" ht="23.25" customHeight="1">
      <c r="B48" s="305"/>
      <c r="C48" s="306"/>
      <c r="D48" s="163"/>
      <c r="E48" s="165"/>
      <c r="F48" s="307"/>
      <c r="G48" s="308"/>
      <c r="H48" s="172"/>
    </row>
    <row r="49" spans="2:9" ht="23.25" customHeight="1">
      <c r="B49" s="305"/>
      <c r="C49" s="306"/>
      <c r="D49" s="163"/>
      <c r="E49" s="165"/>
      <c r="F49" s="307"/>
      <c r="G49" s="308"/>
      <c r="H49" s="172"/>
    </row>
    <row r="50" spans="2:9" ht="23.25" customHeight="1">
      <c r="B50" s="305"/>
      <c r="C50" s="306"/>
      <c r="D50" s="163"/>
      <c r="E50" s="165"/>
      <c r="F50" s="307"/>
      <c r="G50" s="308"/>
      <c r="H50" s="172"/>
    </row>
    <row r="51" spans="2:9" ht="23.25" customHeight="1">
      <c r="B51" s="129"/>
      <c r="C51" s="129"/>
      <c r="D51" s="129"/>
      <c r="E51" s="129"/>
      <c r="F51" s="129"/>
      <c r="G51" s="129"/>
      <c r="H51" s="129"/>
    </row>
    <row r="52" spans="2:9" ht="25.15" customHeight="1">
      <c r="B52" s="6" t="s">
        <v>103</v>
      </c>
      <c r="C52" s="6"/>
      <c r="D52" s="6"/>
    </row>
    <row r="53" spans="2:9" ht="7.15" customHeight="1">
      <c r="B53" s="6"/>
      <c r="C53" s="6"/>
      <c r="D53" s="6"/>
    </row>
    <row r="54" spans="2:9" ht="23.25" customHeight="1">
      <c r="C54" s="150" t="s">
        <v>104</v>
      </c>
      <c r="D54" s="150"/>
      <c r="E54" s="150"/>
      <c r="F54" s="150"/>
      <c r="G54" s="150"/>
      <c r="H54" s="150"/>
      <c r="I54" s="9"/>
    </row>
    <row r="55" spans="2:9" ht="25.15" customHeight="1">
      <c r="C55" s="203"/>
      <c r="D55" s="203"/>
      <c r="E55" s="203"/>
      <c r="F55" s="203"/>
      <c r="G55" s="203"/>
      <c r="H55" s="203"/>
    </row>
    <row r="56" spans="2:9" ht="10.15" customHeight="1">
      <c r="C56" s="152"/>
      <c r="D56" s="153"/>
      <c r="E56" s="153"/>
      <c r="F56" s="153"/>
      <c r="G56" s="153"/>
      <c r="H56" s="151"/>
    </row>
    <row r="57" spans="2:9" ht="23.25" customHeight="1">
      <c r="C57" s="150" t="s">
        <v>148</v>
      </c>
      <c r="D57" s="150"/>
      <c r="E57" s="150"/>
      <c r="F57" s="150"/>
      <c r="G57" s="150"/>
      <c r="H57" s="150"/>
      <c r="I57" s="9"/>
    </row>
    <row r="58" spans="2:9" ht="25.15" customHeight="1">
      <c r="C58" s="203"/>
      <c r="D58" s="203"/>
      <c r="E58" s="203"/>
      <c r="F58" s="203"/>
      <c r="G58" s="203"/>
      <c r="H58" s="203"/>
    </row>
    <row r="59" spans="2:9" ht="10.15" customHeight="1">
      <c r="C59" s="152"/>
      <c r="D59" s="153"/>
      <c r="E59" s="153"/>
      <c r="F59" s="153"/>
      <c r="G59" s="153"/>
      <c r="H59" s="151"/>
    </row>
    <row r="60" spans="2:9" ht="23.25" customHeight="1">
      <c r="C60" s="150" t="s">
        <v>149</v>
      </c>
      <c r="D60" s="150"/>
      <c r="E60" s="150"/>
      <c r="F60" s="150"/>
      <c r="G60" s="150"/>
      <c r="H60" s="151"/>
    </row>
    <row r="61" spans="2:9" ht="25.15" customHeight="1">
      <c r="C61" s="203"/>
      <c r="D61" s="203"/>
      <c r="E61" s="203"/>
      <c r="F61" s="203"/>
      <c r="G61" s="203"/>
      <c r="H61" s="203"/>
    </row>
    <row r="62" spans="2:9" ht="10.15" customHeight="1">
      <c r="C62" s="152"/>
      <c r="D62" s="153"/>
      <c r="E62" s="153"/>
      <c r="F62" s="153"/>
      <c r="G62" s="153"/>
      <c r="H62" s="151"/>
    </row>
    <row r="63" spans="2:9" ht="23.25" customHeight="1">
      <c r="C63" s="150" t="s">
        <v>105</v>
      </c>
      <c r="D63" s="150"/>
      <c r="E63" s="150"/>
      <c r="F63" s="150"/>
      <c r="G63" s="150"/>
      <c r="H63" s="151"/>
    </row>
    <row r="64" spans="2:9" ht="25.15" customHeight="1">
      <c r="C64" s="203"/>
      <c r="D64" s="203"/>
      <c r="E64" s="203"/>
      <c r="F64" s="203"/>
      <c r="G64" s="203"/>
      <c r="H64" s="203"/>
    </row>
    <row r="65" spans="3:8" ht="10.15" customHeight="1">
      <c r="C65" s="152"/>
      <c r="D65" s="153"/>
      <c r="E65" s="153"/>
      <c r="F65" s="153"/>
      <c r="G65" s="153"/>
      <c r="H65" s="151"/>
    </row>
    <row r="66" spans="3:8" ht="23.25" customHeight="1">
      <c r="C66" s="150" t="s">
        <v>106</v>
      </c>
      <c r="D66" s="150"/>
      <c r="E66" s="150"/>
      <c r="F66" s="150"/>
      <c r="G66" s="150"/>
      <c r="H66" s="151"/>
    </row>
    <row r="67" spans="3:8" ht="25.15" customHeight="1">
      <c r="C67" s="203"/>
      <c r="D67" s="203"/>
      <c r="E67" s="203"/>
      <c r="F67" s="203"/>
      <c r="G67" s="203"/>
      <c r="H67" s="203"/>
    </row>
    <row r="68" spans="3:8" ht="10.15" customHeight="1">
      <c r="C68" s="117"/>
      <c r="D68" s="118"/>
      <c r="E68" s="118"/>
      <c r="F68" s="118"/>
      <c r="G68" s="118"/>
    </row>
  </sheetData>
  <sheetProtection algorithmName="SHA-512" hashValue="qLm87KVW3uaDa35IMfXZMqAu7OMvHHs244OBxsib5YJI4R4mp8sDrh/iwwqPbQO1Id0yku0Yc5pu1p9aaWfFgg==" saltValue="QON6TejYrv3kYdTK73J26g==" spinCount="100000" sheet="1" objects="1" scenarios="1" selectLockedCells="1"/>
  <mergeCells count="51">
    <mergeCell ref="C67:H67"/>
    <mergeCell ref="B50:C50"/>
    <mergeCell ref="F50:G50"/>
    <mergeCell ref="C55:H55"/>
    <mergeCell ref="C58:H58"/>
    <mergeCell ref="C61:H61"/>
    <mergeCell ref="C64:H64"/>
    <mergeCell ref="B47:C47"/>
    <mergeCell ref="F47:G47"/>
    <mergeCell ref="B48:C48"/>
    <mergeCell ref="F48:G48"/>
    <mergeCell ref="B49:C49"/>
    <mergeCell ref="F49:G49"/>
    <mergeCell ref="B44:C44"/>
    <mergeCell ref="F44:G44"/>
    <mergeCell ref="B45:C45"/>
    <mergeCell ref="F45:G45"/>
    <mergeCell ref="B46:C46"/>
    <mergeCell ref="F46:G46"/>
    <mergeCell ref="B31:D31"/>
    <mergeCell ref="B35:D35"/>
    <mergeCell ref="B36:D36"/>
    <mergeCell ref="H36:H40"/>
    <mergeCell ref="B37:D37"/>
    <mergeCell ref="B38:D38"/>
    <mergeCell ref="B40:D40"/>
    <mergeCell ref="B39:D39"/>
    <mergeCell ref="B21:C22"/>
    <mergeCell ref="D21:E22"/>
    <mergeCell ref="F21:H22"/>
    <mergeCell ref="B25:D25"/>
    <mergeCell ref="B26:D26"/>
    <mergeCell ref="H26:H30"/>
    <mergeCell ref="B27:D27"/>
    <mergeCell ref="B28:D28"/>
    <mergeCell ref="B29:D29"/>
    <mergeCell ref="B30:D30"/>
    <mergeCell ref="D10:E10"/>
    <mergeCell ref="F10:H10"/>
    <mergeCell ref="D11:E11"/>
    <mergeCell ref="F11:H11"/>
    <mergeCell ref="B12:C20"/>
    <mergeCell ref="D12:E20"/>
    <mergeCell ref="F12:H20"/>
    <mergeCell ref="D9:E9"/>
    <mergeCell ref="F9:H9"/>
    <mergeCell ref="B2:H2"/>
    <mergeCell ref="B5:C7"/>
    <mergeCell ref="F5:H7"/>
    <mergeCell ref="D8:E8"/>
    <mergeCell ref="F8:H8"/>
  </mergeCells>
  <phoneticPr fontId="1" type="noConversion"/>
  <conditionalFormatting sqref="E36:E40">
    <cfRule type="cellIs" dxfId="15" priority="1" operator="equal">
      <formula>0</formula>
    </cfRule>
  </conditionalFormatting>
  <conditionalFormatting sqref="E31:F31">
    <cfRule type="cellIs" dxfId="14" priority="3" operator="equal">
      <formula>0</formula>
    </cfRule>
  </conditionalFormatting>
  <conditionalFormatting sqref="F26:F30">
    <cfRule type="cellIs" dxfId="13" priority="4" operator="equal">
      <formula>0</formula>
    </cfRule>
  </conditionalFormatting>
  <conditionalFormatting sqref="G36:G40">
    <cfRule type="cellIs" dxfId="12" priority="2" operator="equal">
      <formula>0</formula>
    </cfRule>
  </conditionalFormatting>
  <dataValidations count="1">
    <dataValidation type="list" allowBlank="1" showInputMessage="1" showErrorMessage="1" sqref="G26:G30 F36:F40 D45:D50" xr:uid="{01505AEA-DC55-4255-8685-14E5E4C476FB}">
      <formula1>"본인,배우자, 성년자녀, 미성년자녀, 부,모,조부,조모,형제자매,기타친족"</formula1>
    </dataValidation>
  </dataValidations>
  <printOptions horizontalCentered="1"/>
  <pageMargins left="0.31496062992125984" right="0.31496062992125984" top="0.35433070866141736" bottom="0.55118110236220474" header="0.31496062992125984" footer="0.31496062992125984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39D5-E05C-41A4-8E0C-7D66312ADAB3}">
  <sheetPr>
    <tabColor rgb="FF0033CC"/>
    <pageSetUpPr fitToPage="1"/>
  </sheetPr>
  <dimension ref="B1:L53"/>
  <sheetViews>
    <sheetView showRowColHeaders="0" zoomScale="98" zoomScaleNormal="98" workbookViewId="0">
      <selection activeCell="H34" sqref="H34:L34"/>
    </sheetView>
  </sheetViews>
  <sheetFormatPr defaultColWidth="8.75" defaultRowHeight="16.5"/>
  <cols>
    <col min="1" max="1" width="5.75" style="66" customWidth="1"/>
    <col min="2" max="2" width="12.125" style="66" customWidth="1"/>
    <col min="3" max="3" width="12.375" style="66" customWidth="1"/>
    <col min="4" max="7" width="8.75" style="66"/>
    <col min="8" max="8" width="7.125" style="66" customWidth="1"/>
    <col min="9" max="9" width="5.875" style="66" customWidth="1"/>
    <col min="10" max="10" width="8.75" style="66"/>
    <col min="11" max="11" width="11.25" style="66" customWidth="1"/>
    <col min="12" max="12" width="10.625" style="66" customWidth="1"/>
    <col min="13" max="16384" width="8.75" style="66"/>
  </cols>
  <sheetData>
    <row r="1" spans="2:12" ht="17.25" thickBot="1"/>
    <row r="2" spans="2:12" ht="45" customHeight="1" thickBot="1">
      <c r="B2" s="320" t="s">
        <v>107</v>
      </c>
      <c r="C2" s="321"/>
      <c r="D2" s="321"/>
      <c r="E2" s="321"/>
      <c r="F2" s="321"/>
      <c r="G2" s="321"/>
      <c r="H2" s="321"/>
      <c r="I2" s="321"/>
      <c r="J2" s="321"/>
      <c r="K2" s="321"/>
      <c r="L2" s="322"/>
    </row>
    <row r="3" spans="2:12" ht="17.45" customHeight="1">
      <c r="B3" s="323" t="s">
        <v>108</v>
      </c>
      <c r="C3" s="136" t="s">
        <v>74</v>
      </c>
      <c r="D3" s="325" t="str">
        <f>신설법인설계!E5</f>
        <v>주식회사 좋은회사</v>
      </c>
      <c r="E3" s="325"/>
      <c r="F3" s="325"/>
      <c r="G3" s="325"/>
      <c r="H3" s="325"/>
      <c r="I3" s="325"/>
      <c r="J3" s="325"/>
      <c r="K3" s="325"/>
      <c r="L3" s="326"/>
    </row>
    <row r="4" spans="2:12" ht="17.45" customHeight="1">
      <c r="B4" s="309"/>
      <c r="C4" s="130" t="s">
        <v>75</v>
      </c>
      <c r="D4" s="327">
        <f>신설법인설계!E6</f>
        <v>0</v>
      </c>
      <c r="E4" s="327"/>
      <c r="F4" s="327"/>
      <c r="G4" s="327"/>
      <c r="H4" s="327"/>
      <c r="I4" s="327"/>
      <c r="J4" s="327"/>
      <c r="K4" s="327"/>
      <c r="L4" s="328"/>
    </row>
    <row r="5" spans="2:12" ht="17.45" customHeight="1">
      <c r="B5" s="324"/>
      <c r="C5" s="131" t="s">
        <v>76</v>
      </c>
      <c r="D5" s="329">
        <f>신설법인설계!E7</f>
        <v>0</v>
      </c>
      <c r="E5" s="329"/>
      <c r="F5" s="329"/>
      <c r="G5" s="329"/>
      <c r="H5" s="329"/>
      <c r="I5" s="329"/>
      <c r="J5" s="329"/>
      <c r="K5" s="329"/>
      <c r="L5" s="330"/>
    </row>
    <row r="6" spans="2:12" ht="40.9" customHeight="1">
      <c r="B6" s="138" t="s">
        <v>109</v>
      </c>
      <c r="C6" s="318">
        <f>신설법인설계!D11</f>
        <v>0</v>
      </c>
      <c r="D6" s="318"/>
      <c r="E6" s="318"/>
      <c r="F6" s="318"/>
      <c r="G6" s="318"/>
      <c r="H6" s="318"/>
      <c r="I6" s="318"/>
      <c r="J6" s="318"/>
      <c r="K6" s="318"/>
      <c r="L6" s="319"/>
    </row>
    <row r="7" spans="2:12" ht="16.5" customHeight="1">
      <c r="B7" s="335" t="s">
        <v>110</v>
      </c>
      <c r="C7" s="336">
        <f>신설법인설계!D8</f>
        <v>10000000</v>
      </c>
      <c r="D7" s="336"/>
      <c r="E7" s="336"/>
      <c r="F7" s="339" t="s">
        <v>111</v>
      </c>
      <c r="G7" s="339"/>
      <c r="H7" s="339"/>
      <c r="I7" s="336">
        <f>신설법인설계!D9</f>
        <v>5000</v>
      </c>
      <c r="J7" s="336"/>
      <c r="K7" s="336"/>
      <c r="L7" s="340"/>
    </row>
    <row r="8" spans="2:12" ht="16.5" customHeight="1">
      <c r="B8" s="309"/>
      <c r="C8" s="337"/>
      <c r="D8" s="337"/>
      <c r="E8" s="337"/>
      <c r="F8" s="341" t="s">
        <v>112</v>
      </c>
      <c r="G8" s="341"/>
      <c r="H8" s="341"/>
      <c r="I8" s="342">
        <f>신설법인설계!D10</f>
        <v>2000</v>
      </c>
      <c r="J8" s="342"/>
      <c r="K8" s="342"/>
      <c r="L8" s="343"/>
    </row>
    <row r="9" spans="2:12">
      <c r="B9" s="324"/>
      <c r="C9" s="338"/>
      <c r="D9" s="338"/>
      <c r="E9" s="338"/>
      <c r="F9" s="344" t="s">
        <v>113</v>
      </c>
      <c r="G9" s="344"/>
      <c r="H9" s="344"/>
      <c r="I9" s="345">
        <f>I8*10</f>
        <v>20000</v>
      </c>
      <c r="J9" s="345"/>
      <c r="K9" s="345"/>
      <c r="L9" s="346"/>
    </row>
    <row r="10" spans="2:12" ht="16.5" customHeight="1">
      <c r="B10" s="335" t="s">
        <v>114</v>
      </c>
      <c r="C10" s="347">
        <f>신설법인설계!D12</f>
        <v>0</v>
      </c>
      <c r="D10" s="347"/>
      <c r="E10" s="347"/>
      <c r="F10" s="347"/>
      <c r="G10" s="347"/>
      <c r="H10" s="347"/>
      <c r="I10" s="347"/>
      <c r="J10" s="347"/>
      <c r="K10" s="347"/>
      <c r="L10" s="348"/>
    </row>
    <row r="11" spans="2:12" ht="16.5" customHeight="1">
      <c r="B11" s="309"/>
      <c r="C11" s="349"/>
      <c r="D11" s="349"/>
      <c r="E11" s="349"/>
      <c r="F11" s="349"/>
      <c r="G11" s="349"/>
      <c r="H11" s="349"/>
      <c r="I11" s="349"/>
      <c r="J11" s="349"/>
      <c r="K11" s="349"/>
      <c r="L11" s="350"/>
    </row>
    <row r="12" spans="2:12" ht="16.5" customHeight="1">
      <c r="B12" s="309"/>
      <c r="C12" s="349"/>
      <c r="D12" s="349"/>
      <c r="E12" s="349"/>
      <c r="F12" s="349"/>
      <c r="G12" s="349"/>
      <c r="H12" s="349"/>
      <c r="I12" s="349"/>
      <c r="J12" s="349"/>
      <c r="K12" s="349"/>
      <c r="L12" s="350"/>
    </row>
    <row r="13" spans="2:12" ht="16.5" customHeight="1">
      <c r="B13" s="309"/>
      <c r="C13" s="349"/>
      <c r="D13" s="349"/>
      <c r="E13" s="349"/>
      <c r="F13" s="349"/>
      <c r="G13" s="349"/>
      <c r="H13" s="349"/>
      <c r="I13" s="349"/>
      <c r="J13" s="349"/>
      <c r="K13" s="349"/>
      <c r="L13" s="350"/>
    </row>
    <row r="14" spans="2:12" ht="16.5" customHeight="1">
      <c r="B14" s="309"/>
      <c r="C14" s="349"/>
      <c r="D14" s="349"/>
      <c r="E14" s="349"/>
      <c r="F14" s="349"/>
      <c r="G14" s="349"/>
      <c r="H14" s="349"/>
      <c r="I14" s="349"/>
      <c r="J14" s="349"/>
      <c r="K14" s="349"/>
      <c r="L14" s="350"/>
    </row>
    <row r="15" spans="2:12" ht="19.5" customHeight="1">
      <c r="B15" s="309"/>
      <c r="C15" s="349"/>
      <c r="D15" s="349"/>
      <c r="E15" s="349"/>
      <c r="F15" s="349"/>
      <c r="G15" s="349"/>
      <c r="H15" s="349"/>
      <c r="I15" s="349"/>
      <c r="J15" s="349"/>
      <c r="K15" s="349"/>
      <c r="L15" s="350"/>
    </row>
    <row r="16" spans="2:12" ht="19.5" customHeight="1">
      <c r="B16" s="309"/>
      <c r="C16" s="349"/>
      <c r="D16" s="349"/>
      <c r="E16" s="349"/>
      <c r="F16" s="349"/>
      <c r="G16" s="349"/>
      <c r="H16" s="349"/>
      <c r="I16" s="349"/>
      <c r="J16" s="349"/>
      <c r="K16" s="349"/>
      <c r="L16" s="350"/>
    </row>
    <row r="17" spans="2:12" ht="16.5" customHeight="1">
      <c r="B17" s="309"/>
      <c r="C17" s="349"/>
      <c r="D17" s="349"/>
      <c r="E17" s="349"/>
      <c r="F17" s="349"/>
      <c r="G17" s="349"/>
      <c r="H17" s="349"/>
      <c r="I17" s="349"/>
      <c r="J17" s="349"/>
      <c r="K17" s="349"/>
      <c r="L17" s="350"/>
    </row>
    <row r="18" spans="2:12" ht="19.5" customHeight="1">
      <c r="B18" s="309"/>
      <c r="C18" s="349"/>
      <c r="D18" s="349"/>
      <c r="E18" s="349"/>
      <c r="F18" s="349"/>
      <c r="G18" s="349"/>
      <c r="H18" s="349"/>
      <c r="I18" s="349"/>
      <c r="J18" s="349"/>
      <c r="K18" s="349"/>
      <c r="L18" s="350"/>
    </row>
    <row r="19" spans="2:12" ht="16.5" customHeight="1">
      <c r="B19" s="309"/>
      <c r="C19" s="349"/>
      <c r="D19" s="349"/>
      <c r="E19" s="349"/>
      <c r="F19" s="349"/>
      <c r="G19" s="349"/>
      <c r="H19" s="349"/>
      <c r="I19" s="349"/>
      <c r="J19" s="349"/>
      <c r="K19" s="349"/>
      <c r="L19" s="350"/>
    </row>
    <row r="20" spans="2:12" ht="19.5" customHeight="1">
      <c r="B20" s="309"/>
      <c r="C20" s="349"/>
      <c r="D20" s="349"/>
      <c r="E20" s="349"/>
      <c r="F20" s="349"/>
      <c r="G20" s="349"/>
      <c r="H20" s="349"/>
      <c r="I20" s="349"/>
      <c r="J20" s="349"/>
      <c r="K20" s="349"/>
      <c r="L20" s="350"/>
    </row>
    <row r="21" spans="2:12" ht="16.5" customHeight="1">
      <c r="B21" s="309"/>
      <c r="C21" s="349"/>
      <c r="D21" s="349"/>
      <c r="E21" s="349"/>
      <c r="F21" s="349"/>
      <c r="G21" s="349"/>
      <c r="H21" s="349"/>
      <c r="I21" s="349"/>
      <c r="J21" s="349"/>
      <c r="K21" s="349"/>
      <c r="L21" s="350"/>
    </row>
    <row r="22" spans="2:12" ht="16.5" customHeight="1">
      <c r="B22" s="309"/>
      <c r="C22" s="349"/>
      <c r="D22" s="349"/>
      <c r="E22" s="349"/>
      <c r="F22" s="349"/>
      <c r="G22" s="349"/>
      <c r="H22" s="349"/>
      <c r="I22" s="349"/>
      <c r="J22" s="349"/>
      <c r="K22" s="349"/>
      <c r="L22" s="350"/>
    </row>
    <row r="23" spans="2:12" ht="16.5" customHeight="1">
      <c r="B23" s="309"/>
      <c r="C23" s="349"/>
      <c r="D23" s="349"/>
      <c r="E23" s="349"/>
      <c r="F23" s="349"/>
      <c r="G23" s="349"/>
      <c r="H23" s="349"/>
      <c r="I23" s="349"/>
      <c r="J23" s="349"/>
      <c r="K23" s="349"/>
      <c r="L23" s="350"/>
    </row>
    <row r="24" spans="2:12" ht="16.5" customHeight="1">
      <c r="B24" s="309"/>
      <c r="C24" s="349"/>
      <c r="D24" s="349"/>
      <c r="E24" s="349"/>
      <c r="F24" s="349"/>
      <c r="G24" s="349"/>
      <c r="H24" s="349"/>
      <c r="I24" s="349"/>
      <c r="J24" s="349"/>
      <c r="K24" s="349"/>
      <c r="L24" s="350"/>
    </row>
    <row r="25" spans="2:12" ht="16.5" customHeight="1">
      <c r="B25" s="309"/>
      <c r="C25" s="349"/>
      <c r="D25" s="349"/>
      <c r="E25" s="349"/>
      <c r="F25" s="349"/>
      <c r="G25" s="349"/>
      <c r="H25" s="349"/>
      <c r="I25" s="349"/>
      <c r="J25" s="349"/>
      <c r="K25" s="349"/>
      <c r="L25" s="350"/>
    </row>
    <row r="26" spans="2:12" ht="16.5" customHeight="1">
      <c r="B26" s="309"/>
      <c r="C26" s="349"/>
      <c r="D26" s="349"/>
      <c r="E26" s="349"/>
      <c r="F26" s="349"/>
      <c r="G26" s="349"/>
      <c r="H26" s="349"/>
      <c r="I26" s="349"/>
      <c r="J26" s="349"/>
      <c r="K26" s="349"/>
      <c r="L26" s="350"/>
    </row>
    <row r="27" spans="2:12" ht="16.5" customHeight="1">
      <c r="B27" s="309"/>
      <c r="C27" s="349"/>
      <c r="D27" s="349"/>
      <c r="E27" s="349"/>
      <c r="F27" s="349"/>
      <c r="G27" s="349"/>
      <c r="H27" s="349"/>
      <c r="I27" s="349"/>
      <c r="J27" s="349"/>
      <c r="K27" s="349"/>
      <c r="L27" s="350"/>
    </row>
    <row r="28" spans="2:12" ht="16.5" customHeight="1">
      <c r="B28" s="309"/>
      <c r="C28" s="349"/>
      <c r="D28" s="349"/>
      <c r="E28" s="349"/>
      <c r="F28" s="349"/>
      <c r="G28" s="349"/>
      <c r="H28" s="349"/>
      <c r="I28" s="349"/>
      <c r="J28" s="349"/>
      <c r="K28" s="349"/>
      <c r="L28" s="350"/>
    </row>
    <row r="29" spans="2:12">
      <c r="B29" s="309"/>
      <c r="C29" s="349"/>
      <c r="D29" s="349"/>
      <c r="E29" s="349"/>
      <c r="F29" s="349"/>
      <c r="G29" s="349"/>
      <c r="H29" s="349"/>
      <c r="I29" s="349"/>
      <c r="J29" s="349"/>
      <c r="K29" s="349"/>
      <c r="L29" s="350"/>
    </row>
    <row r="30" spans="2:12">
      <c r="B30" s="309"/>
      <c r="C30" s="349"/>
      <c r="D30" s="349"/>
      <c r="E30" s="349"/>
      <c r="F30" s="349"/>
      <c r="G30" s="349"/>
      <c r="H30" s="349"/>
      <c r="I30" s="349"/>
      <c r="J30" s="349"/>
      <c r="K30" s="349"/>
      <c r="L30" s="350"/>
    </row>
    <row r="31" spans="2:12">
      <c r="B31" s="309"/>
      <c r="C31" s="349"/>
      <c r="D31" s="349"/>
      <c r="E31" s="349"/>
      <c r="F31" s="349"/>
      <c r="G31" s="349"/>
      <c r="H31" s="349"/>
      <c r="I31" s="349"/>
      <c r="J31" s="349"/>
      <c r="K31" s="349"/>
      <c r="L31" s="350"/>
    </row>
    <row r="32" spans="2:12">
      <c r="B32" s="309"/>
      <c r="C32" s="349"/>
      <c r="D32" s="349"/>
      <c r="E32" s="349"/>
      <c r="F32" s="349"/>
      <c r="G32" s="349"/>
      <c r="H32" s="349"/>
      <c r="I32" s="349"/>
      <c r="J32" s="349"/>
      <c r="K32" s="349"/>
      <c r="L32" s="350"/>
    </row>
    <row r="33" spans="2:12">
      <c r="B33" s="324"/>
      <c r="C33" s="351"/>
      <c r="D33" s="351"/>
      <c r="E33" s="351"/>
      <c r="F33" s="351"/>
      <c r="G33" s="351"/>
      <c r="H33" s="351"/>
      <c r="I33" s="351"/>
      <c r="J33" s="351"/>
      <c r="K33" s="351"/>
      <c r="L33" s="352"/>
    </row>
    <row r="34" spans="2:12" ht="25.15" customHeight="1">
      <c r="B34" s="139" t="s">
        <v>115</v>
      </c>
      <c r="C34" s="353" t="s">
        <v>116</v>
      </c>
      <c r="D34" s="353"/>
      <c r="E34" s="354" t="s">
        <v>117</v>
      </c>
      <c r="F34" s="354"/>
      <c r="G34" s="354"/>
      <c r="H34" s="355">
        <v>123456</v>
      </c>
      <c r="I34" s="356"/>
      <c r="J34" s="356"/>
      <c r="K34" s="356"/>
      <c r="L34" s="357"/>
    </row>
    <row r="35" spans="2:12" ht="17.45" customHeight="1">
      <c r="B35" s="137" t="s">
        <v>118</v>
      </c>
      <c r="C35" s="331" t="str">
        <f>신설법인설계!D21</f>
        <v xml:space="preserve">서울시내에서 발행하는 일간 중앙일보에 게재한다. </v>
      </c>
      <c r="D35" s="332"/>
      <c r="E35" s="332"/>
      <c r="F35" s="332"/>
      <c r="G35" s="332"/>
      <c r="H35" s="332"/>
      <c r="I35" s="332"/>
      <c r="J35" s="332"/>
      <c r="K35" s="333" t="s">
        <v>119</v>
      </c>
      <c r="L35" s="334"/>
    </row>
    <row r="36" spans="2:12">
      <c r="B36" s="335" t="str">
        <f>신설법인설계!B36</f>
        <v>대표이사</v>
      </c>
      <c r="C36" s="132" t="s">
        <v>120</v>
      </c>
      <c r="D36" s="358">
        <f>신설법인설계!E36</f>
        <v>0</v>
      </c>
      <c r="E36" s="358"/>
      <c r="F36" s="358"/>
      <c r="G36" s="358"/>
      <c r="H36" s="358"/>
      <c r="I36" s="358"/>
      <c r="J36" s="358"/>
      <c r="K36" s="359"/>
      <c r="L36" s="360"/>
    </row>
    <row r="37" spans="2:12">
      <c r="B37" s="309"/>
      <c r="C37" s="133" t="s">
        <v>121</v>
      </c>
      <c r="D37" s="317"/>
      <c r="E37" s="317"/>
      <c r="F37" s="317"/>
      <c r="G37" s="317"/>
      <c r="H37" s="317"/>
      <c r="I37" s="317"/>
      <c r="J37" s="317"/>
      <c r="K37" s="166"/>
      <c r="L37" s="167"/>
    </row>
    <row r="38" spans="2:12">
      <c r="B38" s="309"/>
      <c r="C38" s="133" t="s">
        <v>122</v>
      </c>
      <c r="D38" s="317"/>
      <c r="E38" s="317"/>
      <c r="F38" s="317"/>
      <c r="G38" s="317"/>
      <c r="H38" s="317"/>
      <c r="I38" s="317"/>
      <c r="J38" s="317"/>
      <c r="K38" s="168"/>
      <c r="L38" s="169"/>
    </row>
    <row r="39" spans="2:12">
      <c r="B39" s="309" t="str">
        <f>신설법인설계!B37</f>
        <v>사내이사</v>
      </c>
      <c r="C39" s="133" t="s">
        <v>120</v>
      </c>
      <c r="D39" s="310">
        <f>신설법인설계!E37</f>
        <v>0</v>
      </c>
      <c r="E39" s="310"/>
      <c r="F39" s="310"/>
      <c r="G39" s="310"/>
      <c r="H39" s="310"/>
      <c r="I39" s="310"/>
      <c r="J39" s="310"/>
      <c r="K39" s="311"/>
      <c r="L39" s="312"/>
    </row>
    <row r="40" spans="2:12">
      <c r="B40" s="309"/>
      <c r="C40" s="133" t="s">
        <v>121</v>
      </c>
      <c r="D40" s="317"/>
      <c r="E40" s="317"/>
      <c r="F40" s="317"/>
      <c r="G40" s="317"/>
      <c r="H40" s="317"/>
      <c r="I40" s="317"/>
      <c r="J40" s="317"/>
      <c r="K40" s="313"/>
      <c r="L40" s="314"/>
    </row>
    <row r="41" spans="2:12">
      <c r="B41" s="309"/>
      <c r="C41" s="133" t="s">
        <v>122</v>
      </c>
      <c r="D41" s="317"/>
      <c r="E41" s="317"/>
      <c r="F41" s="317"/>
      <c r="G41" s="317"/>
      <c r="H41" s="317"/>
      <c r="I41" s="317"/>
      <c r="J41" s="317"/>
      <c r="K41" s="315"/>
      <c r="L41" s="316"/>
    </row>
    <row r="42" spans="2:12" ht="16.899999999999999" customHeight="1">
      <c r="B42" s="309">
        <f>신설법인설계!B38</f>
        <v>0</v>
      </c>
      <c r="C42" s="133" t="s">
        <v>120</v>
      </c>
      <c r="D42" s="310">
        <f>신설법인설계!E38</f>
        <v>0</v>
      </c>
      <c r="E42" s="310"/>
      <c r="F42" s="310"/>
      <c r="G42" s="310"/>
      <c r="H42" s="310"/>
      <c r="I42" s="310"/>
      <c r="J42" s="310"/>
      <c r="K42" s="311"/>
      <c r="L42" s="312"/>
    </row>
    <row r="43" spans="2:12">
      <c r="B43" s="309"/>
      <c r="C43" s="133" t="s">
        <v>121</v>
      </c>
      <c r="D43" s="317"/>
      <c r="E43" s="317"/>
      <c r="F43" s="317"/>
      <c r="G43" s="317"/>
      <c r="H43" s="317"/>
      <c r="I43" s="317"/>
      <c r="J43" s="317"/>
      <c r="K43" s="313"/>
      <c r="L43" s="314"/>
    </row>
    <row r="44" spans="2:12">
      <c r="B44" s="309"/>
      <c r="C44" s="133" t="s">
        <v>122</v>
      </c>
      <c r="D44" s="317"/>
      <c r="E44" s="317"/>
      <c r="F44" s="317"/>
      <c r="G44" s="317"/>
      <c r="H44" s="317"/>
      <c r="I44" s="317"/>
      <c r="J44" s="317"/>
      <c r="K44" s="315"/>
      <c r="L44" s="316"/>
    </row>
    <row r="45" spans="2:12">
      <c r="B45" s="361">
        <f>신설법인설계!B39</f>
        <v>0</v>
      </c>
      <c r="C45" s="133" t="s">
        <v>120</v>
      </c>
      <c r="D45" s="310">
        <f>신설법인설계!E39</f>
        <v>0</v>
      </c>
      <c r="E45" s="310"/>
      <c r="F45" s="310"/>
      <c r="G45" s="310"/>
      <c r="H45" s="310"/>
      <c r="I45" s="310"/>
      <c r="J45" s="310"/>
      <c r="K45" s="364"/>
      <c r="L45" s="365"/>
    </row>
    <row r="46" spans="2:12">
      <c r="B46" s="362"/>
      <c r="C46" s="133" t="s">
        <v>121</v>
      </c>
      <c r="D46" s="317"/>
      <c r="E46" s="317"/>
      <c r="F46" s="317"/>
      <c r="G46" s="317"/>
      <c r="H46" s="317"/>
      <c r="I46" s="317"/>
      <c r="J46" s="317"/>
      <c r="K46" s="366"/>
      <c r="L46" s="367"/>
    </row>
    <row r="47" spans="2:12">
      <c r="B47" s="363"/>
      <c r="C47" s="133" t="s">
        <v>122</v>
      </c>
      <c r="D47" s="317"/>
      <c r="E47" s="317"/>
      <c r="F47" s="317"/>
      <c r="G47" s="317"/>
      <c r="H47" s="317"/>
      <c r="I47" s="317"/>
      <c r="J47" s="317"/>
      <c r="K47" s="371"/>
      <c r="L47" s="372"/>
    </row>
    <row r="48" spans="2:12">
      <c r="B48" s="361">
        <f>신설법인설계!B40</f>
        <v>0</v>
      </c>
      <c r="C48" s="133" t="s">
        <v>120</v>
      </c>
      <c r="D48" s="310">
        <f>신설법인설계!E40</f>
        <v>0</v>
      </c>
      <c r="E48" s="310"/>
      <c r="F48" s="310"/>
      <c r="G48" s="310"/>
      <c r="H48" s="310"/>
      <c r="I48" s="310"/>
      <c r="J48" s="310"/>
      <c r="K48" s="364"/>
      <c r="L48" s="365"/>
    </row>
    <row r="49" spans="2:12">
      <c r="B49" s="362"/>
      <c r="C49" s="133" t="s">
        <v>121</v>
      </c>
      <c r="D49" s="317"/>
      <c r="E49" s="317"/>
      <c r="F49" s="317"/>
      <c r="G49" s="317"/>
      <c r="H49" s="317"/>
      <c r="I49" s="317"/>
      <c r="J49" s="317"/>
      <c r="K49" s="366"/>
      <c r="L49" s="367"/>
    </row>
    <row r="50" spans="2:12">
      <c r="B50" s="363"/>
      <c r="C50" s="134" t="s">
        <v>122</v>
      </c>
      <c r="D50" s="370"/>
      <c r="E50" s="370"/>
      <c r="F50" s="370"/>
      <c r="G50" s="370"/>
      <c r="H50" s="370"/>
      <c r="I50" s="370"/>
      <c r="J50" s="370"/>
      <c r="K50" s="368"/>
      <c r="L50" s="369"/>
    </row>
    <row r="51" spans="2:12">
      <c r="B51" s="373" t="s">
        <v>123</v>
      </c>
      <c r="C51" s="375" t="s">
        <v>124</v>
      </c>
      <c r="D51" s="375"/>
      <c r="E51" s="375"/>
      <c r="F51" s="375"/>
      <c r="G51" s="377" t="s">
        <v>125</v>
      </c>
      <c r="H51" s="377"/>
      <c r="I51" s="377"/>
      <c r="J51" s="379" t="s">
        <v>126</v>
      </c>
      <c r="K51" s="379"/>
      <c r="L51" s="380"/>
    </row>
    <row r="52" spans="2:12" ht="17.25" thickBot="1">
      <c r="B52" s="374"/>
      <c r="C52" s="376"/>
      <c r="D52" s="376"/>
      <c r="E52" s="376"/>
      <c r="F52" s="376"/>
      <c r="G52" s="378"/>
      <c r="H52" s="378"/>
      <c r="I52" s="378"/>
      <c r="J52" s="381"/>
      <c r="K52" s="381"/>
      <c r="L52" s="382"/>
    </row>
    <row r="53" spans="2:12" ht="25.9" customHeight="1">
      <c r="B53" s="383" t="s">
        <v>161</v>
      </c>
      <c r="C53" s="383"/>
      <c r="D53" s="383"/>
      <c r="E53" s="383"/>
      <c r="F53" s="383"/>
      <c r="G53" s="383"/>
      <c r="H53" s="383"/>
      <c r="I53" s="383"/>
      <c r="J53" s="383"/>
      <c r="K53" s="383"/>
      <c r="L53" s="383"/>
    </row>
  </sheetData>
  <sheetProtection algorithmName="SHA-512" hashValue="gaCmwZC8l42HSGGZquIgm9tO2PvyD+hQfne3ykhJqwjRZEguxVrfBkWL4IZSz04fWNP9oFJxVLt0IilZwRvjAQ==" saltValue="JjNOqX6zvbgJ+nRzI7F83Q==" spinCount="100000" sheet="1" objects="1" scenarios="1" selectLockedCells="1"/>
  <mergeCells count="51">
    <mergeCell ref="B51:B52"/>
    <mergeCell ref="C51:F52"/>
    <mergeCell ref="G51:I52"/>
    <mergeCell ref="J51:L52"/>
    <mergeCell ref="B53:L53"/>
    <mergeCell ref="B45:B47"/>
    <mergeCell ref="D45:J45"/>
    <mergeCell ref="K45:L47"/>
    <mergeCell ref="D46:J46"/>
    <mergeCell ref="D47:J47"/>
    <mergeCell ref="B48:B50"/>
    <mergeCell ref="D48:J48"/>
    <mergeCell ref="K48:L50"/>
    <mergeCell ref="D49:J49"/>
    <mergeCell ref="D50:J50"/>
    <mergeCell ref="B36:B38"/>
    <mergeCell ref="D36:J36"/>
    <mergeCell ref="D37:J37"/>
    <mergeCell ref="D38:J38"/>
    <mergeCell ref="K36:L36"/>
    <mergeCell ref="B39:B41"/>
    <mergeCell ref="D39:J39"/>
    <mergeCell ref="K39:L41"/>
    <mergeCell ref="D40:J40"/>
    <mergeCell ref="D41:J41"/>
    <mergeCell ref="C35:J35"/>
    <mergeCell ref="K35:L35"/>
    <mergeCell ref="B7:B9"/>
    <mergeCell ref="C7:E9"/>
    <mergeCell ref="F7:H7"/>
    <mergeCell ref="I7:L7"/>
    <mergeCell ref="F8:H8"/>
    <mergeCell ref="I8:L8"/>
    <mergeCell ref="F9:H9"/>
    <mergeCell ref="I9:L9"/>
    <mergeCell ref="B10:B33"/>
    <mergeCell ref="C10:L33"/>
    <mergeCell ref="C34:D34"/>
    <mergeCell ref="E34:G34"/>
    <mergeCell ref="H34:L34"/>
    <mergeCell ref="C6:L6"/>
    <mergeCell ref="B2:L2"/>
    <mergeCell ref="B3:B5"/>
    <mergeCell ref="D3:L3"/>
    <mergeCell ref="D4:L4"/>
    <mergeCell ref="D5:L5"/>
    <mergeCell ref="B42:B44"/>
    <mergeCell ref="D42:J42"/>
    <mergeCell ref="K42:L44"/>
    <mergeCell ref="D43:J43"/>
    <mergeCell ref="D44:J44"/>
  </mergeCells>
  <phoneticPr fontId="1" type="noConversion"/>
  <conditionalFormatting sqref="B42:B50">
    <cfRule type="cellIs" dxfId="11" priority="1" operator="equal">
      <formula>0</formula>
    </cfRule>
  </conditionalFormatting>
  <conditionalFormatting sqref="C1:L6 F7:L7 C7:C8 F8:I8 F9:L9">
    <cfRule type="cellIs" dxfId="10" priority="3" operator="equal">
      <formula>0</formula>
    </cfRule>
  </conditionalFormatting>
  <conditionalFormatting sqref="D3:L5 C10:L33 C34:H34 C35 C36:K36 C37:J38 C39:K39 C40:J41 C42:K42 C43:J44 C45:K45 C46:J47 C48:K48 C49:J50 C51:L1048576">
    <cfRule type="cellIs" dxfId="9" priority="4" operator="equal">
      <formula>0</formula>
    </cfRule>
  </conditionalFormatting>
  <printOptions horizontalCentered="1"/>
  <pageMargins left="0.31496062992125984" right="0.31496062992125984" top="0.55118110236220474" bottom="0.35433070866141736" header="0.31496062992125984" footer="0.31496062992125984"/>
  <pageSetup paperSize="9" scale="83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10</xdr:col>
                    <xdr:colOff>342900</xdr:colOff>
                    <xdr:row>36</xdr:row>
                    <xdr:rowOff>9525</xdr:rowOff>
                  </from>
                  <to>
                    <xdr:col>11</xdr:col>
                    <xdr:colOff>619125</xdr:colOff>
                    <xdr:row>37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10</xdr:col>
                    <xdr:colOff>342900</xdr:colOff>
                    <xdr:row>38</xdr:row>
                    <xdr:rowOff>200025</xdr:rowOff>
                  </from>
                  <to>
                    <xdr:col>11</xdr:col>
                    <xdr:colOff>619125</xdr:colOff>
                    <xdr:row>40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10</xdr:col>
                    <xdr:colOff>342900</xdr:colOff>
                    <xdr:row>41</xdr:row>
                    <xdr:rowOff>171450</xdr:rowOff>
                  </from>
                  <to>
                    <xdr:col>11</xdr:col>
                    <xdr:colOff>619125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10</xdr:col>
                    <xdr:colOff>342900</xdr:colOff>
                    <xdr:row>44</xdr:row>
                    <xdr:rowOff>142875</xdr:rowOff>
                  </from>
                  <to>
                    <xdr:col>11</xdr:col>
                    <xdr:colOff>619125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10</xdr:col>
                    <xdr:colOff>342900</xdr:colOff>
                    <xdr:row>47</xdr:row>
                    <xdr:rowOff>171450</xdr:rowOff>
                  </from>
                  <to>
                    <xdr:col>11</xdr:col>
                    <xdr:colOff>619125</xdr:colOff>
                    <xdr:row>49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9321-38EB-4792-A43D-24EF7AAEACE5}">
  <sheetPr>
    <tabColor rgb="FFFF0000"/>
    <pageSetUpPr autoPageBreaks="0" fitToPage="1"/>
  </sheetPr>
  <dimension ref="A1:M61"/>
  <sheetViews>
    <sheetView showGridLines="0" showRowColHeaders="0" zoomScale="75" zoomScaleNormal="75" workbookViewId="0">
      <selection activeCell="I4" sqref="I4"/>
    </sheetView>
  </sheetViews>
  <sheetFormatPr defaultColWidth="8.75" defaultRowHeight="16.5"/>
  <cols>
    <col min="1" max="1" width="3.125" style="1" customWidth="1"/>
    <col min="2" max="2" width="12.625" style="1" customWidth="1"/>
    <col min="3" max="3" width="18.25" style="1" customWidth="1"/>
    <col min="4" max="8" width="19.375" style="1" customWidth="1"/>
    <col min="9" max="9" width="17.625" style="1" customWidth="1"/>
    <col min="10" max="10" width="7.875" style="1" customWidth="1"/>
    <col min="11" max="11" width="13.75" style="2" hidden="1" customWidth="1"/>
    <col min="12" max="12" width="14.125" style="1" hidden="1" customWidth="1"/>
    <col min="13" max="13" width="8.75" style="1" hidden="1" customWidth="1"/>
    <col min="14" max="14" width="6.75" style="1" customWidth="1"/>
    <col min="15" max="15" width="8.75" style="1" customWidth="1"/>
    <col min="16" max="16384" width="8.75" style="1"/>
  </cols>
  <sheetData>
    <row r="1" spans="1:12" ht="17.25" thickBot="1"/>
    <row r="2" spans="1:12" s="3" customFormat="1" ht="69.599999999999994" customHeight="1" thickBot="1">
      <c r="B2" s="387" t="str">
        <f>회사명&amp;" 법인전환 컨설팅 스케줄"</f>
        <v>주식회사 좋은회사 법인전환 컨설팅 스케줄</v>
      </c>
      <c r="C2" s="388"/>
      <c r="D2" s="388"/>
      <c r="E2" s="388"/>
      <c r="F2" s="388"/>
      <c r="G2" s="388"/>
      <c r="H2" s="388"/>
      <c r="I2" s="389"/>
      <c r="J2" s="4"/>
      <c r="K2" s="5"/>
    </row>
    <row r="3" spans="1:12" s="3" customFormat="1" ht="9" customHeight="1">
      <c r="C3" s="6"/>
      <c r="K3" s="5"/>
    </row>
    <row r="4" spans="1:12" s="3" customFormat="1" ht="17.25">
      <c r="B4" s="7"/>
      <c r="D4" s="7"/>
      <c r="G4" s="7"/>
      <c r="I4" s="73" t="s">
        <v>9</v>
      </c>
      <c r="K4" s="5"/>
    </row>
    <row r="5" spans="1:12" s="3" customFormat="1" ht="8.4499999999999993" customHeight="1">
      <c r="B5" s="7"/>
      <c r="C5" s="8"/>
      <c r="D5" s="7"/>
      <c r="G5" s="7"/>
      <c r="K5" s="5"/>
    </row>
    <row r="6" spans="1:12" s="3" customFormat="1" ht="25.9" customHeight="1">
      <c r="F6" s="60" t="s">
        <v>25</v>
      </c>
      <c r="G6" s="144" t="str">
        <f>회사명</f>
        <v>주식회사 좋은회사</v>
      </c>
      <c r="H6" s="61" t="s">
        <v>2</v>
      </c>
      <c r="I6" s="143">
        <f>개인기업현황!E33</f>
        <v>45432</v>
      </c>
      <c r="K6" s="10"/>
    </row>
    <row r="7" spans="1:12" s="3" customFormat="1" ht="9.6" customHeight="1">
      <c r="F7" s="9"/>
      <c r="G7" s="11"/>
      <c r="H7" s="12"/>
      <c r="K7" s="13"/>
    </row>
    <row r="8" spans="1:12" ht="40.15" customHeight="1">
      <c r="A8" s="14"/>
      <c r="B8" s="384" t="str">
        <f ca="1">Calendar1Year&amp;"년 "&amp;Calendar1Month</f>
        <v>2024년 4월</v>
      </c>
      <c r="C8" s="385"/>
      <c r="D8" s="385"/>
      <c r="E8" s="385"/>
      <c r="F8" s="385"/>
      <c r="G8" s="385"/>
      <c r="H8" s="385"/>
      <c r="I8" s="386"/>
    </row>
    <row r="9" spans="1:12" ht="14.25" customHeight="1">
      <c r="A9" s="15"/>
      <c r="B9" s="16"/>
      <c r="C9" s="17" t="s">
        <v>1</v>
      </c>
      <c r="D9" s="18" t="str">
        <f t="shared" ref="D9:I9" ca="1" si="0">UPPER(TEXT(D10,"aaaa"))</f>
        <v>월요일</v>
      </c>
      <c r="E9" s="19" t="str">
        <f t="shared" ca="1" si="0"/>
        <v>화요일</v>
      </c>
      <c r="F9" s="18" t="str">
        <f t="shared" ca="1" si="0"/>
        <v>수요일</v>
      </c>
      <c r="G9" s="19" t="str">
        <f t="shared" ca="1" si="0"/>
        <v>목요일</v>
      </c>
      <c r="H9" s="19" t="str">
        <f t="shared" ca="1" si="0"/>
        <v>금요일</v>
      </c>
      <c r="I9" s="20" t="str">
        <f t="shared" ca="1" si="0"/>
        <v>토요일</v>
      </c>
      <c r="K9" s="21">
        <f ca="1">YEAR(TODAY())</f>
        <v>2024</v>
      </c>
      <c r="L9" s="22" t="str">
        <f>MONTH(일정편집!B4)&amp;"월"</f>
        <v>4월</v>
      </c>
    </row>
    <row r="10" spans="1:12" ht="16.5" hidden="1" customHeight="1">
      <c r="B10" s="23"/>
      <c r="C10" s="24">
        <f t="array" aca="1" ref="C10:I10" ca="1">일+1+DATE(Calendar1Year,Calendar1MonthOption,1)-WEEKDAY(DATE(Calendar1Year,Calendar1MonthOption,1),WeekdayOption)</f>
        <v>45382</v>
      </c>
      <c r="D10" s="24">
        <f ca="1"/>
        <v>45383</v>
      </c>
      <c r="E10" s="24">
        <f ca="1"/>
        <v>45384</v>
      </c>
      <c r="F10" s="24">
        <f ca="1"/>
        <v>45385</v>
      </c>
      <c r="G10" s="24">
        <f ca="1"/>
        <v>45386</v>
      </c>
      <c r="H10" s="24">
        <f ca="1"/>
        <v>45387</v>
      </c>
      <c r="I10" s="25">
        <f ca="1"/>
        <v>45388</v>
      </c>
    </row>
    <row r="11" spans="1:12" s="3" customFormat="1" ht="49.9" hidden="1" customHeight="1">
      <c r="B11" s="26" t="s">
        <v>0</v>
      </c>
      <c r="C11" s="27" t="str">
        <f t="shared" ref="C11:L11" ca="1" si="1">IFERROR(VLOOKUP(C10,컨설팅일정,2,FALSE),"")</f>
        <v/>
      </c>
      <c r="D11" s="27" t="str">
        <f t="shared" ca="1" si="1"/>
        <v/>
      </c>
      <c r="E11" s="27" t="str">
        <f t="shared" ca="1" si="1"/>
        <v/>
      </c>
      <c r="F11" s="27" t="str">
        <f t="shared" ca="1" si="1"/>
        <v/>
      </c>
      <c r="G11" s="27" t="str">
        <f t="shared" ca="1" si="1"/>
        <v/>
      </c>
      <c r="H11" s="27" t="str">
        <f t="shared" ca="1" si="1"/>
        <v/>
      </c>
      <c r="I11" s="28" t="str">
        <f t="shared" ca="1" si="1"/>
        <v/>
      </c>
      <c r="J11" s="29" t="str">
        <f t="shared" si="1"/>
        <v/>
      </c>
      <c r="K11" s="29" t="str">
        <f t="shared" si="1"/>
        <v/>
      </c>
      <c r="L11" s="29" t="str">
        <f t="shared" si="1"/>
        <v/>
      </c>
    </row>
    <row r="12" spans="1:12" s="3" customFormat="1" ht="17.25" hidden="1">
      <c r="B12" s="30" t="s">
        <v>3</v>
      </c>
      <c r="C12" s="31"/>
      <c r="D12" s="31"/>
      <c r="E12" s="32"/>
      <c r="F12" s="33"/>
      <c r="G12" s="34"/>
      <c r="H12" s="34"/>
      <c r="I12" s="35"/>
      <c r="J12" s="10"/>
    </row>
    <row r="13" spans="1:12" ht="16.5" customHeight="1">
      <c r="B13" s="23"/>
      <c r="C13" s="36">
        <f t="array" aca="1" ref="C13:I13" ca="1">일+8+DATE(Calendar1Year,Calendar1MonthOption,1)-WEEKDAY(DATE(Calendar1Year,Calendar1MonthOption,1),WeekdayOption)</f>
        <v>45389</v>
      </c>
      <c r="D13" s="36">
        <f ca="1"/>
        <v>45390</v>
      </c>
      <c r="E13" s="36">
        <f ca="1"/>
        <v>45391</v>
      </c>
      <c r="F13" s="36">
        <f ca="1"/>
        <v>45392</v>
      </c>
      <c r="G13" s="36">
        <f ca="1"/>
        <v>45393</v>
      </c>
      <c r="H13" s="36">
        <f ca="1"/>
        <v>45394</v>
      </c>
      <c r="I13" s="37">
        <f ca="1"/>
        <v>45395</v>
      </c>
    </row>
    <row r="14" spans="1:12" s="3" customFormat="1" ht="49.9" customHeight="1">
      <c r="B14" s="26" t="s">
        <v>0</v>
      </c>
      <c r="C14" s="38" t="str">
        <f t="shared" ref="C14:L14" ca="1" si="2">IFERROR(VLOOKUP(C13,컨설팅일정,2,FALSE),"")</f>
        <v/>
      </c>
      <c r="D14" s="38" t="str">
        <f t="shared" ca="1" si="2"/>
        <v/>
      </c>
      <c r="E14" s="38" t="str">
        <f t="shared" ca="1" si="2"/>
        <v/>
      </c>
      <c r="F14" s="38" t="str">
        <f t="shared" ca="1" si="2"/>
        <v/>
      </c>
      <c r="G14" s="38" t="str">
        <f t="shared" ca="1" si="2"/>
        <v/>
      </c>
      <c r="H14" s="38" t="str">
        <f t="shared" ca="1" si="2"/>
        <v/>
      </c>
      <c r="I14" s="39" t="str">
        <f t="shared" ca="1" si="2"/>
        <v/>
      </c>
      <c r="J14" s="29" t="str">
        <f t="shared" si="2"/>
        <v/>
      </c>
      <c r="K14" s="29" t="str">
        <f t="shared" si="2"/>
        <v/>
      </c>
      <c r="L14" s="29" t="str">
        <f t="shared" si="2"/>
        <v/>
      </c>
    </row>
    <row r="15" spans="1:12" s="3" customFormat="1" ht="17.25">
      <c r="B15" s="30" t="s">
        <v>3</v>
      </c>
      <c r="C15" s="140"/>
      <c r="D15" s="140"/>
      <c r="E15" s="149"/>
      <c r="F15" s="149"/>
      <c r="G15" s="149"/>
      <c r="H15" s="149"/>
      <c r="I15" s="142"/>
      <c r="J15" s="10"/>
    </row>
    <row r="16" spans="1:12" ht="16.5" customHeight="1">
      <c r="B16" s="23"/>
      <c r="C16" s="36">
        <f t="array" aca="1" ref="C16:I16" ca="1">일+15+DATE(Calendar1Year,Calendar1MonthOption,1)-WEEKDAY(DATE(Calendar1Year,Calendar1MonthOption,1),WeekdayOption)</f>
        <v>45396</v>
      </c>
      <c r="D16" s="36">
        <f ca="1"/>
        <v>45397</v>
      </c>
      <c r="E16" s="36">
        <f ca="1"/>
        <v>45398</v>
      </c>
      <c r="F16" s="36">
        <f ca="1"/>
        <v>45399</v>
      </c>
      <c r="G16" s="36">
        <f ca="1"/>
        <v>45400</v>
      </c>
      <c r="H16" s="36">
        <f ca="1"/>
        <v>45401</v>
      </c>
      <c r="I16" s="37">
        <f ca="1"/>
        <v>45402</v>
      </c>
    </row>
    <row r="17" spans="1:12" s="3" customFormat="1" ht="49.9" customHeight="1">
      <c r="B17" s="26" t="s">
        <v>0</v>
      </c>
      <c r="C17" s="38" t="str">
        <f t="shared" ref="C17:I17" ca="1" si="3">IFERROR(VLOOKUP(C16,컨설팅일정,2,FALSE),"")</f>
        <v/>
      </c>
      <c r="D17" s="38" t="str">
        <f t="shared" ca="1" si="3"/>
        <v/>
      </c>
      <c r="E17" s="38" t="str">
        <f t="shared" ca="1" si="3"/>
        <v/>
      </c>
      <c r="F17" s="38" t="str">
        <f t="shared" ca="1" si="3"/>
        <v/>
      </c>
      <c r="G17" s="38" t="str">
        <f t="shared" ca="1" si="3"/>
        <v/>
      </c>
      <c r="H17" s="38" t="str">
        <f t="shared" ca="1" si="3"/>
        <v/>
      </c>
      <c r="I17" s="39" t="str">
        <f t="shared" ca="1" si="3"/>
        <v/>
      </c>
      <c r="J17" s="10"/>
      <c r="K17" s="10"/>
    </row>
    <row r="18" spans="1:12" s="3" customFormat="1" ht="17.25">
      <c r="B18" s="30" t="s">
        <v>3</v>
      </c>
      <c r="C18" s="140"/>
      <c r="D18" s="140"/>
      <c r="E18" s="149"/>
      <c r="F18" s="149"/>
      <c r="G18" s="149"/>
      <c r="H18" s="149"/>
      <c r="I18" s="142"/>
      <c r="J18" s="10"/>
      <c r="K18" s="10"/>
    </row>
    <row r="19" spans="1:12" ht="16.5" customHeight="1">
      <c r="B19" s="23"/>
      <c r="C19" s="36">
        <f t="array" aca="1" ref="C19:I19" ca="1">일+22+DATE(Calendar1Year,Calendar1MonthOption,1)-WEEKDAY(DATE(Calendar1Year,Calendar1MonthOption,1),WeekdayOption)</f>
        <v>45403</v>
      </c>
      <c r="D19" s="36">
        <f ca="1"/>
        <v>45404</v>
      </c>
      <c r="E19" s="36">
        <f ca="1"/>
        <v>45405</v>
      </c>
      <c r="F19" s="36">
        <f ca="1"/>
        <v>45406</v>
      </c>
      <c r="G19" s="36">
        <f ca="1"/>
        <v>45407</v>
      </c>
      <c r="H19" s="36">
        <f ca="1"/>
        <v>45408</v>
      </c>
      <c r="I19" s="37">
        <f ca="1"/>
        <v>45409</v>
      </c>
    </row>
    <row r="20" spans="1:12" s="3" customFormat="1" ht="49.9" customHeight="1">
      <c r="B20" s="26" t="s">
        <v>0</v>
      </c>
      <c r="C20" s="38" t="str">
        <f t="shared" ref="C20:I20" ca="1" si="4">IFERROR(VLOOKUP(C19,컨설팅일정,2,FALSE),"")</f>
        <v/>
      </c>
      <c r="D20" s="38" t="str">
        <f t="shared" ca="1" si="4"/>
        <v/>
      </c>
      <c r="E20" s="38" t="str">
        <f ca="1">IFERROR(VLOOKUP(E19,컨설팅일정,2,FALSE),"")</f>
        <v/>
      </c>
      <c r="F20" s="38" t="str">
        <f t="shared" ca="1" si="4"/>
        <v/>
      </c>
      <c r="G20" s="38" t="str">
        <f t="shared" ca="1" si="4"/>
        <v/>
      </c>
      <c r="H20" s="38" t="str">
        <f t="shared" ca="1" si="4"/>
        <v/>
      </c>
      <c r="I20" s="39" t="str">
        <f t="shared" ca="1" si="4"/>
        <v/>
      </c>
      <c r="J20" s="10"/>
      <c r="K20" s="10"/>
    </row>
    <row r="21" spans="1:12" s="3" customFormat="1" ht="17.25">
      <c r="B21" s="30" t="s">
        <v>3</v>
      </c>
      <c r="C21" s="140"/>
      <c r="D21" s="140"/>
      <c r="E21" s="149"/>
      <c r="F21" s="149"/>
      <c r="G21" s="149"/>
      <c r="H21" s="149"/>
      <c r="I21" s="142"/>
      <c r="J21" s="10"/>
      <c r="K21" s="10"/>
    </row>
    <row r="22" spans="1:12" ht="16.5" customHeight="1">
      <c r="B22" s="23"/>
      <c r="C22" s="36">
        <f t="array" aca="1" ref="C22:I22" ca="1">일+29+DATE(Calendar1Year,Calendar1MonthOption,1)-WEEKDAY(DATE(Calendar1Year,Calendar1MonthOption,1),WeekdayOption)</f>
        <v>45410</v>
      </c>
      <c r="D22" s="36">
        <f ca="1"/>
        <v>45411</v>
      </c>
      <c r="E22" s="36">
        <f ca="1"/>
        <v>45412</v>
      </c>
      <c r="F22" s="36">
        <f ca="1"/>
        <v>45413</v>
      </c>
      <c r="G22" s="36">
        <f ca="1"/>
        <v>45414</v>
      </c>
      <c r="H22" s="36">
        <f ca="1"/>
        <v>45415</v>
      </c>
      <c r="I22" s="37">
        <f ca="1"/>
        <v>45416</v>
      </c>
    </row>
    <row r="23" spans="1:12" s="3" customFormat="1" ht="49.9" customHeight="1">
      <c r="B23" s="26" t="s">
        <v>0</v>
      </c>
      <c r="C23" s="38" t="str">
        <f t="shared" ref="C23:L23" ca="1" si="5">IFERROR(VLOOKUP(C22,컨설팅일정,2,FALSE),"")</f>
        <v>법인전환니즈환기 
(고객미팅)</v>
      </c>
      <c r="D23" s="38" t="str">
        <f t="shared" ca="1" si="5"/>
        <v/>
      </c>
      <c r="E23" s="38" t="str">
        <f t="shared" ca="1" si="5"/>
        <v>신설법인설계
(고객미팅)</v>
      </c>
      <c r="F23" s="38" t="str">
        <f t="shared" ca="1" si="5"/>
        <v>고객 필요서류 준비</v>
      </c>
      <c r="G23" s="38" t="str">
        <f ca="1">IFERROR(VLOOKUP(G22,컨설팅일정,2,FALSE),"")</f>
        <v/>
      </c>
      <c r="H23" s="38" t="str">
        <f t="shared" ca="1" si="5"/>
        <v/>
      </c>
      <c r="I23" s="39" t="str">
        <f t="shared" ca="1" si="5"/>
        <v/>
      </c>
      <c r="J23" s="29" t="str">
        <f t="shared" si="5"/>
        <v/>
      </c>
      <c r="K23" s="29" t="str">
        <f t="shared" si="5"/>
        <v/>
      </c>
      <c r="L23" s="29" t="str">
        <f t="shared" si="5"/>
        <v/>
      </c>
    </row>
    <row r="24" spans="1:12" s="3" customFormat="1" ht="17.25">
      <c r="B24" s="30" t="s">
        <v>3</v>
      </c>
      <c r="C24" s="140"/>
      <c r="D24" s="140"/>
      <c r="E24" s="141"/>
      <c r="F24" s="141"/>
      <c r="G24" s="141"/>
      <c r="H24" s="141"/>
      <c r="I24" s="142"/>
      <c r="J24" s="10"/>
      <c r="K24" s="10"/>
    </row>
    <row r="25" spans="1:12" ht="40.15" customHeight="1">
      <c r="A25" s="14"/>
      <c r="B25" s="384" t="str">
        <f ca="1">Calendar2Year&amp;"년 "&amp;Calendar2Month</f>
        <v>2024년 5월</v>
      </c>
      <c r="C25" s="385"/>
      <c r="D25" s="385"/>
      <c r="E25" s="385"/>
      <c r="F25" s="385"/>
      <c r="G25" s="385"/>
      <c r="H25" s="385"/>
      <c r="I25" s="386"/>
    </row>
    <row r="26" spans="1:12" ht="14.25" customHeight="1">
      <c r="A26" s="15"/>
      <c r="B26" s="40"/>
      <c r="C26" s="41" t="s">
        <v>1</v>
      </c>
      <c r="D26" s="42" t="str">
        <f t="shared" ref="D26:I26" ca="1" si="6">UPPER(TEXT(D27,"aaaa"))</f>
        <v>월요일</v>
      </c>
      <c r="E26" s="43" t="str">
        <f t="shared" ca="1" si="6"/>
        <v>화요일</v>
      </c>
      <c r="F26" s="42" t="str">
        <f t="shared" ca="1" si="6"/>
        <v>수요일</v>
      </c>
      <c r="G26" s="43" t="str">
        <f t="shared" ca="1" si="6"/>
        <v>목요일</v>
      </c>
      <c r="H26" s="43" t="str">
        <f t="shared" ca="1" si="6"/>
        <v>금요일</v>
      </c>
      <c r="I26" s="44" t="str">
        <f t="shared" ca="1" si="6"/>
        <v>토요일</v>
      </c>
      <c r="K26" s="21" cm="1">
        <f t="array" aca="1" ref="K26" ca="1">YEAR(DATE(Calendar1Year,Calendar1MonthOption+1,1))</f>
        <v>2024</v>
      </c>
      <c r="L26" s="22" t="str" cm="1">
        <f t="array" aca="1" ref="L26" ca="1">TEXT(DATE(Calendar1Year,Calendar1MonthOption+1,1),"m월")</f>
        <v>5월</v>
      </c>
    </row>
    <row r="27" spans="1:12" ht="16.5" hidden="1" customHeight="1">
      <c r="B27" s="45"/>
      <c r="C27" s="36">
        <f t="array" aca="1" ref="C27:I27" ca="1">일+1+DATE(Calendar2Year,Calendar2MonthOption,1)-WEEKDAY(DATE(Calendar2Year,Calendar2MonthOption,1),WeekdayOption)</f>
        <v>45410</v>
      </c>
      <c r="D27" s="36">
        <f ca="1"/>
        <v>45411</v>
      </c>
      <c r="E27" s="36">
        <f ca="1"/>
        <v>45412</v>
      </c>
      <c r="F27" s="36">
        <f ca="1"/>
        <v>45413</v>
      </c>
      <c r="G27" s="36">
        <f ca="1"/>
        <v>45414</v>
      </c>
      <c r="H27" s="46">
        <f ca="1"/>
        <v>45415</v>
      </c>
      <c r="I27" s="37">
        <f ca="1"/>
        <v>45416</v>
      </c>
    </row>
    <row r="28" spans="1:12" s="3" customFormat="1" ht="49.9" hidden="1" customHeight="1">
      <c r="B28" s="26" t="s">
        <v>0</v>
      </c>
      <c r="C28" s="38" t="str">
        <f t="shared" ref="C28:H28" ca="1" si="7">IFERROR(VLOOKUP(C27,컨설팅일정,2,FALSE),"")</f>
        <v>법인전환니즈환기 
(고객미팅)</v>
      </c>
      <c r="D28" s="38" t="str">
        <f t="shared" ca="1" si="7"/>
        <v/>
      </c>
      <c r="E28" s="38" t="str">
        <f t="shared" ca="1" si="7"/>
        <v>신설법인설계
(고객미팅)</v>
      </c>
      <c r="F28" s="38" t="str">
        <f t="shared" ca="1" si="7"/>
        <v>고객 필요서류 준비</v>
      </c>
      <c r="G28" s="38" t="str">
        <f t="shared" ca="1" si="7"/>
        <v/>
      </c>
      <c r="H28" s="38" t="str">
        <f t="shared" ca="1" si="7"/>
        <v/>
      </c>
      <c r="I28" s="148"/>
      <c r="J28" s="10"/>
      <c r="K28" s="10"/>
    </row>
    <row r="29" spans="1:12" s="3" customFormat="1" ht="17.25" hidden="1">
      <c r="B29" s="30" t="s">
        <v>3</v>
      </c>
      <c r="C29" s="140"/>
      <c r="D29" s="140"/>
      <c r="E29" s="149"/>
      <c r="F29" s="149"/>
      <c r="G29" s="149"/>
      <c r="H29" s="149"/>
      <c r="I29" s="142"/>
      <c r="J29" s="10"/>
      <c r="K29" s="10"/>
    </row>
    <row r="30" spans="1:12" ht="16.5" customHeight="1">
      <c r="B30" s="23"/>
      <c r="C30" s="36">
        <f t="array" aca="1" ref="C30:I30" ca="1">일+8+DATE(Calendar2Year,Calendar2MonthOption,1)-WEEKDAY(DATE(Calendar2Year,Calendar2MonthOption,1),WeekdayOption)</f>
        <v>45417</v>
      </c>
      <c r="D30" s="36">
        <f ca="1"/>
        <v>45418</v>
      </c>
      <c r="E30" s="36">
        <f ca="1"/>
        <v>45419</v>
      </c>
      <c r="F30" s="36">
        <f ca="1"/>
        <v>45420</v>
      </c>
      <c r="G30" s="36">
        <f ca="1"/>
        <v>45421</v>
      </c>
      <c r="H30" s="47">
        <f ca="1"/>
        <v>45422</v>
      </c>
      <c r="I30" s="37">
        <f ca="1"/>
        <v>45423</v>
      </c>
    </row>
    <row r="31" spans="1:12" s="3" customFormat="1" ht="49.9" customHeight="1">
      <c r="B31" s="26" t="s">
        <v>0</v>
      </c>
      <c r="C31" s="38" t="str">
        <f ca="1">IFERROR(VLOOKUP(C30,컨설팅일정,2,FALSE),"")</f>
        <v>고객서류 사본수령
설립등기 서식작성</v>
      </c>
      <c r="D31" s="38" t="str">
        <f t="shared" ref="D31:I31" ca="1" si="8">IFERROR(VLOOKUP(D30,컨설팅일정,2,FALSE),"")</f>
        <v/>
      </c>
      <c r="E31" s="38" t="str">
        <f t="shared" ca="1" si="8"/>
        <v/>
      </c>
      <c r="F31" s="38" t="str">
        <f t="shared" ca="1" si="8"/>
        <v/>
      </c>
      <c r="G31" s="38" t="str">
        <f t="shared" ca="1" si="8"/>
        <v/>
      </c>
      <c r="H31" s="38" t="str">
        <f t="shared" ca="1" si="8"/>
        <v/>
      </c>
      <c r="I31" s="39" t="str">
        <f t="shared" ca="1" si="8"/>
        <v/>
      </c>
      <c r="J31" s="10"/>
      <c r="K31" s="10"/>
    </row>
    <row r="32" spans="1:12" s="3" customFormat="1" ht="17.25">
      <c r="B32" s="30" t="s">
        <v>3</v>
      </c>
      <c r="C32" s="140"/>
      <c r="D32" s="140"/>
      <c r="E32" s="149"/>
      <c r="F32" s="149"/>
      <c r="G32" s="149"/>
      <c r="H32" s="149"/>
      <c r="I32" s="142"/>
      <c r="J32" s="10"/>
      <c r="K32" s="10"/>
    </row>
    <row r="33" spans="1:12" ht="16.5" customHeight="1">
      <c r="B33" s="23"/>
      <c r="C33" s="36">
        <f t="array" aca="1" ref="C33:I33" ca="1">일+15+DATE(Calendar2Year,Calendar2MonthOption,1)-WEEKDAY(DATE(Calendar2Year,Calendar2MonthOption,1),WeekdayOption)</f>
        <v>45424</v>
      </c>
      <c r="D33" s="36">
        <f ca="1"/>
        <v>45425</v>
      </c>
      <c r="E33" s="36">
        <f ca="1"/>
        <v>45426</v>
      </c>
      <c r="F33" s="36">
        <f ca="1"/>
        <v>45427</v>
      </c>
      <c r="G33" s="36">
        <f ca="1"/>
        <v>45428</v>
      </c>
      <c r="H33" s="47">
        <f ca="1"/>
        <v>45429</v>
      </c>
      <c r="I33" s="37">
        <f ca="1"/>
        <v>45430</v>
      </c>
    </row>
    <row r="34" spans="1:12" s="3" customFormat="1" ht="49.9" customHeight="1">
      <c r="B34" s="26" t="s">
        <v>0</v>
      </c>
      <c r="C34" s="38" t="str">
        <f t="shared" ref="C34:I34" ca="1" si="9">IFERROR(VLOOKUP(C33,컨설팅일정,2,FALSE),"")</f>
        <v/>
      </c>
      <c r="D34" s="38" t="str">
        <f t="shared" ca="1" si="9"/>
        <v>임대차계약서 작성 
(법인명의 임차)</v>
      </c>
      <c r="E34" s="38" t="str">
        <f t="shared" ca="1" si="9"/>
        <v/>
      </c>
      <c r="F34" s="38" t="str">
        <f t="shared" ca="1" si="9"/>
        <v/>
      </c>
      <c r="G34" s="38" t="str">
        <f t="shared" ca="1" si="9"/>
        <v/>
      </c>
      <c r="H34" s="38" t="str">
        <f t="shared" ca="1" si="9"/>
        <v/>
      </c>
      <c r="I34" s="39" t="str">
        <f t="shared" ca="1" si="9"/>
        <v>사업양수도
계약체결(일)</v>
      </c>
      <c r="J34" s="10"/>
      <c r="K34" s="10"/>
    </row>
    <row r="35" spans="1:12" s="3" customFormat="1" ht="17.25">
      <c r="B35" s="30" t="s">
        <v>3</v>
      </c>
      <c r="C35" s="140"/>
      <c r="D35" s="140"/>
      <c r="E35" s="149"/>
      <c r="F35" s="149"/>
      <c r="G35" s="149"/>
      <c r="H35" s="149"/>
      <c r="I35" s="142"/>
      <c r="J35" s="10"/>
      <c r="K35" s="10"/>
    </row>
    <row r="36" spans="1:12" ht="16.5" customHeight="1">
      <c r="B36" s="23"/>
      <c r="C36" s="36">
        <f t="array" aca="1" ref="C36:I36" ca="1">일+22+DATE(Calendar2Year,Calendar2MonthOption,1)-WEEKDAY(DATE(Calendar2Year,Calendar2MonthOption,1),WeekdayOption)</f>
        <v>45431</v>
      </c>
      <c r="D36" s="36">
        <f ca="1"/>
        <v>45432</v>
      </c>
      <c r="E36" s="36">
        <f ca="1"/>
        <v>45433</v>
      </c>
      <c r="F36" s="36">
        <f ca="1"/>
        <v>45434</v>
      </c>
      <c r="G36" s="36">
        <f ca="1"/>
        <v>45435</v>
      </c>
      <c r="H36" s="47">
        <f ca="1"/>
        <v>45436</v>
      </c>
      <c r="I36" s="37">
        <f ca="1"/>
        <v>45437</v>
      </c>
    </row>
    <row r="37" spans="1:12" s="3" customFormat="1" ht="49.9" customHeight="1">
      <c r="B37" s="26" t="s">
        <v>0</v>
      </c>
      <c r="C37" s="38" t="str">
        <f t="shared" ref="C37:I37" ca="1" si="10">IFERROR(VLOOKUP(C36,컨설팅일정,2,FALSE),"")</f>
        <v>주주총회결의
(사업양수도계약건)</v>
      </c>
      <c r="D37" s="38" t="str">
        <f t="shared" ca="1" si="10"/>
        <v>사업양수도일
(법인전환일, 
개인기업 페업일)</v>
      </c>
      <c r="E37" s="38" t="str">
        <f t="shared" ca="1" si="10"/>
        <v/>
      </c>
      <c r="F37" s="38" t="str">
        <f t="shared" ca="1" si="10"/>
        <v/>
      </c>
      <c r="G37" s="38" t="str">
        <f t="shared" ca="1" si="10"/>
        <v>임원보수·퇴직금
규정 제정(공증)</v>
      </c>
      <c r="H37" s="38" t="str">
        <f t="shared" ca="1" si="10"/>
        <v>주식증여신고</v>
      </c>
      <c r="I37" s="39" t="str">
        <f t="shared" ca="1" si="10"/>
        <v/>
      </c>
      <c r="J37" s="10"/>
      <c r="K37" s="10"/>
    </row>
    <row r="38" spans="1:12" s="3" customFormat="1" ht="17.25">
      <c r="B38" s="30" t="s">
        <v>3</v>
      </c>
      <c r="C38" s="140"/>
      <c r="D38" s="140"/>
      <c r="E38" s="141"/>
      <c r="F38" s="141"/>
      <c r="G38" s="141"/>
      <c r="H38" s="141"/>
      <c r="I38" s="142"/>
      <c r="J38" s="10"/>
      <c r="K38" s="10"/>
    </row>
    <row r="39" spans="1:12" ht="16.5" customHeight="1">
      <c r="B39" s="23"/>
      <c r="C39" s="36">
        <f t="array" aca="1" ref="C39:I39" ca="1">일+29+DATE(Calendar2Year,Calendar2MonthOption,1)-WEEKDAY(DATE(Calendar2Year,Calendar2MonthOption,1),WeekdayOption)</f>
        <v>45438</v>
      </c>
      <c r="D39" s="36">
        <f ca="1"/>
        <v>45439</v>
      </c>
      <c r="E39" s="36">
        <f ca="1"/>
        <v>45440</v>
      </c>
      <c r="F39" s="36">
        <f ca="1"/>
        <v>45441</v>
      </c>
      <c r="G39" s="36">
        <f ca="1"/>
        <v>45442</v>
      </c>
      <c r="H39" s="47">
        <f ca="1"/>
        <v>45443</v>
      </c>
      <c r="I39" s="37">
        <f ca="1"/>
        <v>45444</v>
      </c>
    </row>
    <row r="40" spans="1:12" s="3" customFormat="1" ht="49.9" customHeight="1">
      <c r="B40" s="26" t="s">
        <v>0</v>
      </c>
      <c r="C40" s="27" t="str">
        <f t="shared" ref="C40:I40" ca="1" si="11">IFERROR(VLOOKUP(C39,컨설팅일정,2,FALSE),"")</f>
        <v/>
      </c>
      <c r="D40" s="27" t="str">
        <f t="shared" ca="1" si="11"/>
        <v/>
      </c>
      <c r="E40" s="27" t="str">
        <f t="shared" ca="1" si="11"/>
        <v/>
      </c>
      <c r="F40" s="27" t="str">
        <f t="shared" ca="1" si="11"/>
        <v/>
      </c>
      <c r="G40" s="27" t="str">
        <f t="shared" ca="1" si="11"/>
        <v xml:space="preserve">영업권평가완료 </v>
      </c>
      <c r="H40" s="27" t="str">
        <f t="shared" ca="1" si="11"/>
        <v>영업권양수도
계약서작성</v>
      </c>
      <c r="I40" s="28" t="str">
        <f t="shared" ca="1" si="11"/>
        <v>컨설팅 완료 보고
(고객미팅)</v>
      </c>
      <c r="J40" s="10"/>
      <c r="K40" s="10"/>
    </row>
    <row r="41" spans="1:12" s="3" customFormat="1" ht="17.25">
      <c r="B41" s="30" t="s">
        <v>3</v>
      </c>
      <c r="C41" s="140"/>
      <c r="D41" s="140"/>
      <c r="E41" s="141"/>
      <c r="F41" s="141"/>
      <c r="G41" s="141"/>
      <c r="H41" s="141"/>
      <c r="I41" s="142"/>
      <c r="J41" s="10"/>
      <c r="K41" s="10"/>
    </row>
    <row r="42" spans="1:12" s="49" customFormat="1" ht="40.15" customHeight="1">
      <c r="A42" s="48"/>
      <c r="B42" s="384" t="str">
        <f ca="1">Calendar3Year&amp;"년 "&amp;Calendar3Month</f>
        <v>2024년 6월</v>
      </c>
      <c r="C42" s="385"/>
      <c r="D42" s="385"/>
      <c r="E42" s="385"/>
      <c r="F42" s="385"/>
      <c r="G42" s="385"/>
      <c r="H42" s="385"/>
      <c r="I42" s="386"/>
    </row>
    <row r="43" spans="1:12" s="94" customFormat="1" ht="14.25" customHeight="1">
      <c r="A43" s="88"/>
      <c r="B43" s="40"/>
      <c r="C43" s="89" t="str">
        <f t="shared" ref="C43:I43" ca="1" si="12">UPPER(TEXT(C44,"aaaa"))</f>
        <v>일요일</v>
      </c>
      <c r="D43" s="90" t="str">
        <f t="shared" ca="1" si="12"/>
        <v>월요일</v>
      </c>
      <c r="E43" s="91" t="str">
        <f t="shared" ca="1" si="12"/>
        <v>화요일</v>
      </c>
      <c r="F43" s="90" t="str">
        <f t="shared" ca="1" si="12"/>
        <v>수요일</v>
      </c>
      <c r="G43" s="91" t="str">
        <f t="shared" ca="1" si="12"/>
        <v>목요일</v>
      </c>
      <c r="H43" s="92" t="str">
        <f t="shared" ca="1" si="12"/>
        <v>금요일</v>
      </c>
      <c r="I43" s="93" t="str">
        <f t="shared" ca="1" si="12"/>
        <v>토요일</v>
      </c>
      <c r="K43" s="95">
        <f ca="1">YEAR(DATE(Calendar2Year,Calendar2MonthOption+1,1))</f>
        <v>2024</v>
      </c>
      <c r="L43" s="96" t="str">
        <f ca="1">TEXT(DATE(Calendar2Year,Calendar2MonthOption+1,1),"m월")</f>
        <v>6월</v>
      </c>
    </row>
    <row r="44" spans="1:12" s="49" customFormat="1" hidden="1">
      <c r="B44" s="53"/>
      <c r="C44" s="50">
        <f t="array" aca="1" ref="C44:I44" ca="1">일+1+DATE(Calendar3Year,Calendar3MonthOption,1)-WEEKDAY(DATE(Calendar3Year,Calendar3MonthOption,1),WeekdayOption)</f>
        <v>45438</v>
      </c>
      <c r="D44" s="50">
        <f ca="1"/>
        <v>45439</v>
      </c>
      <c r="E44" s="50">
        <f ca="1"/>
        <v>45440</v>
      </c>
      <c r="F44" s="50">
        <f ca="1"/>
        <v>45441</v>
      </c>
      <c r="G44" s="50">
        <f ca="1"/>
        <v>45442</v>
      </c>
      <c r="H44" s="51">
        <f ca="1"/>
        <v>45443</v>
      </c>
      <c r="I44" s="52">
        <f ca="1"/>
        <v>45444</v>
      </c>
    </row>
    <row r="45" spans="1:12" s="3" customFormat="1" ht="49.9" hidden="1" customHeight="1">
      <c r="B45" s="26" t="s">
        <v>0</v>
      </c>
      <c r="C45" s="27" t="str">
        <f ca="1">IFERROR(VLOOKUP(C44,컨설팅일정,2,FALSE),"")</f>
        <v/>
      </c>
      <c r="D45" s="27" t="str">
        <f t="shared" ref="D45:I45" ca="1" si="13">IFERROR(VLOOKUP(D44,컨설팅일정,2,FALSE),"")</f>
        <v/>
      </c>
      <c r="E45" s="27" t="str">
        <f t="shared" ca="1" si="13"/>
        <v/>
      </c>
      <c r="F45" s="27" t="str">
        <f t="shared" ca="1" si="13"/>
        <v/>
      </c>
      <c r="G45" s="27" t="str">
        <f t="shared" ca="1" si="13"/>
        <v xml:space="preserve">영업권평가완료 </v>
      </c>
      <c r="H45" s="27" t="str">
        <f t="shared" ca="1" si="13"/>
        <v>영업권양수도
계약서작성</v>
      </c>
      <c r="I45" s="28" t="str">
        <f t="shared" ca="1" si="13"/>
        <v>컨설팅 완료 보고
(고객미팅)</v>
      </c>
      <c r="J45" s="10"/>
      <c r="K45" s="10"/>
    </row>
    <row r="46" spans="1:12" s="3" customFormat="1" ht="17.25" hidden="1">
      <c r="B46" s="30" t="s">
        <v>3</v>
      </c>
      <c r="C46" s="140"/>
      <c r="D46" s="140"/>
      <c r="E46" s="141"/>
      <c r="F46" s="141"/>
      <c r="G46" s="141"/>
      <c r="H46" s="141"/>
      <c r="I46" s="142"/>
      <c r="J46" s="10"/>
      <c r="K46" s="10"/>
    </row>
    <row r="47" spans="1:12" s="49" customFormat="1">
      <c r="B47" s="53"/>
      <c r="C47" s="54">
        <f t="array" aca="1" ref="C47:I47" ca="1">일+8+DATE(Calendar3Year,Calendar3MonthOption,1)-WEEKDAY(DATE(Calendar3Year,Calendar3MonthOption,1),WeekdayOption)</f>
        <v>45445</v>
      </c>
      <c r="D47" s="54">
        <f ca="1"/>
        <v>45446</v>
      </c>
      <c r="E47" s="54">
        <f ca="1"/>
        <v>45447</v>
      </c>
      <c r="F47" s="54">
        <f ca="1"/>
        <v>45448</v>
      </c>
      <c r="G47" s="54">
        <f ca="1"/>
        <v>45449</v>
      </c>
      <c r="H47" s="55">
        <f ca="1"/>
        <v>45450</v>
      </c>
      <c r="I47" s="56">
        <f ca="1"/>
        <v>45451</v>
      </c>
    </row>
    <row r="48" spans="1:12" s="3" customFormat="1" ht="49.9" customHeight="1">
      <c r="B48" s="26" t="s">
        <v>0</v>
      </c>
      <c r="C48" s="27" t="str">
        <f t="shared" ref="C48:I48" ca="1" si="14">IFERROR(VLOOKUP(C47,컨설팅일정,2,FALSE),"")</f>
        <v/>
      </c>
      <c r="D48" s="27" t="str">
        <f t="shared" ca="1" si="14"/>
        <v/>
      </c>
      <c r="E48" s="27" t="str">
        <f t="shared" ca="1" si="14"/>
        <v/>
      </c>
      <c r="F48" s="27" t="str">
        <f t="shared" ca="1" si="14"/>
        <v/>
      </c>
      <c r="G48" s="27" t="str">
        <f t="shared" ca="1" si="14"/>
        <v/>
      </c>
      <c r="H48" s="27" t="str">
        <f t="shared" ca="1" si="14"/>
        <v/>
      </c>
      <c r="I48" s="28" t="str">
        <f t="shared" ca="1" si="14"/>
        <v/>
      </c>
      <c r="J48" s="10"/>
      <c r="K48" s="10"/>
    </row>
    <row r="49" spans="2:11" s="3" customFormat="1" ht="17.25">
      <c r="B49" s="30" t="s">
        <v>3</v>
      </c>
      <c r="C49" s="140"/>
      <c r="D49" s="140"/>
      <c r="E49" s="141"/>
      <c r="F49" s="141"/>
      <c r="G49" s="141"/>
      <c r="H49" s="141"/>
      <c r="I49" s="142"/>
      <c r="J49" s="10"/>
      <c r="K49" s="10"/>
    </row>
    <row r="50" spans="2:11" s="49" customFormat="1">
      <c r="B50" s="53"/>
      <c r="C50" s="54">
        <f t="array" aca="1" ref="C50:I50" ca="1">일+15+DATE(Calendar3Year,Calendar3MonthOption,1)-WEEKDAY(DATE(Calendar3Year,Calendar3MonthOption,1),WeekdayOption)</f>
        <v>45452</v>
      </c>
      <c r="D50" s="54">
        <f ca="1"/>
        <v>45453</v>
      </c>
      <c r="E50" s="54">
        <f ca="1"/>
        <v>45454</v>
      </c>
      <c r="F50" s="54">
        <f ca="1"/>
        <v>45455</v>
      </c>
      <c r="G50" s="54">
        <f ca="1"/>
        <v>45456</v>
      </c>
      <c r="H50" s="55">
        <f ca="1"/>
        <v>45457</v>
      </c>
      <c r="I50" s="56">
        <f ca="1"/>
        <v>45458</v>
      </c>
    </row>
    <row r="51" spans="2:11" s="3" customFormat="1" ht="49.9" customHeight="1">
      <c r="B51" s="26" t="s">
        <v>0</v>
      </c>
      <c r="C51" s="27" t="str">
        <f t="shared" ref="C51:I51" ca="1" si="15">IFERROR(VLOOKUP(C50,컨설팅일정,2,FALSE),"")</f>
        <v/>
      </c>
      <c r="D51" s="27" t="str">
        <f t="shared" ca="1" si="15"/>
        <v/>
      </c>
      <c r="E51" s="27" t="str">
        <f t="shared" ca="1" si="15"/>
        <v/>
      </c>
      <c r="F51" s="27" t="str">
        <f t="shared" ca="1" si="15"/>
        <v/>
      </c>
      <c r="G51" s="27" t="str">
        <f t="shared" ca="1" si="15"/>
        <v/>
      </c>
      <c r="H51" s="27" t="str">
        <f t="shared" ca="1" si="15"/>
        <v/>
      </c>
      <c r="I51" s="28" t="str">
        <f t="shared" ca="1" si="15"/>
        <v/>
      </c>
      <c r="J51" s="10"/>
      <c r="K51" s="10"/>
    </row>
    <row r="52" spans="2:11" s="3" customFormat="1" ht="17.25">
      <c r="B52" s="30" t="s">
        <v>3</v>
      </c>
      <c r="C52" s="140"/>
      <c r="D52" s="140"/>
      <c r="E52" s="141"/>
      <c r="F52" s="141"/>
      <c r="G52" s="141"/>
      <c r="H52" s="141"/>
      <c r="I52" s="142"/>
      <c r="J52" s="10"/>
      <c r="K52" s="10"/>
    </row>
    <row r="53" spans="2:11" s="49" customFormat="1">
      <c r="B53" s="53"/>
      <c r="C53" s="54">
        <f t="array" aca="1" ref="C53:I53" ca="1">일+22+DATE(Calendar3Year,Calendar3MonthOption,1)-WEEKDAY(DATE(Calendar3Year,Calendar3MonthOption,1),WeekdayOption)</f>
        <v>45459</v>
      </c>
      <c r="D53" s="54">
        <f ca="1"/>
        <v>45460</v>
      </c>
      <c r="E53" s="54">
        <f ca="1"/>
        <v>45461</v>
      </c>
      <c r="F53" s="54">
        <f ca="1"/>
        <v>45462</v>
      </c>
      <c r="G53" s="54">
        <f ca="1"/>
        <v>45463</v>
      </c>
      <c r="H53" s="55">
        <f ca="1"/>
        <v>45464</v>
      </c>
      <c r="I53" s="56">
        <f ca="1"/>
        <v>45465</v>
      </c>
    </row>
    <row r="54" spans="2:11" s="3" customFormat="1" ht="49.9" customHeight="1">
      <c r="B54" s="26" t="s">
        <v>0</v>
      </c>
      <c r="C54" s="27" t="str">
        <f t="shared" ref="C54:I54" ca="1" si="16">IFERROR(VLOOKUP(C53,컨설팅일정,2,FALSE),"")</f>
        <v/>
      </c>
      <c r="D54" s="27" t="str">
        <f t="shared" ca="1" si="16"/>
        <v/>
      </c>
      <c r="E54" s="27" t="str">
        <f t="shared" ca="1" si="16"/>
        <v/>
      </c>
      <c r="F54" s="27" t="str">
        <f t="shared" ca="1" si="16"/>
        <v/>
      </c>
      <c r="G54" s="27" t="str">
        <f t="shared" ca="1" si="16"/>
        <v/>
      </c>
      <c r="H54" s="27" t="str">
        <f t="shared" ca="1" si="16"/>
        <v/>
      </c>
      <c r="I54" s="28" t="str">
        <f t="shared" ca="1" si="16"/>
        <v/>
      </c>
      <c r="J54" s="10"/>
      <c r="K54" s="10"/>
    </row>
    <row r="55" spans="2:11" s="3" customFormat="1" ht="17.25">
      <c r="B55" s="30" t="s">
        <v>3</v>
      </c>
      <c r="C55" s="140"/>
      <c r="D55" s="140"/>
      <c r="E55" s="141"/>
      <c r="F55" s="141"/>
      <c r="G55" s="141"/>
      <c r="H55" s="141"/>
      <c r="I55" s="142"/>
      <c r="J55" s="10"/>
      <c r="K55" s="10"/>
    </row>
    <row r="56" spans="2:11" s="49" customFormat="1">
      <c r="B56" s="53"/>
      <c r="C56" s="54">
        <f t="array" aca="1" ref="C56:I56" ca="1">일+29+DATE(Calendar3Year,Calendar3MonthOption,1)-WEEKDAY(DATE(Calendar3Year,Calendar3MonthOption,1),WeekdayOption)</f>
        <v>45466</v>
      </c>
      <c r="D56" s="54">
        <f ca="1"/>
        <v>45467</v>
      </c>
      <c r="E56" s="54">
        <f ca="1"/>
        <v>45468</v>
      </c>
      <c r="F56" s="54">
        <f ca="1"/>
        <v>45469</v>
      </c>
      <c r="G56" s="54">
        <f ca="1"/>
        <v>45470</v>
      </c>
      <c r="H56" s="55">
        <f ca="1"/>
        <v>45471</v>
      </c>
      <c r="I56" s="56">
        <f ca="1"/>
        <v>45472</v>
      </c>
    </row>
    <row r="57" spans="2:11" s="3" customFormat="1" ht="49.9" customHeight="1">
      <c r="B57" s="26" t="s">
        <v>0</v>
      </c>
      <c r="C57" s="38" t="str">
        <f t="shared" ref="C57:I57" ca="1" si="17">IFERROR(VLOOKUP(C56,컨설팅일정,2,FALSE),"")</f>
        <v/>
      </c>
      <c r="D57" s="38" t="str">
        <f t="shared" ca="1" si="17"/>
        <v>부가세확정신고&amp;폐업신고(포괄사업양수도)</v>
      </c>
      <c r="E57" s="38" t="str">
        <f t="shared" ca="1" si="17"/>
        <v/>
      </c>
      <c r="F57" s="38" t="str">
        <f t="shared" ca="1" si="17"/>
        <v/>
      </c>
      <c r="G57" s="38" t="str">
        <f t="shared" ca="1" si="17"/>
        <v/>
      </c>
      <c r="H57" s="38" t="str">
        <f t="shared" ca="1" si="17"/>
        <v/>
      </c>
      <c r="I57" s="39" t="str">
        <f t="shared" ca="1" si="17"/>
        <v/>
      </c>
      <c r="J57" s="10"/>
      <c r="K57" s="10"/>
    </row>
    <row r="58" spans="2:11" s="3" customFormat="1" ht="17.25">
      <c r="B58" s="30" t="s">
        <v>3</v>
      </c>
      <c r="C58" s="140"/>
      <c r="D58" s="140"/>
      <c r="E58" s="141"/>
      <c r="F58" s="141"/>
      <c r="G58" s="141"/>
      <c r="H58" s="141"/>
      <c r="I58" s="142"/>
      <c r="J58" s="10"/>
      <c r="K58" s="10"/>
    </row>
    <row r="59" spans="2:11" s="49" customFormat="1">
      <c r="B59" s="53"/>
      <c r="C59" s="54">
        <f t="array" aca="1" ref="C59:D59" ca="1">일+36+DATE(Calendar3Year,Calendar3MonthOption,1)-WEEKDAY(DATE(Calendar3Year,Calendar3MonthOption,1),WeekdayOption)</f>
        <v>45473</v>
      </c>
      <c r="D59" s="54">
        <f ca="1"/>
        <v>45474</v>
      </c>
      <c r="E59" s="57"/>
      <c r="F59" s="57"/>
      <c r="G59" s="57"/>
      <c r="H59" s="58"/>
      <c r="I59" s="59"/>
    </row>
    <row r="60" spans="2:11" s="3" customFormat="1" ht="49.9" customHeight="1">
      <c r="B60" s="26" t="s">
        <v>0</v>
      </c>
      <c r="C60" s="38" t="str">
        <f t="shared" ref="C60:I60" ca="1" si="18">IFERROR(VLOOKUP(C59,컨설팅일정,2,FALSE),"")</f>
        <v/>
      </c>
      <c r="D60" s="38" t="str">
        <f t="shared" ca="1" si="18"/>
        <v/>
      </c>
      <c r="E60" s="38" t="str">
        <f t="shared" si="18"/>
        <v/>
      </c>
      <c r="F60" s="38" t="str">
        <f t="shared" si="18"/>
        <v/>
      </c>
      <c r="G60" s="38" t="str">
        <f t="shared" si="18"/>
        <v/>
      </c>
      <c r="H60" s="38" t="str">
        <f t="shared" si="18"/>
        <v/>
      </c>
      <c r="I60" s="39" t="str">
        <f t="shared" si="18"/>
        <v/>
      </c>
      <c r="J60" s="10"/>
      <c r="K60" s="10"/>
    </row>
    <row r="61" spans="2:11" s="3" customFormat="1" ht="17.25">
      <c r="B61" s="30" t="s">
        <v>3</v>
      </c>
      <c r="C61" s="140"/>
      <c r="D61" s="140"/>
      <c r="E61" s="141"/>
      <c r="F61" s="141"/>
      <c r="G61" s="141"/>
      <c r="H61" s="141"/>
      <c r="I61" s="142"/>
      <c r="J61" s="10"/>
      <c r="K61" s="10"/>
    </row>
  </sheetData>
  <sheetProtection algorithmName="SHA-512" hashValue="QqqaeOE7sy9aKdaesn7aHpfFW1iASmRp2jqFST28I+pRDQTJyZu5lnXNxrnQIth2dCOb14Te1LoNS4DK3rO/3A==" saltValue="pZdG18MxomarWuP/zw/v2g==" spinCount="100000" sheet="1" selectLockedCells="1"/>
  <mergeCells count="4">
    <mergeCell ref="B8:I8"/>
    <mergeCell ref="B25:I25"/>
    <mergeCell ref="B42:I42"/>
    <mergeCell ref="B2:I2"/>
  </mergeCells>
  <phoneticPr fontId="1" type="noConversion"/>
  <conditionalFormatting sqref="A1:XFD1048576">
    <cfRule type="containsText" dxfId="8" priority="2" operator="containsText" text="영업권평가완료">
      <formula>NOT(ISERROR(SEARCH("영업권평가완료",A1)))</formula>
    </cfRule>
  </conditionalFormatting>
  <conditionalFormatting sqref="B8:I58">
    <cfRule type="containsText" dxfId="7" priority="3" operator="containsText" text="사업자등록신고">
      <formula>NOT(ISERROR(SEARCH("사업자등록신고",B8)))</formula>
    </cfRule>
    <cfRule type="containsText" dxfId="6" priority="4" operator="containsText" text="법인설립등기">
      <formula>NOT(ISERROR(SEARCH("법인설립등기",B8)))</formula>
    </cfRule>
    <cfRule type="containsText" dxfId="5" priority="5" operator="containsText" text="고객미팅">
      <formula>NOT(ISERROR(SEARCH("고객미팅",B8)))</formula>
    </cfRule>
    <cfRule type="containsText" dxfId="4" priority="6" operator="containsText" text="완료">
      <formula>NOT(ISERROR(SEARCH("완료",B8)))</formula>
    </cfRule>
    <cfRule type="containsText" dxfId="3" priority="27" operator="containsText" text="부가세확정">
      <formula>NOT(ISERROR(SEARCH("부가세확정",B8)))</formula>
    </cfRule>
    <cfRule type="containsText" dxfId="2" priority="53" operator="containsText" text="폐업신고">
      <formula>NOT(ISERROR(SEARCH("폐업신고",B8)))</formula>
    </cfRule>
    <cfRule type="containsText" dxfId="1" priority="118" operator="containsText" text="법인전환일">
      <formula>NOT(ISERROR(SEARCH("법인전환일",B8)))</formula>
    </cfRule>
  </conditionalFormatting>
  <conditionalFormatting sqref="C20">
    <cfRule type="cellIs" dxfId="0" priority="1" operator="equal">
      <formula>0</formula>
    </cfRule>
  </conditionalFormatting>
  <dataValidations count="10">
    <dataValidation allowBlank="1" showInputMessage="1" prompt="날짜" sqref="C10" xr:uid="{4A1F325A-FB3D-41C5-96E8-B85F389738B5}"/>
    <dataValidation allowBlank="1" showInputMessage="1" prompt="달력 연도는 B1 셀에서 선택한 연도에 따라 자동으로 업데이트됩니다." sqref="K26" xr:uid="{2B1B07CA-8C5B-4D81-8141-5A6B7D1D53FF}"/>
    <dataValidation allowBlank="1" showInputMessage="1" prompt="자동으로 요일을 결정합니다. 요일을 변경하려면 B2 셀에서 새 주 시작 요일을 선택합니다." sqref="D9:I9 D26:I26" xr:uid="{F04B7D48-9116-4E98-8001-8988147D1D24}"/>
    <dataValidation allowBlank="1" showInputMessage="1" showErrorMessage="1" prompt="이 셀에 연도를 입력합니다." sqref="K9" xr:uid="{2C0B620F-74E3-41A1-BDE6-14316772DA96}"/>
    <dataValidation type="list" errorStyle="warning" allowBlank="1" showInputMessage="1" showErrorMessage="1" error="목록에서 주 시작 요일을 선택합니다. 취소를 선택하고 Alt+아래쪽 화살표를 눌러 옵션을 표시한 다음, 아래쪽 화살표+Enter를 눌러 항목을 선택합니다." prompt="이 셀에서 주 시작 요일을 선택합니다. Alt+아래쪽 화살표를 눌러 드롭다운 목록을 연 다음 Enter 키를 눌러 항목을 선택합니다. 달력은 자동으로 업데이트됩니다." sqref="C9 C26" xr:uid="{A1C42867-90DF-4B28-98EF-E45F00CE9FE5}">
      <formula1>"일요일,월요일,화요일,수요일,목요일,금요일,토요일"</formula1>
    </dataValidation>
    <dataValidation allowBlank="1" showInputMessage="1" prompt="이 통합 문서는 12개월 달력입니다. B1 셀에서 시작 연도를 입력한 다음 C1 셀에서 시작 월을 선택합니다. 달력은 다음 달로 자동으로 업데이트됩니다." sqref="A8 L9 A25" xr:uid="{3F23A682-C601-4052-9E68-FAA88D2C9B69}"/>
    <dataValidation allowBlank="1" showInputMessage="1" prompt="달력 월은 C1 셀에서 선택한 월에 따라 자동으로 업데이트됩니다." sqref="L26" xr:uid="{A9B71FF8-C6F2-450D-96C3-92587E001B4E}"/>
    <dataValidation allowBlank="1" showInputMessage="1" showErrorMessage="1" prompt="자동으로 요일을 결정합니다. 요일을 변경하려면 B2 셀에서 새 주 시작 요일을 선택합니다." sqref="C43:I43" xr:uid="{00000000-0002-0000-0000-000010000000}"/>
    <dataValidation allowBlank="1" showInputMessage="1" showErrorMessage="1" prompt="달력 연도는 B1 셀에서 선택한 연도에 따라 자동으로 업데이트됩니다." sqref="K43" xr:uid="{00000000-0002-0000-0000-00000E000000}"/>
    <dataValidation allowBlank="1" showInputMessage="1" showErrorMessage="1" prompt="달력 월은 C1 셀에서 선택한 월에 따라 자동으로 업데이트됩니다." sqref="L43" xr:uid="{00000000-0002-0000-0000-00000F000000}"/>
  </dataValidations>
  <hyperlinks>
    <hyperlink ref="I4" location="일정편집!A1" display="일정편집 &gt;&gt;" xr:uid="{E1AB9CCD-5C82-423D-8B0B-9D3DA40AE46E}"/>
  </hyperlinks>
  <printOptions horizontalCentered="1"/>
  <pageMargins left="0.23622047244094491" right="0.23622047244094491" top="0.43307086614173229" bottom="0.23622047244094491" header="0.51181102362204722" footer="0.51181102362204722"/>
  <pageSetup paperSize="9" scale="62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8838-58CB-4266-AC17-DA0586764219}">
  <sheetPr>
    <tabColor theme="0"/>
  </sheetPr>
  <dimension ref="B1:G22"/>
  <sheetViews>
    <sheetView showRowColHeaders="0" zoomScale="95" zoomScaleNormal="95" workbookViewId="0">
      <selection activeCell="C22" sqref="C22"/>
    </sheetView>
  </sheetViews>
  <sheetFormatPr defaultColWidth="8.75" defaultRowHeight="16.5"/>
  <cols>
    <col min="1" max="1" width="6.25" style="66" customWidth="1"/>
    <col min="2" max="3" width="21.875" style="66" customWidth="1"/>
    <col min="4" max="4" width="21.875" style="66" hidden="1" customWidth="1"/>
    <col min="5" max="5" width="32.75" style="66" customWidth="1"/>
    <col min="6" max="6" width="37.875" style="66" customWidth="1"/>
    <col min="7" max="7" width="8.75" style="79"/>
    <col min="8" max="16384" width="8.75" style="66"/>
  </cols>
  <sheetData>
    <row r="1" spans="2:7" ht="10.9" customHeight="1"/>
    <row r="2" spans="2:7" ht="42.6" customHeight="1">
      <c r="B2" s="67" t="s">
        <v>10</v>
      </c>
    </row>
    <row r="3" spans="2:7" ht="22.9" customHeight="1" thickBot="1">
      <c r="B3" s="68" t="s">
        <v>7</v>
      </c>
      <c r="C3" s="71" t="s">
        <v>8</v>
      </c>
      <c r="D3" s="69"/>
      <c r="E3" s="70" t="s">
        <v>4</v>
      </c>
      <c r="F3" s="70" t="s">
        <v>11</v>
      </c>
      <c r="G3" s="70" t="s">
        <v>26</v>
      </c>
    </row>
    <row r="4" spans="2:7" ht="34.15" customHeight="1">
      <c r="B4" s="74">
        <f>DATE(YEAR(법인전환일),MONTH(법인전환일),DAY(법인전환일)-22)</f>
        <v>45410</v>
      </c>
      <c r="C4" s="81"/>
      <c r="D4" s="72">
        <f>IF(C4=0,B4,C4)</f>
        <v>45410</v>
      </c>
      <c r="E4" s="62" t="s">
        <v>162</v>
      </c>
      <c r="F4" s="146"/>
      <c r="G4" s="80" t="s">
        <v>29</v>
      </c>
    </row>
    <row r="5" spans="2:7" ht="34.15" customHeight="1">
      <c r="B5" s="74">
        <f>DATE(YEAR(법인전환일),MONTH(법인전환일),DAY(법인전환일)-20)</f>
        <v>45412</v>
      </c>
      <c r="C5" s="82"/>
      <c r="D5" s="72">
        <f>IF(C5=0,B5,C5)</f>
        <v>45412</v>
      </c>
      <c r="E5" s="62" t="s">
        <v>23</v>
      </c>
      <c r="F5" s="146" t="s">
        <v>24</v>
      </c>
      <c r="G5" s="80" t="s">
        <v>28</v>
      </c>
    </row>
    <row r="6" spans="2:7" ht="34.15" customHeight="1">
      <c r="B6" s="75">
        <f>DATE(YEAR(법인전환일),MONTH(법인전환일),DAY(법인전환일)-19)</f>
        <v>45413</v>
      </c>
      <c r="C6" s="83"/>
      <c r="D6" s="72">
        <f t="shared" ref="D6:D22" si="0">IF(C6=0,B6,C6)</f>
        <v>45413</v>
      </c>
      <c r="E6" s="63" t="s">
        <v>163</v>
      </c>
      <c r="F6" s="63" t="s">
        <v>12</v>
      </c>
      <c r="G6" s="80"/>
    </row>
    <row r="7" spans="2:7" ht="34.15" customHeight="1">
      <c r="B7" s="75">
        <f>DATE(YEAR(법인전환일),MONTH(법인전환일),DAY(법인전환일)-15)</f>
        <v>45417</v>
      </c>
      <c r="C7" s="83"/>
      <c r="D7" s="72">
        <f t="shared" si="0"/>
        <v>45417</v>
      </c>
      <c r="E7" s="63" t="s">
        <v>179</v>
      </c>
      <c r="F7" s="63"/>
      <c r="G7" s="80" t="s">
        <v>34</v>
      </c>
    </row>
    <row r="8" spans="2:7" ht="34.15" customHeight="1">
      <c r="B8" s="75">
        <f>DATE(YEAR(법인전환일),MONTH(법인전환일),DAY(법인전환일)-13)</f>
        <v>45419</v>
      </c>
      <c r="C8" s="83">
        <v>45316</v>
      </c>
      <c r="D8" s="72">
        <f t="shared" ref="D8" si="1">IF(C8=0,B8,C8)</f>
        <v>45316</v>
      </c>
      <c r="E8" s="64" t="s">
        <v>176</v>
      </c>
      <c r="F8" s="63" t="s">
        <v>177</v>
      </c>
      <c r="G8" s="80" t="s">
        <v>35</v>
      </c>
    </row>
    <row r="9" spans="2:7" ht="34.15" customHeight="1">
      <c r="B9" s="75">
        <f>DATE(YEAR(법인전환일),MONTH(법인전환일),DAY(법인전환일)-12)</f>
        <v>45420</v>
      </c>
      <c r="C9" s="83">
        <v>45318</v>
      </c>
      <c r="D9" s="72">
        <f t="shared" si="0"/>
        <v>45318</v>
      </c>
      <c r="E9" s="63" t="s">
        <v>19</v>
      </c>
      <c r="F9" s="63" t="s">
        <v>13</v>
      </c>
      <c r="G9" s="80" t="s">
        <v>33</v>
      </c>
    </row>
    <row r="10" spans="2:7" ht="34.15" customHeight="1">
      <c r="B10" s="75">
        <f>DATE(YEAR(법인전환일),MONTH(법인전환일),DAY(법인전환일)-7)</f>
        <v>45425</v>
      </c>
      <c r="C10" s="83"/>
      <c r="D10" s="72">
        <f t="shared" si="0"/>
        <v>45425</v>
      </c>
      <c r="E10" s="63" t="s">
        <v>168</v>
      </c>
      <c r="F10" s="63" t="s">
        <v>167</v>
      </c>
      <c r="G10" s="80"/>
    </row>
    <row r="11" spans="2:7" ht="34.15" customHeight="1">
      <c r="B11" s="75">
        <f>DATE(YEAR(법인전환일),MONTH(법인전환일),DAY(법인전환일)-6)</f>
        <v>45426</v>
      </c>
      <c r="C11" s="83">
        <v>45324</v>
      </c>
      <c r="D11" s="72">
        <f t="shared" si="0"/>
        <v>45324</v>
      </c>
      <c r="E11" s="63" t="s">
        <v>16</v>
      </c>
      <c r="F11" s="63" t="s">
        <v>178</v>
      </c>
      <c r="G11" s="80" t="s">
        <v>32</v>
      </c>
    </row>
    <row r="12" spans="2:7" ht="34.15" customHeight="1">
      <c r="B12" s="76">
        <f>DATE(YEAR(법인전환일),MONTH(법인전환일),DAY(법인전환일)-2)</f>
        <v>45430</v>
      </c>
      <c r="C12" s="84"/>
      <c r="D12" s="72">
        <f t="shared" si="0"/>
        <v>45430</v>
      </c>
      <c r="E12" s="65" t="s">
        <v>18</v>
      </c>
      <c r="F12" s="65" t="s">
        <v>15</v>
      </c>
      <c r="G12" s="80" t="s">
        <v>31</v>
      </c>
    </row>
    <row r="13" spans="2:7" ht="34.15" customHeight="1">
      <c r="B13" s="76">
        <f>DATE(YEAR(법인전환일),MONTH(법인전환일),DAY(법인전환일)-1)</f>
        <v>45431</v>
      </c>
      <c r="C13" s="84"/>
      <c r="D13" s="72">
        <f t="shared" si="0"/>
        <v>45431</v>
      </c>
      <c r="E13" s="63" t="s">
        <v>17</v>
      </c>
      <c r="F13" s="63" t="s">
        <v>14</v>
      </c>
      <c r="G13" s="80" t="s">
        <v>30</v>
      </c>
    </row>
    <row r="14" spans="2:7" ht="52.15" customHeight="1">
      <c r="B14" s="77">
        <f>법인전환스케줄!I6</f>
        <v>45432</v>
      </c>
      <c r="C14" s="86">
        <f>법인전환스케줄!I6</f>
        <v>45432</v>
      </c>
      <c r="D14" s="87">
        <f t="shared" si="0"/>
        <v>45432</v>
      </c>
      <c r="E14" s="147" t="s">
        <v>5</v>
      </c>
      <c r="F14" s="147" t="s">
        <v>21</v>
      </c>
      <c r="G14" s="78" t="s">
        <v>27</v>
      </c>
    </row>
    <row r="15" spans="2:7" ht="48.6" customHeight="1">
      <c r="B15" s="75">
        <f>DATE(YEAR(법인전환일),MONTH(법인전환일),DAY(법인전환일)+1)</f>
        <v>45433</v>
      </c>
      <c r="C15" s="83">
        <v>45330</v>
      </c>
      <c r="D15" s="72">
        <f>IF(C15=0,B15,C15)</f>
        <v>45330</v>
      </c>
      <c r="E15" s="64" t="s">
        <v>180</v>
      </c>
      <c r="F15" s="63" t="s">
        <v>165</v>
      </c>
      <c r="G15" s="80" t="s">
        <v>164</v>
      </c>
    </row>
    <row r="16" spans="2:7" ht="34.15" customHeight="1">
      <c r="B16" s="75">
        <f>DATE(YEAR(법인전환일),MONTH(법인전환일),DAY(법인전환일)+2)</f>
        <v>45434</v>
      </c>
      <c r="C16" s="83">
        <v>45331</v>
      </c>
      <c r="D16" s="72">
        <f t="shared" si="0"/>
        <v>45331</v>
      </c>
      <c r="E16" s="63" t="s">
        <v>6</v>
      </c>
      <c r="F16" s="63" t="s">
        <v>172</v>
      </c>
      <c r="G16" s="80"/>
    </row>
    <row r="17" spans="2:7" ht="34.15" customHeight="1">
      <c r="B17" s="75">
        <f>DATE(YEAR(법인전환일),MONTH(법인전환일),DAY(법인전환일)+3)</f>
        <v>45435</v>
      </c>
      <c r="C17" s="83"/>
      <c r="D17" s="72">
        <f t="shared" si="0"/>
        <v>45435</v>
      </c>
      <c r="E17" s="63" t="s">
        <v>130</v>
      </c>
      <c r="F17" s="63" t="s">
        <v>173</v>
      </c>
      <c r="G17" s="80" t="s">
        <v>171</v>
      </c>
    </row>
    <row r="18" spans="2:7" ht="34.15" customHeight="1">
      <c r="B18" s="75">
        <f>DATE(YEAR(법인전환일),MONTH(법인전환일),DAY(법인전환일)+4)</f>
        <v>45436</v>
      </c>
      <c r="C18" s="83"/>
      <c r="D18" s="72">
        <f t="shared" si="0"/>
        <v>45436</v>
      </c>
      <c r="E18" s="63" t="s">
        <v>129</v>
      </c>
      <c r="F18" s="63" t="s">
        <v>174</v>
      </c>
      <c r="G18" s="80" t="s">
        <v>170</v>
      </c>
    </row>
    <row r="19" spans="2:7" ht="34.15" customHeight="1">
      <c r="B19" s="75">
        <f>DATE(YEAR(법인전환일),MONTH(법인전환일),DAY(법인전환일)+10)</f>
        <v>45442</v>
      </c>
      <c r="C19" s="83"/>
      <c r="D19" s="72">
        <f t="shared" ref="D19:D21" si="2">IF(C19=0,B19,C19)</f>
        <v>45442</v>
      </c>
      <c r="E19" s="63" t="s">
        <v>131</v>
      </c>
      <c r="F19" s="63"/>
      <c r="G19" s="80" t="s">
        <v>169</v>
      </c>
    </row>
    <row r="20" spans="2:7" ht="34.15" customHeight="1">
      <c r="B20" s="75">
        <f>DATE(YEAR(법인전환일),MONTH(법인전환일),DAY(법인전환일)+11)</f>
        <v>45443</v>
      </c>
      <c r="C20" s="83"/>
      <c r="D20" s="72">
        <f t="shared" si="2"/>
        <v>45443</v>
      </c>
      <c r="E20" s="63" t="s">
        <v>22</v>
      </c>
      <c r="F20" s="63" t="s">
        <v>20</v>
      </c>
      <c r="G20" s="80"/>
    </row>
    <row r="21" spans="2:7" ht="54" customHeight="1">
      <c r="B21" s="75">
        <f>DATE(YEAR(법인전환일),MONTH(법인전환일),DAY(법인전환일)+12)</f>
        <v>45444</v>
      </c>
      <c r="C21" s="83"/>
      <c r="D21" s="72">
        <f t="shared" si="2"/>
        <v>45444</v>
      </c>
      <c r="E21" s="64" t="s">
        <v>128</v>
      </c>
      <c r="F21" s="63" t="s">
        <v>175</v>
      </c>
      <c r="G21" s="80"/>
    </row>
    <row r="22" spans="2:7" ht="57" customHeight="1" thickBot="1">
      <c r="B22" s="75">
        <f>IF(법인전환유형="일반포괄사업양수도",DATE(YEAR(법인전환일),MONTH(법인전환일),30+25),"")</f>
        <v>45467</v>
      </c>
      <c r="C22" s="85"/>
      <c r="D22" s="72">
        <f t="shared" si="0"/>
        <v>45467</v>
      </c>
      <c r="E22" s="63" t="s">
        <v>132</v>
      </c>
      <c r="F22" s="63" t="s">
        <v>127</v>
      </c>
      <c r="G22" s="80"/>
    </row>
  </sheetData>
  <sheetProtection algorithmName="SHA-512" hashValue="WLsTNd28iAAG1vT+aD7kx0M7Wl0R/WaTv2D+lQ5UOawUQbD855fpjGoa/cuSgjprOlcqcy+1usZZq7ovkk6+8Q==" saltValue="/T62+JPY8Xm8r8uSdA7KYA==" spinCount="100000" sheet="1" objects="1" scenarios="1"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23</vt:i4>
      </vt:variant>
    </vt:vector>
  </HeadingPairs>
  <TitlesOfParts>
    <vt:vector size="28" baseType="lpstr">
      <vt:lpstr>개인기업현황</vt:lpstr>
      <vt:lpstr>신설법인설계</vt:lpstr>
      <vt:lpstr>주식회사 설립표</vt:lpstr>
      <vt:lpstr>법인전환스케줄</vt:lpstr>
      <vt:lpstr>일정편집</vt:lpstr>
      <vt:lpstr>Calendar1Month</vt:lpstr>
      <vt:lpstr>법인전환스케줄!Calendar1Year</vt:lpstr>
      <vt:lpstr>법인전환스케줄!Calendar2Month</vt:lpstr>
      <vt:lpstr>법인전환스케줄!Calendar2Year</vt:lpstr>
      <vt:lpstr>Calendar3Month</vt:lpstr>
      <vt:lpstr>Calendar3Year</vt:lpstr>
      <vt:lpstr>법인전환스케줄!ColumnTitleRegion1..H12.1</vt:lpstr>
      <vt:lpstr>법인전환스케줄!ColumnTitleRegion2..C14.1</vt:lpstr>
      <vt:lpstr>법인전환스케줄!ColumnTitleRegion4..H26.1</vt:lpstr>
      <vt:lpstr>법인전환스케줄!ColumnTitleRegion5..C28.1</vt:lpstr>
      <vt:lpstr>개인기업현황!Print_Area</vt:lpstr>
      <vt:lpstr>법인전환스케줄!Print_Area</vt:lpstr>
      <vt:lpstr>신설법인설계!Print_Area</vt:lpstr>
      <vt:lpstr>'주식회사 설립표'!Print_Area</vt:lpstr>
      <vt:lpstr>법인전환스케줄!WeekStart</vt:lpstr>
      <vt:lpstr>발행주식수</vt:lpstr>
      <vt:lpstr>법인전환월</vt:lpstr>
      <vt:lpstr>법인전환유형</vt:lpstr>
      <vt:lpstr>법인전환일</vt:lpstr>
      <vt:lpstr>사업년도</vt:lpstr>
      <vt:lpstr>월간</vt:lpstr>
      <vt:lpstr>컨설팅일정</vt:lpstr>
      <vt:lpstr>회사명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세라</cp:lastModifiedBy>
  <cp:lastPrinted>2024-01-07T12:59:43Z</cp:lastPrinted>
  <dcterms:created xsi:type="dcterms:W3CDTF">2023-05-15T05:52:12Z</dcterms:created>
  <dcterms:modified xsi:type="dcterms:W3CDTF">2024-04-24T10:48:40Z</dcterms:modified>
</cp:coreProperties>
</file>