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935" yWindow="-15" windowWidth="8520" windowHeight="12030" activeTab="3"/>
  </bookViews>
  <sheets>
    <sheet name="IPB2" sheetId="5" r:id="rId1"/>
    <sheet name="IPB1" sheetId="7" r:id="rId2"/>
    <sheet name="SRI-IPB2" sheetId="8" r:id="rId3"/>
    <sheet name="ipb1-2016-09-30-CRIO-v171_CORE_" sheetId="10" r:id="rId4"/>
  </sheets>
  <calcPr calcId="145621"/>
</workbook>
</file>

<file path=xl/calcChain.xml><?xml version="1.0" encoding="utf-8"?>
<calcChain xmlns="http://schemas.openxmlformats.org/spreadsheetml/2006/main">
  <c r="D26" i="10" l="1"/>
  <c r="D25" i="10"/>
  <c r="D24" i="10"/>
  <c r="E24" i="10" s="1" a="1"/>
  <c r="D21" i="10"/>
  <c r="D20" i="10"/>
  <c r="E19" i="10" a="1"/>
  <c r="E19" i="10" s="1"/>
  <c r="I6" i="10" s="1"/>
  <c r="D19" i="10"/>
  <c r="D16" i="10"/>
  <c r="Q15" i="10"/>
  <c r="P15" i="10"/>
  <c r="D15" i="10"/>
  <c r="Q14" i="10"/>
  <c r="P14" i="10"/>
  <c r="E14" i="10" a="1"/>
  <c r="F14" i="10" s="1"/>
  <c r="K5" i="10" s="1"/>
  <c r="Q5" i="10" s="1"/>
  <c r="Q6" i="10" s="1"/>
  <c r="D14" i="10"/>
  <c r="Q13" i="10"/>
  <c r="P13" i="10"/>
  <c r="Q12" i="10"/>
  <c r="P12" i="10"/>
  <c r="D11" i="10"/>
  <c r="Q10" i="10"/>
  <c r="P10" i="10"/>
  <c r="D10" i="10"/>
  <c r="Q9" i="10"/>
  <c r="P9" i="10"/>
  <c r="D9" i="10"/>
  <c r="E9" i="10" s="1" a="1"/>
  <c r="P8" i="10"/>
  <c r="H7" i="10"/>
  <c r="P6" i="10"/>
  <c r="H6" i="10"/>
  <c r="D6" i="10"/>
  <c r="H5" i="10"/>
  <c r="D5" i="10"/>
  <c r="H4" i="10"/>
  <c r="D4" i="10"/>
  <c r="E4" i="10" s="1" a="1"/>
  <c r="H3" i="10"/>
  <c r="F9" i="10" l="1"/>
  <c r="K4" i="10" s="1"/>
  <c r="Q4" i="10" s="1"/>
  <c r="E9" i="10"/>
  <c r="I4" i="10" s="1"/>
  <c r="F4" i="10"/>
  <c r="K3" i="10" s="1"/>
  <c r="Q3" i="10" s="1"/>
  <c r="E4" i="10"/>
  <c r="I3" i="10" s="1"/>
  <c r="F24" i="10"/>
  <c r="K7" i="10" s="1"/>
  <c r="Q11" i="10" s="1"/>
  <c r="E24" i="10"/>
  <c r="I7" i="10" s="1"/>
  <c r="J6" i="10"/>
  <c r="O7" i="10"/>
  <c r="P7" i="10" s="1"/>
  <c r="F19" i="10"/>
  <c r="K6" i="10" s="1"/>
  <c r="Q7" i="10" s="1"/>
  <c r="Q8" i="10" s="1"/>
  <c r="E14" i="10"/>
  <c r="I5" i="10" s="1"/>
  <c r="O6" i="10" l="1"/>
  <c r="O14" i="10"/>
  <c r="O3" i="10"/>
  <c r="P3" i="10" s="1"/>
  <c r="O12" i="10"/>
  <c r="J3" i="10"/>
  <c r="O10" i="10"/>
  <c r="O15" i="10"/>
  <c r="O8" i="10"/>
  <c r="O9" i="10"/>
  <c r="O13" i="10"/>
  <c r="O5" i="10"/>
  <c r="P5" i="10" s="1"/>
  <c r="J5" i="10"/>
  <c r="O4" i="10"/>
  <c r="P4" i="10" s="1"/>
  <c r="J4" i="10"/>
  <c r="J7" i="10"/>
  <c r="P11" i="10" s="1"/>
  <c r="O11" i="10"/>
  <c r="K20" i="8" l="1"/>
  <c r="K23" i="8" l="1"/>
  <c r="M22" i="8"/>
  <c r="L22" i="8"/>
  <c r="K22" i="8"/>
  <c r="M21" i="8"/>
  <c r="L21" i="8"/>
  <c r="K21" i="8"/>
  <c r="L23" i="8"/>
  <c r="M23" i="8"/>
  <c r="K24" i="8"/>
  <c r="L24" i="8"/>
  <c r="M24" i="8"/>
  <c r="M20" i="8"/>
  <c r="L20" i="8"/>
  <c r="I21" i="8"/>
  <c r="I22" i="8"/>
  <c r="I23" i="8"/>
  <c r="I24" i="8"/>
  <c r="I20" i="8"/>
  <c r="N15" i="8" l="1"/>
  <c r="M15" i="8"/>
  <c r="L15" i="8"/>
  <c r="K15" i="8"/>
  <c r="J15" i="8"/>
  <c r="L24" i="5" l="1"/>
  <c r="N29" i="5"/>
  <c r="M29" i="5"/>
  <c r="L29" i="5"/>
  <c r="K29" i="5"/>
  <c r="N28" i="5"/>
  <c r="M28" i="5"/>
  <c r="L28" i="5"/>
  <c r="K28" i="5"/>
  <c r="N27" i="5"/>
  <c r="M27" i="5"/>
  <c r="L27" i="5"/>
  <c r="K27" i="5"/>
  <c r="N26" i="5"/>
  <c r="M26" i="5"/>
  <c r="L26" i="5"/>
  <c r="K26" i="5"/>
  <c r="N25" i="5"/>
  <c r="M25" i="5"/>
  <c r="L25" i="5"/>
  <c r="K25" i="5"/>
  <c r="N24" i="5"/>
  <c r="M24" i="5"/>
  <c r="K24" i="5"/>
  <c r="J25" i="5"/>
  <c r="J26" i="5"/>
  <c r="J27" i="5"/>
  <c r="J28" i="5"/>
  <c r="J29" i="5"/>
  <c r="J24" i="5"/>
  <c r="N16" i="8"/>
  <c r="M16" i="8"/>
  <c r="L16" i="8"/>
  <c r="K16" i="8"/>
  <c r="J16" i="8"/>
  <c r="I16" i="8"/>
  <c r="I15" i="8"/>
  <c r="D11" i="8"/>
  <c r="B11" i="8"/>
  <c r="D10" i="8"/>
  <c r="B10" i="8"/>
  <c r="G5" i="8"/>
  <c r="F5" i="8"/>
  <c r="G4" i="8"/>
  <c r="F4" i="8"/>
  <c r="G3" i="8"/>
  <c r="F3" i="8"/>
  <c r="AO2" i="8"/>
  <c r="AE2" i="8" s="1"/>
  <c r="AK2" i="8"/>
  <c r="AP2" i="8" s="1"/>
  <c r="AJ2" i="8"/>
  <c r="AI2" i="8"/>
  <c r="AN2" i="8" s="1"/>
  <c r="AH2" i="8"/>
  <c r="AG2" i="8"/>
  <c r="AF2" i="8"/>
  <c r="AD2" i="8" l="1"/>
  <c r="AS2" i="8"/>
  <c r="Z2" i="8"/>
  <c r="AA2" i="8"/>
  <c r="AT2" i="8"/>
  <c r="AL2" i="8"/>
  <c r="AM2" i="8"/>
  <c r="AC2" i="8" l="1"/>
  <c r="AR2" i="8"/>
  <c r="AB2" i="8"/>
  <c r="AQ2" i="8"/>
  <c r="V2" i="8"/>
  <c r="Y2" i="8"/>
  <c r="N20" i="5"/>
  <c r="M20" i="5"/>
  <c r="L20" i="5"/>
  <c r="K20" i="5"/>
  <c r="J20" i="5"/>
  <c r="N19" i="5"/>
  <c r="M19" i="5"/>
  <c r="L19" i="5"/>
  <c r="K19" i="5"/>
  <c r="J19" i="5"/>
  <c r="N18" i="5"/>
  <c r="M18" i="5"/>
  <c r="L18" i="5"/>
  <c r="K18" i="5"/>
  <c r="J18" i="5"/>
  <c r="N16" i="5"/>
  <c r="M16" i="5"/>
  <c r="L16" i="5"/>
  <c r="K16" i="5"/>
  <c r="J16" i="5"/>
  <c r="W2" i="8" l="1"/>
  <c r="X2" i="8"/>
  <c r="I42" i="5"/>
  <c r="I43" i="5"/>
  <c r="I41" i="5"/>
  <c r="I34" i="5"/>
  <c r="I35" i="5"/>
  <c r="I36" i="5"/>
  <c r="I33" i="5"/>
  <c r="I29" i="5"/>
  <c r="I28" i="5"/>
  <c r="I27" i="5"/>
  <c r="I26" i="5"/>
  <c r="I25" i="5"/>
  <c r="I24" i="5"/>
  <c r="J56" i="5"/>
  <c r="I20" i="5"/>
  <c r="I19" i="5"/>
  <c r="I18" i="5"/>
  <c r="I17" i="5"/>
  <c r="I16" i="5"/>
  <c r="I15" i="5"/>
  <c r="G3" i="7"/>
  <c r="F3" i="7"/>
  <c r="G4" i="7" l="1"/>
  <c r="F4" i="7"/>
  <c r="D33" i="7" s="1"/>
  <c r="J31" i="7" l="1"/>
  <c r="B35" i="7" l="1"/>
  <c r="B33" i="7"/>
  <c r="A36" i="7"/>
  <c r="A35" i="7"/>
  <c r="A34" i="7"/>
  <c r="A33" i="7"/>
  <c r="J36" i="7"/>
  <c r="J35" i="7"/>
  <c r="L36" i="7"/>
  <c r="K36" i="7"/>
  <c r="L35" i="7"/>
  <c r="K35" i="7"/>
  <c r="K7" i="7"/>
  <c r="J7" i="7"/>
  <c r="K5" i="7"/>
  <c r="J5" i="7"/>
  <c r="J32" i="7" s="1"/>
  <c r="K3" i="7"/>
  <c r="J3" i="7"/>
  <c r="B65" i="5"/>
  <c r="B63" i="5"/>
  <c r="B61" i="5"/>
  <c r="A65" i="5"/>
  <c r="A62" i="5"/>
  <c r="A63" i="5"/>
  <c r="A64" i="5"/>
  <c r="A61" i="5"/>
  <c r="M65" i="5"/>
  <c r="L65" i="5"/>
  <c r="K65" i="5"/>
  <c r="M64" i="5"/>
  <c r="L64" i="5"/>
  <c r="K64" i="5"/>
  <c r="M63" i="5"/>
  <c r="L63" i="5"/>
  <c r="K63" i="5"/>
  <c r="L34" i="7" l="1"/>
  <c r="J33" i="7"/>
  <c r="K33" i="7"/>
  <c r="L33" i="7"/>
  <c r="J34" i="7"/>
  <c r="K34" i="7"/>
  <c r="B34" i="5"/>
  <c r="B35" i="5"/>
  <c r="B36" i="5"/>
  <c r="B33" i="5"/>
  <c r="A42" i="5"/>
  <c r="A43" i="5"/>
  <c r="A41" i="5"/>
  <c r="A34" i="5"/>
  <c r="A35" i="5"/>
  <c r="A36" i="5"/>
  <c r="A33" i="5"/>
  <c r="M36" i="5"/>
  <c r="L36" i="5"/>
  <c r="K36" i="5"/>
  <c r="M34" i="5"/>
  <c r="L34" i="5"/>
  <c r="K34" i="5"/>
  <c r="B42" i="5"/>
  <c r="B43" i="5"/>
  <c r="B41" i="5"/>
  <c r="N56" i="5" l="1"/>
  <c r="M56" i="5"/>
  <c r="L56" i="5"/>
  <c r="K56" i="5"/>
  <c r="J53" i="5"/>
  <c r="M42" i="5"/>
  <c r="L42" i="5"/>
  <c r="K42" i="5"/>
  <c r="D11" i="5"/>
  <c r="D10" i="5"/>
  <c r="B11" i="5"/>
  <c r="B10" i="5"/>
  <c r="N17" i="5" l="1"/>
  <c r="L17" i="5"/>
  <c r="M17" i="5"/>
  <c r="K17" i="5"/>
  <c r="J17" i="5"/>
  <c r="N15" i="5"/>
  <c r="M15" i="5"/>
  <c r="L15" i="5"/>
  <c r="K15" i="5"/>
  <c r="J15" i="5"/>
  <c r="K33" i="5"/>
  <c r="M52" i="5"/>
  <c r="L33" i="5"/>
  <c r="M33" i="5"/>
  <c r="M41" i="5"/>
  <c r="N54" i="5"/>
  <c r="K61" i="5"/>
  <c r="L62" i="5"/>
  <c r="K62" i="5"/>
  <c r="L61" i="5"/>
  <c r="M62" i="5"/>
  <c r="M61" i="5"/>
  <c r="M35" i="5"/>
  <c r="L35" i="5"/>
  <c r="K35" i="5"/>
  <c r="M54" i="5"/>
  <c r="J52" i="5"/>
  <c r="N52" i="5"/>
  <c r="K41" i="5"/>
  <c r="L41" i="5"/>
  <c r="L43" i="5"/>
  <c r="J54" i="5"/>
  <c r="K54" i="5"/>
  <c r="L52" i="5"/>
  <c r="K43" i="5"/>
  <c r="M43" i="5"/>
  <c r="L54" i="5"/>
  <c r="K52" i="5"/>
  <c r="B24" i="7"/>
  <c r="B15" i="7"/>
  <c r="B29" i="7"/>
  <c r="B28" i="7"/>
  <c r="B27" i="7"/>
  <c r="B26" i="7"/>
  <c r="B25" i="7"/>
  <c r="J47" i="5"/>
  <c r="A29" i="7"/>
  <c r="A28" i="7"/>
  <c r="A27" i="7"/>
  <c r="A26" i="7"/>
  <c r="A25" i="7"/>
  <c r="A24" i="7"/>
  <c r="B20" i="7"/>
  <c r="B19" i="7"/>
  <c r="B18" i="7"/>
  <c r="B17" i="7"/>
  <c r="B16" i="7"/>
  <c r="G5" i="7"/>
  <c r="F5" i="7"/>
  <c r="AI2" i="7"/>
  <c r="AN2" i="7" s="1"/>
  <c r="AD2" i="7" s="1"/>
  <c r="AH2" i="7"/>
  <c r="AM2" i="7" s="1"/>
  <c r="AC2" i="7" s="1"/>
  <c r="AG2" i="7"/>
  <c r="AL2" i="7" s="1"/>
  <c r="AB2" i="7" s="1"/>
  <c r="W2" i="7" s="1"/>
  <c r="AF2" i="7"/>
  <c r="AK2" i="7" s="1"/>
  <c r="AA2" i="7" s="1"/>
  <c r="AE2" i="7"/>
  <c r="AJ2" i="7" s="1"/>
  <c r="Z2" i="7" s="1"/>
  <c r="D35" i="7" l="1"/>
  <c r="F33" i="7"/>
  <c r="F35" i="7"/>
  <c r="E33" i="7"/>
  <c r="E35" i="7"/>
  <c r="D28" i="7"/>
  <c r="C29" i="7"/>
  <c r="E19" i="7"/>
  <c r="E29" i="7"/>
  <c r="E20" i="7"/>
  <c r="C20" i="7"/>
  <c r="E15" i="7"/>
  <c r="E28" i="7"/>
  <c r="V2" i="7"/>
  <c r="X2" i="7"/>
  <c r="Y2" i="7"/>
  <c r="U2" i="7"/>
  <c r="C26" i="7"/>
  <c r="D15" i="7"/>
  <c r="F16" i="7"/>
  <c r="D19" i="7"/>
  <c r="F20" i="7"/>
  <c r="G24" i="7"/>
  <c r="C28" i="7"/>
  <c r="D29" i="7"/>
  <c r="G16" i="7"/>
  <c r="F29" i="7"/>
  <c r="G20" i="7"/>
  <c r="G15" i="7"/>
  <c r="C17" i="7"/>
  <c r="E18" i="7"/>
  <c r="G19" i="7"/>
  <c r="C25" i="7"/>
  <c r="D26" i="7"/>
  <c r="E27" i="7"/>
  <c r="F28" i="7"/>
  <c r="G29" i="7"/>
  <c r="D17" i="7"/>
  <c r="F18" i="7"/>
  <c r="C24" i="7"/>
  <c r="D25" i="7"/>
  <c r="E26" i="7"/>
  <c r="F27" i="7"/>
  <c r="G28" i="7"/>
  <c r="C18" i="7"/>
  <c r="F19" i="7"/>
  <c r="D27" i="7"/>
  <c r="C16" i="7"/>
  <c r="E25" i="7"/>
  <c r="D18" i="7"/>
  <c r="G18" i="7"/>
  <c r="D24" i="7"/>
  <c r="F26" i="7"/>
  <c r="D16" i="7"/>
  <c r="F17" i="7"/>
  <c r="D20" i="7"/>
  <c r="E24" i="7"/>
  <c r="F25" i="7"/>
  <c r="G26" i="7"/>
  <c r="C27" i="7"/>
  <c r="F15" i="7"/>
  <c r="E17" i="7"/>
  <c r="G27" i="7"/>
  <c r="C15" i="7"/>
  <c r="E16" i="7"/>
  <c r="G17" i="7"/>
  <c r="C19" i="7"/>
  <c r="F24" i="7"/>
  <c r="G25" i="7"/>
  <c r="N47" i="5"/>
  <c r="N57" i="5"/>
  <c r="N55" i="5"/>
  <c r="N53" i="5"/>
  <c r="L57" i="5"/>
  <c r="M57" i="5" l="1"/>
  <c r="K57" i="5"/>
  <c r="J57" i="5"/>
  <c r="M55" i="5"/>
  <c r="L55" i="5"/>
  <c r="K55" i="5"/>
  <c r="J55" i="5"/>
  <c r="M53" i="5"/>
  <c r="L53" i="5"/>
  <c r="K53" i="5"/>
  <c r="N48" i="5"/>
  <c r="M48" i="5"/>
  <c r="L48" i="5"/>
  <c r="K48" i="5"/>
  <c r="M47" i="5"/>
  <c r="L47" i="5"/>
  <c r="K47" i="5"/>
  <c r="J48" i="5"/>
  <c r="B53" i="5" l="1"/>
  <c r="B54" i="5"/>
  <c r="B55" i="5"/>
  <c r="B56" i="5"/>
  <c r="B57" i="5"/>
  <c r="B52" i="5"/>
  <c r="A53" i="5"/>
  <c r="A54" i="5"/>
  <c r="A55" i="5"/>
  <c r="A56" i="5"/>
  <c r="A57" i="5"/>
  <c r="A52" i="5"/>
  <c r="AJ2" i="5" l="1"/>
  <c r="AI2" i="5"/>
  <c r="AH2" i="5"/>
  <c r="AG2" i="5"/>
  <c r="AF2" i="5"/>
  <c r="F5" i="5"/>
  <c r="G5" i="5"/>
  <c r="F4" i="5"/>
  <c r="G4" i="5"/>
  <c r="F3" i="5"/>
  <c r="G3" i="5"/>
  <c r="B15" i="5"/>
  <c r="B47" i="5"/>
  <c r="B24" i="5"/>
  <c r="A25" i="5"/>
  <c r="A26" i="5"/>
  <c r="A27" i="5"/>
  <c r="A28" i="5"/>
  <c r="A29" i="5"/>
  <c r="A24" i="5"/>
  <c r="B25" i="5"/>
  <c r="B26" i="5"/>
  <c r="B27" i="5"/>
  <c r="B28" i="5"/>
  <c r="B29" i="5"/>
  <c r="B16" i="5"/>
  <c r="B17" i="5"/>
  <c r="B18" i="5"/>
  <c r="B19" i="5"/>
  <c r="B20" i="5"/>
  <c r="AO2" i="5" l="1"/>
  <c r="AE2" i="5" s="1"/>
  <c r="AL2" i="5"/>
  <c r="AM2" i="5"/>
  <c r="AC2" i="5" s="1"/>
  <c r="AK2" i="5"/>
  <c r="AA2" i="5" s="1"/>
  <c r="AN2" i="5"/>
  <c r="AD2" i="5" s="1"/>
  <c r="D61" i="5"/>
  <c r="AB2" i="5"/>
  <c r="AQ2" i="5"/>
  <c r="D65" i="5"/>
  <c r="E65" i="5"/>
  <c r="F63" i="5"/>
  <c r="E63" i="5"/>
  <c r="D63" i="5"/>
  <c r="F61" i="5"/>
  <c r="F65" i="5"/>
  <c r="F35" i="5"/>
  <c r="F43" i="5"/>
  <c r="F34" i="5"/>
  <c r="F42" i="5"/>
  <c r="D36" i="5"/>
  <c r="F33" i="5"/>
  <c r="F36" i="5"/>
  <c r="D34" i="5"/>
  <c r="D43" i="5"/>
  <c r="D35" i="5"/>
  <c r="D42" i="5"/>
  <c r="D33" i="5"/>
  <c r="D41" i="5"/>
  <c r="F41" i="5"/>
  <c r="E61" i="5"/>
  <c r="E33" i="5"/>
  <c r="E41" i="5"/>
  <c r="E34" i="5"/>
  <c r="E35" i="5"/>
  <c r="E42" i="5"/>
  <c r="E36" i="5"/>
  <c r="E43" i="5"/>
  <c r="G47" i="5"/>
  <c r="F47" i="5"/>
  <c r="C28" i="5"/>
  <c r="E29" i="5"/>
  <c r="G29" i="5"/>
  <c r="F27" i="5"/>
  <c r="D28" i="5"/>
  <c r="F29" i="5"/>
  <c r="E25" i="5"/>
  <c r="C19" i="5"/>
  <c r="F25" i="5"/>
  <c r="E17" i="5"/>
  <c r="G15" i="5"/>
  <c r="E26" i="5"/>
  <c r="D18" i="5"/>
  <c r="F26" i="5"/>
  <c r="D27" i="5"/>
  <c r="D16" i="5"/>
  <c r="C15" i="5"/>
  <c r="C16" i="5"/>
  <c r="C18" i="5"/>
  <c r="E18" i="5"/>
  <c r="F20" i="5"/>
  <c r="G19" i="5"/>
  <c r="G18" i="5"/>
  <c r="F16" i="5"/>
  <c r="C17" i="5"/>
  <c r="F18" i="5"/>
  <c r="E47" i="5"/>
  <c r="G28" i="5"/>
  <c r="D19" i="5"/>
  <c r="C26" i="5"/>
  <c r="C27" i="5"/>
  <c r="E15" i="5"/>
  <c r="D26" i="5"/>
  <c r="G25" i="5"/>
  <c r="C25" i="5"/>
  <c r="D17" i="5"/>
  <c r="C47" i="5"/>
  <c r="F57" i="5"/>
  <c r="D55" i="5"/>
  <c r="F56" i="5"/>
  <c r="D56" i="5"/>
  <c r="F55" i="5"/>
  <c r="D57" i="5"/>
  <c r="D53" i="5"/>
  <c r="F54" i="5"/>
  <c r="D52" i="5"/>
  <c r="F53" i="5"/>
  <c r="F52" i="5"/>
  <c r="D54" i="5"/>
  <c r="G17" i="5"/>
  <c r="G16" i="5"/>
  <c r="G27" i="5"/>
  <c r="G26" i="5"/>
  <c r="G20" i="5"/>
  <c r="C20" i="5"/>
  <c r="D15" i="5"/>
  <c r="E53" i="5"/>
  <c r="E54" i="5"/>
  <c r="E55" i="5"/>
  <c r="E56" i="5"/>
  <c r="E57" i="5"/>
  <c r="E52" i="5"/>
  <c r="F28" i="5"/>
  <c r="E19" i="5"/>
  <c r="E20" i="5"/>
  <c r="C29" i="5"/>
  <c r="E24" i="5"/>
  <c r="D29" i="5"/>
  <c r="C24" i="5"/>
  <c r="F15" i="5"/>
  <c r="E27" i="5"/>
  <c r="E28" i="5"/>
  <c r="F19" i="5"/>
  <c r="E16" i="5"/>
  <c r="D20" i="5"/>
  <c r="G24" i="5"/>
  <c r="D25" i="5"/>
  <c r="G53" i="5"/>
  <c r="G52" i="5"/>
  <c r="C53" i="5"/>
  <c r="C57" i="5"/>
  <c r="G54" i="5"/>
  <c r="C54" i="5"/>
  <c r="G57" i="5"/>
  <c r="C55" i="5"/>
  <c r="G56" i="5"/>
  <c r="C56" i="5"/>
  <c r="G55" i="5"/>
  <c r="C52" i="5"/>
  <c r="F17" i="5"/>
  <c r="D47" i="5"/>
  <c r="F24" i="5"/>
  <c r="D24" i="5"/>
  <c r="Z2" i="5" l="1"/>
  <c r="V2" i="5"/>
  <c r="X2" i="5"/>
  <c r="Y2" i="5"/>
  <c r="AT2" i="5"/>
  <c r="AS2" i="5"/>
  <c r="W2" i="5"/>
  <c r="AR2" i="5"/>
  <c r="AP2" i="5"/>
</calcChain>
</file>

<file path=xl/sharedStrings.xml><?xml version="1.0" encoding="utf-8"?>
<sst xmlns="http://schemas.openxmlformats.org/spreadsheetml/2006/main" count="119" uniqueCount="64">
  <si>
    <t>NQ</t>
  </si>
  <si>
    <t>Temp</t>
  </si>
  <si>
    <t>PCB</t>
  </si>
  <si>
    <t>Term</t>
  </si>
  <si>
    <t>P_Pi</t>
  </si>
  <si>
    <t>H2 (8/22/2016-8/24/2016)</t>
  </si>
  <si>
    <t>Heat Power</t>
  </si>
  <si>
    <t>CoefficientCoolant</t>
  </si>
  <si>
    <t>Net Qpow</t>
  </si>
  <si>
    <t>Transistor therm power</t>
  </si>
  <si>
    <t>Terminator thermal power</t>
  </si>
  <si>
    <t>CoreQPower</t>
  </si>
  <si>
    <t>Pulse power correction factor</t>
  </si>
  <si>
    <t>LENR</t>
  </si>
  <si>
    <t>m</t>
  </si>
  <si>
    <t>b</t>
  </si>
  <si>
    <t>COP</t>
  </si>
  <si>
    <t>\ISOPERIBOLIC2_DATA\2016-06-22_Half_H\IPB2 tests_NO-CORE-THERMAL_STUDIES_ROH_6-22-16.ods</t>
  </si>
  <si>
    <t>\ISOPERIBOLIC_DATA\IPB1_COP_STUDIES\deltaQout equations.xls</t>
  </si>
  <si>
    <t>Q Pulse Length</t>
  </si>
  <si>
    <t>1-L_Trans/P_Pi</t>
  </si>
  <si>
    <t>P-Pi</t>
  </si>
  <si>
    <t>H2D2 (8/30/2016-8/31/2016)</t>
  </si>
  <si>
    <t>\ISOPERIBOLIC_DATA\IPB1_COP_STUDIES\IPB1 tests_CORE-BYPASS THERMAL_STUDIES_ROH_6-21-16.ods</t>
  </si>
  <si>
    <t>He (8/20/2016)</t>
  </si>
  <si>
    <t>He 8/20/2016 : 8/22/2016)</t>
  </si>
  <si>
    <t>H2 (9/02/2016-9/05/2016)</t>
  </si>
  <si>
    <t>\ISOPERIBOLIC2_DATA\2016-09-09_CRIO_v166-core27b\IPB2_Core_27b-_H2_600c-300C_2probetest1_EDITED.csv</t>
  </si>
  <si>
    <t>H2 (9/9/2016 crio-v166-core 27b)</t>
  </si>
  <si>
    <t>\ISOPERIBOLIC2_DATA\2016-08-20-CORE_28_DC_Heater\ISOIPB2_Core_28b-New-core_He_150C-400C_day-01.csv : 03.csv</t>
  </si>
  <si>
    <t>\ISOPERIBOLIC2_DATA\2016-08-20-CORE_28_DC_Heater\ISOIPB2_Core_28b-New-core_H2_150C-400C_day-01.csv : 03.csv</t>
  </si>
  <si>
    <t>\ISOPERIBOLIC2_DATA\2016-08-20-CORE_28_DC_Heater\IPB2_Core_28b-_H2_150C-400C_DEBUG_NEW_SW_day-01.csv : 04.csv</t>
  </si>
  <si>
    <t>\ISOPERIBOLIC_DATA\2016-08-20-CORE_26b\IPB1_Core_26b-New-core_He_150C-400C_day-01.csv : 03.csv</t>
  </si>
  <si>
    <t>\ISOPERIBOLIC_DATA\2016-08-20-CORE_26b\IPB1_Core_26b-New-core_H2_150C-400C_day-01.csv : 03.csv</t>
  </si>
  <si>
    <t>\ISOPERIBOLIC_DATA\2016-08-20-CORE_26b\IPB1_Core_26b-H2-D2_150C-400C_day-01.csv : 03.csv</t>
  </si>
  <si>
    <t>H2 (9/16/2016-9/18/2016)</t>
  </si>
  <si>
    <t>\ISOPERIBOLIC2_DATA\2016-09-09_CRIO_v167-core27b\IPB2_Core_27b-_H2-D2_150C-400C_RUN1_9-16-16_day-01.csv  : 03.csv</t>
  </si>
  <si>
    <t>CoreQPow</t>
  </si>
  <si>
    <t>Data</t>
  </si>
  <si>
    <t>\ISOPERIBOLIC2_DATA\2016-09-07_Crio_V165_core28b\IPB2_Core_28b-_H2_150C-400C__Run1_day-01.csv : 02.csv</t>
  </si>
  <si>
    <t>H2 (9/7/2016-9/8/2016)</t>
  </si>
  <si>
    <t>H2 (9/5/2016-9/6/2016)</t>
  </si>
  <si>
    <t>\ISOPERIBOLIC2_DATA\2016-09-05_Crio_V164_core28b\IPB2_Core_28b-_H2_150C-400C_CRIO_V164_Run2_day-01.csv : 02.csv</t>
  </si>
  <si>
    <t>\ISOPERIBOLIC2_DATA\2016-09-24_CRIO_v169-core27b\IPB2_Core_27b-_H2-250-400C__9-24-16_day-01.csv : 02.csv</t>
  </si>
  <si>
    <t>H2 (9/24/2016-9/25/2016)</t>
  </si>
  <si>
    <t>H2 (9/25/2016-9/26/2016)</t>
  </si>
  <si>
    <t>\ISOPERIBOLIC_DATA\2016-09-24-CRIO-v169_CORE_26b\IPB1_Core_26b-_H2-250-400C__9-24-16_day-01.csv : 02.csv</t>
  </si>
  <si>
    <t>QsupplyPow</t>
  </si>
  <si>
    <t>H2 (9/30/2016-10/01/2016)</t>
  </si>
  <si>
    <t>\SRI-IPB2\2016-09-30_SRI_v171-core27b\SRI-IPB2_H2-250-400C_9-30-16_day-01.csv :03.csv</t>
  </si>
  <si>
    <t>HP</t>
  </si>
  <si>
    <t>deltaQ</t>
  </si>
  <si>
    <t>M</t>
  </si>
  <si>
    <t>C</t>
  </si>
  <si>
    <t>B</t>
  </si>
  <si>
    <t>temp</t>
  </si>
  <si>
    <t>\ISOPERIBOLIC_DATA\2016-09-30-CRIO-v171_CORE_29b\IPB1_Core_29b-DC_Qkcal_He-150C-400C_10-02-16_day-01.csv-02.csv</t>
  </si>
  <si>
    <t>qSupplyW</t>
  </si>
  <si>
    <t>Temp/100</t>
  </si>
  <si>
    <t>temp/100</t>
  </si>
  <si>
    <t>M(Linear)</t>
  </si>
  <si>
    <t>M(polynomial)</t>
  </si>
  <si>
    <t>x2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</si>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</sst>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Garamond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B0F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94">
    <xf numFmtId="0" fontId="0" fillId="0" borderId="0" xfId="0"/>
    <xf numFmtId="0" fontId="0" fillId="0" borderId="0" xfId="0" applyFont="1" applyFill="1"/>
    <xf numFmtId="0" fontId="1" fillId="0" borderId="0" xfId="0" applyFont="1" applyFill="1"/>
    <xf numFmtId="2" fontId="0" fillId="0" borderId="0" xfId="0" applyNumberFormat="1" applyFont="1" applyFill="1"/>
    <xf numFmtId="2" fontId="0" fillId="0" borderId="0" xfId="0" applyNumberFormat="1" applyFont="1"/>
    <xf numFmtId="2" fontId="0" fillId="0" borderId="0" xfId="0" applyNumberForma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4" fillId="0" borderId="0" xfId="0" applyFont="1"/>
    <xf numFmtId="0" fontId="0" fillId="0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wrapText="1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1" fillId="0" borderId="0" xfId="0" applyNumberFormat="1" applyFont="1" applyFill="1"/>
    <xf numFmtId="2" fontId="1" fillId="0" borderId="0" xfId="0" applyNumberFormat="1" applyFont="1"/>
    <xf numFmtId="2" fontId="0" fillId="2" borderId="0" xfId="0" applyNumberFormat="1" applyFont="1" applyFill="1"/>
    <xf numFmtId="2" fontId="0" fillId="2" borderId="0" xfId="0" applyNumberFormat="1" applyFill="1"/>
    <xf numFmtId="2" fontId="0" fillId="4" borderId="0" xfId="0" applyNumberFormat="1" applyFont="1" applyFill="1"/>
    <xf numFmtId="2" fontId="0" fillId="4" borderId="0" xfId="0" applyNumberFormat="1" applyFill="1" applyAlignment="1">
      <alignment horizontal="center"/>
    </xf>
    <xf numFmtId="2" fontId="0" fillId="4" borderId="0" xfId="0" applyNumberFormat="1" applyFill="1"/>
    <xf numFmtId="0" fontId="0" fillId="2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2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164" fontId="0" fillId="0" borderId="1" xfId="0" applyNumberFormat="1" applyFont="1" applyFill="1" applyBorder="1" applyAlignment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/>
    <xf numFmtId="164" fontId="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2" fillId="0" borderId="0" xfId="0" applyNumberFormat="1" applyFont="1" applyFill="1"/>
    <xf numFmtId="0" fontId="2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2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2" fontId="0" fillId="0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5" borderId="0" xfId="0" applyNumberForma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ill="1"/>
    <xf numFmtId="0" fontId="0" fillId="0" borderId="0" xfId="0" applyFill="1"/>
    <xf numFmtId="0" fontId="0" fillId="0" borderId="1" xfId="0" applyFill="1" applyBorder="1"/>
    <xf numFmtId="1" fontId="6" fillId="0" borderId="0" xfId="1" applyNumberFormat="1"/>
    <xf numFmtId="2" fontId="6" fillId="0" borderId="0" xfId="1" applyNumberFormat="1"/>
    <xf numFmtId="0" fontId="6" fillId="0" borderId="0" xfId="1"/>
    <xf numFmtId="0" fontId="6" fillId="0" borderId="0" xfId="1" applyFont="1"/>
    <xf numFmtId="11" fontId="6" fillId="0" borderId="0" xfId="1" applyNumberFormat="1"/>
    <xf numFmtId="2" fontId="6" fillId="0" borderId="0" xfId="1" applyNumberFormat="1" applyAlignment="1">
      <alignment horizontal="center"/>
    </xf>
    <xf numFmtId="0" fontId="3" fillId="0" borderId="0" xfId="0" applyFont="1" applyFill="1" applyAlignment="1"/>
    <xf numFmtId="0" fontId="3" fillId="0" borderId="2" xfId="0" applyFont="1" applyFill="1" applyBorder="1" applyAlignment="1"/>
    <xf numFmtId="1" fontId="7" fillId="0" borderId="0" xfId="1" applyNumberFormat="1" applyFont="1" applyFill="1"/>
    <xf numFmtId="2" fontId="6" fillId="0" borderId="0" xfId="1" applyNumberFormat="1" applyFont="1"/>
    <xf numFmtId="1" fontId="6" fillId="2" borderId="0" xfId="1" applyNumberFormat="1" applyFill="1"/>
    <xf numFmtId="2" fontId="6" fillId="2" borderId="0" xfId="1" applyNumberFormat="1" applyFill="1"/>
    <xf numFmtId="2" fontId="6" fillId="0" borderId="0" xfId="1" applyNumberFormat="1" applyFill="1"/>
    <xf numFmtId="2" fontId="6" fillId="3" borderId="0" xfId="1" applyNumberFormat="1" applyFill="1"/>
    <xf numFmtId="0" fontId="3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</cellXfs>
  <cellStyles count="2">
    <cellStyle name="Normal" xfId="0" builtinId="0"/>
    <cellStyle name="Normal 2" xfId="1"/>
  </cellStyles>
  <dxfs count="24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6.9575621229164539E-2"/>
                  <c:y val="0.41445319335083114"/>
                </c:manualLayout>
              </c:layout>
              <c:numFmt formatCode="General" sourceLinked="0"/>
            </c:trendlineLbl>
          </c:trendline>
          <c:xVal>
            <c:numRef>
              <c:f>'ipb1-2016-09-30-CRIO-v171_CORE_'!$H$3:$H$7</c:f>
              <c:numCache>
                <c:formatCode>0.00</c:formatCode>
                <c:ptCount val="5"/>
                <c:pt idx="0">
                  <c:v>1.49999440050847</c:v>
                </c:pt>
                <c:pt idx="1">
                  <c:v>2.0000201135593203</c:v>
                </c:pt>
                <c:pt idx="2">
                  <c:v>2.5000166684745802</c:v>
                </c:pt>
                <c:pt idx="3">
                  <c:v>3.0000130605084796</c:v>
                </c:pt>
                <c:pt idx="4">
                  <c:v>4.00000917627119</c:v>
                </c:pt>
              </c:numCache>
            </c:numRef>
          </c:xVal>
          <c:yVal>
            <c:numRef>
              <c:f>'ipb1-2016-09-30-CRIO-v171_CORE_'!$I$3:$I$7</c:f>
              <c:numCache>
                <c:formatCode>0.00</c:formatCode>
                <c:ptCount val="5"/>
                <c:pt idx="0">
                  <c:v>0.4844974416279581</c:v>
                </c:pt>
                <c:pt idx="1">
                  <c:v>0.52501905318474085</c:v>
                </c:pt>
                <c:pt idx="2">
                  <c:v>0.54949692600269828</c:v>
                </c:pt>
                <c:pt idx="3">
                  <c:v>0.57503382869900743</c:v>
                </c:pt>
                <c:pt idx="4">
                  <c:v>0.60961553612431663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447872"/>
        <c:axId val="228448448"/>
      </c:scatterChart>
      <c:valAx>
        <c:axId val="228447872"/>
        <c:scaling>
          <c:orientation val="minMax"/>
          <c:min val="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Temp/100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28448448"/>
        <c:crosses val="autoZero"/>
        <c:crossBetween val="midCat"/>
      </c:valAx>
      <c:valAx>
        <c:axId val="228448448"/>
        <c:scaling>
          <c:orientation val="minMax"/>
          <c:min val="0.4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M</a:t>
                </a:r>
              </a:p>
            </c:rich>
          </c:tx>
          <c:layout>
            <c:manualLayout>
              <c:xMode val="edge"/>
              <c:yMode val="edge"/>
              <c:x val="2.5974025974025976E-2"/>
              <c:y val="3.3568503937007867E-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28447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'ipb1-2016-09-30-CRIO-v171_CORE_'!$N$3:$N$15</c:f>
              <c:numCache>
                <c:formatCode>0.00</c:formatCode>
                <c:ptCount val="13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2.75</c:v>
                </c:pt>
                <c:pt idx="4">
                  <c:v>3</c:v>
                </c:pt>
                <c:pt idx="5">
                  <c:v>3.25</c:v>
                </c:pt>
                <c:pt idx="6">
                  <c:v>3.5</c:v>
                </c:pt>
                <c:pt idx="7">
                  <c:v>3.75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'ipb1-2016-09-30-CRIO-v171_CORE_'!$O$3:$O$15</c:f>
              <c:numCache>
                <c:formatCode>0.00</c:formatCode>
                <c:ptCount val="13"/>
                <c:pt idx="0">
                  <c:v>0.4844974416279581</c:v>
                </c:pt>
                <c:pt idx="1">
                  <c:v>0.52501905318474085</c:v>
                </c:pt>
                <c:pt idx="2">
                  <c:v>0.54949692600269828</c:v>
                </c:pt>
                <c:pt idx="3">
                  <c:v>0.55605230918113102</c:v>
                </c:pt>
                <c:pt idx="4">
                  <c:v>0.57503382869900743</c:v>
                </c:pt>
                <c:pt idx="5">
                  <c:v>0.58045322066595184</c:v>
                </c:pt>
                <c:pt idx="6">
                  <c:v>0.59265367640836231</c:v>
                </c:pt>
                <c:pt idx="7">
                  <c:v>0.60485413215077266</c:v>
                </c:pt>
                <c:pt idx="8">
                  <c:v>0.60961553612431663</c:v>
                </c:pt>
                <c:pt idx="9">
                  <c:v>0.64145549937800383</c:v>
                </c:pt>
                <c:pt idx="10">
                  <c:v>0.66585641086282465</c:v>
                </c:pt>
                <c:pt idx="11">
                  <c:v>0.69025732234764536</c:v>
                </c:pt>
                <c:pt idx="12">
                  <c:v>0.71465823383246629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5.9593512349417866E-4"/>
                  <c:y val="0.19891765091863517"/>
                </c:manualLayout>
              </c:layout>
              <c:numFmt formatCode="General" sourceLinked="0"/>
            </c:trendlineLbl>
          </c:trendline>
          <c:xVal>
            <c:numRef>
              <c:f>'ipb1-2016-09-30-CRIO-v171_CORE_'!$N$3:$N$15</c:f>
              <c:numCache>
                <c:formatCode>0.00</c:formatCode>
                <c:ptCount val="13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2.75</c:v>
                </c:pt>
                <c:pt idx="4">
                  <c:v>3</c:v>
                </c:pt>
                <c:pt idx="5">
                  <c:v>3.25</c:v>
                </c:pt>
                <c:pt idx="6">
                  <c:v>3.5</c:v>
                </c:pt>
                <c:pt idx="7">
                  <c:v>3.75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'ipb1-2016-09-30-CRIO-v171_CORE_'!$P$3:$P$15</c:f>
              <c:numCache>
                <c:formatCode>0.00</c:formatCode>
                <c:ptCount val="13"/>
                <c:pt idx="0">
                  <c:v>0.4844974416279581</c:v>
                </c:pt>
                <c:pt idx="1">
                  <c:v>0.52501905318474085</c:v>
                </c:pt>
                <c:pt idx="2">
                  <c:v>0.54949692600269828</c:v>
                </c:pt>
                <c:pt idx="3">
                  <c:v>0.56391250000000004</c:v>
                </c:pt>
                <c:pt idx="4">
                  <c:v>0.57503382869900743</c:v>
                </c:pt>
                <c:pt idx="5">
                  <c:v>0.58576249999999996</c:v>
                </c:pt>
                <c:pt idx="6">
                  <c:v>0.59470000000000001</c:v>
                </c:pt>
                <c:pt idx="7">
                  <c:v>0.60231250000000003</c:v>
                </c:pt>
                <c:pt idx="8">
                  <c:v>0.60961553612431663</c:v>
                </c:pt>
                <c:pt idx="9">
                  <c:v>0.61719999999999997</c:v>
                </c:pt>
                <c:pt idx="10">
                  <c:v>0.62049999999999994</c:v>
                </c:pt>
                <c:pt idx="11">
                  <c:v>0.61850000000000005</c:v>
                </c:pt>
                <c:pt idx="12">
                  <c:v>0.61119999999999997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814784"/>
        <c:axId val="349815360"/>
      </c:scatterChart>
      <c:valAx>
        <c:axId val="349814784"/>
        <c:scaling>
          <c:orientation val="minMax"/>
          <c:min val="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Temp/100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49815360"/>
        <c:crosses val="autoZero"/>
        <c:crossBetween val="midCat"/>
      </c:valAx>
      <c:valAx>
        <c:axId val="349815360"/>
        <c:scaling>
          <c:orientation val="minMax"/>
          <c:min val="0.4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M</a:t>
                </a:r>
              </a:p>
            </c:rich>
          </c:tx>
          <c:layout>
            <c:manualLayout>
              <c:xMode val="edge"/>
              <c:yMode val="edge"/>
              <c:x val="2.0158387329013677E-2"/>
              <c:y val="5.2304235351875956E-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349814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10</xdr:row>
      <xdr:rowOff>1</xdr:rowOff>
    </xdr:from>
    <xdr:to>
      <xdr:col>13</xdr:col>
      <xdr:colOff>0</xdr:colOff>
      <xdr:row>24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733425</xdr:colOff>
      <xdr:row>26</xdr:row>
      <xdr:rowOff>0</xdr:rowOff>
    </xdr:from>
    <xdr:to>
      <xdr:col>13</xdr:col>
      <xdr:colOff>0</xdr:colOff>
      <xdr:row>40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5"/>
  <sheetViews>
    <sheetView zoomScale="85" zoomScaleNormal="85" workbookViewId="0">
      <selection activeCell="Y27" sqref="Y27"/>
    </sheetView>
  </sheetViews>
  <sheetFormatPr defaultColWidth="9.125" defaultRowHeight="15" x14ac:dyDescent="0.25"/>
  <cols>
    <col min="1" max="7" width="5.625" style="1" customWidth="1"/>
    <col min="8" max="8" width="5.625" style="42" customWidth="1"/>
    <col min="9" max="10" width="5.625" style="15" customWidth="1"/>
    <col min="11" max="12" width="6.875" style="1" bestFit="1" customWidth="1"/>
    <col min="13" max="13" width="5.625" style="1" customWidth="1"/>
    <col min="14" max="14" width="5.625" style="15" customWidth="1"/>
    <col min="15" max="15" width="5.625" style="42" customWidth="1"/>
    <col min="16" max="41" width="5.625" style="1" customWidth="1"/>
    <col min="42" max="46" width="5.625" style="1" hidden="1" customWidth="1"/>
    <col min="47" max="16384" width="9.125" style="1"/>
  </cols>
  <sheetData>
    <row r="1" spans="1:46" ht="48.75" customHeight="1" x14ac:dyDescent="0.25">
      <c r="A1" s="93" t="s">
        <v>23</v>
      </c>
      <c r="B1" s="93"/>
      <c r="C1" s="93"/>
      <c r="D1" s="93"/>
      <c r="E1" s="93"/>
      <c r="F1" s="93"/>
      <c r="G1" s="93"/>
      <c r="H1" s="50"/>
      <c r="I1" s="58"/>
      <c r="J1" s="89" t="s">
        <v>16</v>
      </c>
      <c r="K1" s="89"/>
      <c r="L1" s="89"/>
      <c r="M1" s="89"/>
      <c r="N1" s="89"/>
      <c r="P1" s="90" t="s">
        <v>6</v>
      </c>
      <c r="Q1" s="90"/>
      <c r="R1" s="90"/>
      <c r="S1" s="90"/>
      <c r="T1" s="90"/>
      <c r="U1" s="90"/>
      <c r="V1" s="90" t="s">
        <v>11</v>
      </c>
      <c r="W1" s="90"/>
      <c r="X1" s="90"/>
      <c r="Y1" s="90"/>
      <c r="Z1" s="90"/>
      <c r="AA1" s="90" t="s">
        <v>21</v>
      </c>
      <c r="AB1" s="90"/>
      <c r="AC1" s="90"/>
      <c r="AD1" s="90"/>
      <c r="AE1" s="90"/>
      <c r="AF1" s="90" t="s">
        <v>2</v>
      </c>
      <c r="AG1" s="90"/>
      <c r="AH1" s="90"/>
      <c r="AI1" s="90"/>
      <c r="AJ1" s="90"/>
      <c r="AK1" s="90" t="s">
        <v>3</v>
      </c>
      <c r="AL1" s="90"/>
      <c r="AM1" s="90"/>
      <c r="AN1" s="90"/>
      <c r="AO1" s="90"/>
      <c r="AP1" s="90" t="s">
        <v>47</v>
      </c>
      <c r="AQ1" s="90"/>
      <c r="AR1" s="90"/>
      <c r="AS1" s="90"/>
      <c r="AT1" s="90"/>
    </row>
    <row r="2" spans="1:46" ht="57" customHeight="1" x14ac:dyDescent="0.25">
      <c r="A2" s="9" t="s">
        <v>19</v>
      </c>
      <c r="B2" s="9" t="s">
        <v>4</v>
      </c>
      <c r="C2" s="9" t="s">
        <v>8</v>
      </c>
      <c r="D2" s="9" t="s">
        <v>10</v>
      </c>
      <c r="E2" s="9" t="s">
        <v>9</v>
      </c>
      <c r="F2" s="9" t="s">
        <v>20</v>
      </c>
      <c r="G2" s="9" t="s">
        <v>7</v>
      </c>
      <c r="H2" s="51" t="s">
        <v>12</v>
      </c>
      <c r="I2" s="59"/>
      <c r="J2" s="1">
        <v>300</v>
      </c>
      <c r="K2" s="1">
        <v>150</v>
      </c>
      <c r="L2" s="1">
        <v>100</v>
      </c>
      <c r="M2" s="1">
        <v>150</v>
      </c>
      <c r="N2" s="1">
        <v>300</v>
      </c>
      <c r="P2" s="1" t="s">
        <v>0</v>
      </c>
      <c r="Q2" s="1">
        <v>300</v>
      </c>
      <c r="R2" s="1">
        <v>150</v>
      </c>
      <c r="S2" s="1">
        <v>100</v>
      </c>
      <c r="T2" s="1">
        <v>150</v>
      </c>
      <c r="U2" s="1">
        <v>300</v>
      </c>
      <c r="V2" s="1">
        <f>AA2</f>
        <v>300</v>
      </c>
      <c r="W2" s="1">
        <f>AB2</f>
        <v>150</v>
      </c>
      <c r="X2" s="1">
        <f>AC2</f>
        <v>100</v>
      </c>
      <c r="Y2" s="1">
        <f>AD2</f>
        <v>150</v>
      </c>
      <c r="Z2" s="1">
        <f>AE2</f>
        <v>300</v>
      </c>
      <c r="AA2" s="1">
        <f>AK2</f>
        <v>300</v>
      </c>
      <c r="AB2" s="1">
        <f>AL2</f>
        <v>150</v>
      </c>
      <c r="AC2" s="1">
        <f>AM2</f>
        <v>100</v>
      </c>
      <c r="AD2" s="1">
        <f>AN2</f>
        <v>150</v>
      </c>
      <c r="AE2" s="1">
        <f>AO2</f>
        <v>300</v>
      </c>
      <c r="AF2" s="1">
        <f>Q2</f>
        <v>300</v>
      </c>
      <c r="AG2" s="1">
        <f t="shared" ref="AG2" si="0">R2</f>
        <v>150</v>
      </c>
      <c r="AH2" s="1">
        <f t="shared" ref="AH2" si="1">S2</f>
        <v>100</v>
      </c>
      <c r="AI2" s="1">
        <f t="shared" ref="AI2" si="2">T2</f>
        <v>150</v>
      </c>
      <c r="AJ2" s="1">
        <f t="shared" ref="AJ2" si="3">U2</f>
        <v>300</v>
      </c>
      <c r="AK2" s="1">
        <f>AF2</f>
        <v>300</v>
      </c>
      <c r="AL2" s="1">
        <f t="shared" ref="AL2" si="4">AG2</f>
        <v>150</v>
      </c>
      <c r="AM2" s="1">
        <f t="shared" ref="AM2" si="5">AH2</f>
        <v>100</v>
      </c>
      <c r="AN2" s="1">
        <f t="shared" ref="AN2" si="6">AI2</f>
        <v>150</v>
      </c>
      <c r="AO2" s="1">
        <f t="shared" ref="AO2" si="7">AJ2</f>
        <v>300</v>
      </c>
      <c r="AP2" s="1">
        <f>AK2</f>
        <v>300</v>
      </c>
      <c r="AQ2" s="1">
        <f t="shared" ref="AQ2" si="8">AL2</f>
        <v>150</v>
      </c>
      <c r="AR2" s="1">
        <f t="shared" ref="AR2" si="9">AM2</f>
        <v>100</v>
      </c>
      <c r="AS2" s="1">
        <f t="shared" ref="AS2" si="10">AN2</f>
        <v>150</v>
      </c>
      <c r="AT2" s="1">
        <f t="shared" ref="AT2" si="11">AO2</f>
        <v>300</v>
      </c>
    </row>
    <row r="3" spans="1:46" x14ac:dyDescent="0.25">
      <c r="A3" s="1">
        <v>300</v>
      </c>
      <c r="B3" s="10">
        <v>50</v>
      </c>
      <c r="C3" s="11">
        <v>42.7</v>
      </c>
      <c r="D3" s="11">
        <v>35.67</v>
      </c>
      <c r="E3" s="11">
        <v>4.37</v>
      </c>
      <c r="F3" s="12">
        <f>1-(C3-D3-E3)/C3</f>
        <v>0.93770491803278688</v>
      </c>
      <c r="G3" s="12">
        <f>C3/(D3+E3)</f>
        <v>1.0664335664335665</v>
      </c>
      <c r="H3" s="52"/>
      <c r="I3" s="19"/>
      <c r="J3" s="16"/>
      <c r="M3" s="32"/>
      <c r="N3" s="17"/>
      <c r="O3" s="43" t="s">
        <v>25</v>
      </c>
      <c r="P3" s="2"/>
    </row>
    <row r="4" spans="1:46" x14ac:dyDescent="0.25">
      <c r="A4" s="1">
        <v>150</v>
      </c>
      <c r="B4" s="10">
        <v>50</v>
      </c>
      <c r="C4" s="11">
        <v>42.22</v>
      </c>
      <c r="D4" s="11">
        <v>34.86</v>
      </c>
      <c r="E4" s="11">
        <v>4.59</v>
      </c>
      <c r="F4" s="12">
        <f>1-(C4-D4-E4)/C4</f>
        <v>0.93439128375177638</v>
      </c>
      <c r="G4" s="12">
        <f>C4/(D4+E4)</f>
        <v>1.0702154626108997</v>
      </c>
      <c r="H4" s="52"/>
      <c r="I4" s="19"/>
      <c r="J4" s="16"/>
      <c r="M4" s="32"/>
      <c r="N4" s="17"/>
      <c r="O4" s="43"/>
      <c r="P4" s="2"/>
    </row>
    <row r="5" spans="1:46" x14ac:dyDescent="0.25">
      <c r="A5" s="1">
        <v>100</v>
      </c>
      <c r="B5" s="10">
        <v>50</v>
      </c>
      <c r="C5" s="11">
        <v>42.39</v>
      </c>
      <c r="D5" s="11">
        <v>34.04</v>
      </c>
      <c r="E5" s="11">
        <v>4.9000000000000004</v>
      </c>
      <c r="F5" s="12">
        <f>1-(C5-D5-E5)/C5</f>
        <v>0.91861288039631983</v>
      </c>
      <c r="G5" s="12">
        <f>C5/(D5+E5)</f>
        <v>1.0885978428351311</v>
      </c>
      <c r="H5" s="52"/>
      <c r="I5" s="19"/>
      <c r="J5" s="16"/>
      <c r="M5" s="32"/>
      <c r="N5" s="17"/>
      <c r="O5" s="43" t="s">
        <v>38</v>
      </c>
      <c r="P5" s="2" t="s">
        <v>29</v>
      </c>
    </row>
    <row r="6" spans="1:46" ht="15" customHeight="1" x14ac:dyDescent="0.25">
      <c r="A6" s="15"/>
      <c r="B6" s="63"/>
      <c r="C6" s="63"/>
      <c r="D6" s="63"/>
      <c r="E6" s="63"/>
      <c r="F6" s="63"/>
      <c r="G6" s="62"/>
      <c r="H6" s="13"/>
      <c r="J6" s="19"/>
      <c r="K6" s="19"/>
      <c r="L6" s="19"/>
      <c r="M6" s="19"/>
      <c r="N6" s="19"/>
      <c r="O6" s="44">
        <v>150</v>
      </c>
      <c r="P6" s="26">
        <v>8.7210560975609805</v>
      </c>
      <c r="Q6" s="26">
        <v>5.0763659024390204</v>
      </c>
      <c r="R6" s="26">
        <v>5.2430148292682901</v>
      </c>
      <c r="S6" s="26">
        <v>5.2219754146341399</v>
      </c>
      <c r="T6" s="26">
        <v>5.1942029024390202</v>
      </c>
      <c r="U6" s="26">
        <v>4.9778476097561004</v>
      </c>
      <c r="V6" s="29">
        <v>4.3285149756097603</v>
      </c>
      <c r="W6" s="29">
        <v>4.3473004390243899</v>
      </c>
      <c r="X6" s="29">
        <v>4.4963125365853696</v>
      </c>
      <c r="Y6" s="29">
        <v>4.3625634878048798</v>
      </c>
      <c r="Z6" s="29">
        <v>4.2588713170731696</v>
      </c>
      <c r="AA6" s="25">
        <v>50.081449819875772</v>
      </c>
      <c r="AB6" s="25">
        <v>50.046401049382709</v>
      </c>
      <c r="AC6" s="25">
        <v>50.150551071207438</v>
      </c>
      <c r="AD6" s="25">
        <v>50.250018339506191</v>
      </c>
      <c r="AE6" s="25">
        <v>50.302016827160507</v>
      </c>
      <c r="AF6" s="27">
        <v>1.3915957515527948</v>
      </c>
      <c r="AG6" s="27">
        <v>1.8026083950617295</v>
      </c>
      <c r="AH6" s="27">
        <v>2.8717396439628482</v>
      </c>
      <c r="AI6" s="27">
        <v>2.4130449135802459</v>
      </c>
      <c r="AJ6" s="27">
        <v>1.8641909259259257</v>
      </c>
      <c r="AK6" s="25">
        <v>30.473475565217392</v>
      </c>
      <c r="AL6" s="25">
        <v>28.883613308641991</v>
      </c>
      <c r="AM6" s="25">
        <v>28.619536879256959</v>
      </c>
      <c r="AN6" s="25">
        <v>29.408625283950602</v>
      </c>
      <c r="AO6" s="25">
        <v>31.094530635802457</v>
      </c>
      <c r="AP6" s="25"/>
      <c r="AQ6" s="25"/>
      <c r="AR6" s="25"/>
      <c r="AS6" s="25"/>
      <c r="AT6" s="25"/>
    </row>
    <row r="7" spans="1:46" ht="15.75" customHeight="1" x14ac:dyDescent="0.25">
      <c r="A7" s="91" t="s">
        <v>18</v>
      </c>
      <c r="B7" s="91"/>
      <c r="C7" s="91"/>
      <c r="D7" s="91"/>
      <c r="E7" s="91"/>
      <c r="F7" s="91"/>
      <c r="G7" s="92"/>
      <c r="H7" s="13"/>
      <c r="J7" s="19"/>
      <c r="K7" s="19"/>
      <c r="L7" s="19"/>
      <c r="M7" s="19"/>
      <c r="N7" s="19"/>
      <c r="O7" s="44">
        <v>200</v>
      </c>
      <c r="P7" s="26">
        <v>13.009960878048799</v>
      </c>
      <c r="Q7" s="26">
        <v>8.8354832195122004</v>
      </c>
      <c r="R7" s="26">
        <v>9.0208656341463396</v>
      </c>
      <c r="S7" s="26">
        <v>9.0633916585365899</v>
      </c>
      <c r="T7" s="26">
        <v>9.0146242439024409</v>
      </c>
      <c r="U7" s="26">
        <v>8.7720393658536597</v>
      </c>
      <c r="V7" s="29">
        <v>4.7535660975609799</v>
      </c>
      <c r="W7" s="29">
        <v>4.6420389512195097</v>
      </c>
      <c r="X7" s="29">
        <v>5.0551444634146403</v>
      </c>
      <c r="Y7" s="29">
        <v>4.75249204878049</v>
      </c>
      <c r="Z7" s="29">
        <v>4.7941613414634201</v>
      </c>
      <c r="AA7" s="25">
        <v>49.535082481481481</v>
      </c>
      <c r="AB7" s="25">
        <v>49.577822179012358</v>
      </c>
      <c r="AC7" s="25">
        <v>49.703537361111131</v>
      </c>
      <c r="AD7" s="25">
        <v>49.804915104938267</v>
      </c>
      <c r="AE7" s="25">
        <v>49.872200037037025</v>
      </c>
      <c r="AF7" s="27">
        <v>1.3535131481481475</v>
      </c>
      <c r="AG7" s="27">
        <v>1.7996395925925921</v>
      </c>
      <c r="AH7" s="27">
        <v>2.5940405987654334</v>
      </c>
      <c r="AI7" s="27">
        <v>2.0244301790123473</v>
      </c>
      <c r="AJ7" s="27">
        <v>1.4299560432098779</v>
      </c>
      <c r="AK7" s="25">
        <v>29.955352827160482</v>
      </c>
      <c r="AL7" s="25">
        <v>28.435618240740759</v>
      </c>
      <c r="AM7" s="25">
        <v>27.817903987654315</v>
      </c>
      <c r="AN7" s="25">
        <v>28.716317024691357</v>
      </c>
      <c r="AO7" s="25">
        <v>30.408860703703695</v>
      </c>
      <c r="AP7" s="25"/>
      <c r="AQ7" s="25"/>
      <c r="AR7" s="25"/>
      <c r="AS7" s="25"/>
      <c r="AT7" s="25"/>
    </row>
    <row r="8" spans="1:46" x14ac:dyDescent="0.25">
      <c r="A8" s="91"/>
      <c r="B8" s="91"/>
      <c r="C8" s="91"/>
      <c r="D8" s="91"/>
      <c r="E8" s="91"/>
      <c r="F8" s="91"/>
      <c r="G8" s="92"/>
      <c r="H8" s="13"/>
      <c r="J8" s="19"/>
      <c r="K8" s="19"/>
      <c r="L8" s="19"/>
      <c r="M8" s="19"/>
      <c r="N8" s="19"/>
      <c r="O8" s="44">
        <v>250</v>
      </c>
      <c r="P8" s="26">
        <v>17.810158000000001</v>
      </c>
      <c r="Q8" s="26">
        <v>12.999576609756099</v>
      </c>
      <c r="R8" s="26">
        <v>13.207124</v>
      </c>
      <c r="S8" s="26">
        <v>13.245294048780501</v>
      </c>
      <c r="T8" s="26">
        <v>13.222196487804901</v>
      </c>
      <c r="U8" s="26">
        <v>12.964943926829299</v>
      </c>
      <c r="V8" s="29">
        <v>5.2124018780487802</v>
      </c>
      <c r="W8" s="29">
        <v>5.2098148780487801</v>
      </c>
      <c r="X8" s="29">
        <v>5.2418982195122004</v>
      </c>
      <c r="Y8" s="29">
        <v>5.1870692439024397</v>
      </c>
      <c r="Z8" s="29">
        <v>5.2199840000000002</v>
      </c>
      <c r="AA8" s="25">
        <v>50.514650283950616</v>
      </c>
      <c r="AB8" s="25">
        <v>50.510212888888894</v>
      </c>
      <c r="AC8" s="25">
        <v>50.018710080246947</v>
      </c>
      <c r="AD8" s="25">
        <v>49.685199666666634</v>
      </c>
      <c r="AE8" s="25">
        <v>49.383589240740719</v>
      </c>
      <c r="AF8" s="27">
        <v>1.236097283950617</v>
      </c>
      <c r="AG8" s="27">
        <v>1.7078293148148149</v>
      </c>
      <c r="AH8" s="27">
        <v>2.4111411172839503</v>
      </c>
      <c r="AI8" s="27">
        <v>1.6064540370370368</v>
      </c>
      <c r="AJ8" s="27">
        <v>1.1434315740740737</v>
      </c>
      <c r="AK8" s="25">
        <v>29.340725580246918</v>
      </c>
      <c r="AL8" s="25">
        <v>27.799009209876541</v>
      </c>
      <c r="AM8" s="25">
        <v>27.310132379629636</v>
      </c>
      <c r="AN8" s="25">
        <v>27.945002666666671</v>
      </c>
      <c r="AO8" s="25">
        <v>29.797900438271601</v>
      </c>
      <c r="AP8" s="25"/>
      <c r="AQ8" s="25"/>
      <c r="AR8" s="25"/>
      <c r="AS8" s="25"/>
      <c r="AT8" s="25"/>
    </row>
    <row r="9" spans="1:46" x14ac:dyDescent="0.25">
      <c r="A9" s="16" t="s">
        <v>1</v>
      </c>
      <c r="B9" s="16">
        <v>150</v>
      </c>
      <c r="C9" s="16">
        <v>200</v>
      </c>
      <c r="D9" s="16">
        <v>250</v>
      </c>
      <c r="E9" s="16">
        <v>300</v>
      </c>
      <c r="F9" s="16">
        <v>400</v>
      </c>
      <c r="G9" s="64">
        <v>600</v>
      </c>
      <c r="H9" s="13"/>
      <c r="J9" s="19"/>
      <c r="K9" s="19"/>
      <c r="L9" s="19"/>
      <c r="M9" s="19"/>
      <c r="N9" s="19"/>
      <c r="O9" s="44">
        <v>300</v>
      </c>
      <c r="P9" s="26">
        <v>23.136116365853699</v>
      </c>
      <c r="Q9" s="26">
        <v>18.484168219512199</v>
      </c>
      <c r="R9" s="26">
        <v>18.641023951219498</v>
      </c>
      <c r="S9" s="26">
        <v>18.645231756097601</v>
      </c>
      <c r="T9" s="26">
        <v>18.700204146341498</v>
      </c>
      <c r="U9" s="26">
        <v>18.5678587560976</v>
      </c>
      <c r="V9" s="29">
        <v>5.2298430487804897</v>
      </c>
      <c r="W9" s="29">
        <v>5.2536127804878099</v>
      </c>
      <c r="X9" s="29">
        <v>5.2943798048780497</v>
      </c>
      <c r="Y9" s="29">
        <v>5.2108569024390201</v>
      </c>
      <c r="Z9" s="29">
        <v>5.1423252926829299</v>
      </c>
      <c r="AA9" s="25">
        <v>50.194638493827142</v>
      </c>
      <c r="AB9" s="25">
        <v>50.233307283950623</v>
      </c>
      <c r="AC9" s="25">
        <v>50.339712817901223</v>
      </c>
      <c r="AD9" s="25">
        <v>50.4283952222222</v>
      </c>
      <c r="AE9" s="25">
        <v>50.472653932098758</v>
      </c>
      <c r="AF9" s="27">
        <v>0.82100843209876506</v>
      </c>
      <c r="AG9" s="27">
        <v>1.3151019382716049</v>
      </c>
      <c r="AH9" s="27">
        <v>2.0429413518518507</v>
      </c>
      <c r="AI9" s="27">
        <v>1.3044280370370376</v>
      </c>
      <c r="AJ9" s="27">
        <v>0.97642662962962912</v>
      </c>
      <c r="AK9" s="25">
        <v>29.163192499999987</v>
      </c>
      <c r="AL9" s="25">
        <v>27.546955370370377</v>
      </c>
      <c r="AM9" s="25">
        <v>26.995499212962955</v>
      </c>
      <c r="AN9" s="25">
        <v>27.812683567901225</v>
      </c>
      <c r="AO9" s="25">
        <v>29.587757728395047</v>
      </c>
      <c r="AP9" s="25"/>
      <c r="AQ9" s="25"/>
      <c r="AR9" s="25"/>
      <c r="AS9" s="25"/>
      <c r="AT9" s="25"/>
    </row>
    <row r="10" spans="1:46" x14ac:dyDescent="0.25">
      <c r="A10" s="65" t="s">
        <v>14</v>
      </c>
      <c r="B10" s="66">
        <f>C10</f>
        <v>0.54807226651871011</v>
      </c>
      <c r="C10" s="67">
        <v>0.54807226651871011</v>
      </c>
      <c r="D10" s="66">
        <f>E10</f>
        <v>0.486148024665365</v>
      </c>
      <c r="E10" s="67">
        <v>0.486148024665365</v>
      </c>
      <c r="F10" s="67">
        <v>0.42986521481307871</v>
      </c>
      <c r="G10" s="68">
        <v>0.417226436890755</v>
      </c>
      <c r="H10" s="13"/>
      <c r="J10" s="19"/>
      <c r="K10" s="19"/>
      <c r="L10" s="19"/>
      <c r="M10" s="19"/>
      <c r="N10" s="19"/>
      <c r="O10" s="44">
        <v>350</v>
      </c>
      <c r="P10" s="26">
        <v>28.8216432439024</v>
      </c>
      <c r="Q10" s="26">
        <v>24.097453999999999</v>
      </c>
      <c r="R10" s="26">
        <v>24.170908975609802</v>
      </c>
      <c r="S10" s="26">
        <v>24.169508463414601</v>
      </c>
      <c r="T10" s="26">
        <v>24.219334317073201</v>
      </c>
      <c r="U10" s="26">
        <v>24.1238325609756</v>
      </c>
      <c r="V10" s="29">
        <v>5.3974686829268297</v>
      </c>
      <c r="W10" s="29">
        <v>5.5020794634146304</v>
      </c>
      <c r="X10" s="29">
        <v>5.7537716097561002</v>
      </c>
      <c r="Y10" s="29">
        <v>5.4640830975609802</v>
      </c>
      <c r="Z10" s="29">
        <v>5.3495836585365799</v>
      </c>
      <c r="AA10" s="25">
        <v>49.770143444444443</v>
      </c>
      <c r="AB10" s="25">
        <v>49.808865901234576</v>
      </c>
      <c r="AC10" s="25">
        <v>49.9286911265432</v>
      </c>
      <c r="AD10" s="25">
        <v>50.030792296296276</v>
      </c>
      <c r="AE10" s="25">
        <v>50.087558234567894</v>
      </c>
      <c r="AF10" s="27">
        <v>0.81290205555555517</v>
      </c>
      <c r="AG10" s="27">
        <v>1.552444234567901</v>
      </c>
      <c r="AH10" s="27">
        <v>2.5695065277777771</v>
      </c>
      <c r="AI10" s="27">
        <v>1.8587937901234568</v>
      </c>
      <c r="AJ10" s="27">
        <v>1.687002567901235</v>
      </c>
      <c r="AK10" s="25">
        <v>29.743880185185169</v>
      </c>
      <c r="AL10" s="25">
        <v>28.79475125308641</v>
      </c>
      <c r="AM10" s="25">
        <v>28.676207358024698</v>
      </c>
      <c r="AN10" s="25">
        <v>29.32465211111111</v>
      </c>
      <c r="AO10" s="25">
        <v>30.574475432098765</v>
      </c>
      <c r="AP10" s="25"/>
      <c r="AQ10" s="25"/>
      <c r="AR10" s="25"/>
      <c r="AS10" s="25"/>
      <c r="AT10" s="25"/>
    </row>
    <row r="11" spans="1:46" x14ac:dyDescent="0.25">
      <c r="A11" s="65" t="s">
        <v>15</v>
      </c>
      <c r="B11" s="66">
        <f>C11</f>
        <v>-3.8688175842933603E-2</v>
      </c>
      <c r="C11" s="67">
        <v>-3.8688175842933603E-2</v>
      </c>
      <c r="D11" s="66">
        <f>E11</f>
        <v>2.6552909802438001E-2</v>
      </c>
      <c r="E11" s="67">
        <v>2.6552909802438001E-2</v>
      </c>
      <c r="F11" s="67">
        <v>2.2194633949000231E-2</v>
      </c>
      <c r="G11" s="68">
        <v>-1.63987599095093E-2</v>
      </c>
      <c r="H11" s="13"/>
      <c r="J11" s="19"/>
      <c r="K11" s="19"/>
      <c r="L11" s="19"/>
      <c r="M11" s="19"/>
      <c r="N11" s="19"/>
      <c r="O11" s="44">
        <v>400</v>
      </c>
      <c r="P11" s="26">
        <v>35.253009024390302</v>
      </c>
      <c r="Q11" s="26">
        <v>30.467073634146299</v>
      </c>
      <c r="R11" s="26">
        <v>30.631360341463399</v>
      </c>
      <c r="S11" s="26">
        <v>30.6883767804878</v>
      </c>
      <c r="T11" s="26">
        <v>30.661907219512202</v>
      </c>
      <c r="U11" s="26">
        <v>30.504182512195101</v>
      </c>
      <c r="V11" s="29">
        <v>5.4885656585365901</v>
      </c>
      <c r="W11" s="29">
        <v>5.5364490243902402</v>
      </c>
      <c r="X11" s="29">
        <v>5.7535874146341497</v>
      </c>
      <c r="Y11" s="29">
        <v>5.5315318780487797</v>
      </c>
      <c r="Z11" s="29">
        <v>5.4668443170731704</v>
      </c>
      <c r="AA11" s="25">
        <v>49.192380203703678</v>
      </c>
      <c r="AB11" s="25">
        <v>49.263853006172845</v>
      </c>
      <c r="AC11" s="25">
        <v>49.396199557275537</v>
      </c>
      <c r="AD11" s="25">
        <v>49.503001290123471</v>
      </c>
      <c r="AE11" s="25">
        <v>49.570008543209859</v>
      </c>
      <c r="AF11" s="27">
        <v>1.5664391975308645</v>
      </c>
      <c r="AG11" s="27">
        <v>2.1330492901234579</v>
      </c>
      <c r="AH11" s="27">
        <v>2.7472683034055714</v>
      </c>
      <c r="AI11" s="27">
        <v>1.8398997592592592</v>
      </c>
      <c r="AJ11" s="27">
        <v>1.3265141049382718</v>
      </c>
      <c r="AK11" s="25">
        <v>30.190679117283967</v>
      </c>
      <c r="AL11" s="25">
        <v>29.151320672839489</v>
      </c>
      <c r="AM11" s="25">
        <v>28.872263414860665</v>
      </c>
      <c r="AN11" s="25">
        <v>29.217178617283942</v>
      </c>
      <c r="AO11" s="25">
        <v>30.348401333333332</v>
      </c>
      <c r="AP11" s="25"/>
      <c r="AQ11" s="25"/>
      <c r="AR11" s="25"/>
      <c r="AS11" s="25"/>
      <c r="AT11" s="25"/>
    </row>
    <row r="12" spans="1:46" x14ac:dyDescent="0.25">
      <c r="O12" s="43" t="s">
        <v>5</v>
      </c>
      <c r="P12" s="23"/>
      <c r="Q12" s="3"/>
      <c r="R12" s="3"/>
      <c r="S12" s="3"/>
      <c r="T12" s="3"/>
      <c r="U12" s="3"/>
      <c r="V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x14ac:dyDescent="0.25">
      <c r="C13" s="89" t="s">
        <v>13</v>
      </c>
      <c r="D13" s="89"/>
      <c r="E13" s="89"/>
      <c r="F13" s="89"/>
      <c r="G13" s="89"/>
      <c r="H13" s="44"/>
      <c r="I13" s="16"/>
      <c r="K13" s="15"/>
      <c r="L13" s="15"/>
      <c r="M13" s="15"/>
      <c r="O13" s="43"/>
      <c r="P13" s="2"/>
      <c r="Q13" s="3"/>
      <c r="R13" s="3"/>
      <c r="S13" s="3"/>
      <c r="T13" s="3"/>
      <c r="U13" s="3"/>
      <c r="V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x14ac:dyDescent="0.25">
      <c r="A14" s="1" t="s">
        <v>1</v>
      </c>
      <c r="B14" s="1" t="s">
        <v>0</v>
      </c>
      <c r="C14" s="21">
        <v>300</v>
      </c>
      <c r="D14" s="21">
        <v>150</v>
      </c>
      <c r="E14" s="21">
        <v>100</v>
      </c>
      <c r="F14" s="21">
        <v>150</v>
      </c>
      <c r="G14" s="21">
        <v>300</v>
      </c>
      <c r="H14" s="44"/>
      <c r="I14" s="16"/>
      <c r="J14" s="16"/>
      <c r="K14" s="21"/>
      <c r="L14" s="21"/>
      <c r="M14" s="21"/>
      <c r="N14" s="16"/>
      <c r="O14" s="43" t="s">
        <v>38</v>
      </c>
      <c r="P14" s="2" t="s">
        <v>30</v>
      </c>
    </row>
    <row r="15" spans="1:46" s="6" customFormat="1" x14ac:dyDescent="0.25">
      <c r="A15" s="6">
        <v>150</v>
      </c>
      <c r="B15" s="12">
        <f t="shared" ref="B15:B20" si="12">P6-P15</f>
        <v>-4.3991097560969195E-2</v>
      </c>
      <c r="C15" s="12">
        <f t="shared" ref="C15:C20" si="13">Q6-Q15-(AA6-AA15)*$F$3-$G$3*(AF6+AK6-AF15-AK15)</f>
        <v>1.429165753451954</v>
      </c>
      <c r="D15" s="12">
        <f t="shared" ref="D15:D20" si="14">R6-R15-(AB6-AB15)*$F$4-$G$4*(AG6+AL6-AG15-AL15)</f>
        <v>2.0483829544583703</v>
      </c>
      <c r="E15" s="12">
        <f t="shared" ref="E15:E20" si="15">S6-S15-(AC6-AC15)*$F$5-$G$5*(AH6+AM6-AH15-AM15)</f>
        <v>1.608896423719099</v>
      </c>
      <c r="F15" s="12">
        <f t="shared" ref="F15:F20" si="16">T6-T15-(AD6-AD15)*$F$4-$G$4*(AI6+AN6-AI15-AN15)</f>
        <v>0.96848074680688168</v>
      </c>
      <c r="G15" s="12">
        <f t="shared" ref="G15:G20" si="17">U6-U15-(AE6-AE15)*$F$3-$G$3*(AJ6+AO6-AJ15-AO15)</f>
        <v>0.47489339378235496</v>
      </c>
      <c r="H15" s="53">
        <v>1</v>
      </c>
      <c r="I15" s="15">
        <f>O15</f>
        <v>150</v>
      </c>
      <c r="J15" s="19">
        <f>(V15*$H$15*$B$10+$B$11+$P15-Q15)/(V15*$H$15)</f>
        <v>1.0211734583568801</v>
      </c>
      <c r="K15" s="19">
        <f t="shared" ref="K15:N15" si="18">(W15*$H$15*$B$10+$B$11+$P15-R15)/(W15*$H$15)</f>
        <v>1.0056924777380587</v>
      </c>
      <c r="L15" s="19">
        <f t="shared" si="18"/>
        <v>0.97929903358222026</v>
      </c>
      <c r="M15" s="19">
        <f t="shared" si="18"/>
        <v>0.99912123533618225</v>
      </c>
      <c r="N15" s="19">
        <f t="shared" si="18"/>
        <v>1.0325220892630482</v>
      </c>
      <c r="O15" s="44">
        <v>150</v>
      </c>
      <c r="P15" s="26">
        <v>8.7650471951219497</v>
      </c>
      <c r="Q15" s="26">
        <v>6.7695235121951196</v>
      </c>
      <c r="R15" s="26">
        <v>6.7368900975609796</v>
      </c>
      <c r="S15" s="26">
        <v>6.6966856097561003</v>
      </c>
      <c r="T15" s="26">
        <v>6.7843698292682904</v>
      </c>
      <c r="U15" s="26">
        <v>6.7638700975609796</v>
      </c>
      <c r="V15" s="29">
        <v>4.1361880731707297</v>
      </c>
      <c r="W15" s="29">
        <v>4.3474236341463399</v>
      </c>
      <c r="X15" s="29">
        <v>4.7067426341463401</v>
      </c>
      <c r="Y15" s="29">
        <v>4.3054952439024401</v>
      </c>
      <c r="Z15" s="29">
        <v>4.0509642682926801</v>
      </c>
      <c r="AA15" s="26">
        <v>49.5988316829268</v>
      </c>
      <c r="AB15" s="26">
        <v>49.245792170731697</v>
      </c>
      <c r="AC15" s="26">
        <v>49.3649740731707</v>
      </c>
      <c r="AD15" s="26">
        <v>49.4118987560976</v>
      </c>
      <c r="AE15" s="26">
        <v>49.477422243902502</v>
      </c>
      <c r="AF15" s="27">
        <v>1.9384347160493813</v>
      </c>
      <c r="AG15" s="27">
        <v>2.3809066543209871</v>
      </c>
      <c r="AH15" s="27">
        <v>3.139758629629628</v>
      </c>
      <c r="AI15" s="27">
        <v>2.4788161296296303</v>
      </c>
      <c r="AJ15" s="27">
        <v>1.9582383086419748</v>
      </c>
      <c r="AK15" s="11">
        <v>33.278816123456807</v>
      </c>
      <c r="AL15" s="11">
        <v>32.314171518518513</v>
      </c>
      <c r="AM15" s="11">
        <v>31.847067506172856</v>
      </c>
      <c r="AN15" s="11">
        <v>32.465383524691347</v>
      </c>
      <c r="AO15" s="11">
        <v>33.845613388888893</v>
      </c>
      <c r="AP15" s="11"/>
      <c r="AQ15" s="11"/>
      <c r="AR15" s="11"/>
      <c r="AS15" s="11"/>
      <c r="AT15" s="11"/>
    </row>
    <row r="16" spans="1:46" s="6" customFormat="1" x14ac:dyDescent="0.25">
      <c r="A16" s="6">
        <v>200</v>
      </c>
      <c r="B16" s="12">
        <f t="shared" si="12"/>
        <v>-7.9028000000000986E-2</v>
      </c>
      <c r="C16" s="12">
        <f t="shared" si="13"/>
        <v>2.1088037277009879</v>
      </c>
      <c r="D16" s="12">
        <f t="shared" si="14"/>
        <v>2.7345346502355805</v>
      </c>
      <c r="E16" s="12">
        <f t="shared" si="15"/>
        <v>3.0859575554393182</v>
      </c>
      <c r="F16" s="12">
        <f t="shared" si="16"/>
        <v>2.267470786117773</v>
      </c>
      <c r="G16" s="12">
        <f t="shared" si="17"/>
        <v>1.9629251678316453</v>
      </c>
      <c r="H16" s="53">
        <v>1</v>
      </c>
      <c r="I16" s="15">
        <f t="shared" ref="I16:I20" si="19">O16</f>
        <v>200</v>
      </c>
      <c r="J16" s="19">
        <f>(V16*$H$16*$C$10+$C$11+$P16-Q16)/(V16*$H$16)</f>
        <v>1.0508369689068191</v>
      </c>
      <c r="K16" s="19">
        <f t="shared" ref="K16:N16" si="20">(W16*$H$16*$C$10+$C$11+$P16-R16)/(W16*$H$16)</f>
        <v>1.0331178695571743</v>
      </c>
      <c r="L16" s="19">
        <f t="shared" si="20"/>
        <v>1.0126757559418449</v>
      </c>
      <c r="M16" s="19">
        <f t="shared" si="20"/>
        <v>1.0318598117246462</v>
      </c>
      <c r="N16" s="19">
        <f t="shared" si="20"/>
        <v>1.0602693233638389</v>
      </c>
      <c r="O16" s="44">
        <v>200</v>
      </c>
      <c r="P16" s="26">
        <v>13.0889888780488</v>
      </c>
      <c r="Q16" s="26">
        <v>10.9282766829268</v>
      </c>
      <c r="R16" s="26">
        <v>10.8901508780488</v>
      </c>
      <c r="S16" s="26">
        <v>10.8027586585366</v>
      </c>
      <c r="T16" s="26">
        <v>10.911961097561001</v>
      </c>
      <c r="U16" s="26">
        <v>10.931407439024399</v>
      </c>
      <c r="V16" s="29">
        <v>4.2207100243902396</v>
      </c>
      <c r="W16" s="29">
        <v>4.4534984146341499</v>
      </c>
      <c r="X16" s="29">
        <v>4.8375487804878103</v>
      </c>
      <c r="Y16" s="29">
        <v>4.4199972195121902</v>
      </c>
      <c r="Z16" s="29">
        <v>4.1368712195121997</v>
      </c>
      <c r="AA16" s="26">
        <v>50.416209878048797</v>
      </c>
      <c r="AB16" s="26">
        <v>50.4120605365854</v>
      </c>
      <c r="AC16" s="26">
        <v>50.488798926829297</v>
      </c>
      <c r="AD16" s="26">
        <v>50.5162065853659</v>
      </c>
      <c r="AE16" s="26">
        <v>50.546852829268303</v>
      </c>
      <c r="AF16" s="27">
        <v>1.483729592592592</v>
      </c>
      <c r="AG16" s="27">
        <v>1.8733846049382721</v>
      </c>
      <c r="AH16" s="27">
        <v>2.6239816068111446</v>
      </c>
      <c r="AI16" s="27">
        <v>1.9813636975308639</v>
      </c>
      <c r="AJ16" s="27">
        <v>1.5766086296296298</v>
      </c>
      <c r="AK16" s="11">
        <v>32.990227771604964</v>
      </c>
      <c r="AL16" s="11">
        <v>31.935279685185176</v>
      </c>
      <c r="AM16" s="11">
        <v>31.557925591331315</v>
      </c>
      <c r="AN16" s="11">
        <v>32.029924067901227</v>
      </c>
      <c r="AO16" s="11">
        <v>33.534486962962937</v>
      </c>
      <c r="AP16" s="11"/>
      <c r="AQ16" s="11"/>
      <c r="AR16" s="11"/>
      <c r="AS16" s="11"/>
      <c r="AT16" s="11"/>
    </row>
    <row r="17" spans="1:46" s="6" customFormat="1" x14ac:dyDescent="0.25">
      <c r="A17" s="6">
        <v>250</v>
      </c>
      <c r="B17" s="12">
        <f t="shared" si="12"/>
        <v>-8.8146390243899475E-2</v>
      </c>
      <c r="C17" s="12">
        <f t="shared" si="13"/>
        <v>0.92652521219975004</v>
      </c>
      <c r="D17" s="12">
        <f t="shared" si="14"/>
        <v>1.5478500891357685</v>
      </c>
      <c r="E17" s="12">
        <f t="shared" si="15"/>
        <v>2.4311541843992135</v>
      </c>
      <c r="F17" s="12">
        <f t="shared" si="16"/>
        <v>2.656844941376888</v>
      </c>
      <c r="G17" s="12">
        <f t="shared" si="17"/>
        <v>2.2403098585082857</v>
      </c>
      <c r="H17" s="53">
        <v>1</v>
      </c>
      <c r="I17" s="15">
        <f t="shared" si="19"/>
        <v>250</v>
      </c>
      <c r="J17" s="19">
        <f>(V17*$H$17*$D$10+$D$11+$P17-Q17)/(V17*$H$17)</f>
        <v>1.0441464025074687</v>
      </c>
      <c r="K17" s="19">
        <f t="shared" ref="K17:N17" si="21">(W17*$H$17*$D$10+$D$11+$P17-R17)/(W17*$H$17)</f>
        <v>1.0282110932477986</v>
      </c>
      <c r="L17" s="19">
        <f t="shared" si="21"/>
        <v>1.0145021312366422</v>
      </c>
      <c r="M17" s="19">
        <f t="shared" si="21"/>
        <v>1.0301644491758071</v>
      </c>
      <c r="N17" s="19">
        <f t="shared" si="21"/>
        <v>1.051889299179432</v>
      </c>
      <c r="O17" s="44">
        <v>250</v>
      </c>
      <c r="P17" s="26">
        <v>17.898304390243901</v>
      </c>
      <c r="Q17" s="26">
        <v>15.470228097561</v>
      </c>
      <c r="R17" s="26">
        <v>15.3598026829268</v>
      </c>
      <c r="S17" s="26">
        <v>15.204070804878</v>
      </c>
      <c r="T17" s="26">
        <v>15.3599768536585</v>
      </c>
      <c r="U17" s="26">
        <v>15.464871243902399</v>
      </c>
      <c r="V17" s="29">
        <v>4.3989898536585397</v>
      </c>
      <c r="W17" s="29">
        <v>4.73202246341463</v>
      </c>
      <c r="X17" s="29">
        <v>5.1495511463414596</v>
      </c>
      <c r="Y17" s="29">
        <v>4.7147114146341504</v>
      </c>
      <c r="Z17" s="29">
        <v>4.3482527560975601</v>
      </c>
      <c r="AA17" s="26">
        <v>50.049502829268299</v>
      </c>
      <c r="AB17" s="26">
        <v>50.094397414634102</v>
      </c>
      <c r="AC17" s="26">
        <v>50.152286317073198</v>
      </c>
      <c r="AD17" s="26">
        <v>50.191392243902399</v>
      </c>
      <c r="AE17" s="26">
        <v>50.213489707317102</v>
      </c>
      <c r="AF17" s="27">
        <v>1.3774750802469138</v>
      </c>
      <c r="AG17" s="27">
        <v>1.8163870987654327</v>
      </c>
      <c r="AH17" s="27">
        <v>2.5167773858024693</v>
      </c>
      <c r="AI17" s="27">
        <v>1.848771901234568</v>
      </c>
      <c r="AJ17" s="27">
        <v>1.405627037037037</v>
      </c>
      <c r="AK17" s="11">
        <v>32.793896827160516</v>
      </c>
      <c r="AL17" s="11">
        <v>31.511236370370355</v>
      </c>
      <c r="AM17" s="11">
        <v>31.124424959876549</v>
      </c>
      <c r="AN17" s="11">
        <v>31.740790703703691</v>
      </c>
      <c r="AO17" s="11">
        <v>33.250925080246908</v>
      </c>
      <c r="AP17" s="11"/>
      <c r="AQ17" s="11"/>
      <c r="AR17" s="11"/>
      <c r="AS17" s="11"/>
      <c r="AT17" s="11"/>
    </row>
    <row r="18" spans="1:46" s="6" customFormat="1" x14ac:dyDescent="0.25">
      <c r="A18" s="6">
        <v>300</v>
      </c>
      <c r="B18" s="12">
        <f t="shared" si="12"/>
        <v>-0.17981143902430219</v>
      </c>
      <c r="C18" s="12">
        <f t="shared" si="13"/>
        <v>1.57549689543626</v>
      </c>
      <c r="D18" s="12">
        <f t="shared" si="14"/>
        <v>2.3791478713020613</v>
      </c>
      <c r="E18" s="12">
        <f t="shared" si="15"/>
        <v>3.3936351060565726</v>
      </c>
      <c r="F18" s="12">
        <f t="shared" si="16"/>
        <v>3.5717024160841397</v>
      </c>
      <c r="G18" s="12">
        <f t="shared" si="17"/>
        <v>3.2998497772152957</v>
      </c>
      <c r="H18" s="53">
        <v>1</v>
      </c>
      <c r="I18" s="15">
        <f t="shared" si="19"/>
        <v>300</v>
      </c>
      <c r="J18" s="19">
        <f>(V18*$H$18*$E$10+$E$11+$P18-Q18)/(V18*$H$18)</f>
        <v>1.1051015707090979</v>
      </c>
      <c r="K18" s="19">
        <f t="shared" ref="K18:N18" si="22">(W18*$H$18*$E$10+$E$11+$P18-R18)/(W18*$H$18)</f>
        <v>1.1091068200119649</v>
      </c>
      <c r="L18" s="19">
        <f t="shared" si="22"/>
        <v>1.0994282627728569</v>
      </c>
      <c r="M18" s="19">
        <f t="shared" si="22"/>
        <v>1.1142723542181268</v>
      </c>
      <c r="N18" s="19">
        <f t="shared" si="22"/>
        <v>1.1173287401535781</v>
      </c>
      <c r="O18" s="44">
        <v>300</v>
      </c>
      <c r="P18" s="26">
        <v>23.315927804878001</v>
      </c>
      <c r="Q18" s="26">
        <v>20.385650390243899</v>
      </c>
      <c r="R18" s="26">
        <v>20.075419365853701</v>
      </c>
      <c r="S18" s="26">
        <v>19.748561097561002</v>
      </c>
      <c r="T18" s="26">
        <v>20.048470707317101</v>
      </c>
      <c r="U18" s="26">
        <v>20.352165365853701</v>
      </c>
      <c r="V18" s="69">
        <v>4.7771441707317104</v>
      </c>
      <c r="W18" s="69">
        <v>5.2444260731707297</v>
      </c>
      <c r="X18" s="69">
        <v>5.8601588536585396</v>
      </c>
      <c r="Y18" s="69">
        <v>5.2442006341463401</v>
      </c>
      <c r="Z18" s="69">
        <v>4.7376532195121897</v>
      </c>
      <c r="AA18" s="26">
        <v>49.5653023902439</v>
      </c>
      <c r="AB18" s="26">
        <v>49.612255317073199</v>
      </c>
      <c r="AC18" s="26">
        <v>49.718596146341497</v>
      </c>
      <c r="AD18" s="26">
        <v>49.763994097561003</v>
      </c>
      <c r="AE18" s="26">
        <v>49.786583146341499</v>
      </c>
      <c r="AF18" s="27">
        <v>1.3195330617283949</v>
      </c>
      <c r="AG18" s="27">
        <v>1.9094586913580247</v>
      </c>
      <c r="AH18" s="27">
        <v>2.9377664043209872</v>
      </c>
      <c r="AI18" s="27">
        <v>2.68420201851852</v>
      </c>
      <c r="AJ18" s="27">
        <v>2.4232163148148138</v>
      </c>
      <c r="AK18" s="11">
        <v>32.478417506172839</v>
      </c>
      <c r="AL18" s="11">
        <v>31.058172666666671</v>
      </c>
      <c r="AM18" s="11">
        <v>30.755772694444438</v>
      </c>
      <c r="AN18" s="11">
        <v>31.61016574691358</v>
      </c>
      <c r="AO18" s="11">
        <v>33.511662024691354</v>
      </c>
      <c r="AP18" s="11"/>
      <c r="AQ18" s="11"/>
      <c r="AR18" s="11"/>
      <c r="AS18" s="11"/>
      <c r="AT18" s="11"/>
    </row>
    <row r="19" spans="1:46" s="6" customFormat="1" x14ac:dyDescent="0.25">
      <c r="A19" s="6">
        <v>350</v>
      </c>
      <c r="B19" s="12">
        <f t="shared" si="12"/>
        <v>-0.34504131707319985</v>
      </c>
      <c r="C19" s="12">
        <f t="shared" si="13"/>
        <v>5.9137493004923609</v>
      </c>
      <c r="D19" s="12">
        <f t="shared" si="14"/>
        <v>5.2270487252098032</v>
      </c>
      <c r="E19" s="12">
        <f t="shared" si="15"/>
        <v>3.3908495577115225</v>
      </c>
      <c r="F19" s="12">
        <f t="shared" si="16"/>
        <v>1.6648032858108595</v>
      </c>
      <c r="G19" s="12">
        <f t="shared" si="17"/>
        <v>1.5749578402280537</v>
      </c>
      <c r="H19" s="53">
        <v>1</v>
      </c>
      <c r="I19" s="15">
        <f t="shared" si="19"/>
        <v>350</v>
      </c>
      <c r="J19" s="19">
        <f>(V19*$H$19*$E$10+$E$11+$P19-Q19)/(V19*$H$36)</f>
        <v>1.1544176172320224</v>
      </c>
      <c r="K19" s="19">
        <f t="shared" ref="K19:N19" si="23">(W19*$H$19*$E$10+$E$11+$P19-R19)/(W19*$H$36)</f>
        <v>1.1042509383225558</v>
      </c>
      <c r="L19" s="19">
        <f t="shared" si="23"/>
        <v>1.0885642274970289</v>
      </c>
      <c r="M19" s="19">
        <f t="shared" si="23"/>
        <v>1.1098233382269267</v>
      </c>
      <c r="N19" s="19">
        <f t="shared" si="23"/>
        <v>1.1305100664698335</v>
      </c>
      <c r="O19" s="44">
        <v>350</v>
      </c>
      <c r="P19" s="26">
        <v>29.1666845609756</v>
      </c>
      <c r="Q19" s="26">
        <v>26.0947407804878</v>
      </c>
      <c r="R19" s="26">
        <v>25.964147560975601</v>
      </c>
      <c r="S19" s="26">
        <v>25.739586731707298</v>
      </c>
      <c r="T19" s="26">
        <v>25.946914292682902</v>
      </c>
      <c r="U19" s="26">
        <v>26.084170219512199</v>
      </c>
      <c r="V19" s="29">
        <v>4.6365968536585402</v>
      </c>
      <c r="W19" s="29">
        <v>5.2241946097560996</v>
      </c>
      <c r="X19" s="29">
        <v>5.7329977560975598</v>
      </c>
      <c r="Y19" s="29">
        <v>5.2051493902438999</v>
      </c>
      <c r="Z19" s="29">
        <v>4.8250316585365898</v>
      </c>
      <c r="AA19" s="26">
        <v>50.5884525853659</v>
      </c>
      <c r="AB19" s="26">
        <v>50.528650121951202</v>
      </c>
      <c r="AC19" s="26">
        <v>49.692455878048797</v>
      </c>
      <c r="AD19" s="26">
        <v>49.302900000000001</v>
      </c>
      <c r="AE19" s="26">
        <v>49.303639975609798</v>
      </c>
      <c r="AF19" s="27">
        <v>2.944861080246914</v>
      </c>
      <c r="AG19" s="27">
        <v>3.4128761481481473</v>
      </c>
      <c r="AH19" s="27">
        <v>3.8073074475308619</v>
      </c>
      <c r="AI19" s="27">
        <v>2.5826637530864196</v>
      </c>
      <c r="AJ19" s="27">
        <v>2.2526746666666657</v>
      </c>
      <c r="AK19" s="11">
        <v>34.310607135802471</v>
      </c>
      <c r="AL19" s="11">
        <v>32.865580314814814</v>
      </c>
      <c r="AM19" s="11">
        <v>32.194925663580243</v>
      </c>
      <c r="AN19" s="11">
        <v>32.406108851851847</v>
      </c>
      <c r="AO19" s="11">
        <v>34.013159197530882</v>
      </c>
      <c r="AP19" s="11"/>
      <c r="AQ19" s="11"/>
      <c r="AR19" s="11"/>
      <c r="AS19" s="11"/>
      <c r="AT19" s="11"/>
    </row>
    <row r="20" spans="1:46" s="6" customFormat="1" x14ac:dyDescent="0.25">
      <c r="A20" s="6">
        <v>400</v>
      </c>
      <c r="B20" s="12">
        <f t="shared" si="12"/>
        <v>-0.44751160975599902</v>
      </c>
      <c r="C20" s="12">
        <f t="shared" si="13"/>
        <v>2.0426932184020661</v>
      </c>
      <c r="D20" s="12">
        <f t="shared" si="14"/>
        <v>1.7917254701285743</v>
      </c>
      <c r="E20" s="12">
        <f t="shared" si="15"/>
        <v>1.443625056845816</v>
      </c>
      <c r="F20" s="12">
        <f t="shared" si="16"/>
        <v>1.6666817676247323</v>
      </c>
      <c r="G20" s="12">
        <f t="shared" si="17"/>
        <v>1.9495391609101365</v>
      </c>
      <c r="H20" s="53">
        <v>1</v>
      </c>
      <c r="I20" s="15">
        <f t="shared" si="19"/>
        <v>400</v>
      </c>
      <c r="J20" s="19">
        <f>(V20*$H$20*$F$10+$F$11+$P20-Q20)/(V20*$H$20)</f>
        <v>1.0774680801520522</v>
      </c>
      <c r="K20" s="19">
        <f t="shared" ref="K20:N20" si="24">(W20*$H$20*$F$10+$F$11+$P20-R20)/(W20*$H$20)</f>
        <v>1.0340704611731881</v>
      </c>
      <c r="L20" s="19">
        <f t="shared" si="24"/>
        <v>1.0039430756104564</v>
      </c>
      <c r="M20" s="19">
        <f t="shared" si="24"/>
        <v>1.0331318246798509</v>
      </c>
      <c r="N20" s="19">
        <f t="shared" si="24"/>
        <v>1.0992139196803936</v>
      </c>
      <c r="O20" s="44">
        <v>400</v>
      </c>
      <c r="P20" s="26">
        <v>35.700520634146301</v>
      </c>
      <c r="Q20" s="26">
        <v>32.610770707317101</v>
      </c>
      <c r="R20" s="26">
        <v>32.620729512195098</v>
      </c>
      <c r="S20" s="26">
        <v>32.567297902439002</v>
      </c>
      <c r="T20" s="26">
        <v>32.630538804878</v>
      </c>
      <c r="U20" s="26">
        <v>32.606374024390199</v>
      </c>
      <c r="V20" s="29">
        <v>4.8053285853658503</v>
      </c>
      <c r="W20" s="29">
        <v>5.1339934146341504</v>
      </c>
      <c r="X20" s="29">
        <v>5.4964972195122002</v>
      </c>
      <c r="Y20" s="29">
        <v>5.1257212195121999</v>
      </c>
      <c r="Z20" s="29">
        <v>4.6557813902438996</v>
      </c>
      <c r="AA20" s="26">
        <v>50.275290341463403</v>
      </c>
      <c r="AB20" s="26">
        <v>50.314520560975602</v>
      </c>
      <c r="AC20" s="26">
        <v>50.387774731707303</v>
      </c>
      <c r="AD20" s="26">
        <v>50.414800390243897</v>
      </c>
      <c r="AE20" s="26">
        <v>50.4406373414634</v>
      </c>
      <c r="AF20" s="27">
        <v>1.5272565802469136</v>
      </c>
      <c r="AG20" s="27">
        <v>1.951707771604938</v>
      </c>
      <c r="AH20" s="27">
        <v>2.4701872345679012</v>
      </c>
      <c r="AI20" s="27">
        <v>1.7102489197530859</v>
      </c>
      <c r="AJ20" s="27">
        <v>1.285736833333333</v>
      </c>
      <c r="AK20" s="11">
        <v>33.203267888888874</v>
      </c>
      <c r="AL20" s="11">
        <v>31.948359808641975</v>
      </c>
      <c r="AM20" s="11">
        <v>31.364737861111099</v>
      </c>
      <c r="AN20" s="11">
        <v>31.947554561728388</v>
      </c>
      <c r="AO20" s="11">
        <v>33.422970740740723</v>
      </c>
      <c r="AP20" s="11"/>
      <c r="AQ20" s="11"/>
      <c r="AR20" s="11"/>
      <c r="AS20" s="11"/>
      <c r="AT20" s="11"/>
    </row>
    <row r="21" spans="1:46" x14ac:dyDescent="0.25">
      <c r="O21" s="43" t="s">
        <v>26</v>
      </c>
      <c r="P21" s="2"/>
    </row>
    <row r="22" spans="1:46" x14ac:dyDescent="0.25">
      <c r="O22" s="43"/>
      <c r="P22" s="2"/>
    </row>
    <row r="23" spans="1:46" x14ac:dyDescent="0.25">
      <c r="O23" s="43" t="s">
        <v>38</v>
      </c>
      <c r="P23" s="2" t="s">
        <v>31</v>
      </c>
    </row>
    <row r="24" spans="1:46" s="6" customFormat="1" x14ac:dyDescent="0.25">
      <c r="A24" s="6">
        <f t="shared" ref="A24:A29" si="25">A15</f>
        <v>150</v>
      </c>
      <c r="B24" s="12">
        <f t="shared" ref="B24:B29" si="26">P6-P24</f>
        <v>-2.0302979024390186</v>
      </c>
      <c r="C24" s="12">
        <f t="shared" ref="C24:C29" si="27">Q6-Q24-(AA6-AA24)*$F$3-$G$3*(AF6+AK6-AF24-AK24)</f>
        <v>-2.1169098978039544</v>
      </c>
      <c r="D24" s="12">
        <f t="shared" ref="D24:D29" si="28">R6-R24-(AB6-AB24)*$F$4-$G$4*(AG6+AL6-AG24-AL24)</f>
        <v>-2.2115468290480305</v>
      </c>
      <c r="E24" s="12">
        <f t="shared" ref="E24:E29" si="29">S6-S24-(AC6-AC24)*$F$5-$G$5*(AH6+AM6-AH24-AM24)</f>
        <v>-3.72791711819551</v>
      </c>
      <c r="F24" s="12">
        <f t="shared" ref="F24:F29" si="30">T6-T24-(AD6-AD24)*$F$4-$G$4*(AI6+AN6-AI24-AN24)</f>
        <v>-3.4607926878616793</v>
      </c>
      <c r="G24" s="12">
        <f t="shared" ref="G24:G29" si="31">U6-U24-(AE6-AE24)*$F$3-$G$3*(AJ6+AO6-AJ24-AO24)</f>
        <v>-3.4184698029324654</v>
      </c>
      <c r="H24" s="53">
        <v>1</v>
      </c>
      <c r="I24" s="15">
        <f>O24</f>
        <v>150</v>
      </c>
      <c r="J24" s="19">
        <f>(V24*$H24*$B$10+$B$11+$P24-Q24)/(V24*$H24)</f>
        <v>2.642948689346007</v>
      </c>
      <c r="K24" s="19">
        <f t="shared" ref="K24:N29" si="32">(W24*$H24*$B$10+$B$11+$P24-R24)/(W24*$H24)</f>
        <v>2.535775397990208</v>
      </c>
      <c r="L24" s="19">
        <f>(X24*$H24*$B$10+$B$11+$P24-S24)/(X24*$H24)</f>
        <v>2.2970409848956703</v>
      </c>
      <c r="M24" s="19">
        <f t="shared" si="32"/>
        <v>2.404242424661144</v>
      </c>
      <c r="N24" s="19">
        <f t="shared" si="32"/>
        <v>2.5890913941532951</v>
      </c>
      <c r="O24" s="47">
        <v>150</v>
      </c>
      <c r="P24" s="11">
        <v>10.751353999999999</v>
      </c>
      <c r="Q24" s="11">
        <v>5.8630570000000004</v>
      </c>
      <c r="R24" s="11">
        <v>5.5647719999999996</v>
      </c>
      <c r="S24" s="11">
        <v>5.7123369999999998</v>
      </c>
      <c r="T24" s="11">
        <v>5.8793129999999998</v>
      </c>
      <c r="U24" s="11">
        <v>5.9902049999999996</v>
      </c>
      <c r="V24" s="29">
        <v>2.31498563414634</v>
      </c>
      <c r="W24" s="29">
        <v>2.5898705609756099</v>
      </c>
      <c r="X24" s="29">
        <v>2.8590155853658499</v>
      </c>
      <c r="Y24" s="29">
        <v>2.60393843902439</v>
      </c>
      <c r="Z24" s="29">
        <v>2.31377587804878</v>
      </c>
      <c r="AA24" s="11">
        <v>49.817937030864194</v>
      </c>
      <c r="AB24" s="11">
        <v>49.758566524691368</v>
      </c>
      <c r="AC24" s="11">
        <v>49.864557376543232</v>
      </c>
      <c r="AD24" s="11">
        <v>49.946880074074073</v>
      </c>
      <c r="AE24" s="11">
        <v>49.998522506172868</v>
      </c>
      <c r="AF24" s="27">
        <v>1.543845234567901</v>
      </c>
      <c r="AG24" s="27">
        <v>1.8698809444444435</v>
      </c>
      <c r="AH24" s="27">
        <v>2.5478718209876541</v>
      </c>
      <c r="AI24" s="27">
        <v>1.9139273641975307</v>
      </c>
      <c r="AJ24" s="27">
        <v>1.4072136604938277</v>
      </c>
      <c r="AK24" s="11">
        <v>29.30557766666664</v>
      </c>
      <c r="AL24" s="11">
        <v>27.301842376543245</v>
      </c>
      <c r="AM24" s="11">
        <v>26.210680160493812</v>
      </c>
      <c r="AN24" s="11">
        <v>27.578835314814803</v>
      </c>
      <c r="AO24" s="11">
        <v>29.56214413580248</v>
      </c>
      <c r="AP24">
        <v>51.508000292682901</v>
      </c>
      <c r="AQ24">
        <v>51.938470804878101</v>
      </c>
      <c r="AR24">
        <v>52.083232560975603</v>
      </c>
      <c r="AS24">
        <v>52.070964609756103</v>
      </c>
      <c r="AT24">
        <v>52.540872024390303</v>
      </c>
    </row>
    <row r="25" spans="1:46" s="6" customFormat="1" x14ac:dyDescent="0.25">
      <c r="A25" s="6">
        <f t="shared" si="25"/>
        <v>200</v>
      </c>
      <c r="B25" s="12">
        <f t="shared" si="26"/>
        <v>-1.1069821219511997</v>
      </c>
      <c r="C25" s="12">
        <f t="shared" si="27"/>
        <v>-0.84705650575085656</v>
      </c>
      <c r="D25" s="12">
        <f t="shared" si="28"/>
        <v>-0.51648604822984368</v>
      </c>
      <c r="E25" s="12">
        <f t="shared" si="29"/>
        <v>-1.0633430265343597</v>
      </c>
      <c r="F25" s="12">
        <f t="shared" si="30"/>
        <v>-0.97020281059421332</v>
      </c>
      <c r="G25" s="12">
        <f t="shared" si="31"/>
        <v>-1.3924141365482727</v>
      </c>
      <c r="H25" s="53">
        <v>1</v>
      </c>
      <c r="I25" s="15">
        <f t="shared" ref="I25:I29" si="33">O25</f>
        <v>200</v>
      </c>
      <c r="J25" s="19">
        <f t="shared" ref="J25:J29" si="34">(V25*$H25*$B$10+$B$11+$P25-Q25)/(V25*$H25)</f>
        <v>1.4424070370597759</v>
      </c>
      <c r="K25" s="19">
        <f t="shared" si="32"/>
        <v>1.3936125169426314</v>
      </c>
      <c r="L25" s="19">
        <f t="shared" si="32"/>
        <v>1.3869923451665047</v>
      </c>
      <c r="M25" s="19">
        <f t="shared" si="32"/>
        <v>1.3687837930287958</v>
      </c>
      <c r="N25" s="19">
        <f t="shared" si="32"/>
        <v>1.3785512869825407</v>
      </c>
      <c r="O25" s="47">
        <v>200</v>
      </c>
      <c r="P25" s="11">
        <v>14.116942999999999</v>
      </c>
      <c r="Q25" s="11">
        <v>11.566281</v>
      </c>
      <c r="R25" s="11">
        <v>11.252226</v>
      </c>
      <c r="S25" s="11">
        <v>10.902817000000001</v>
      </c>
      <c r="T25" s="11">
        <v>11.329435999999999</v>
      </c>
      <c r="U25" s="11">
        <v>11.740525999999999</v>
      </c>
      <c r="V25" s="29">
        <v>2.8087623414634102</v>
      </c>
      <c r="W25" s="29">
        <v>3.3422759268292701</v>
      </c>
      <c r="X25" s="29">
        <v>3.7851493902439</v>
      </c>
      <c r="Y25" s="29">
        <v>3.3493118292682902</v>
      </c>
      <c r="Z25" s="29">
        <v>2.8149161707317099</v>
      </c>
      <c r="AA25" s="11">
        <v>49.545634234567906</v>
      </c>
      <c r="AB25" s="11">
        <v>49.580673475308636</v>
      </c>
      <c r="AC25" s="11">
        <v>49.680263098765451</v>
      </c>
      <c r="AD25" s="11">
        <v>49.77771397530865</v>
      </c>
      <c r="AE25" s="11">
        <v>49.844525950617246</v>
      </c>
      <c r="AF25" s="27">
        <v>0.82832469753086424</v>
      </c>
      <c r="AG25" s="27">
        <v>1.1903476234567902</v>
      </c>
      <c r="AH25" s="27">
        <v>1.8660694043209862</v>
      </c>
      <c r="AI25" s="27">
        <v>1.1954957716049388</v>
      </c>
      <c r="AJ25" s="27">
        <v>0.77386608024691383</v>
      </c>
      <c r="AK25" s="11">
        <v>32.237656679012339</v>
      </c>
      <c r="AL25" s="11">
        <v>30.644784395061727</v>
      </c>
      <c r="AM25" s="11">
        <v>29.278434370370363</v>
      </c>
      <c r="AN25" s="11">
        <v>30.825391265432089</v>
      </c>
      <c r="AO25" s="11">
        <v>32.567175160493818</v>
      </c>
      <c r="AP25">
        <v>52.129542243902399</v>
      </c>
      <c r="AQ25">
        <v>51.723685707317102</v>
      </c>
      <c r="AR25">
        <v>51.754723853658497</v>
      </c>
      <c r="AS25">
        <v>50.677249365853697</v>
      </c>
      <c r="AT25">
        <v>52.057219268292698</v>
      </c>
    </row>
    <row r="26" spans="1:46" s="6" customFormat="1" x14ac:dyDescent="0.25">
      <c r="A26" s="6">
        <f t="shared" si="25"/>
        <v>250</v>
      </c>
      <c r="B26" s="12">
        <f t="shared" si="26"/>
        <v>-0.94623999999999953</v>
      </c>
      <c r="C26" s="12">
        <f t="shared" si="27"/>
        <v>-1.2085831905394104</v>
      </c>
      <c r="D26" s="12">
        <f t="shared" si="28"/>
        <v>-0.91466481560629331</v>
      </c>
      <c r="E26" s="12">
        <f t="shared" si="29"/>
        <v>-0.87252918664520851</v>
      </c>
      <c r="F26" s="12">
        <f t="shared" si="30"/>
        <v>0.56293054510429075</v>
      </c>
      <c r="G26" s="12">
        <f t="shared" si="31"/>
        <v>0.64383618089404271</v>
      </c>
      <c r="H26" s="53">
        <v>1</v>
      </c>
      <c r="I26" s="15">
        <f t="shared" si="33"/>
        <v>250</v>
      </c>
      <c r="J26" s="19">
        <f t="shared" si="34"/>
        <v>1.342033398733496</v>
      </c>
      <c r="K26" s="19">
        <f t="shared" si="32"/>
        <v>1.3666359105433266</v>
      </c>
      <c r="L26" s="19">
        <f t="shared" si="32"/>
        <v>1.3502913614116621</v>
      </c>
      <c r="M26" s="19">
        <f t="shared" si="32"/>
        <v>1.3702769096503999</v>
      </c>
      <c r="N26" s="19">
        <f t="shared" si="32"/>
        <v>1.3864110104715512</v>
      </c>
      <c r="O26" s="47">
        <v>250</v>
      </c>
      <c r="P26" s="11">
        <v>18.756398000000001</v>
      </c>
      <c r="Q26" s="11">
        <v>16.102122999999999</v>
      </c>
      <c r="R26" s="11">
        <v>15.469367</v>
      </c>
      <c r="S26" s="11">
        <v>15.110438</v>
      </c>
      <c r="T26" s="11">
        <v>15.445907999999999</v>
      </c>
      <c r="U26" s="11">
        <v>15.959549000000001</v>
      </c>
      <c r="V26" s="29">
        <v>3.2943512195121998</v>
      </c>
      <c r="W26" s="29">
        <v>3.96834485365854</v>
      </c>
      <c r="X26" s="29">
        <v>4.4966167560975601</v>
      </c>
      <c r="Y26" s="29">
        <v>3.9793035121951199</v>
      </c>
      <c r="Z26" s="29">
        <v>3.2900314390243901</v>
      </c>
      <c r="AA26" s="11">
        <v>49.926582604938282</v>
      </c>
      <c r="AB26" s="11">
        <v>49.554313567901225</v>
      </c>
      <c r="AC26" s="11">
        <v>49.512013040123477</v>
      </c>
      <c r="AD26" s="11">
        <v>49.614013796296305</v>
      </c>
      <c r="AE26" s="11">
        <v>49.66324211111111</v>
      </c>
      <c r="AF26" s="27">
        <v>0.98471925925925941</v>
      </c>
      <c r="AG26" s="27">
        <v>1.3600865925925929</v>
      </c>
      <c r="AH26" s="27">
        <v>2.3326661327160498</v>
      </c>
      <c r="AI26" s="27">
        <v>1.7939578456790117</v>
      </c>
      <c r="AJ26" s="27">
        <v>1.4559047345679015</v>
      </c>
      <c r="AK26" s="11">
        <v>31.885164543209875</v>
      </c>
      <c r="AL26" s="11">
        <v>30.24050058024692</v>
      </c>
      <c r="AM26" s="11">
        <v>28.728012179012357</v>
      </c>
      <c r="AN26" s="11">
        <v>30.42346437037035</v>
      </c>
      <c r="AO26" s="11">
        <v>32.651315419753061</v>
      </c>
      <c r="AP26">
        <v>52.602864512195097</v>
      </c>
      <c r="AQ26">
        <v>52.883470560975603</v>
      </c>
      <c r="AR26">
        <v>51.887026853658497</v>
      </c>
      <c r="AS26">
        <v>55.683072682926799</v>
      </c>
      <c r="AT26">
        <v>61.349114365853701</v>
      </c>
    </row>
    <row r="27" spans="1:46" s="6" customFormat="1" x14ac:dyDescent="0.25">
      <c r="A27" s="6">
        <f t="shared" si="25"/>
        <v>300</v>
      </c>
      <c r="B27" s="12">
        <f t="shared" si="26"/>
        <v>-1.1991036341463008</v>
      </c>
      <c r="C27" s="12">
        <f t="shared" si="27"/>
        <v>0.47856129216418886</v>
      </c>
      <c r="D27" s="12">
        <f t="shared" si="28"/>
        <v>2.1373130822382116</v>
      </c>
      <c r="E27" s="12">
        <f t="shared" si="29"/>
        <v>2.0788829922252452</v>
      </c>
      <c r="F27" s="12">
        <f t="shared" si="30"/>
        <v>2.7451122638611318</v>
      </c>
      <c r="G27" s="12">
        <f t="shared" si="31"/>
        <v>1.977392675722812</v>
      </c>
      <c r="H27" s="53">
        <v>1</v>
      </c>
      <c r="I27" s="15">
        <f t="shared" si="33"/>
        <v>300</v>
      </c>
      <c r="J27" s="19">
        <f t="shared" si="34"/>
        <v>1.0934082258390185</v>
      </c>
      <c r="K27" s="19">
        <f t="shared" si="32"/>
        <v>1.3821650873727267</v>
      </c>
      <c r="L27" s="19">
        <f t="shared" si="32"/>
        <v>1.3999419181861659</v>
      </c>
      <c r="M27" s="19">
        <f t="shared" si="32"/>
        <v>1.4033927765310183</v>
      </c>
      <c r="N27" s="19">
        <f t="shared" si="32"/>
        <v>1.3704953424924904</v>
      </c>
      <c r="O27" s="47">
        <v>300</v>
      </c>
      <c r="P27" s="11">
        <v>24.33522</v>
      </c>
      <c r="Q27" s="11">
        <v>22.276478000000001</v>
      </c>
      <c r="R27" s="11">
        <v>20.523309999999999</v>
      </c>
      <c r="S27" s="11">
        <v>19.787241000000002</v>
      </c>
      <c r="T27" s="11">
        <v>20.423985999999999</v>
      </c>
      <c r="U27" s="11">
        <v>21.240273999999999</v>
      </c>
      <c r="V27" s="69">
        <v>3.7042373414634202</v>
      </c>
      <c r="W27" s="69">
        <v>4.52374331707317</v>
      </c>
      <c r="X27" s="69">
        <v>5.2934047073170696</v>
      </c>
      <c r="Y27" s="69">
        <v>4.5275961219512197</v>
      </c>
      <c r="Z27" s="69">
        <v>3.7161625365853701</v>
      </c>
      <c r="AA27" s="11">
        <v>50.282074722222198</v>
      </c>
      <c r="AB27" s="11">
        <v>50.287845086419743</v>
      </c>
      <c r="AC27" s="11">
        <v>50.380035024767807</v>
      </c>
      <c r="AD27" s="11">
        <v>50.435650111111109</v>
      </c>
      <c r="AE27" s="11">
        <v>50.322056351851884</v>
      </c>
      <c r="AF27" s="27">
        <v>1.7525021604938271</v>
      </c>
      <c r="AG27" s="27">
        <v>2.3085803765432105</v>
      </c>
      <c r="AH27" s="27">
        <v>3.0869402507739929</v>
      </c>
      <c r="AI27" s="27">
        <v>2.6104380061728381</v>
      </c>
      <c r="AJ27" s="27">
        <v>2.1790594629629632</v>
      </c>
      <c r="AK27" s="11">
        <v>32.159633734567905</v>
      </c>
      <c r="AL27" s="11">
        <v>30.261739074074079</v>
      </c>
      <c r="AM27" s="11">
        <v>28.876227529411747</v>
      </c>
      <c r="AN27" s="11">
        <v>30.676035160493811</v>
      </c>
      <c r="AO27" s="11">
        <v>32.877691672839518</v>
      </c>
      <c r="AP27">
        <v>52.229542878048797</v>
      </c>
      <c r="AQ27">
        <v>51.203079292682901</v>
      </c>
      <c r="AR27">
        <v>51.925214097561003</v>
      </c>
      <c r="AS27">
        <v>52.102952536585398</v>
      </c>
      <c r="AT27">
        <v>52.964138609756098</v>
      </c>
    </row>
    <row r="28" spans="1:46" s="6" customFormat="1" x14ac:dyDescent="0.25">
      <c r="A28" s="6">
        <f t="shared" si="25"/>
        <v>350</v>
      </c>
      <c r="B28" s="12">
        <f t="shared" si="26"/>
        <v>-1.8674877560975993</v>
      </c>
      <c r="C28" s="12">
        <f t="shared" si="27"/>
        <v>0.46281766050113182</v>
      </c>
      <c r="D28" s="12">
        <f t="shared" si="28"/>
        <v>-0.24092918532538699</v>
      </c>
      <c r="E28" s="12">
        <f t="shared" si="29"/>
        <v>-2.180962600374849</v>
      </c>
      <c r="F28" s="12">
        <f t="shared" si="30"/>
        <v>-1.4573914139904851</v>
      </c>
      <c r="G28" s="12">
        <f t="shared" si="31"/>
        <v>-1.9824035168627396</v>
      </c>
      <c r="H28" s="53">
        <v>1</v>
      </c>
      <c r="I28" s="15">
        <f t="shared" si="33"/>
        <v>350</v>
      </c>
      <c r="J28" s="19">
        <f t="shared" si="34"/>
        <v>1.4277404986796218</v>
      </c>
      <c r="K28" s="19">
        <f t="shared" si="32"/>
        <v>1.4181328634986659</v>
      </c>
      <c r="L28" s="19">
        <f t="shared" si="32"/>
        <v>1.3341665481056726</v>
      </c>
      <c r="M28" s="19">
        <f t="shared" si="32"/>
        <v>1.3743059308272563</v>
      </c>
      <c r="N28" s="19">
        <f t="shared" si="32"/>
        <v>1.3835733146037794</v>
      </c>
      <c r="O28" s="47">
        <v>350</v>
      </c>
      <c r="P28" s="11">
        <v>30.689131</v>
      </c>
      <c r="Q28" s="11">
        <v>27.445384000000001</v>
      </c>
      <c r="R28" s="11">
        <v>27.096337999999999</v>
      </c>
      <c r="S28" s="11">
        <v>27.075520000000001</v>
      </c>
      <c r="T28" s="11">
        <v>27.28002</v>
      </c>
      <c r="U28" s="11">
        <v>27.594048999999998</v>
      </c>
      <c r="V28" s="29">
        <v>3.6434859268292699</v>
      </c>
      <c r="W28" s="29">
        <v>4.0848934390243903</v>
      </c>
      <c r="X28" s="29">
        <v>4.5477023658536604</v>
      </c>
      <c r="Y28" s="29">
        <v>4.0792610731707297</v>
      </c>
      <c r="Z28" s="29">
        <v>3.6581567804878099</v>
      </c>
      <c r="AA28" s="11">
        <v>50.163889882716028</v>
      </c>
      <c r="AB28" s="11">
        <v>50.174103493827147</v>
      </c>
      <c r="AC28" s="11">
        <v>50.278549660493852</v>
      </c>
      <c r="AD28" s="11">
        <v>50.347710469135805</v>
      </c>
      <c r="AE28" s="11">
        <v>50.384897314814829</v>
      </c>
      <c r="AF28" s="27">
        <v>1.4792990185185184</v>
      </c>
      <c r="AG28" s="27">
        <v>1.8645685864197528</v>
      </c>
      <c r="AH28" s="27">
        <v>2.3929068086419751</v>
      </c>
      <c r="AI28" s="27">
        <v>1.6643171172839499</v>
      </c>
      <c r="AJ28" s="27">
        <v>1.0781180555555556</v>
      </c>
      <c r="AK28" s="11">
        <v>32.304622537037055</v>
      </c>
      <c r="AL28" s="11">
        <v>30.672115932098766</v>
      </c>
      <c r="AM28" s="11">
        <v>29.223618376543207</v>
      </c>
      <c r="AN28" s="11">
        <v>30.740535814814802</v>
      </c>
      <c r="AO28" s="11">
        <v>32.317042006172827</v>
      </c>
      <c r="AP28" s="11"/>
      <c r="AQ28" s="11"/>
      <c r="AR28">
        <v>47.649133829268301</v>
      </c>
      <c r="AS28">
        <v>51.509756585365899</v>
      </c>
      <c r="AT28">
        <v>50.958998341463399</v>
      </c>
    </row>
    <row r="29" spans="1:46" s="6" customFormat="1" x14ac:dyDescent="0.25">
      <c r="A29" s="6">
        <f t="shared" si="25"/>
        <v>400</v>
      </c>
      <c r="B29" s="12">
        <f t="shared" si="26"/>
        <v>-2.3962379756097008</v>
      </c>
      <c r="C29" s="12">
        <f t="shared" si="27"/>
        <v>-1.9771461391721294</v>
      </c>
      <c r="D29" s="12">
        <f t="shared" si="28"/>
        <v>-2.9001129755652095</v>
      </c>
      <c r="E29" s="12">
        <f t="shared" si="29"/>
        <v>-3.8868828953013761</v>
      </c>
      <c r="F29" s="12">
        <f t="shared" si="30"/>
        <v>-2.4169200502708592</v>
      </c>
      <c r="G29" s="12">
        <f t="shared" si="31"/>
        <v>-2.1831677586301437</v>
      </c>
      <c r="H29" s="53">
        <v>1</v>
      </c>
      <c r="I29" s="15">
        <f t="shared" si="33"/>
        <v>400</v>
      </c>
      <c r="J29" s="19">
        <f t="shared" si="34"/>
        <v>1.5225714343561274</v>
      </c>
      <c r="K29" s="19">
        <f t="shared" si="32"/>
        <v>1.4229017933717265</v>
      </c>
      <c r="L29" s="19">
        <f t="shared" si="32"/>
        <v>1.3086912541992453</v>
      </c>
      <c r="M29" s="19">
        <f t="shared" si="32"/>
        <v>1.4192711802748705</v>
      </c>
      <c r="N29" s="19">
        <f t="shared" si="32"/>
        <v>1.452717862204957</v>
      </c>
      <c r="O29" s="47">
        <v>400</v>
      </c>
      <c r="P29" s="11">
        <v>37.649247000000003</v>
      </c>
      <c r="Q29" s="11">
        <v>33.955770999999999</v>
      </c>
      <c r="R29" s="11">
        <v>34.101933000000002</v>
      </c>
      <c r="S29" s="11">
        <v>34.388174999999997</v>
      </c>
      <c r="T29" s="11">
        <v>34.108972000000001</v>
      </c>
      <c r="U29" s="11">
        <v>34.204276</v>
      </c>
      <c r="V29" s="29">
        <v>3.7504268292682901</v>
      </c>
      <c r="W29" s="29">
        <v>4.0106394634146403</v>
      </c>
      <c r="X29" s="29">
        <v>4.2365282439024403</v>
      </c>
      <c r="Y29" s="29">
        <v>4.01927363414634</v>
      </c>
      <c r="Z29" s="29">
        <v>3.7653229512195101</v>
      </c>
      <c r="AA29" s="11">
        <v>50.055624561728393</v>
      </c>
      <c r="AB29" s="11">
        <v>50.069861277777768</v>
      </c>
      <c r="AC29" s="11">
        <v>50.160284086419736</v>
      </c>
      <c r="AD29" s="11">
        <v>50.232220907407402</v>
      </c>
      <c r="AE29" s="11">
        <v>50.269072111111107</v>
      </c>
      <c r="AF29" s="27">
        <v>0.6622926234567903</v>
      </c>
      <c r="AG29" s="27">
        <v>0.92464952469135808</v>
      </c>
      <c r="AH29" s="27">
        <v>1.7431704722222219</v>
      </c>
      <c r="AI29" s="27">
        <v>1.0305273580246916</v>
      </c>
      <c r="AJ29" s="27">
        <v>0.52788514197530878</v>
      </c>
      <c r="AK29" s="11">
        <v>31.75317213580248</v>
      </c>
      <c r="AL29" s="11">
        <v>30.189037592592605</v>
      </c>
      <c r="AM29" s="11">
        <v>29.059730410493817</v>
      </c>
      <c r="AN29" s="11">
        <v>30.352437055555551</v>
      </c>
      <c r="AO29" s="11">
        <v>31.954779049382708</v>
      </c>
      <c r="AP29">
        <v>53.5928760731707</v>
      </c>
      <c r="AQ29">
        <v>51.414273634146298</v>
      </c>
      <c r="AR29">
        <v>52.1460300243902</v>
      </c>
      <c r="AS29">
        <v>52.527992097560997</v>
      </c>
      <c r="AT29">
        <v>53.610998731707298</v>
      </c>
    </row>
    <row r="30" spans="1:46" s="35" customFormat="1" x14ac:dyDescent="0.25">
      <c r="B30" s="12"/>
      <c r="C30" s="12"/>
      <c r="D30" s="12"/>
      <c r="E30" s="12"/>
      <c r="F30" s="12"/>
      <c r="G30" s="12"/>
      <c r="H30" s="52"/>
      <c r="I30" s="19"/>
      <c r="J30" s="19"/>
      <c r="K30" s="19"/>
      <c r="L30" s="19"/>
      <c r="M30" s="19"/>
      <c r="N30" s="19"/>
      <c r="O30" s="43" t="s">
        <v>41</v>
      </c>
      <c r="P30" s="32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</row>
    <row r="31" spans="1:46" s="35" customFormat="1" x14ac:dyDescent="0.25">
      <c r="B31" s="12"/>
      <c r="C31" s="12"/>
      <c r="D31" s="12"/>
      <c r="E31" s="12"/>
      <c r="F31" s="12"/>
      <c r="G31" s="12"/>
      <c r="H31" s="52"/>
      <c r="I31" s="19"/>
      <c r="J31" s="19"/>
      <c r="K31" s="19"/>
      <c r="L31" s="19"/>
      <c r="M31" s="19"/>
      <c r="N31" s="19"/>
      <c r="O31" s="56"/>
      <c r="P31" s="32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</row>
    <row r="32" spans="1:46" s="35" customFormat="1" x14ac:dyDescent="0.25">
      <c r="B32" s="12"/>
      <c r="C32" s="12"/>
      <c r="D32" s="12"/>
      <c r="E32" s="12"/>
      <c r="F32" s="12"/>
      <c r="G32" s="12"/>
      <c r="H32" s="52"/>
      <c r="I32" s="19"/>
      <c r="J32" s="19"/>
      <c r="K32" s="19"/>
      <c r="L32" s="19"/>
      <c r="M32" s="19"/>
      <c r="N32" s="19"/>
      <c r="O32" s="56"/>
      <c r="P32" s="2" t="s">
        <v>42</v>
      </c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</row>
    <row r="33" spans="1:46" s="35" customFormat="1" x14ac:dyDescent="0.25">
      <c r="A33" s="35">
        <f>O33</f>
        <v>150</v>
      </c>
      <c r="B33" s="12">
        <f>P6-P33</f>
        <v>-0.95259590243902004</v>
      </c>
      <c r="C33" s="12"/>
      <c r="D33" s="12">
        <f>R6-R33-(AB6-AB33)*$F$4-$G$4*(AG6+AL6-AG33-AL33)</f>
        <v>3.2514224866896635</v>
      </c>
      <c r="E33" s="12">
        <f>S6-S33-(AC6-AC33)*$F$5-$G$5*(AH6+AM6-AH33-AM33)</f>
        <v>2.3206470729454911</v>
      </c>
      <c r="F33" s="12">
        <f>T6-T33-(AD6-AD33)*$F$4-$G$4*(AI6+AN6-AI33-AN33)</f>
        <v>0.76336346095317542</v>
      </c>
      <c r="G33" s="12"/>
      <c r="H33" s="53">
        <v>1</v>
      </c>
      <c r="I33" s="15">
        <f>O33</f>
        <v>150</v>
      </c>
      <c r="J33" s="19"/>
      <c r="K33" s="19">
        <f>(W33*$H$33*$B$10+$B$11+$P33-R33)/(W33*$H$33)</f>
        <v>1.389123059466763</v>
      </c>
      <c r="L33" s="19">
        <f>(X33*$H$33*$B$10+$B$11+$P33-S33)/(X33*$H$33)</f>
        <v>1.3397786777143008</v>
      </c>
      <c r="M33" s="19">
        <f>(Y33*$H$33*$B$10+$B$11+$P33-T33)/(Y33*$H$33)</f>
        <v>1.4011950937211404</v>
      </c>
      <c r="N33" s="19"/>
      <c r="O33" s="49">
        <v>150</v>
      </c>
      <c r="P33" s="11">
        <v>9.6736520000000006</v>
      </c>
      <c r="Q33" s="11"/>
      <c r="R33" s="11">
        <v>6.5815534193548402</v>
      </c>
      <c r="S33" s="11">
        <v>6.3078298387096803</v>
      </c>
      <c r="T33" s="11">
        <v>6.5307742903225803</v>
      </c>
      <c r="U33" s="11"/>
      <c r="V33" s="29"/>
      <c r="W33" s="29">
        <v>3.63047087096774</v>
      </c>
      <c r="X33" s="29">
        <v>4.2024845806451596</v>
      </c>
      <c r="Y33" s="29">
        <v>3.6386197096774202</v>
      </c>
      <c r="Z33" s="29"/>
      <c r="AA33" s="11"/>
      <c r="AB33" s="11">
        <v>50.1180807096774</v>
      </c>
      <c r="AC33" s="11">
        <v>50.165017451612897</v>
      </c>
      <c r="AD33" s="11">
        <v>50.1660379677419</v>
      </c>
      <c r="AE33" s="11"/>
      <c r="AF33" s="27"/>
      <c r="AG33" s="27">
        <v>3.7297872580645199</v>
      </c>
      <c r="AH33" s="27">
        <v>4.1692492258064497</v>
      </c>
      <c r="AI33" s="27">
        <v>2.98407783870968</v>
      </c>
      <c r="AJ33" s="27"/>
      <c r="AK33" s="11"/>
      <c r="AL33" s="11">
        <v>31.182671483871001</v>
      </c>
      <c r="AM33" s="11">
        <v>30.439076</v>
      </c>
      <c r="AN33" s="11">
        <v>30.873075354838701</v>
      </c>
      <c r="AO33" s="11"/>
      <c r="AP33" s="11"/>
      <c r="AQ33" s="11"/>
      <c r="AR33" s="11"/>
      <c r="AS33" s="11"/>
      <c r="AT33" s="11"/>
    </row>
    <row r="34" spans="1:46" s="35" customFormat="1" x14ac:dyDescent="0.25">
      <c r="A34" s="35">
        <f t="shared" ref="A34:A36" si="35">O34</f>
        <v>200</v>
      </c>
      <c r="B34" s="12">
        <f t="shared" ref="B34:B36" si="36">P7-P34</f>
        <v>-0.77580612195120047</v>
      </c>
      <c r="C34" s="12"/>
      <c r="D34" s="12">
        <f>R7-R34-(AB7-AB34)*$F$4-$G$4*(AG7+AL7-AG34-AL34)</f>
        <v>1.3279640144868177</v>
      </c>
      <c r="E34" s="12">
        <f>S7-S34-(AC7-AC34)*$F$5-$G$5*(AH7+AM7-AH34-AM34)</f>
        <v>1.0453258466649351</v>
      </c>
      <c r="F34" s="12">
        <f>T7-T34-(AD7-AD34)*$F$4-$G$4*(AI7+AN7-AI34-AN34)</f>
        <v>-9.5958151596428953E-2</v>
      </c>
      <c r="G34" s="12"/>
      <c r="H34" s="53">
        <v>1</v>
      </c>
      <c r="I34" s="15">
        <f t="shared" ref="I34:I36" si="37">O34</f>
        <v>200</v>
      </c>
      <c r="J34" s="19"/>
      <c r="K34" s="19">
        <f>(W34*$H$34*$C$10+$C$11+$P34-R34)/(W34*$H$34)</f>
        <v>1.3448605627177206</v>
      </c>
      <c r="L34" s="19">
        <f>(X34*$H$34*$C$10+$C$11+$P34-S34)/(X34*$H$34)</f>
        <v>1.2883274638388706</v>
      </c>
      <c r="M34" s="19">
        <f>(Y34*$H$34*$C$10+$C$11+$P34-T34)/(Y34*$H$34)</f>
        <v>1.328286836864103</v>
      </c>
      <c r="N34" s="19"/>
      <c r="O34" s="49">
        <v>200</v>
      </c>
      <c r="P34" s="11">
        <v>13.785767</v>
      </c>
      <c r="Q34" s="11"/>
      <c r="R34" s="11">
        <v>10.4130027096774</v>
      </c>
      <c r="S34" s="11">
        <v>10.1989359677419</v>
      </c>
      <c r="T34" s="11">
        <v>10.483904774193499</v>
      </c>
      <c r="U34" s="11"/>
      <c r="V34" s="29"/>
      <c r="W34" s="29">
        <v>4.18439393548387</v>
      </c>
      <c r="X34" s="29">
        <v>4.7931346774193502</v>
      </c>
      <c r="Y34" s="29">
        <v>4.1824059354838701</v>
      </c>
      <c r="Z34" s="29"/>
      <c r="AA34" s="11"/>
      <c r="AB34" s="11">
        <v>49.9107195483871</v>
      </c>
      <c r="AC34" s="11">
        <v>49.972070225806398</v>
      </c>
      <c r="AD34" s="11">
        <v>50.002038354838703</v>
      </c>
      <c r="AE34" s="11"/>
      <c r="AF34" s="27"/>
      <c r="AG34" s="27">
        <v>2.5389995483871002</v>
      </c>
      <c r="AH34" s="27">
        <v>2.97494383870968</v>
      </c>
      <c r="AI34" s="27">
        <v>2.1641670645161302</v>
      </c>
      <c r="AJ34" s="27"/>
      <c r="AK34" s="11"/>
      <c r="AL34" s="11">
        <v>29.947248645161299</v>
      </c>
      <c r="AM34" s="11">
        <v>29.2137748064516</v>
      </c>
      <c r="AN34" s="11">
        <v>29.687694838709699</v>
      </c>
      <c r="AO34" s="11"/>
      <c r="AP34" s="11"/>
      <c r="AQ34" s="11"/>
      <c r="AR34" s="11"/>
      <c r="AS34" s="11"/>
      <c r="AT34" s="11"/>
    </row>
    <row r="35" spans="1:46" s="35" customFormat="1" x14ac:dyDescent="0.25">
      <c r="A35" s="35">
        <f t="shared" si="35"/>
        <v>250</v>
      </c>
      <c r="B35" s="12">
        <f t="shared" si="36"/>
        <v>-0.86558399999999835</v>
      </c>
      <c r="C35" s="12"/>
      <c r="D35" s="12">
        <f>R8-R35-(AB8-AB35)*$F$4-$G$4*(AG8+AL8-AG35-AL35)</f>
        <v>-0.90028202121322587</v>
      </c>
      <c r="E35" s="12">
        <f>S8-S35-(AC8-AC35)*$F$5-$G$5*(AH8+AM8-AH35-AM35)</f>
        <v>-0.531900280849535</v>
      </c>
      <c r="F35" s="12">
        <f>T8-T35-(AD8-AD35)*$F$4-$G$4*(AI8+AN8-AI35-AN35)</f>
        <v>-0.60042622918877542</v>
      </c>
      <c r="G35" s="12"/>
      <c r="H35" s="53">
        <v>1</v>
      </c>
      <c r="I35" s="15">
        <f t="shared" si="37"/>
        <v>250</v>
      </c>
      <c r="J35" s="19"/>
      <c r="K35" s="19">
        <f>(W35*$H$35*$D$10+$D$11+$P35-R35)/(W35*$H$35)</f>
        <v>1.3060505144230325</v>
      </c>
      <c r="L35" s="19">
        <f>(X35*$H$35*$D$10+$D$11+$P35-S35)/(X35*$H$35)</f>
        <v>1.2689695106784979</v>
      </c>
      <c r="M35" s="19">
        <f>(Y35*$H$35*$D$10+$D$11+$P35-T35)/(Y35*$H$35)</f>
        <v>1.2833019251802766</v>
      </c>
      <c r="N35" s="19"/>
      <c r="O35" s="49">
        <v>250</v>
      </c>
      <c r="P35" s="11">
        <v>18.675742</v>
      </c>
      <c r="Q35" s="11"/>
      <c r="R35" s="11">
        <v>14.7454349677419</v>
      </c>
      <c r="S35" s="11">
        <v>14.391017064516101</v>
      </c>
      <c r="T35" s="11">
        <v>14.859460064516099</v>
      </c>
      <c r="U35" s="11"/>
      <c r="V35" s="29"/>
      <c r="W35" s="29">
        <v>4.8260128387096799</v>
      </c>
      <c r="X35" s="29">
        <v>5.5073575806451602</v>
      </c>
      <c r="Y35" s="29">
        <v>4.8206937741935496</v>
      </c>
      <c r="Z35" s="29"/>
      <c r="AA35" s="11"/>
      <c r="AB35" s="11">
        <v>49.691671483870998</v>
      </c>
      <c r="AC35" s="11">
        <v>49.760520483870998</v>
      </c>
      <c r="AD35" s="11">
        <v>49.776057064516102</v>
      </c>
      <c r="AE35" s="11"/>
      <c r="AF35" s="27"/>
      <c r="AG35" s="27">
        <v>1.8249681612903199</v>
      </c>
      <c r="AH35" s="27">
        <v>2.3772176129032299</v>
      </c>
      <c r="AI35" s="27">
        <v>1.61334022580645</v>
      </c>
      <c r="AJ35" s="27"/>
      <c r="AK35" s="11"/>
      <c r="AL35" s="11">
        <v>28.9926969677419</v>
      </c>
      <c r="AM35" s="11">
        <v>28.125794548387098</v>
      </c>
      <c r="AN35" s="11">
        <v>28.8276018387097</v>
      </c>
      <c r="AO35" s="11"/>
      <c r="AP35" s="11"/>
      <c r="AQ35" s="11"/>
      <c r="AR35" s="11"/>
      <c r="AS35" s="11"/>
      <c r="AT35" s="11"/>
    </row>
    <row r="36" spans="1:46" s="35" customFormat="1" x14ac:dyDescent="0.25">
      <c r="A36" s="35">
        <f t="shared" si="35"/>
        <v>300</v>
      </c>
      <c r="B36" s="12">
        <f t="shared" si="36"/>
        <v>-1.4252666341463005</v>
      </c>
      <c r="C36" s="12"/>
      <c r="D36" s="12">
        <f>R9-R36-(AB9-AB36)*$F$4-$G$4*(AG9+AL9-AG36-AL36)</f>
        <v>-0.56088505514568776</v>
      </c>
      <c r="E36" s="12">
        <f>S9-S36-(AC9-AC36)*$F$5-$G$5*(AH9+AM9-AH36-AM36)</f>
        <v>-0.69654132365707677</v>
      </c>
      <c r="F36" s="12">
        <f>T9-T36-(AD9-AD36)*$F$4-$G$4*(AI9+AN9-AI36-AN36)</f>
        <v>-1.0339912983389998</v>
      </c>
      <c r="G36" s="12"/>
      <c r="H36" s="53">
        <v>1</v>
      </c>
      <c r="I36" s="15">
        <f t="shared" si="37"/>
        <v>300</v>
      </c>
      <c r="J36" s="19"/>
      <c r="K36" s="19">
        <f>(W36*$H$36*$E$10+$E$11+$P36-R36)/(W36*$H$36)</f>
        <v>1.4064520524996162</v>
      </c>
      <c r="L36" s="19">
        <f>(X36*$H$36*$E$10+$E$11+$P36-S36)/(X36*$H$36)</f>
        <v>1.3450611396823555</v>
      </c>
      <c r="M36" s="19">
        <f>(Y36*$H$36*$E$10+$E$11+$P36-T36)/(Y36*$H$36)</f>
        <v>1.3685938317163155</v>
      </c>
      <c r="N36" s="19"/>
      <c r="O36" s="49">
        <v>300</v>
      </c>
      <c r="P36" s="11">
        <v>24.561382999999999</v>
      </c>
      <c r="Q36" s="11"/>
      <c r="R36" s="11">
        <v>19.330484838709701</v>
      </c>
      <c r="S36" s="11">
        <v>18.9642855483871</v>
      </c>
      <c r="T36" s="11">
        <v>19.554142193548401</v>
      </c>
      <c r="U36" s="11"/>
      <c r="V36" s="29"/>
      <c r="W36" s="29">
        <v>5.7127328709677396</v>
      </c>
      <c r="X36" s="29">
        <v>6.5474030645161303</v>
      </c>
      <c r="Y36" s="29">
        <v>5.7043658387096796</v>
      </c>
      <c r="Z36" s="29"/>
      <c r="AA36" s="11"/>
      <c r="AB36" s="11">
        <v>50.137949903225802</v>
      </c>
      <c r="AC36" s="11">
        <v>49.439257258064501</v>
      </c>
      <c r="AD36" s="11">
        <v>49.536264451612901</v>
      </c>
      <c r="AE36" s="11"/>
      <c r="AF36" s="27"/>
      <c r="AG36" s="27">
        <v>1.1819031612903199</v>
      </c>
      <c r="AH36" s="27">
        <v>2.4040775483871002</v>
      </c>
      <c r="AI36" s="27">
        <v>1.6126497419354799</v>
      </c>
      <c r="AJ36" s="27"/>
      <c r="AK36" s="11"/>
      <c r="AL36" s="11">
        <v>27.883549580645202</v>
      </c>
      <c r="AM36" s="11">
        <v>27.0474471935484</v>
      </c>
      <c r="AN36" s="11">
        <v>28.115129516128999</v>
      </c>
      <c r="AO36" s="11"/>
      <c r="AP36" s="11"/>
      <c r="AQ36" s="11"/>
      <c r="AR36" s="11"/>
      <c r="AS36" s="11"/>
      <c r="AT36" s="11"/>
    </row>
    <row r="37" spans="1:46" s="35" customFormat="1" x14ac:dyDescent="0.25">
      <c r="B37" s="12"/>
      <c r="C37" s="12"/>
      <c r="D37" s="12"/>
      <c r="E37" s="12"/>
      <c r="F37" s="12"/>
      <c r="G37" s="12"/>
      <c r="H37" s="52"/>
      <c r="I37" s="19"/>
      <c r="J37" s="19"/>
      <c r="K37" s="19"/>
      <c r="L37" s="19"/>
      <c r="M37" s="19"/>
      <c r="N37" s="19"/>
      <c r="O37" s="49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 spans="1:46" s="33" customFormat="1" x14ac:dyDescent="0.25">
      <c r="B38" s="12"/>
      <c r="C38" s="12"/>
      <c r="D38" s="12"/>
      <c r="E38" s="12"/>
      <c r="F38" s="12"/>
      <c r="G38" s="12"/>
      <c r="H38" s="52"/>
      <c r="I38" s="19"/>
      <c r="J38" s="19"/>
      <c r="K38" s="19"/>
      <c r="L38" s="19"/>
      <c r="M38" s="19"/>
      <c r="N38" s="19"/>
      <c r="O38" s="43" t="s">
        <v>40</v>
      </c>
      <c r="P38" s="32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</row>
    <row r="39" spans="1:46" s="33" customFormat="1" x14ac:dyDescent="0.25">
      <c r="B39" s="12"/>
      <c r="C39" s="12"/>
      <c r="D39" s="12"/>
      <c r="E39" s="12"/>
      <c r="F39" s="12"/>
      <c r="G39" s="12"/>
      <c r="H39" s="52"/>
      <c r="I39" s="19"/>
      <c r="J39" s="19"/>
      <c r="K39" s="19"/>
      <c r="L39" s="19"/>
      <c r="M39" s="19"/>
      <c r="N39" s="19"/>
      <c r="O39" s="56"/>
      <c r="P39" s="32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</row>
    <row r="40" spans="1:46" s="33" customFormat="1" x14ac:dyDescent="0.25">
      <c r="B40" s="12"/>
      <c r="C40" s="12"/>
      <c r="D40" s="12"/>
      <c r="E40" s="12"/>
      <c r="F40" s="12"/>
      <c r="G40" s="12"/>
      <c r="H40" s="52"/>
      <c r="I40" s="19"/>
      <c r="J40" s="19"/>
      <c r="K40" s="19"/>
      <c r="L40" s="19"/>
      <c r="M40" s="19"/>
      <c r="N40" s="19"/>
      <c r="O40" s="56"/>
      <c r="P40" s="2" t="s">
        <v>39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</row>
    <row r="41" spans="1:46" s="33" customFormat="1" x14ac:dyDescent="0.25">
      <c r="A41" s="35">
        <f>O41</f>
        <v>150</v>
      </c>
      <c r="B41" s="12">
        <f>P6-P41</f>
        <v>-0.51746790243901941</v>
      </c>
      <c r="C41" s="12"/>
      <c r="D41" s="12">
        <f>R6-R41-(AB6-AB41)*$F$4-$G$4*(AG6+AL6-AG41-AL41)</f>
        <v>1.8454104604798061</v>
      </c>
      <c r="E41" s="12">
        <f>S6-S41-(AC6-AC41)*$F$5-$G$5*(AH6+AM6-AH41-AM41)</f>
        <v>1.402336291833741</v>
      </c>
      <c r="F41" s="12">
        <f>T6-T41-(AD6-AD41)*$F$4-$G$4*(AI6+AN6-AI41-AN41)</f>
        <v>1.068828922656806E-4</v>
      </c>
      <c r="G41" s="12"/>
      <c r="H41" s="53">
        <v>1</v>
      </c>
      <c r="I41" s="15">
        <f>O41</f>
        <v>150</v>
      </c>
      <c r="J41" s="19"/>
      <c r="K41" s="19">
        <f>(W41*$H$41*$B$10+$B$11+$P41-R41)/(W41*$H$41)</f>
        <v>1.3203727987709568</v>
      </c>
      <c r="L41" s="19">
        <f>(X41*$H$41*$B$10+$B$11+$P41-S41)/(X41*$H$41)</f>
        <v>1.2465253958514668</v>
      </c>
      <c r="M41" s="19">
        <f>(Y41*$H$41*$B$10+$B$11+$P41-T41)/(Y41*$H$41)</f>
        <v>1.3092809170794484</v>
      </c>
      <c r="N41" s="19"/>
      <c r="O41" s="49">
        <v>150</v>
      </c>
      <c r="P41" s="11">
        <v>9.238524</v>
      </c>
      <c r="Q41" s="11"/>
      <c r="R41" s="11">
        <v>6.13008229032258</v>
      </c>
      <c r="S41" s="11">
        <v>5.9199886774193597</v>
      </c>
      <c r="T41" s="11">
        <v>6.1598161612903199</v>
      </c>
      <c r="U41" s="11"/>
      <c r="V41" s="29"/>
      <c r="W41" s="29">
        <v>3.97481732258065</v>
      </c>
      <c r="X41" s="29">
        <v>4.6958729354838704</v>
      </c>
      <c r="Y41" s="29">
        <v>3.9936746129032299</v>
      </c>
      <c r="Z41" s="29"/>
      <c r="AA41" s="11"/>
      <c r="AB41" s="11">
        <v>49.9500356451613</v>
      </c>
      <c r="AC41" s="11">
        <v>50.0061939032258</v>
      </c>
      <c r="AD41" s="11">
        <v>50.015281935483898</v>
      </c>
      <c r="AE41" s="11"/>
      <c r="AF41" s="27"/>
      <c r="AG41" s="27">
        <v>2.9833646129032299</v>
      </c>
      <c r="AH41" s="27">
        <v>3.6240154516129</v>
      </c>
      <c r="AI41" s="27">
        <v>2.6943278387096798</v>
      </c>
      <c r="AJ41" s="27"/>
      <c r="AK41" s="11"/>
      <c r="AL41" s="11">
        <v>30.340196032258099</v>
      </c>
      <c r="AM41" s="11">
        <v>29.9184849677419</v>
      </c>
      <c r="AN41" s="11">
        <v>30.234648161290298</v>
      </c>
      <c r="AO41" s="11"/>
      <c r="AP41" s="11"/>
      <c r="AQ41" s="11"/>
      <c r="AR41" s="11"/>
      <c r="AS41" s="11"/>
      <c r="AT41" s="11"/>
    </row>
    <row r="42" spans="1:46" s="33" customFormat="1" x14ac:dyDescent="0.25">
      <c r="A42" s="35">
        <f t="shared" ref="A42:A43" si="38">O42</f>
        <v>200</v>
      </c>
      <c r="B42" s="12">
        <f>P7-P42</f>
        <v>-0.66808712195120101</v>
      </c>
      <c r="C42" s="12"/>
      <c r="D42" s="12">
        <f>R7-R42-(AB7-AB42)*$F$4-$G$4*(AG7+AL7-AG42-AL42)</f>
        <v>0.78065721821425049</v>
      </c>
      <c r="E42" s="12">
        <f>S7-S42-(AC7-AC42)*$F$5-$G$5*(AH7+AM7-AH42-AM42)</f>
        <v>1.1398577933575285</v>
      </c>
      <c r="F42" s="12">
        <f>T7-T42-(AD7-AD42)*$F$4-$G$4*(AI7+AN7-AI42-AN42)</f>
        <v>-0.2333583917747058</v>
      </c>
      <c r="G42" s="12"/>
      <c r="H42" s="53">
        <v>1</v>
      </c>
      <c r="I42" s="15">
        <f t="shared" ref="I42:I43" si="39">O42</f>
        <v>200</v>
      </c>
      <c r="J42" s="19"/>
      <c r="K42" s="19">
        <f>(W42*$H$42*$C$10+$C$11+$P42-R42)/(W42*$H$42)</f>
        <v>1.4420799745931816</v>
      </c>
      <c r="L42" s="19">
        <f>(X42*$H$42*$C$10+$C$11+$P42-S42)/(X42*$H$42)</f>
        <v>1.3305732380079376</v>
      </c>
      <c r="M42" s="19">
        <f>(Y42*$H$42*$C$10+$C$11+$P42-T42)/(Y42*$H$42)</f>
        <v>1.415339047254744</v>
      </c>
      <c r="N42" s="19"/>
      <c r="O42" s="49">
        <v>200</v>
      </c>
      <c r="P42" s="11">
        <v>13.678048</v>
      </c>
      <c r="Q42" s="11"/>
      <c r="R42" s="11">
        <v>8.38039809677419</v>
      </c>
      <c r="S42" s="11">
        <v>8.3713855806451605</v>
      </c>
      <c r="T42" s="11">
        <v>8.6810899999999993</v>
      </c>
      <c r="U42" s="11"/>
      <c r="V42" s="29"/>
      <c r="W42" s="29">
        <v>5.8824568064516098</v>
      </c>
      <c r="X42" s="29">
        <v>6.7322270967741904</v>
      </c>
      <c r="Y42" s="29">
        <v>5.7171218064516101</v>
      </c>
      <c r="Z42" s="29"/>
      <c r="AA42" s="11"/>
      <c r="AB42" s="11">
        <v>49.7165757096774</v>
      </c>
      <c r="AC42" s="11">
        <v>49.816142967741897</v>
      </c>
      <c r="AD42" s="11">
        <v>49.803597741935498</v>
      </c>
      <c r="AE42" s="11"/>
      <c r="AF42" s="27"/>
      <c r="AG42" s="27">
        <v>2.3114378064516101</v>
      </c>
      <c r="AH42" s="27">
        <v>3.1140747741935502</v>
      </c>
      <c r="AI42" s="27">
        <v>2.1571873225806399</v>
      </c>
      <c r="AJ42" s="27"/>
      <c r="AK42" s="11"/>
      <c r="AL42" s="11">
        <v>27.933668129032299</v>
      </c>
      <c r="AM42" s="11">
        <v>27.614249967741902</v>
      </c>
      <c r="AN42" s="11">
        <v>28.055010516128998</v>
      </c>
      <c r="AO42" s="11"/>
      <c r="AP42" s="11"/>
      <c r="AQ42" s="11"/>
      <c r="AR42" s="11"/>
      <c r="AS42" s="11"/>
      <c r="AT42" s="11"/>
    </row>
    <row r="43" spans="1:46" s="33" customFormat="1" x14ac:dyDescent="0.25">
      <c r="A43" s="35">
        <f t="shared" si="38"/>
        <v>250</v>
      </c>
      <c r="B43" s="12">
        <f>P8-P43</f>
        <v>-0.96960299999999933</v>
      </c>
      <c r="C43" s="12"/>
      <c r="D43" s="12">
        <f>R8-R43-(AB8-AB43)*$F$4-$G$4*(AG8+AL8-AG43-AL43)</f>
        <v>-0.76287102283884412</v>
      </c>
      <c r="E43" s="12">
        <f>S8-S43-(AC8-AC43)*$F$5-$G$5*(AH8+AM8-AH43-AM43)</f>
        <v>0.39948818056028951</v>
      </c>
      <c r="F43" s="12">
        <f>T8-T43-(AD8-AD43)*$F$4-$G$4*(AI8+AN8-AI43-AN43)</f>
        <v>-0.39428695778629108</v>
      </c>
      <c r="G43" s="12"/>
      <c r="H43" s="53">
        <v>1</v>
      </c>
      <c r="I43" s="15">
        <f t="shared" si="39"/>
        <v>250</v>
      </c>
      <c r="J43" s="19"/>
      <c r="K43" s="19">
        <f>(W43*$H$43*$D$10+$D$11+$P43-R43)/(W43*$H$43)</f>
        <v>1.4382459302529127</v>
      </c>
      <c r="L43" s="19">
        <f>(X43*$H$43*$D$10+$D$11+$P43-S43)/(X43*$H$43)</f>
        <v>1.346002294823333</v>
      </c>
      <c r="M43" s="19">
        <f>(Y43*$H$43*$D$10+$D$11+$P43-T43)/(Y43*$H$43)</f>
        <v>1.3983845576963732</v>
      </c>
      <c r="N43" s="19"/>
      <c r="O43" s="49">
        <v>250</v>
      </c>
      <c r="P43" s="11">
        <v>18.779761000000001</v>
      </c>
      <c r="Q43" s="11"/>
      <c r="R43" s="11">
        <v>12.519104677419399</v>
      </c>
      <c r="S43" s="11">
        <v>12.2313438709677</v>
      </c>
      <c r="T43" s="11">
        <v>12.807984129032301</v>
      </c>
      <c r="U43" s="11"/>
      <c r="V43" s="29"/>
      <c r="W43" s="29">
        <v>6.6035322580645204</v>
      </c>
      <c r="X43" s="29">
        <v>7.6466097419354799</v>
      </c>
      <c r="Y43" s="29">
        <v>6.5754106129032301</v>
      </c>
      <c r="Z43" s="29"/>
      <c r="AA43" s="11"/>
      <c r="AB43" s="11">
        <v>49.973716096774197</v>
      </c>
      <c r="AC43" s="11">
        <v>49.456389838709697</v>
      </c>
      <c r="AD43" s="11">
        <v>49.527996806451597</v>
      </c>
      <c r="AE43" s="11"/>
      <c r="AF43" s="27"/>
      <c r="AG43" s="27">
        <v>1.7590518064516101</v>
      </c>
      <c r="AH43" s="27">
        <v>2.8483396774193599</v>
      </c>
      <c r="AI43" s="27">
        <v>1.9191635806451599</v>
      </c>
      <c r="AJ43" s="27"/>
      <c r="AK43" s="11"/>
      <c r="AL43" s="11">
        <v>26.860495838709699</v>
      </c>
      <c r="AM43" s="11">
        <v>26.782994838709701</v>
      </c>
      <c r="AN43" s="11">
        <v>27.014090193548402</v>
      </c>
      <c r="AO43" s="11"/>
      <c r="AP43" s="11"/>
      <c r="AQ43" s="11"/>
      <c r="AR43" s="11"/>
      <c r="AS43" s="11"/>
      <c r="AT43" s="11"/>
    </row>
    <row r="44" spans="1:46" x14ac:dyDescent="0.25">
      <c r="B44" s="3"/>
      <c r="C44" s="3"/>
      <c r="D44" s="3"/>
      <c r="E44" s="3"/>
      <c r="F44" s="3"/>
      <c r="G44" s="3"/>
      <c r="H44" s="54"/>
      <c r="I44" s="60"/>
      <c r="J44" s="19"/>
      <c r="K44" s="19"/>
      <c r="L44" s="19"/>
      <c r="M44" s="19"/>
      <c r="N44" s="19"/>
      <c r="O44" s="43" t="s">
        <v>28</v>
      </c>
      <c r="P44" s="24"/>
      <c r="Q44" s="4"/>
      <c r="R44" s="4"/>
      <c r="S44" s="4"/>
      <c r="T44" s="4"/>
      <c r="U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x14ac:dyDescent="0.25">
      <c r="B45" s="3"/>
      <c r="C45" s="3"/>
      <c r="D45" s="3"/>
      <c r="E45" s="3"/>
      <c r="F45" s="3"/>
      <c r="G45" s="3"/>
      <c r="H45" s="54"/>
      <c r="I45" s="60"/>
      <c r="J45" s="19"/>
      <c r="K45" s="19"/>
      <c r="L45" s="19"/>
      <c r="M45" s="19"/>
      <c r="N45" s="19"/>
      <c r="O45" s="43"/>
      <c r="P45" s="24"/>
      <c r="Q45" s="4"/>
      <c r="R45" s="4"/>
      <c r="S45" s="4"/>
      <c r="T45" s="4"/>
      <c r="U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x14ac:dyDescent="0.25">
      <c r="B46" s="3"/>
      <c r="C46" s="3"/>
      <c r="D46" s="3"/>
      <c r="E46" s="3"/>
      <c r="F46" s="3"/>
      <c r="G46" s="3"/>
      <c r="H46" s="54"/>
      <c r="I46" s="60"/>
      <c r="J46" s="19"/>
      <c r="K46" s="19"/>
      <c r="L46" s="19"/>
      <c r="M46" s="19"/>
      <c r="N46" s="19"/>
      <c r="O46" s="43" t="s">
        <v>38</v>
      </c>
      <c r="P46" s="2" t="s">
        <v>27</v>
      </c>
      <c r="Q46" s="4"/>
      <c r="R46" s="4"/>
      <c r="S46" s="4"/>
      <c r="T46" s="4"/>
      <c r="U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s="6" customFormat="1" x14ac:dyDescent="0.25">
      <c r="A47" s="6">
        <v>300</v>
      </c>
      <c r="B47" s="12">
        <f>P9-P47</f>
        <v>-1.464228634146302</v>
      </c>
      <c r="C47" s="12">
        <f>Q9-Q47-(AA9-AA47)*$F$3-$G$3*(AF9+AK9-AF47-AK47)</f>
        <v>-2.0199817900891581</v>
      </c>
      <c r="D47" s="12">
        <f>R9-R47-(AB9-AB47)*$F$4-$G$4*(AG9+AL9-AG47-AL47)</f>
        <v>-2.5791636859158129</v>
      </c>
      <c r="E47" s="12">
        <f>S9-S47-(AC9-AC47)*$F$5-$G$5*(AH9+AM9-AH47-AM47)</f>
        <v>-1.7518500662448091</v>
      </c>
      <c r="F47" s="12">
        <f>T9-T47-(AD9-AD47)*$F$5-$G$5*(AI9+AN9-AI47-AN47)</f>
        <v>-2.3522588978376344</v>
      </c>
      <c r="G47" s="12">
        <f>U9-U47-(AE9-AE47)*$F$3-$G$3*(AJ9+AO9-AJ47-AO47)</f>
        <v>-1.6913816424623533</v>
      </c>
      <c r="H47" s="53">
        <v>1.2</v>
      </c>
      <c r="I47" s="19"/>
      <c r="J47" s="19">
        <f>(V47*$H$47*$E$10+$E$11+$P47-Q47)/(V47*$H$47)</f>
        <v>1.1958394310364449</v>
      </c>
      <c r="K47" s="19">
        <f>(W47*$H$47*$E$10+$E$11+$P47-R47)/(W47*$H$47)</f>
        <v>1.2064193800357024</v>
      </c>
      <c r="L47" s="19">
        <f>(X47*$H$47*$E$10+$E$11+$P47-S47)/(X47*$H$47)</f>
        <v>1.1996127339145859</v>
      </c>
      <c r="M47" s="19">
        <f>(Y47*$H$47*$E$10+$E$11+$P47-T47)/(Y47*$H$47)</f>
        <v>1.2055266017069981</v>
      </c>
      <c r="N47" s="19">
        <f>(Z47*$H$47*$E$10+$E$11+$P47-U47)/(Z47*$H$47)</f>
        <v>1.1899907118243938</v>
      </c>
      <c r="O47" s="49">
        <v>300</v>
      </c>
      <c r="P47" s="14">
        <v>24.600345000000001</v>
      </c>
      <c r="Q47" s="13">
        <v>21.781759000000001</v>
      </c>
      <c r="R47" s="13">
        <v>21.22176</v>
      </c>
      <c r="S47" s="13">
        <v>20.634664000000001</v>
      </c>
      <c r="T47" s="13">
        <v>21.185558</v>
      </c>
      <c r="U47" s="13">
        <v>21.772659999999998</v>
      </c>
      <c r="V47" s="29">
        <v>3.3408169666666669</v>
      </c>
      <c r="W47" s="29">
        <v>3.9396470561797745</v>
      </c>
      <c r="X47" s="29">
        <v>4.6629658739573676</v>
      </c>
      <c r="Y47" s="29">
        <v>3.9864729777777774</v>
      </c>
      <c r="Z47" s="29">
        <v>3.3793511460674144</v>
      </c>
      <c r="AA47" s="13">
        <v>50.213429766666678</v>
      </c>
      <c r="AB47" s="13">
        <v>50.219729600000001</v>
      </c>
      <c r="AC47" s="13">
        <v>50.327576287037097</v>
      </c>
      <c r="AD47" s="13">
        <v>50.420485388888885</v>
      </c>
      <c r="AE47" s="13">
        <v>50.425923699999998</v>
      </c>
      <c r="AF47" s="28">
        <v>-0.14740822222222219</v>
      </c>
      <c r="AG47" s="28">
        <v>0.19618720000000001</v>
      </c>
      <c r="AH47" s="28">
        <v>1.1275081509259253</v>
      </c>
      <c r="AI47" s="28">
        <v>0.42963937777777794</v>
      </c>
      <c r="AJ47" s="28">
        <v>0.16849598888888889</v>
      </c>
      <c r="AK47" s="13">
        <v>31.313106399999995</v>
      </c>
      <c r="AL47" s="13">
        <v>28.679193811111109</v>
      </c>
      <c r="AM47" s="13">
        <v>28.13941986944447</v>
      </c>
      <c r="AN47" s="13">
        <v>28.81640967777777</v>
      </c>
      <c r="AO47" s="13">
        <v>31.855918822222218</v>
      </c>
      <c r="AP47" s="13"/>
      <c r="AQ47" s="13"/>
      <c r="AR47" s="13"/>
      <c r="AS47" s="13"/>
      <c r="AT47" s="13"/>
    </row>
    <row r="48" spans="1:46" s="6" customFormat="1" x14ac:dyDescent="0.25">
      <c r="A48" s="6">
        <v>600</v>
      </c>
      <c r="B48" s="12"/>
      <c r="C48" s="12"/>
      <c r="D48" s="12"/>
      <c r="E48" s="12"/>
      <c r="F48" s="12"/>
      <c r="G48" s="12"/>
      <c r="H48" s="53">
        <v>1.2</v>
      </c>
      <c r="I48" s="19"/>
      <c r="J48" s="19">
        <f>(V48*$H$48*$G$10+$G$11+$P48-Q48)/(V48*$H$48)</f>
        <v>1.0849254802076338</v>
      </c>
      <c r="K48" s="19">
        <f>(W48*$H$48*$G$10+$G$11+$P48-R48)/(W48*$H$48)</f>
        <v>1.0300271999623831</v>
      </c>
      <c r="L48" s="19">
        <f>(X48*$H$48*$G$10+$G$11+$P48-S48)/(X48*$H$48)</f>
        <v>1.0320124477349277</v>
      </c>
      <c r="M48" s="19">
        <f>(Y48*$H$48*$G$10+$G$11+$P48-T48)/(Y48*$H$48)</f>
        <v>1.0605556953075981</v>
      </c>
      <c r="N48" s="19">
        <f>(Z48*$H$48*$G$10+$G$11+$P48-U48)/(Z48*$H$48)</f>
        <v>1.093823460057433</v>
      </c>
      <c r="O48" s="49">
        <v>600</v>
      </c>
      <c r="P48" s="14">
        <v>73.938598999999996</v>
      </c>
      <c r="Q48" s="13">
        <v>70.882756999999998</v>
      </c>
      <c r="R48" s="13">
        <v>71.125213000000002</v>
      </c>
      <c r="S48" s="13">
        <v>70.928990999999996</v>
      </c>
      <c r="T48" s="13">
        <v>70.981009</v>
      </c>
      <c r="U48" s="13">
        <v>70.826567999999995</v>
      </c>
      <c r="V48" s="29">
        <v>3.7934296777777776</v>
      </c>
      <c r="W48" s="29">
        <v>3.8035571111111115</v>
      </c>
      <c r="X48" s="29">
        <v>4.0572507985074626</v>
      </c>
      <c r="Y48" s="29">
        <v>3.8098573444444432</v>
      </c>
      <c r="Z48" s="29">
        <v>3.8127473888888881</v>
      </c>
      <c r="AA48" s="13">
        <v>50.149274399999996</v>
      </c>
      <c r="AB48" s="13">
        <v>50.131166233333339</v>
      </c>
      <c r="AC48" s="13">
        <v>50.182322594795501</v>
      </c>
      <c r="AD48" s="13">
        <v>50.232939277777767</v>
      </c>
      <c r="AE48" s="13">
        <v>50.249159133333329</v>
      </c>
      <c r="AF48" s="28">
        <v>0.55690597777777784</v>
      </c>
      <c r="AG48" s="28">
        <v>0.79732055555555548</v>
      </c>
      <c r="AH48" s="28">
        <v>1.5783238513011155</v>
      </c>
      <c r="AI48" s="28">
        <v>0.64480167777777775</v>
      </c>
      <c r="AJ48" s="28">
        <v>0.40356326666666664</v>
      </c>
      <c r="AK48" s="13">
        <v>31.170113433333331</v>
      </c>
      <c r="AL48" s="13">
        <v>28.871359088888902</v>
      </c>
      <c r="AM48" s="13">
        <v>28.765051338289958</v>
      </c>
      <c r="AN48" s="13">
        <v>29.088624822222229</v>
      </c>
      <c r="AO48" s="13">
        <v>31.39084246666668</v>
      </c>
      <c r="AP48" s="13"/>
      <c r="AQ48" s="13"/>
      <c r="AR48" s="13"/>
      <c r="AS48" s="13"/>
      <c r="AT48" s="13"/>
    </row>
    <row r="49" spans="1:46" x14ac:dyDescent="0.25">
      <c r="H49" s="54"/>
      <c r="I49" s="60"/>
      <c r="J49" s="19"/>
      <c r="K49" s="19"/>
      <c r="L49" s="19"/>
      <c r="M49" s="19"/>
      <c r="N49" s="19"/>
      <c r="O49" s="43" t="s">
        <v>35</v>
      </c>
      <c r="P49" s="2"/>
      <c r="Q49"/>
      <c r="R49"/>
      <c r="S49"/>
      <c r="T49"/>
      <c r="U49"/>
    </row>
    <row r="50" spans="1:46" x14ac:dyDescent="0.25">
      <c r="H50" s="54"/>
      <c r="I50" s="60"/>
      <c r="J50" s="19"/>
      <c r="K50" s="19"/>
      <c r="L50" s="19"/>
      <c r="M50" s="19"/>
      <c r="N50" s="19"/>
      <c r="O50" s="43"/>
      <c r="P50" s="2"/>
      <c r="Q50"/>
      <c r="R50"/>
      <c r="S50"/>
      <c r="T50"/>
      <c r="U50"/>
    </row>
    <row r="51" spans="1:46" x14ac:dyDescent="0.25">
      <c r="H51" s="54"/>
      <c r="I51" s="60"/>
      <c r="J51" s="19"/>
      <c r="K51" s="19"/>
      <c r="L51" s="19"/>
      <c r="M51" s="19"/>
      <c r="N51" s="19"/>
      <c r="O51" s="43"/>
      <c r="P51" s="2" t="s">
        <v>36</v>
      </c>
      <c r="Q51"/>
      <c r="R51"/>
      <c r="S51"/>
      <c r="T51"/>
      <c r="U51"/>
    </row>
    <row r="52" spans="1:46" x14ac:dyDescent="0.25">
      <c r="A52" s="22">
        <f t="shared" ref="A52:A57" si="40">A15</f>
        <v>150</v>
      </c>
      <c r="B52" s="12">
        <f t="shared" ref="B52:B57" si="41">P6-P52</f>
        <v>-0.64423890243901916</v>
      </c>
      <c r="C52" s="12">
        <f t="shared" ref="C52:C57" si="42">Q6-Q52-(AA6-AA52)*$F$3-$G$3*(AF6+AK6-AF52-AK52)</f>
        <v>1.3814964359831703</v>
      </c>
      <c r="D52" s="12">
        <f t="shared" ref="D52:D57" si="43">R6-R52-(AB6-AB52)*$F$4-$G$4*(AG6+AL6-AG52-AL52)</f>
        <v>1.0739622508266118</v>
      </c>
      <c r="E52" s="12">
        <f t="shared" ref="E52:E57" si="44">S6-S52-(AC6-AC52)*$F$5-$G$5*(AH6+AM6-AH52-AM52)</f>
        <v>0.59884323292476482</v>
      </c>
      <c r="F52" s="12">
        <f t="shared" ref="F52:F57" si="45">T6-T52-(AD6-AD52)*$F$4-$G$4*(AI6+AN6-AI52-AN52)</f>
        <v>0.11196476881737283</v>
      </c>
      <c r="G52" s="12">
        <f t="shared" ref="G52:G57" si="46">U6-U52-(AE6-AE52)*$F$3-$G$3*(AJ6+AO6-AJ52-AO52)</f>
        <v>0.53212639110250626</v>
      </c>
      <c r="H52" s="53">
        <v>1</v>
      </c>
      <c r="I52" s="19"/>
      <c r="J52" s="19">
        <f>(V52*$H$52*$B$10+$B$11+$P52-Q52)/(V52*$H$52)</f>
        <v>1.122650743411431</v>
      </c>
      <c r="K52" s="19">
        <f>(W52*$H$52*$B$10+$B$11+$P52-R52)/(W52*$H$52)</f>
        <v>1.1479627875158687</v>
      </c>
      <c r="L52" s="19">
        <f>(X52*$H$52*$B$10+$B$11+$P52-S52)/(X52*$H$52)</f>
        <v>1.1218861381649743</v>
      </c>
      <c r="M52" s="19">
        <f>(Y52*$H$52*$B$10+$B$11+$P52-T52)/(Y52*$H$52)</f>
        <v>1.1543867164941326</v>
      </c>
      <c r="N52" s="19">
        <f>(Z52*$H$52*$B$10+$B$11+$P52-U52)/(Z52*$H$52)</f>
        <v>1.1698890545648439</v>
      </c>
      <c r="O52" s="47">
        <v>150</v>
      </c>
      <c r="P52" s="26">
        <v>9.3652949999999997</v>
      </c>
      <c r="Q52" s="26">
        <v>7.7525440000000003</v>
      </c>
      <c r="R52" s="26">
        <v>7.405424</v>
      </c>
      <c r="S52" s="26">
        <v>7.1758920000000002</v>
      </c>
      <c r="T52" s="26">
        <v>7.3874490000000002</v>
      </c>
      <c r="U52" s="26">
        <v>7.615405</v>
      </c>
      <c r="V52" s="29">
        <v>2.7395088529411749</v>
      </c>
      <c r="W52" s="29">
        <v>3.2025557279411752</v>
      </c>
      <c r="X52" s="29">
        <v>3.7481053185185194</v>
      </c>
      <c r="Y52" s="29">
        <v>3.1982708382352949</v>
      </c>
      <c r="Z52" s="29">
        <v>2.7519389264705874</v>
      </c>
      <c r="AA52" s="26">
        <v>50.317934757352951</v>
      </c>
      <c r="AB52" s="26">
        <v>50.302059941176459</v>
      </c>
      <c r="AC52" s="26">
        <v>50.35826907777777</v>
      </c>
      <c r="AD52" s="26">
        <v>50.394934102941207</v>
      </c>
      <c r="AE52" s="26">
        <v>50.409839176470577</v>
      </c>
      <c r="AF52" s="29">
        <v>1.8484300661764697</v>
      </c>
      <c r="AG52" s="29">
        <v>2.2953237058823528</v>
      </c>
      <c r="AH52" s="29">
        <v>3.0723731259259282</v>
      </c>
      <c r="AI52" s="29">
        <v>2.4716707794117632</v>
      </c>
      <c r="AJ52" s="29">
        <v>1.970071448529412</v>
      </c>
      <c r="AK52" s="26">
        <v>33.613603654411754</v>
      </c>
      <c r="AL52" s="26">
        <v>31.191722772058817</v>
      </c>
      <c r="AM52" s="26">
        <v>30.588618685185175</v>
      </c>
      <c r="AN52" s="26">
        <v>31.377444279411769</v>
      </c>
      <c r="AO52" s="26">
        <v>33.866071014705881</v>
      </c>
      <c r="AP52" s="26"/>
      <c r="AQ52" s="26"/>
      <c r="AR52" s="26"/>
      <c r="AS52" s="26"/>
      <c r="AT52" s="26"/>
    </row>
    <row r="53" spans="1:46" x14ac:dyDescent="0.25">
      <c r="A53" s="22">
        <f t="shared" si="40"/>
        <v>200</v>
      </c>
      <c r="B53" s="12">
        <f t="shared" si="41"/>
        <v>-0.84453612195120087</v>
      </c>
      <c r="C53" s="12">
        <f t="shared" si="42"/>
        <v>1.0809553532475813</v>
      </c>
      <c r="D53" s="12">
        <f t="shared" si="43"/>
        <v>0.42256143802345658</v>
      </c>
      <c r="E53" s="12">
        <f t="shared" si="44"/>
        <v>0.25959489736688135</v>
      </c>
      <c r="F53" s="12">
        <f t="shared" si="45"/>
        <v>-0.51449875861548278</v>
      </c>
      <c r="G53" s="12">
        <f t="shared" si="46"/>
        <v>1.8614282517427583E-2</v>
      </c>
      <c r="H53" s="53">
        <v>1.06</v>
      </c>
      <c r="I53" s="19"/>
      <c r="J53" s="19">
        <f>(V53*$H$53*$C$10+$C$11+$P53-Q53)/(V53*$H$53)</f>
        <v>1.1357423989159772</v>
      </c>
      <c r="K53" s="19">
        <f>(W53*$H$53*$C$10+$C$11+$P53-R53)/(W53*$H$53)</f>
        <v>1.138715554122798</v>
      </c>
      <c r="L53" s="19">
        <f>(X53*$H$53*$C$10+$C$11+$P53-S53)/(X53*$H$53)</f>
        <v>1.1357390948481383</v>
      </c>
      <c r="M53" s="19">
        <f>(Y53*$H$53*$C$10+$C$11+$P53-T53)/(Y53*$H$53)</f>
        <v>1.1798556067236308</v>
      </c>
      <c r="N53" s="19">
        <f>(Z53*$H$53*$C$10+$C$11+$P53-U53)/(Z53*$H$53)</f>
        <v>1.1967727309470368</v>
      </c>
      <c r="O53" s="47">
        <v>200</v>
      </c>
      <c r="P53" s="26">
        <v>13.854497</v>
      </c>
      <c r="Q53" s="26">
        <v>11.869459000000001</v>
      </c>
      <c r="R53" s="26">
        <v>11.513961</v>
      </c>
      <c r="S53" s="26">
        <v>11.135256</v>
      </c>
      <c r="T53" s="26">
        <v>11.350262000000001</v>
      </c>
      <c r="U53" s="26">
        <v>11.662312</v>
      </c>
      <c r="V53" s="29">
        <v>3.124506382352942</v>
      </c>
      <c r="W53" s="29">
        <v>3.6765922794117656</v>
      </c>
      <c r="X53" s="29">
        <v>4.3031583494423797</v>
      </c>
      <c r="Y53" s="29">
        <v>3.681622198529412</v>
      </c>
      <c r="Z53" s="29">
        <v>3.131801022058823</v>
      </c>
      <c r="AA53" s="26">
        <v>50.210233124999995</v>
      </c>
      <c r="AB53" s="26">
        <v>50.223610286764696</v>
      </c>
      <c r="AC53" s="26">
        <v>50.260238092592623</v>
      </c>
      <c r="AD53" s="26">
        <v>50.299182404411759</v>
      </c>
      <c r="AE53" s="26">
        <v>50.3096066985294</v>
      </c>
      <c r="AF53" s="29">
        <v>1.572048323529412</v>
      </c>
      <c r="AG53" s="29">
        <v>1.9265483455882355</v>
      </c>
      <c r="AH53" s="29">
        <v>2.472327722222222</v>
      </c>
      <c r="AI53" s="29">
        <v>1.6559127941176472</v>
      </c>
      <c r="AJ53" s="29">
        <v>1.2450806176470586</v>
      </c>
      <c r="AK53" s="26">
        <v>33.001755257352954</v>
      </c>
      <c r="AL53" s="26">
        <v>30.469244544117633</v>
      </c>
      <c r="AM53" s="26">
        <v>29.611553648148139</v>
      </c>
      <c r="AN53" s="26">
        <v>30.354952426470589</v>
      </c>
      <c r="AO53" s="26">
        <v>32.936806169117631</v>
      </c>
      <c r="AP53" s="26"/>
      <c r="AQ53" s="26"/>
      <c r="AR53" s="26"/>
      <c r="AS53" s="26"/>
      <c r="AT53" s="26"/>
    </row>
    <row r="54" spans="1:46" x14ac:dyDescent="0.25">
      <c r="A54" s="22">
        <f t="shared" si="40"/>
        <v>250</v>
      </c>
      <c r="B54" s="12">
        <f t="shared" si="41"/>
        <v>-1.1384429999999988</v>
      </c>
      <c r="C54" s="12">
        <f t="shared" si="42"/>
        <v>-1.360050895570581</v>
      </c>
      <c r="D54" s="12">
        <f t="shared" si="43"/>
        <v>-1.9441433904971424</v>
      </c>
      <c r="E54" s="12">
        <f t="shared" si="44"/>
        <v>-1.4769246728008376</v>
      </c>
      <c r="F54" s="12">
        <f t="shared" si="45"/>
        <v>-1.0249772699645294</v>
      </c>
      <c r="G54" s="12">
        <f t="shared" si="46"/>
        <v>-0.54729200545846801</v>
      </c>
      <c r="H54" s="53">
        <v>1</v>
      </c>
      <c r="I54" s="19"/>
      <c r="J54" s="19">
        <f>(V54*$H$54*$D$10+$D$11+$P54-Q54)/(V54*$H$54)</f>
        <v>1.2278238294213655</v>
      </c>
      <c r="K54" s="19">
        <f>(W54*$H$54*$D$10+$D$11+$P54-R54)/(W54*$H$54)</f>
        <v>1.2150305089173148</v>
      </c>
      <c r="L54" s="19">
        <f>(X54*$H$54*$D$10+$D$11+$P54-S54)/(X54*$H$54)</f>
        <v>1.2017478889615114</v>
      </c>
      <c r="M54" s="19">
        <f>(Y54*$H$54*$D$10+$D$11+$P54-T54)/(Y54*$H$54)</f>
        <v>1.2168953355793821</v>
      </c>
      <c r="N54" s="19">
        <f>(Z54*$H$54*$D$10+$D$11+$P54-U54)/(Z54*$H$54)</f>
        <v>1.2374194883977547</v>
      </c>
      <c r="O54" s="47">
        <v>250</v>
      </c>
      <c r="P54" s="26">
        <v>18.948601</v>
      </c>
      <c r="Q54" s="26">
        <v>16.339908999999999</v>
      </c>
      <c r="R54" s="26">
        <v>15.886266000000001</v>
      </c>
      <c r="S54" s="26">
        <v>15.400482</v>
      </c>
      <c r="T54" s="26">
        <v>15.872680000000001</v>
      </c>
      <c r="U54" s="26">
        <v>16.297443999999999</v>
      </c>
      <c r="V54" s="29">
        <v>3.5530954264705885</v>
      </c>
      <c r="W54" s="29">
        <v>4.2378407720588243</v>
      </c>
      <c r="X54" s="29">
        <v>4.9953501784386614</v>
      </c>
      <c r="Y54" s="29">
        <v>4.2456179632352944</v>
      </c>
      <c r="Z54" s="29">
        <v>3.5642374814814812</v>
      </c>
      <c r="AA54" s="26">
        <v>50.083218058823526</v>
      </c>
      <c r="AB54" s="26">
        <v>50.102803632352945</v>
      </c>
      <c r="AC54" s="26">
        <v>50.145700074074071</v>
      </c>
      <c r="AD54" s="26">
        <v>50.189539772058815</v>
      </c>
      <c r="AE54" s="26">
        <v>50.196468733333354</v>
      </c>
      <c r="AF54" s="29">
        <v>0.7696370735294118</v>
      </c>
      <c r="AG54" s="29">
        <v>1.1010494558823527</v>
      </c>
      <c r="AH54" s="29">
        <v>1.7526941259259261</v>
      </c>
      <c r="AI54" s="29">
        <v>1.1609854705882352</v>
      </c>
      <c r="AJ54" s="29">
        <v>0.67208695555555553</v>
      </c>
      <c r="AK54" s="26">
        <v>32.043459750000011</v>
      </c>
      <c r="AL54" s="26">
        <v>29.448269117647047</v>
      </c>
      <c r="AM54" s="26">
        <v>28.484480296296283</v>
      </c>
      <c r="AN54" s="26">
        <v>29.468997272058825</v>
      </c>
      <c r="AO54" s="26">
        <v>32.166191133333314</v>
      </c>
      <c r="AP54" s="26"/>
      <c r="AQ54" s="26"/>
      <c r="AR54" s="26"/>
      <c r="AS54" s="26"/>
      <c r="AT54" s="26"/>
    </row>
    <row r="55" spans="1:46" x14ac:dyDescent="0.25">
      <c r="A55" s="22">
        <f t="shared" si="40"/>
        <v>300</v>
      </c>
      <c r="B55" s="12">
        <f t="shared" si="41"/>
        <v>-1.4483726341463026</v>
      </c>
      <c r="C55" s="12">
        <f t="shared" si="42"/>
        <v>-1.2989133749588582</v>
      </c>
      <c r="D55" s="12">
        <f t="shared" si="43"/>
        <v>-2.3839796741687782</v>
      </c>
      <c r="E55" s="12">
        <f t="shared" si="44"/>
        <v>-2.2946279974176207</v>
      </c>
      <c r="F55" s="12">
        <f t="shared" si="45"/>
        <v>-2.2880774032027489</v>
      </c>
      <c r="G55" s="12">
        <f t="shared" si="46"/>
        <v>-1.7543161972294024</v>
      </c>
      <c r="H55" s="53">
        <v>1.06</v>
      </c>
      <c r="I55" s="19"/>
      <c r="J55" s="19">
        <f>(V55*$H$55*$E$10+$E$11+$P55-Q55)/(V55*$H$55)</f>
        <v>1.2930605526455645</v>
      </c>
      <c r="K55" s="19">
        <f>(W55*$H$55*$E$10+$E$11+$P55-R55)/(W55*$H$55)</f>
        <v>1.2137181629357161</v>
      </c>
      <c r="L55" s="19">
        <f>(X55*$H$55*$E$10+$E$11+$P55-S55)/(X55*$H$55)</f>
        <v>1.2146242983440707</v>
      </c>
      <c r="M55" s="19">
        <f>(Y55*$H$55*$E$10+$E$11+$P55-T55)/(Y55*$H$55)</f>
        <v>1.2430628046558734</v>
      </c>
      <c r="N55" s="19">
        <f>(Z55*$H$55*$E$10+$E$11+$P55-U55)/(Z55*$H$55)</f>
        <v>1.2381915557846961</v>
      </c>
      <c r="O55" s="47">
        <v>300</v>
      </c>
      <c r="P55" s="26">
        <v>24.584489000000001</v>
      </c>
      <c r="Q55" s="26">
        <v>21.267337999999999</v>
      </c>
      <c r="R55" s="26">
        <v>20.948191000000001</v>
      </c>
      <c r="S55" s="26">
        <v>20.243701000000001</v>
      </c>
      <c r="T55" s="26">
        <v>20.788577</v>
      </c>
      <c r="U55" s="26">
        <v>21.490016000000001</v>
      </c>
      <c r="V55" s="69">
        <v>3.9092684044117654</v>
      </c>
      <c r="W55" s="69">
        <v>4.7493974044117646</v>
      </c>
      <c r="X55" s="69">
        <v>5.6558230962962952</v>
      </c>
      <c r="Y55" s="69">
        <v>4.7642073676470602</v>
      </c>
      <c r="Z55" s="69">
        <v>3.9151511102941159</v>
      </c>
      <c r="AA55" s="26">
        <v>49.926560110294126</v>
      </c>
      <c r="AB55" s="26">
        <v>49.929095757352961</v>
      </c>
      <c r="AC55" s="26">
        <v>49.990274825925958</v>
      </c>
      <c r="AD55" s="26">
        <v>50.040242374999991</v>
      </c>
      <c r="AE55" s="26">
        <v>50.065050161764667</v>
      </c>
      <c r="AF55" s="29">
        <v>0.2820431911764707</v>
      </c>
      <c r="AG55" s="29">
        <v>0.53424416911764705</v>
      </c>
      <c r="AH55" s="29">
        <v>1.2621952481481482</v>
      </c>
      <c r="AI55" s="29">
        <v>0.63496296323529411</v>
      </c>
      <c r="AJ55" s="29">
        <v>0.45394387499999983</v>
      </c>
      <c r="AK55" s="26">
        <v>31.329671051470587</v>
      </c>
      <c r="AL55" s="26">
        <v>28.521643242647059</v>
      </c>
      <c r="AM55" s="26">
        <v>27.431618037037062</v>
      </c>
      <c r="AN55" s="26">
        <v>28.634437683823521</v>
      </c>
      <c r="AO55" s="26">
        <v>31.563732904411754</v>
      </c>
      <c r="AP55" s="26"/>
      <c r="AQ55" s="26"/>
      <c r="AR55" s="26"/>
      <c r="AS55" s="26"/>
      <c r="AT55" s="26"/>
    </row>
    <row r="56" spans="1:46" x14ac:dyDescent="0.25">
      <c r="A56" s="22">
        <f t="shared" si="40"/>
        <v>350</v>
      </c>
      <c r="B56" s="12">
        <f t="shared" si="41"/>
        <v>-1.9263797560975995</v>
      </c>
      <c r="C56" s="12">
        <f t="shared" si="42"/>
        <v>-0.64535743866217965</v>
      </c>
      <c r="D56" s="12">
        <f t="shared" si="43"/>
        <v>-1.836852024523056</v>
      </c>
      <c r="E56" s="12">
        <f t="shared" si="44"/>
        <v>-2.4379708749692193</v>
      </c>
      <c r="F56" s="12">
        <f t="shared" si="45"/>
        <v>-2.4589753135525267</v>
      </c>
      <c r="G56" s="12">
        <f t="shared" si="46"/>
        <v>-1.690970363964075</v>
      </c>
      <c r="H56" s="53">
        <v>1</v>
      </c>
      <c r="I56" s="19"/>
      <c r="J56" s="19">
        <f>(V56*$H$57*$F$10+$F$11+$P56-Q56)/(V56*$H$57)</f>
        <v>1.0865198866045145</v>
      </c>
      <c r="K56" s="19">
        <f>(W56*$H$55*$E$10+$E$11+$P56-R56)/(W56*$H$55)</f>
        <v>1.1490370497664577</v>
      </c>
      <c r="L56" s="19">
        <f>(X56*$H$55*$E$10+$E$11+$P56-S56)/(X56*$H$55)</f>
        <v>1.1198559995574884</v>
      </c>
      <c r="M56" s="19">
        <f>(Y56*$H$55*$E$10+$E$11+$P56-T56)/(Y56*$H$55)</f>
        <v>1.1329296105113278</v>
      </c>
      <c r="N56" s="19">
        <f>(Z56*$H$55*$E$10+$E$11+$P56-U56)/(Z56*$H$55)</f>
        <v>1.148653576391796</v>
      </c>
      <c r="O56" s="47">
        <v>350</v>
      </c>
      <c r="P56" s="26">
        <v>30.748023</v>
      </c>
      <c r="Q56" s="26">
        <v>28.138611999999998</v>
      </c>
      <c r="R56" s="26">
        <v>27.770403999999999</v>
      </c>
      <c r="S56" s="26">
        <v>27.460035000000001</v>
      </c>
      <c r="T56" s="26">
        <v>27.838999000000001</v>
      </c>
      <c r="U56" s="26">
        <v>28.107513000000001</v>
      </c>
      <c r="V56" s="29">
        <v>3.7807495037037047</v>
      </c>
      <c r="W56" s="29">
        <v>4.2754131323529414</v>
      </c>
      <c r="X56" s="29">
        <v>4.9343317592592619</v>
      </c>
      <c r="Y56" s="29">
        <v>4.2818352279411753</v>
      </c>
      <c r="Z56" s="29">
        <v>3.7978505661764692</v>
      </c>
      <c r="AA56" s="26">
        <v>49.766055492647041</v>
      </c>
      <c r="AB56" s="26">
        <v>49.793189647058824</v>
      </c>
      <c r="AC56" s="26">
        <v>49.838368492592615</v>
      </c>
      <c r="AD56" s="26">
        <v>49.887185448529401</v>
      </c>
      <c r="AE56" s="26">
        <v>49.912033220588235</v>
      </c>
      <c r="AF56" s="29">
        <v>1.3925241985294112</v>
      </c>
      <c r="AG56" s="29">
        <v>1.9651612132352942</v>
      </c>
      <c r="AH56" s="29">
        <v>2.8977689555555548</v>
      </c>
      <c r="AI56" s="29">
        <v>2.245346205882353</v>
      </c>
      <c r="AJ56" s="29">
        <v>1.8961428676470584</v>
      </c>
      <c r="AK56" s="26">
        <v>32.352111426470579</v>
      </c>
      <c r="AL56" s="26">
        <v>30.042719264705887</v>
      </c>
      <c r="AM56" s="26">
        <v>29.20733226296295</v>
      </c>
      <c r="AN56" s="26">
        <v>30.148019007352932</v>
      </c>
      <c r="AO56" s="26">
        <v>32.669558124999995</v>
      </c>
      <c r="AP56" s="26"/>
      <c r="AQ56" s="26"/>
      <c r="AR56" s="26"/>
      <c r="AS56" s="26"/>
      <c r="AT56" s="26"/>
    </row>
    <row r="57" spans="1:46" x14ac:dyDescent="0.25">
      <c r="A57" s="22">
        <f t="shared" si="40"/>
        <v>400</v>
      </c>
      <c r="B57" s="12">
        <f t="shared" si="41"/>
        <v>-2.4653389756096971</v>
      </c>
      <c r="C57" s="12">
        <f t="shared" si="42"/>
        <v>-1.9612704206721072</v>
      </c>
      <c r="D57" s="12">
        <f t="shared" si="43"/>
        <v>-3.1950186008760877</v>
      </c>
      <c r="E57" s="12">
        <f t="shared" si="44"/>
        <v>-3.4822449179881896</v>
      </c>
      <c r="F57" s="12">
        <f t="shared" si="45"/>
        <v>-2.9636834677380097</v>
      </c>
      <c r="G57" s="12">
        <f t="shared" si="46"/>
        <v>-1.9809796140178664</v>
      </c>
      <c r="H57" s="53">
        <v>1.06</v>
      </c>
      <c r="I57" s="19"/>
      <c r="J57" s="19">
        <f>(V57*$H$57*$F$10+$F$11+$P57-Q57)/(V57*$H$57)</f>
        <v>1.1082948047716192</v>
      </c>
      <c r="K57" s="19">
        <f>(W57*$H$57*$F$10+$F$11+$P57-R57)/(W57*$H$57)</f>
        <v>1.082600782216151</v>
      </c>
      <c r="L57" s="19">
        <f>(X57*$H$57*$F$10+$F$11+$P57-S57)/(X57*$H$57)</f>
        <v>1.0091152061809914</v>
      </c>
      <c r="M57" s="19">
        <f>(Y57*$H$57*$F$10+$F$11+$P57-T57)/(Y57*$H$57)</f>
        <v>1.0566655541757102</v>
      </c>
      <c r="N57" s="19">
        <f>(Z57*$H$57*$F$10+$F$11+$P57-U57)/(Z57*$H$57)</f>
        <v>1.0521948750550463</v>
      </c>
      <c r="O57" s="47">
        <v>400</v>
      </c>
      <c r="P57" s="26">
        <v>37.718347999999999</v>
      </c>
      <c r="Q57" s="26">
        <v>35.002822999999999</v>
      </c>
      <c r="R57" s="26">
        <v>34.929299</v>
      </c>
      <c r="S57" s="26">
        <v>34.972788000000001</v>
      </c>
      <c r="T57" s="26">
        <v>35.036107000000001</v>
      </c>
      <c r="U57" s="26">
        <v>35.217022999999998</v>
      </c>
      <c r="V57" s="29">
        <v>3.8069600882352916</v>
      </c>
      <c r="W57" s="29">
        <v>4.0630797037037061</v>
      </c>
      <c r="X57" s="29">
        <v>4.5077070629629663</v>
      </c>
      <c r="Y57" s="29">
        <v>4.0704419117647062</v>
      </c>
      <c r="Z57" s="29">
        <v>3.8254305588235269</v>
      </c>
      <c r="AA57" s="26">
        <v>49.568976426470584</v>
      </c>
      <c r="AB57" s="26">
        <v>49.601936251851832</v>
      </c>
      <c r="AC57" s="26">
        <v>49.655772359259231</v>
      </c>
      <c r="AD57" s="26">
        <v>49.719976308823519</v>
      </c>
      <c r="AE57" s="26">
        <v>49.736532705882361</v>
      </c>
      <c r="AF57" s="29">
        <v>1.5327790735294118</v>
      </c>
      <c r="AG57" s="29">
        <v>1.905926474074074</v>
      </c>
      <c r="AH57" s="29">
        <v>2.6742972148148159</v>
      </c>
      <c r="AI57" s="29">
        <v>1.9964650588235295</v>
      </c>
      <c r="AJ57" s="29">
        <v>1.564611117647059</v>
      </c>
      <c r="AK57" s="26">
        <v>32.307303323529425</v>
      </c>
      <c r="AL57" s="26">
        <v>30.113826266666674</v>
      </c>
      <c r="AM57" s="26">
        <v>29.463074388888899</v>
      </c>
      <c r="AN57" s="26">
        <v>30.189149382352952</v>
      </c>
      <c r="AO57" s="26">
        <v>32.525560580882356</v>
      </c>
      <c r="AP57" s="26"/>
      <c r="AQ57" s="26"/>
      <c r="AR57" s="26"/>
      <c r="AS57" s="26"/>
      <c r="AT57" s="26"/>
    </row>
    <row r="58" spans="1:46" x14ac:dyDescent="0.25">
      <c r="H58" s="55"/>
      <c r="I58" s="61"/>
      <c r="K58" s="3"/>
      <c r="O58" s="43" t="s">
        <v>44</v>
      </c>
      <c r="P58"/>
      <c r="Q58" s="5"/>
      <c r="R58" s="5"/>
      <c r="S58" s="5"/>
      <c r="T58" s="5"/>
      <c r="U58" s="5"/>
    </row>
    <row r="59" spans="1:46" x14ac:dyDescent="0.25">
      <c r="O59" s="48"/>
      <c r="P59"/>
      <c r="Q59" s="5"/>
      <c r="R59" s="5"/>
      <c r="S59" s="5"/>
      <c r="T59" s="5"/>
      <c r="U59" s="5"/>
    </row>
    <row r="60" spans="1:46" x14ac:dyDescent="0.25">
      <c r="P60" s="2" t="s">
        <v>43</v>
      </c>
    </row>
    <row r="61" spans="1:46" x14ac:dyDescent="0.25">
      <c r="A61" s="36">
        <f>O61</f>
        <v>250</v>
      </c>
      <c r="B61" s="12">
        <f>P8-P61</f>
        <v>-0.41817299999999946</v>
      </c>
      <c r="C61" s="12"/>
      <c r="D61" s="12">
        <f>R8-R61-(AB8-AB61)*$F$4-$G$4*(AG8+AL8-AG61-AL61)</f>
        <v>7.5407298227453685</v>
      </c>
      <c r="E61" s="12">
        <f>S8-S61-(AC8-AC61)*$F$5-$G$5*(AH8+AM8-AH61-AM61)</f>
        <v>6.8546679891990614</v>
      </c>
      <c r="F61" s="12">
        <f>T8-T61-(AD8-AD61)*$F$4-$G$4*(AI8+AN8-AI61-AN61)</f>
        <v>7.3541682159359834</v>
      </c>
      <c r="G61" s="12"/>
      <c r="H61" s="53">
        <v>1</v>
      </c>
      <c r="I61" s="19"/>
      <c r="J61" s="19"/>
      <c r="K61" s="19">
        <f t="shared" ref="K61:M62" si="47">(W61*$H61*$D$10+$D$11+$P61-R61)/(W61*$H61)</f>
        <v>1.3485912181115975</v>
      </c>
      <c r="L61" s="19">
        <f t="shared" si="47"/>
        <v>1.3285106960110227</v>
      </c>
      <c r="M61" s="19">
        <f t="shared" si="47"/>
        <v>1.3395762959682189</v>
      </c>
      <c r="N61" s="19"/>
      <c r="O61" s="42">
        <v>250</v>
      </c>
      <c r="P61" s="26">
        <v>18.228331000000001</v>
      </c>
      <c r="Q61" s="26"/>
      <c r="R61" s="26">
        <v>14.562976870967701</v>
      </c>
      <c r="S61" s="26">
        <v>13.9780723548387</v>
      </c>
      <c r="T61" s="26">
        <v>14.6181962258065</v>
      </c>
      <c r="U61" s="26"/>
      <c r="V61" s="29"/>
      <c r="W61" s="29">
        <v>4.2807538709677404</v>
      </c>
      <c r="X61" s="29">
        <v>5.0771617741935504</v>
      </c>
      <c r="Y61" s="29">
        <v>4.2612692903225797</v>
      </c>
      <c r="Z61" s="29"/>
      <c r="AA61" s="26"/>
      <c r="AB61" s="26">
        <v>50.269216096774201</v>
      </c>
      <c r="AC61" s="26">
        <v>50.300657967741898</v>
      </c>
      <c r="AD61" s="26">
        <v>50.310792612903199</v>
      </c>
      <c r="AE61" s="26"/>
      <c r="AF61" s="29"/>
      <c r="AG61" s="29">
        <v>3.2489842580645201</v>
      </c>
      <c r="AH61" s="29">
        <v>3.6162459354838701</v>
      </c>
      <c r="AI61" s="29">
        <v>2.77801980645161</v>
      </c>
      <c r="AJ61" s="29"/>
      <c r="AK61" s="26"/>
      <c r="AL61" s="26">
        <v>34.781154774193503</v>
      </c>
      <c r="AM61" s="26">
        <v>32.837031838709699</v>
      </c>
      <c r="AN61" s="26">
        <v>34.403320451612899</v>
      </c>
      <c r="AO61" s="26"/>
      <c r="AP61" s="26"/>
      <c r="AQ61" s="26"/>
      <c r="AR61" s="26"/>
      <c r="AS61" s="26"/>
      <c r="AT61" s="26"/>
    </row>
    <row r="62" spans="1:46" x14ac:dyDescent="0.25">
      <c r="A62" s="36">
        <f t="shared" ref="A62:A64" si="48">O62</f>
        <v>275</v>
      </c>
      <c r="B62" s="12"/>
      <c r="C62" s="12"/>
      <c r="D62" s="12"/>
      <c r="E62" s="12"/>
      <c r="F62" s="12"/>
      <c r="G62" s="12"/>
      <c r="H62" s="53">
        <v>1</v>
      </c>
      <c r="I62" s="19"/>
      <c r="J62" s="19"/>
      <c r="K62" s="19">
        <f t="shared" si="47"/>
        <v>1.3926462731039426</v>
      </c>
      <c r="L62" s="19">
        <f t="shared" si="47"/>
        <v>1.3470351899217541</v>
      </c>
      <c r="M62" s="19">
        <f t="shared" si="47"/>
        <v>1.3611709960268525</v>
      </c>
      <c r="N62" s="19"/>
      <c r="O62" s="42">
        <v>275</v>
      </c>
      <c r="P62" s="26">
        <v>20.84873</v>
      </c>
      <c r="Q62" s="26"/>
      <c r="R62" s="26">
        <v>16.720784096774199</v>
      </c>
      <c r="S62" s="26">
        <v>16.165159838709702</v>
      </c>
      <c r="T62" s="26">
        <v>16.8826011612903</v>
      </c>
      <c r="U62" s="26"/>
      <c r="V62" s="29"/>
      <c r="W62" s="29">
        <v>4.5830191290322597</v>
      </c>
      <c r="X62" s="29">
        <v>5.4712432258064503</v>
      </c>
      <c r="Y62" s="29">
        <v>4.5629450645161302</v>
      </c>
      <c r="Z62" s="29"/>
      <c r="AA62" s="26"/>
      <c r="AB62" s="26">
        <v>50.086105032258097</v>
      </c>
      <c r="AC62" s="26">
        <v>50.136324354838699</v>
      </c>
      <c r="AD62" s="26">
        <v>50.154668354838698</v>
      </c>
      <c r="AE62" s="26"/>
      <c r="AF62" s="29"/>
      <c r="AG62" s="29">
        <v>2.5931445161290299</v>
      </c>
      <c r="AH62" s="29">
        <v>3.1163965161290301</v>
      </c>
      <c r="AI62" s="29">
        <v>2.5255309677419402</v>
      </c>
      <c r="AJ62" s="29"/>
      <c r="AK62" s="26"/>
      <c r="AL62" s="26">
        <v>33.880331677419399</v>
      </c>
      <c r="AM62" s="26">
        <v>32.070700483871001</v>
      </c>
      <c r="AN62" s="26">
        <v>33.673540258064499</v>
      </c>
      <c r="AO62" s="26"/>
      <c r="AP62" s="26"/>
      <c r="AQ62" s="26"/>
      <c r="AR62" s="26"/>
      <c r="AS62" s="26"/>
      <c r="AT62" s="26"/>
    </row>
    <row r="63" spans="1:46" x14ac:dyDescent="0.25">
      <c r="A63" s="36">
        <f t="shared" si="48"/>
        <v>300</v>
      </c>
      <c r="B63" s="12">
        <f>P9-P63</f>
        <v>-0.62256263414630197</v>
      </c>
      <c r="C63" s="12"/>
      <c r="D63" s="12">
        <f>R9-R63-(AB9-AB63)*$F$4-$G$4*(AG9+AL9-AG63-AL63)</f>
        <v>6.383730384368123</v>
      </c>
      <c r="E63" s="12">
        <f>S9-S63-(AC9-AC63)*$F$4-$G$4*(AH9+AM9-AH63-AM63)</f>
        <v>5.2704931315647032</v>
      </c>
      <c r="F63" s="12">
        <f>T9-T63-(AD9-AD63)*$F$4-$G$4*(AI9+AN9-AI63-AN63)</f>
        <v>5.5365936760857313</v>
      </c>
      <c r="G63" s="12"/>
      <c r="H63" s="53">
        <v>1</v>
      </c>
      <c r="I63" s="19"/>
      <c r="J63" s="19"/>
      <c r="K63" s="19">
        <f t="shared" ref="K63:M64" si="49">(W63*$H63*$E$10+$E$11+$P63-R63)/(W63*$H63)</f>
        <v>1.4292088505581515</v>
      </c>
      <c r="L63" s="19">
        <f t="shared" si="49"/>
        <v>1.3996551684013179</v>
      </c>
      <c r="M63" s="19">
        <f t="shared" si="49"/>
        <v>1.3970758666353256</v>
      </c>
      <c r="N63" s="19"/>
      <c r="O63" s="42">
        <v>300</v>
      </c>
      <c r="P63" s="26">
        <v>23.758679000000001</v>
      </c>
      <c r="Q63" s="26"/>
      <c r="R63" s="26">
        <v>19.245192258064499</v>
      </c>
      <c r="S63" s="26">
        <v>18.4833052258065</v>
      </c>
      <c r="T63" s="26">
        <v>19.404092806451601</v>
      </c>
      <c r="U63" s="26"/>
      <c r="V63" s="29"/>
      <c r="W63" s="29">
        <v>4.8141535806451596</v>
      </c>
      <c r="X63" s="29">
        <v>5.8039247096774202</v>
      </c>
      <c r="Y63" s="29">
        <v>4.8095347419354804</v>
      </c>
      <c r="Z63" s="29"/>
      <c r="AA63" s="26"/>
      <c r="AB63" s="26">
        <v>49.887546516128999</v>
      </c>
      <c r="AC63" s="26">
        <v>49.931536322580598</v>
      </c>
      <c r="AD63" s="26">
        <v>49.955233387096797</v>
      </c>
      <c r="AE63" s="26"/>
      <c r="AF63" s="29"/>
      <c r="AG63" s="29">
        <v>2.3391682903225801</v>
      </c>
      <c r="AH63" s="29">
        <v>2.7492468387096798</v>
      </c>
      <c r="AI63" s="29">
        <v>2.1072768387096801</v>
      </c>
      <c r="AJ63" s="29"/>
      <c r="AK63" s="26"/>
      <c r="AL63" s="26">
        <v>33.354199903225798</v>
      </c>
      <c r="AM63" s="26">
        <v>31.4189674516129</v>
      </c>
      <c r="AN63" s="26">
        <v>33.253998548387102</v>
      </c>
      <c r="AO63" s="26"/>
      <c r="AP63" s="26"/>
      <c r="AQ63" s="26"/>
      <c r="AR63" s="26"/>
      <c r="AS63" s="26"/>
      <c r="AT63" s="26"/>
    </row>
    <row r="64" spans="1:46" x14ac:dyDescent="0.25">
      <c r="A64" s="36">
        <f t="shared" si="48"/>
        <v>325</v>
      </c>
      <c r="B64" s="12"/>
      <c r="C64" s="12"/>
      <c r="D64" s="12"/>
      <c r="E64" s="12"/>
      <c r="F64" s="12"/>
      <c r="G64" s="12"/>
      <c r="H64" s="53">
        <v>1</v>
      </c>
      <c r="I64" s="19"/>
      <c r="J64" s="19"/>
      <c r="K64" s="19">
        <f t="shared" si="49"/>
        <v>1.404791706237438</v>
      </c>
      <c r="L64" s="19">
        <f t="shared" si="49"/>
        <v>1.4032432581090277</v>
      </c>
      <c r="M64" s="19">
        <f t="shared" si="49"/>
        <v>1.3999544650678855</v>
      </c>
      <c r="N64" s="19"/>
      <c r="O64" s="42">
        <v>325</v>
      </c>
      <c r="P64" s="26">
        <v>26.714182000000001</v>
      </c>
      <c r="Q64" s="26"/>
      <c r="R64" s="26">
        <v>22.238615580645199</v>
      </c>
      <c r="S64" s="26">
        <v>21.284031258064498</v>
      </c>
      <c r="T64" s="26">
        <v>22.263480032258101</v>
      </c>
      <c r="U64" s="26"/>
      <c r="V64" s="29"/>
      <c r="W64" s="29">
        <v>4.9008330645161298</v>
      </c>
      <c r="X64" s="29">
        <v>5.9499858387096802</v>
      </c>
      <c r="Y64" s="29">
        <v>4.8995659032258096</v>
      </c>
      <c r="Z64" s="29"/>
      <c r="AA64" s="26"/>
      <c r="AB64" s="26">
        <v>49.632656096774198</v>
      </c>
      <c r="AC64" s="26">
        <v>49.700629967741897</v>
      </c>
      <c r="AD64" s="26">
        <v>49.734550645161299</v>
      </c>
      <c r="AE64" s="26"/>
      <c r="AF64" s="29"/>
      <c r="AG64" s="29">
        <v>2.4207534838709699</v>
      </c>
      <c r="AH64" s="29">
        <v>4.0216372580645201</v>
      </c>
      <c r="AI64" s="29">
        <v>3.6216999677419399</v>
      </c>
      <c r="AJ64" s="29"/>
      <c r="AK64" s="26"/>
      <c r="AL64" s="26">
        <v>33.475266741935499</v>
      </c>
      <c r="AM64" s="26">
        <v>32.1663261935484</v>
      </c>
      <c r="AN64" s="26">
        <v>34.252079000000002</v>
      </c>
      <c r="AO64" s="26"/>
      <c r="AP64" s="26"/>
      <c r="AQ64" s="26"/>
      <c r="AR64" s="26"/>
      <c r="AS64" s="26"/>
      <c r="AT64" s="26"/>
    </row>
    <row r="65" spans="1:46" x14ac:dyDescent="0.25">
      <c r="A65" s="36">
        <f>O65</f>
        <v>400</v>
      </c>
      <c r="B65" s="12">
        <f>P11-P65</f>
        <v>-0.87733897560969609</v>
      </c>
      <c r="C65" s="12"/>
      <c r="D65" s="12">
        <f>R11-R65-(AB11-AB65)*$F$4-$G$4*(AG11+AL11-AG65-AL65)</f>
        <v>9.0962728536279762</v>
      </c>
      <c r="E65" s="12">
        <f>S11-S65-(AC11-AC65)*$F$4-$G$4*(AH11+AM11-AH65-AM65)</f>
        <v>7.9803121383120121</v>
      </c>
      <c r="F65" s="12">
        <f>T11-T65-(AD11-AD65)*$F$4-$G$4*(AI11+AN11-AI65-AN65)</f>
        <v>9.1121737730832777</v>
      </c>
      <c r="G65" s="12"/>
      <c r="H65" s="53">
        <v>1</v>
      </c>
      <c r="I65" s="19"/>
      <c r="J65" s="19"/>
      <c r="K65" s="19">
        <f>(W65*$H65*$F$10+$F$11+$P65-R65)/(W65*$H65)</f>
        <v>1.0629715744014709</v>
      </c>
      <c r="L65" s="19">
        <f>(X65*$H65*$F$10+$F$11+$P65-S65)/(X65*$H65)</f>
        <v>1.0243987804504953</v>
      </c>
      <c r="M65" s="19">
        <f>(Y65*$H65*$F$10+$F$11+$P65-T65)/(Y65*$H65)</f>
        <v>1.1030434792735895</v>
      </c>
      <c r="N65" s="19"/>
      <c r="O65" s="42">
        <v>400</v>
      </c>
      <c r="P65" s="26">
        <v>36.130347999999998</v>
      </c>
      <c r="Q65" s="26"/>
      <c r="R65" s="26">
        <v>33.610354225806503</v>
      </c>
      <c r="S65" s="26">
        <v>33.476327096774199</v>
      </c>
      <c r="T65" s="26">
        <v>33.439099290322602</v>
      </c>
      <c r="U65" s="26"/>
      <c r="V65" s="29"/>
      <c r="W65" s="29">
        <v>4.0154207419354799</v>
      </c>
      <c r="X65" s="29">
        <v>4.5013699677419403</v>
      </c>
      <c r="Y65" s="29">
        <v>4.0307946451612899</v>
      </c>
      <c r="Z65" s="29"/>
      <c r="AA65" s="26"/>
      <c r="AB65" s="26">
        <v>50.4111786774194</v>
      </c>
      <c r="AC65" s="26">
        <v>49.813302774193602</v>
      </c>
      <c r="AD65" s="26">
        <v>49.478309000000003</v>
      </c>
      <c r="AE65" s="26"/>
      <c r="AF65" s="29"/>
      <c r="AG65" s="29">
        <v>5.2934330645161296</v>
      </c>
      <c r="AH65" s="29">
        <v>6.0988026129032296</v>
      </c>
      <c r="AI65" s="29">
        <v>5.5709035806451599</v>
      </c>
      <c r="AJ65" s="29"/>
      <c r="AK65" s="26"/>
      <c r="AL65" s="26">
        <v>36.272245677419399</v>
      </c>
      <c r="AM65" s="26">
        <v>35.2183322580645</v>
      </c>
      <c r="AN65" s="26">
        <v>36.6170531290323</v>
      </c>
      <c r="AO65" s="26"/>
      <c r="AP65" s="26"/>
      <c r="AQ65" s="26"/>
      <c r="AR65" s="26"/>
      <c r="AS65" s="26"/>
      <c r="AT65" s="26"/>
    </row>
  </sheetData>
  <mergeCells count="10">
    <mergeCell ref="AP1:AT1"/>
    <mergeCell ref="AA1:AE1"/>
    <mergeCell ref="V1:Z1"/>
    <mergeCell ref="A1:G1"/>
    <mergeCell ref="C13:G13"/>
    <mergeCell ref="P1:U1"/>
    <mergeCell ref="AF1:AJ1"/>
    <mergeCell ref="AK1:AO1"/>
    <mergeCell ref="J1:N1"/>
    <mergeCell ref="A7:G8"/>
  </mergeCells>
  <conditionalFormatting sqref="J33:N36">
    <cfRule type="cellIs" dxfId="23" priority="10" operator="greaterThan">
      <formula>1.3</formula>
    </cfRule>
  </conditionalFormatting>
  <conditionalFormatting sqref="J41:N43">
    <cfRule type="cellIs" dxfId="22" priority="9" operator="greaterThan">
      <formula>1.3</formula>
    </cfRule>
  </conditionalFormatting>
  <conditionalFormatting sqref="J47:N48">
    <cfRule type="cellIs" dxfId="21" priority="8" operator="greaterThan">
      <formula>1.3</formula>
    </cfRule>
  </conditionalFormatting>
  <conditionalFormatting sqref="J52:N57">
    <cfRule type="cellIs" dxfId="20" priority="7" operator="greaterThan">
      <formula>1.3</formula>
    </cfRule>
  </conditionalFormatting>
  <conditionalFormatting sqref="J61:N65">
    <cfRule type="cellIs" dxfId="19" priority="6" operator="greaterThan">
      <formula>1.3</formula>
    </cfRule>
  </conditionalFormatting>
  <conditionalFormatting sqref="J15:N20">
    <cfRule type="cellIs" dxfId="18" priority="3" operator="greaterThan">
      <formula>1.3</formula>
    </cfRule>
  </conditionalFormatting>
  <conditionalFormatting sqref="J6:N11">
    <cfRule type="cellIs" dxfId="17" priority="5" operator="greaterThan">
      <formula>1.3</formula>
    </cfRule>
  </conditionalFormatting>
  <conditionalFormatting sqref="J24:N29">
    <cfRule type="cellIs" dxfId="16" priority="2" operator="greaterThan">
      <formula>1.3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zoomScale="85" zoomScaleNormal="85" workbookViewId="0">
      <selection activeCell="X41" sqref="X41"/>
    </sheetView>
  </sheetViews>
  <sheetFormatPr defaultColWidth="9.125" defaultRowHeight="15" x14ac:dyDescent="0.25"/>
  <cols>
    <col min="1" max="7" width="5.625" style="1" customWidth="1"/>
    <col min="8" max="8" width="5.625" style="40" customWidth="1"/>
    <col min="9" max="9" width="5.625" style="15" customWidth="1"/>
    <col min="10" max="12" width="5.625" style="1" customWidth="1"/>
    <col min="13" max="13" width="5.625" style="15" customWidth="1"/>
    <col min="14" max="14" width="5.625" style="42" customWidth="1"/>
    <col min="15" max="40" width="5.625" style="1" customWidth="1"/>
    <col min="41" max="45" width="9.25" style="1" bestFit="1" customWidth="1"/>
    <col min="46" max="16384" width="9.125" style="1"/>
  </cols>
  <sheetData>
    <row r="1" spans="1:40" ht="51.75" customHeight="1" x14ac:dyDescent="0.25">
      <c r="A1" s="93" t="s">
        <v>17</v>
      </c>
      <c r="B1" s="93"/>
      <c r="C1" s="93"/>
      <c r="D1" s="93"/>
      <c r="E1" s="93"/>
      <c r="F1" s="93"/>
      <c r="G1" s="93"/>
      <c r="H1" s="37"/>
      <c r="I1" s="93" t="s">
        <v>18</v>
      </c>
      <c r="J1" s="93"/>
      <c r="K1" s="93"/>
      <c r="L1" s="93"/>
      <c r="M1" s="18"/>
      <c r="O1" s="90" t="s">
        <v>6</v>
      </c>
      <c r="P1" s="90"/>
      <c r="Q1" s="90"/>
      <c r="R1" s="90"/>
      <c r="S1" s="90"/>
      <c r="T1" s="90"/>
      <c r="U1" s="7" t="s">
        <v>37</v>
      </c>
      <c r="V1" s="7"/>
      <c r="W1" s="7"/>
      <c r="X1" s="7"/>
      <c r="Y1" s="7"/>
      <c r="Z1" s="90" t="s">
        <v>21</v>
      </c>
      <c r="AA1" s="90"/>
      <c r="AB1" s="90"/>
      <c r="AC1" s="90"/>
      <c r="AD1" s="90"/>
      <c r="AE1" s="90" t="s">
        <v>2</v>
      </c>
      <c r="AF1" s="90"/>
      <c r="AG1" s="90"/>
      <c r="AH1" s="90"/>
      <c r="AI1" s="90"/>
      <c r="AJ1" s="90" t="s">
        <v>3</v>
      </c>
      <c r="AK1" s="90"/>
      <c r="AL1" s="90"/>
      <c r="AM1" s="90"/>
      <c r="AN1" s="90"/>
    </row>
    <row r="2" spans="1:40" ht="57" customHeight="1" x14ac:dyDescent="0.25">
      <c r="A2" s="9" t="s">
        <v>19</v>
      </c>
      <c r="B2" s="9" t="s">
        <v>4</v>
      </c>
      <c r="C2" s="9" t="s">
        <v>8</v>
      </c>
      <c r="D2" s="9" t="s">
        <v>10</v>
      </c>
      <c r="E2" s="9" t="s">
        <v>9</v>
      </c>
      <c r="F2" s="9" t="s">
        <v>20</v>
      </c>
      <c r="G2" s="9" t="s">
        <v>7</v>
      </c>
      <c r="H2" s="38" t="s">
        <v>12</v>
      </c>
      <c r="I2" s="16" t="s">
        <v>1</v>
      </c>
      <c r="J2" s="9" t="s">
        <v>14</v>
      </c>
      <c r="K2" s="9" t="s">
        <v>15</v>
      </c>
      <c r="L2" s="20"/>
      <c r="M2" s="17"/>
      <c r="O2" s="1" t="s">
        <v>0</v>
      </c>
      <c r="P2" s="1">
        <v>300</v>
      </c>
      <c r="Q2" s="1">
        <v>150</v>
      </c>
      <c r="R2" s="1">
        <v>100</v>
      </c>
      <c r="S2" s="1">
        <v>150</v>
      </c>
      <c r="T2" s="1">
        <v>300</v>
      </c>
      <c r="U2" s="7">
        <f>Z2</f>
        <v>300</v>
      </c>
      <c r="V2" s="7">
        <f>AA2</f>
        <v>150</v>
      </c>
      <c r="W2" s="7">
        <f>AB2</f>
        <v>100</v>
      </c>
      <c r="X2" s="7">
        <f>AC2</f>
        <v>150</v>
      </c>
      <c r="Y2" s="7">
        <f>AD2</f>
        <v>300</v>
      </c>
      <c r="Z2" s="1">
        <f>AJ2</f>
        <v>300</v>
      </c>
      <c r="AA2" s="1">
        <f>AK2</f>
        <v>150</v>
      </c>
      <c r="AB2" s="1">
        <f>AL2</f>
        <v>100</v>
      </c>
      <c r="AC2" s="1">
        <f>AM2</f>
        <v>150</v>
      </c>
      <c r="AD2" s="1">
        <f>AN2</f>
        <v>300</v>
      </c>
      <c r="AE2" s="1">
        <f>P2</f>
        <v>300</v>
      </c>
      <c r="AF2" s="1">
        <f>Q2</f>
        <v>150</v>
      </c>
      <c r="AG2" s="1">
        <f>R2</f>
        <v>100</v>
      </c>
      <c r="AH2" s="1">
        <f>S2</f>
        <v>150</v>
      </c>
      <c r="AI2" s="1">
        <f>T2</f>
        <v>300</v>
      </c>
      <c r="AJ2" s="1">
        <f>AE2</f>
        <v>300</v>
      </c>
      <c r="AK2" s="1">
        <f t="shared" ref="AK2:AN2" si="0">AF2</f>
        <v>150</v>
      </c>
      <c r="AL2" s="1">
        <f t="shared" si="0"/>
        <v>100</v>
      </c>
      <c r="AM2" s="1">
        <f t="shared" si="0"/>
        <v>150</v>
      </c>
      <c r="AN2" s="1">
        <f t="shared" si="0"/>
        <v>300</v>
      </c>
    </row>
    <row r="3" spans="1:40" x14ac:dyDescent="0.25">
      <c r="A3" s="1">
        <v>300</v>
      </c>
      <c r="B3" s="10">
        <v>50</v>
      </c>
      <c r="C3" s="10">
        <v>47.74</v>
      </c>
      <c r="D3" s="10">
        <v>34.770000000000003</v>
      </c>
      <c r="E3" s="10">
        <v>6.98</v>
      </c>
      <c r="F3" s="12">
        <f>1-(C3-D3-E3)/C3</f>
        <v>0.87452869710934233</v>
      </c>
      <c r="G3" s="12">
        <f>C3/(D3+E3)</f>
        <v>1.1434730538922155</v>
      </c>
      <c r="H3" s="39"/>
      <c r="I3" s="16">
        <v>150</v>
      </c>
      <c r="J3" s="34">
        <f>J4</f>
        <v>0.54807226651871011</v>
      </c>
      <c r="K3" s="34">
        <f>K4</f>
        <v>-3.8688175842933603E-2</v>
      </c>
      <c r="L3" s="17"/>
      <c r="M3" s="17"/>
      <c r="N3" s="43" t="s">
        <v>24</v>
      </c>
    </row>
    <row r="4" spans="1:40" x14ac:dyDescent="0.25">
      <c r="A4" s="1">
        <v>150</v>
      </c>
      <c r="B4" s="10">
        <v>50</v>
      </c>
      <c r="C4" s="10">
        <v>47.67</v>
      </c>
      <c r="D4" s="10">
        <v>34.159999999999997</v>
      </c>
      <c r="E4" s="10">
        <v>7.41</v>
      </c>
      <c r="F4" s="12">
        <f>1-(C4-D4-E4)/C4</f>
        <v>0.8720369204950702</v>
      </c>
      <c r="G4" s="12">
        <f>C4/(D4+E4)</f>
        <v>1.1467404378157326</v>
      </c>
      <c r="H4" s="39"/>
      <c r="I4" s="16">
        <v>200</v>
      </c>
      <c r="J4" s="13">
        <v>0.54807226651871011</v>
      </c>
      <c r="K4" s="13">
        <v>-3.8688175842933603E-2</v>
      </c>
      <c r="L4" s="17"/>
      <c r="M4" s="17"/>
      <c r="N4" s="43"/>
    </row>
    <row r="5" spans="1:40" x14ac:dyDescent="0.25">
      <c r="A5" s="1">
        <v>100</v>
      </c>
      <c r="B5" s="10">
        <v>50</v>
      </c>
      <c r="C5" s="10">
        <v>47.55</v>
      </c>
      <c r="D5" s="10">
        <v>33.159999999999997</v>
      </c>
      <c r="E5" s="10">
        <v>7.64</v>
      </c>
      <c r="F5" s="12">
        <f>1-(C5-D5-E5)/C5</f>
        <v>0.85804416403785488</v>
      </c>
      <c r="G5" s="12">
        <f>C5/(D5+E5)</f>
        <v>1.1654411764705883</v>
      </c>
      <c r="H5" s="39"/>
      <c r="I5" s="16">
        <v>250</v>
      </c>
      <c r="J5" s="34">
        <f>J6</f>
        <v>0.486148024665365</v>
      </c>
      <c r="K5" s="34">
        <f>K6</f>
        <v>2.6552909802438001E-2</v>
      </c>
      <c r="L5" s="17"/>
      <c r="M5" s="17"/>
      <c r="N5" s="43"/>
      <c r="O5" s="2" t="s">
        <v>32</v>
      </c>
    </row>
    <row r="6" spans="1:40" x14ac:dyDescent="0.25">
      <c r="I6" s="16">
        <v>300</v>
      </c>
      <c r="J6" s="13">
        <v>0.486148024665365</v>
      </c>
      <c r="K6" s="13">
        <v>2.6552909802438001E-2</v>
      </c>
      <c r="L6" s="17"/>
      <c r="M6" s="17"/>
      <c r="N6" s="44">
        <v>150</v>
      </c>
      <c r="O6" s="25">
        <v>8.9180700000000002</v>
      </c>
      <c r="P6" s="25">
        <v>5.4262379999999997</v>
      </c>
      <c r="Q6" s="25">
        <v>5.4935309999999999</v>
      </c>
      <c r="R6" s="25">
        <v>5.5473429999999997</v>
      </c>
      <c r="S6" s="25">
        <v>5.4790089999999996</v>
      </c>
      <c r="T6" s="25">
        <v>5.4093410000000004</v>
      </c>
      <c r="Z6" s="25">
        <v>49.996998061728384</v>
      </c>
      <c r="AA6" s="25">
        <v>49.938225888888894</v>
      </c>
      <c r="AB6" s="25">
        <v>49.993942972222221</v>
      </c>
      <c r="AC6" s="25">
        <v>50.067949833333337</v>
      </c>
      <c r="AD6" s="25">
        <v>50.072437932098786</v>
      </c>
      <c r="AE6" s="27">
        <v>3.27263129012346</v>
      </c>
      <c r="AF6" s="27">
        <v>3.9427232407407415</v>
      </c>
      <c r="AG6" s="27">
        <v>4.8135699660493811</v>
      </c>
      <c r="AH6" s="27">
        <v>4.1546981975308661</v>
      </c>
      <c r="AI6" s="27">
        <v>3.5954853950617274</v>
      </c>
      <c r="AJ6" s="25">
        <v>33.611567944444445</v>
      </c>
      <c r="AK6" s="25">
        <v>32.048536024691344</v>
      </c>
      <c r="AL6" s="25">
        <v>30.984909796296286</v>
      </c>
      <c r="AM6" s="25">
        <v>32.195741481481477</v>
      </c>
      <c r="AN6" s="25">
        <v>33.752376203703705</v>
      </c>
    </row>
    <row r="7" spans="1:40" x14ac:dyDescent="0.25">
      <c r="I7" s="16">
        <v>350</v>
      </c>
      <c r="J7" s="34">
        <f>J8</f>
        <v>0.42986521481307871</v>
      </c>
      <c r="K7" s="34">
        <f>K8</f>
        <v>2.2194633949000231E-2</v>
      </c>
      <c r="L7" s="17"/>
      <c r="M7" s="17"/>
      <c r="N7" s="44">
        <v>200</v>
      </c>
      <c r="O7" s="25">
        <v>13.273251999999999</v>
      </c>
      <c r="P7" s="25">
        <v>9.3258510000000001</v>
      </c>
      <c r="Q7" s="25">
        <v>9.2953869999999998</v>
      </c>
      <c r="R7" s="25">
        <v>9.2374600000000004</v>
      </c>
      <c r="S7" s="25">
        <v>9.355677</v>
      </c>
      <c r="T7" s="25">
        <v>9.2227820000000005</v>
      </c>
      <c r="Z7" s="25">
        <v>49.92861556790124</v>
      </c>
      <c r="AA7" s="25">
        <v>49.925299981481508</v>
      </c>
      <c r="AB7" s="25">
        <v>49.989906882716035</v>
      </c>
      <c r="AC7" s="25">
        <v>50.06519868518518</v>
      </c>
      <c r="AD7" s="25">
        <v>50.086877944099378</v>
      </c>
      <c r="AE7" s="27">
        <v>3.0403385185185186</v>
      </c>
      <c r="AF7" s="27">
        <v>3.6773760000000006</v>
      </c>
      <c r="AG7" s="27">
        <v>4.3833083487654294</v>
      </c>
      <c r="AH7" s="27">
        <v>3.5751608086419742</v>
      </c>
      <c r="AI7" s="27">
        <v>2.9865180248447194</v>
      </c>
      <c r="AJ7" s="25">
        <v>32.609255030864205</v>
      </c>
      <c r="AK7" s="25">
        <v>31.841448141975317</v>
      </c>
      <c r="AL7" s="25">
        <v>30.632458487654304</v>
      </c>
      <c r="AM7" s="25">
        <v>31.814957067901219</v>
      </c>
      <c r="AN7" s="25">
        <v>32.94452804968946</v>
      </c>
    </row>
    <row r="8" spans="1:40" x14ac:dyDescent="0.25">
      <c r="I8" s="16">
        <v>400</v>
      </c>
      <c r="J8" s="13">
        <v>0.42986521481307871</v>
      </c>
      <c r="K8" s="13">
        <v>2.2194633949000231E-2</v>
      </c>
      <c r="L8" s="17"/>
      <c r="M8" s="17"/>
      <c r="N8" s="44">
        <v>250</v>
      </c>
      <c r="O8" s="25">
        <v>18.265249000000001</v>
      </c>
      <c r="P8" s="25">
        <v>13.586672</v>
      </c>
      <c r="Q8" s="25">
        <v>13.525496</v>
      </c>
      <c r="R8" s="25">
        <v>13.666596</v>
      </c>
      <c r="S8" s="25">
        <v>13.562815000000001</v>
      </c>
      <c r="T8" s="25">
        <v>13.602408</v>
      </c>
      <c r="Z8" s="25">
        <v>49.834108925925932</v>
      </c>
      <c r="AA8" s="25">
        <v>49.933329067901226</v>
      </c>
      <c r="AB8" s="25">
        <v>49.997880595679</v>
      </c>
      <c r="AC8" s="25">
        <v>50.076735450617278</v>
      </c>
      <c r="AD8" s="25">
        <v>50.084928061728419</v>
      </c>
      <c r="AE8" s="27">
        <v>2.6196035555555555</v>
      </c>
      <c r="AF8" s="27">
        <v>3.2903774506172843</v>
      </c>
      <c r="AG8" s="27">
        <v>4.0947669629629644</v>
      </c>
      <c r="AH8" s="27">
        <v>3.3170399753086421</v>
      </c>
      <c r="AI8" s="27">
        <v>2.7435086419753101</v>
      </c>
      <c r="AJ8" s="25">
        <v>32.33430043827159</v>
      </c>
      <c r="AK8" s="25">
        <v>30.644681240740731</v>
      </c>
      <c r="AL8" s="25">
        <v>29.984076179012352</v>
      </c>
      <c r="AM8" s="25">
        <v>31.089094277777775</v>
      </c>
      <c r="AN8" s="25">
        <v>32.506843820987648</v>
      </c>
    </row>
    <row r="9" spans="1:40" ht="15.75" x14ac:dyDescent="0.25">
      <c r="A9" s="8"/>
      <c r="I9" s="16">
        <v>600</v>
      </c>
      <c r="J9" s="13">
        <v>0.417226436890755</v>
      </c>
      <c r="K9" s="13">
        <v>-1.63987599095093E-2</v>
      </c>
      <c r="L9" s="17"/>
      <c r="N9" s="44">
        <v>300</v>
      </c>
      <c r="O9" s="25">
        <v>23.693577000000001</v>
      </c>
      <c r="P9" s="25">
        <v>19.023921999999999</v>
      </c>
      <c r="Q9" s="25">
        <v>19.015668999999999</v>
      </c>
      <c r="R9" s="25">
        <v>19.004594999999998</v>
      </c>
      <c r="S9" s="25">
        <v>19.102720000000001</v>
      </c>
      <c r="T9" s="25">
        <v>19.153010999999999</v>
      </c>
      <c r="Z9" s="25">
        <v>49.930126888888886</v>
      </c>
      <c r="AA9" s="25">
        <v>49.936878314814791</v>
      </c>
      <c r="AB9" s="25">
        <v>49.987397904320986</v>
      </c>
      <c r="AC9" s="25">
        <v>50.062526123456777</v>
      </c>
      <c r="AD9" s="25">
        <v>50.08164004320988</v>
      </c>
      <c r="AE9" s="27">
        <v>2.4736759012345688</v>
      </c>
      <c r="AF9" s="27">
        <v>3.1883146975308643</v>
      </c>
      <c r="AG9" s="27">
        <v>3.9129726358024679</v>
      </c>
      <c r="AH9" s="27">
        <v>3.1997114135802485</v>
      </c>
      <c r="AI9" s="27">
        <v>2.392227185185186</v>
      </c>
      <c r="AJ9" s="25">
        <v>32.339665104938263</v>
      </c>
      <c r="AK9" s="25">
        <v>30.703420888888896</v>
      </c>
      <c r="AL9" s="25">
        <v>29.777109382716041</v>
      </c>
      <c r="AM9" s="25">
        <v>31.115032765432105</v>
      </c>
      <c r="AN9" s="25">
        <v>32.581176246913557</v>
      </c>
    </row>
    <row r="10" spans="1:40" x14ac:dyDescent="0.25">
      <c r="N10" s="44">
        <v>350</v>
      </c>
      <c r="O10" s="25">
        <v>29.612943999999999</v>
      </c>
      <c r="P10" s="25">
        <v>24.914384999999999</v>
      </c>
      <c r="Q10" s="25">
        <v>24.965805</v>
      </c>
      <c r="R10" s="25">
        <v>24.894425999999999</v>
      </c>
      <c r="S10" s="25">
        <v>25.060068000000001</v>
      </c>
      <c r="T10" s="25">
        <v>25.017149</v>
      </c>
      <c r="Z10" s="25">
        <v>49.913349267080747</v>
      </c>
      <c r="AA10" s="25">
        <v>49.933260796296274</v>
      </c>
      <c r="AB10" s="25">
        <v>49.997846941358006</v>
      </c>
      <c r="AC10" s="25">
        <v>50.080968487654324</v>
      </c>
      <c r="AD10" s="25">
        <v>50.098024530864187</v>
      </c>
      <c r="AE10" s="27">
        <v>2.8912298881987568</v>
      </c>
      <c r="AF10" s="27">
        <v>3.6792089876543206</v>
      </c>
      <c r="AG10" s="27">
        <v>4.5851313703703749</v>
      </c>
      <c r="AH10" s="27">
        <v>3.9877238148148155</v>
      </c>
      <c r="AI10" s="27">
        <v>3.4671029938271607</v>
      </c>
      <c r="AJ10" s="25">
        <v>32.024189627329193</v>
      </c>
      <c r="AK10" s="25">
        <v>30.960887617283952</v>
      </c>
      <c r="AL10" s="25">
        <v>29.814448543209874</v>
      </c>
      <c r="AM10" s="25">
        <v>31.167781296296283</v>
      </c>
      <c r="AN10" s="25">
        <v>32.476611253086418</v>
      </c>
    </row>
    <row r="11" spans="1:40" x14ac:dyDescent="0.25">
      <c r="N11" s="44">
        <v>400</v>
      </c>
      <c r="O11" s="25">
        <v>36.543987000000001</v>
      </c>
      <c r="P11" s="25">
        <v>31.543453</v>
      </c>
      <c r="Q11" s="25">
        <v>31.710046999999999</v>
      </c>
      <c r="R11" s="25">
        <v>31.693518000000001</v>
      </c>
      <c r="S11" s="25">
        <v>31.933805</v>
      </c>
      <c r="T11" s="25">
        <v>31.712610000000002</v>
      </c>
      <c r="Z11" s="25">
        <v>49.92362783950616</v>
      </c>
      <c r="AA11" s="25">
        <v>49.945865098765445</v>
      </c>
      <c r="AB11" s="25">
        <v>49.990235030864234</v>
      </c>
      <c r="AC11" s="25">
        <v>50.057905123456798</v>
      </c>
      <c r="AD11" s="25">
        <v>50.076174234567894</v>
      </c>
      <c r="AE11" s="27">
        <v>3.3873508641975318</v>
      </c>
      <c r="AF11" s="27">
        <v>4.0015538765432099</v>
      </c>
      <c r="AG11" s="27">
        <v>4.5875790246913581</v>
      </c>
      <c r="AH11" s="27">
        <v>3.6855379691358046</v>
      </c>
      <c r="AI11" s="27">
        <v>3.0654871975308646</v>
      </c>
      <c r="AJ11" s="25">
        <v>32.257416845679018</v>
      </c>
      <c r="AK11" s="25">
        <v>30.984706728395039</v>
      </c>
      <c r="AL11" s="25">
        <v>29.854097447530869</v>
      </c>
      <c r="AM11" s="25">
        <v>31.019612808641963</v>
      </c>
      <c r="AN11" s="25">
        <v>32.343242672839494</v>
      </c>
    </row>
    <row r="12" spans="1:40" x14ac:dyDescent="0.25">
      <c r="C12" s="89" t="s">
        <v>13</v>
      </c>
      <c r="D12" s="89"/>
      <c r="E12" s="89"/>
      <c r="F12" s="89"/>
      <c r="G12" s="89"/>
      <c r="I12" s="89" t="s">
        <v>16</v>
      </c>
      <c r="J12" s="89"/>
      <c r="K12" s="89"/>
      <c r="L12" s="89"/>
      <c r="M12" s="89"/>
      <c r="N12" s="45" t="s">
        <v>5</v>
      </c>
      <c r="O12" s="3"/>
      <c r="P12" s="3"/>
      <c r="Q12" s="3"/>
      <c r="R12" s="3"/>
      <c r="S12" s="3"/>
      <c r="T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25">
      <c r="A13" s="1" t="s">
        <v>1</v>
      </c>
      <c r="B13" s="1" t="s">
        <v>0</v>
      </c>
      <c r="C13" s="31">
        <v>300</v>
      </c>
      <c r="D13" s="31">
        <v>150</v>
      </c>
      <c r="E13" s="31">
        <v>100</v>
      </c>
      <c r="F13" s="31">
        <v>150</v>
      </c>
      <c r="G13" s="31">
        <v>300</v>
      </c>
      <c r="I13" s="16">
        <v>300</v>
      </c>
      <c r="J13" s="31">
        <v>150</v>
      </c>
      <c r="K13" s="31">
        <v>100</v>
      </c>
      <c r="L13" s="31">
        <v>150</v>
      </c>
      <c r="M13" s="16">
        <v>300</v>
      </c>
      <c r="N13" s="44"/>
    </row>
    <row r="14" spans="1:40" x14ac:dyDescent="0.25">
      <c r="C14" s="31"/>
      <c r="D14" s="31"/>
      <c r="E14" s="31"/>
      <c r="F14" s="31"/>
      <c r="G14" s="31"/>
      <c r="I14" s="16"/>
      <c r="J14" s="31"/>
      <c r="K14" s="31"/>
      <c r="L14" s="31"/>
      <c r="M14" s="16"/>
      <c r="N14" s="46"/>
      <c r="O14" s="2" t="s">
        <v>33</v>
      </c>
    </row>
    <row r="15" spans="1:40" s="31" customFormat="1" x14ac:dyDescent="0.25">
      <c r="A15" s="31">
        <v>150</v>
      </c>
      <c r="B15" s="12">
        <f>O6-O15</f>
        <v>0.11542700000000039</v>
      </c>
      <c r="C15" s="12">
        <f t="shared" ref="C15:C20" si="1">P6-P15-(Z6-Z15)*$F$3-$G$3*(AE6+AJ6-AE15-AJ15)</f>
        <v>-0.58551839767979907</v>
      </c>
      <c r="D15" s="12">
        <f t="shared" ref="D15:D20" si="2">Q6-Q15-(AA6-AA15)*$F$4-$G$4*(AF6+AK6-AF15-AK15)</f>
        <v>-0.56920281147956309</v>
      </c>
      <c r="E15" s="12">
        <f t="shared" ref="E15:E20" si="3">R6-R15-(AB6-AB15)*$F$5-$G$5*(AG6+AL6-AG15-AL15)</f>
        <v>-1.2185220067116702</v>
      </c>
      <c r="F15" s="12">
        <f t="shared" ref="F15:F20" si="4">S6-S15-(AC6-AC15)*$F$4-$G$4*(AH6+AM6-AH15-AM15)</f>
        <v>-1.2934297836322592</v>
      </c>
      <c r="G15" s="12">
        <f t="shared" ref="G15:G20" si="5">T6-T15-(AD6-AD15)*$F$3-$G$3*(AI6+AN6-AI15-AN15)</f>
        <v>-1.2142054011014094</v>
      </c>
      <c r="H15" s="39"/>
      <c r="I15" s="16"/>
      <c r="M15" s="16"/>
      <c r="N15" s="44">
        <v>150</v>
      </c>
      <c r="O15" s="25">
        <v>8.8026429999999998</v>
      </c>
      <c r="P15" s="25">
        <v>7.045725</v>
      </c>
      <c r="Q15" s="25">
        <v>6.9331889999999996</v>
      </c>
      <c r="R15" s="25">
        <v>7.0020899999999999</v>
      </c>
      <c r="S15" s="25">
        <v>7.0564179999999999</v>
      </c>
      <c r="T15" s="25">
        <v>7.0070779999999999</v>
      </c>
      <c r="Z15" s="25">
        <v>49.993204598765416</v>
      </c>
      <c r="AA15" s="25">
        <v>49.926076104938268</v>
      </c>
      <c r="AB15" s="25">
        <v>49.994328321981435</v>
      </c>
      <c r="AC15" s="25">
        <v>50.074057475308649</v>
      </c>
      <c r="AD15" s="25">
        <v>50.09597184567901</v>
      </c>
      <c r="AE15" s="27">
        <v>2.8700672160493843</v>
      </c>
      <c r="AF15" s="27">
        <v>3.262260246913582</v>
      </c>
      <c r="AG15" s="27">
        <v>3.8876251114551073</v>
      </c>
      <c r="AH15" s="27">
        <v>3.1019912160493823</v>
      </c>
      <c r="AI15" s="27">
        <v>2.5221211111111117</v>
      </c>
      <c r="AJ15" s="25">
        <v>34.921268475308615</v>
      </c>
      <c r="AK15" s="25">
        <v>33.497307364197503</v>
      </c>
      <c r="AL15" s="25">
        <v>32.113262417956676</v>
      </c>
      <c r="AM15" s="25">
        <v>33.491444277777745</v>
      </c>
      <c r="AN15" s="25">
        <v>35.143151129629629</v>
      </c>
    </row>
    <row r="16" spans="1:40" s="31" customFormat="1" x14ac:dyDescent="0.25">
      <c r="A16" s="31">
        <v>200</v>
      </c>
      <c r="B16" s="12">
        <f t="shared" ref="B16:B20" si="6">O7-O16</f>
        <v>-0.18823400000000134</v>
      </c>
      <c r="C16" s="12">
        <f t="shared" si="1"/>
        <v>-0.64670396425486643</v>
      </c>
      <c r="D16" s="12">
        <f t="shared" si="2"/>
        <v>-1.531930268265818</v>
      </c>
      <c r="E16" s="12">
        <f t="shared" si="3"/>
        <v>-1.8035355966455966</v>
      </c>
      <c r="F16" s="12">
        <f t="shared" si="4"/>
        <v>-1.3687584959361057</v>
      </c>
      <c r="G16" s="12">
        <f t="shared" si="5"/>
        <v>-0.56889870508180707</v>
      </c>
      <c r="H16" s="39"/>
      <c r="I16" s="16"/>
      <c r="M16" s="16"/>
      <c r="N16" s="44">
        <v>200</v>
      </c>
      <c r="O16" s="25">
        <v>13.461486000000001</v>
      </c>
      <c r="P16" s="25">
        <v>11.369478000000001</v>
      </c>
      <c r="Q16" s="25">
        <v>11.287477000000001</v>
      </c>
      <c r="R16" s="25">
        <v>11.221705999999999</v>
      </c>
      <c r="S16" s="25">
        <v>11.243112999999999</v>
      </c>
      <c r="T16" s="25">
        <v>11.226502999999999</v>
      </c>
      <c r="Z16" s="25">
        <v>49.91530525925927</v>
      </c>
      <c r="AA16" s="25">
        <v>49.937639506172864</v>
      </c>
      <c r="AB16" s="25">
        <v>49.995923287036995</v>
      </c>
      <c r="AC16" s="25">
        <v>50.068812246913573</v>
      </c>
      <c r="AD16" s="25">
        <v>50.072777753086442</v>
      </c>
      <c r="AE16" s="27">
        <v>2.114969382716049</v>
      </c>
      <c r="AF16" s="27">
        <v>2.4957375308641976</v>
      </c>
      <c r="AG16" s="27">
        <v>3.0457129166666674</v>
      </c>
      <c r="AH16" s="27">
        <v>2.5306928641975306</v>
      </c>
      <c r="AI16" s="27">
        <v>2.0697430864197526</v>
      </c>
      <c r="AJ16" s="25">
        <v>34.766453179012331</v>
      </c>
      <c r="AK16" s="25">
        <v>33.414979314814808</v>
      </c>
      <c r="AL16" s="25">
        <v>32.120681910493829</v>
      </c>
      <c r="AM16" s="25">
        <v>33.308983018518532</v>
      </c>
      <c r="AN16" s="25">
        <v>35.1268800925926</v>
      </c>
    </row>
    <row r="17" spans="1:40" s="31" customFormat="1" x14ac:dyDescent="0.25">
      <c r="A17" s="31">
        <v>250</v>
      </c>
      <c r="B17" s="12">
        <f t="shared" si="6"/>
        <v>-0.42232699999999923</v>
      </c>
      <c r="C17" s="12">
        <f t="shared" si="1"/>
        <v>-0.64761725331956987</v>
      </c>
      <c r="D17" s="12">
        <f t="shared" si="2"/>
        <v>-0.58533339020061614</v>
      </c>
      <c r="E17" s="12">
        <f t="shared" si="3"/>
        <v>-1.4195562873832297</v>
      </c>
      <c r="F17" s="12">
        <f t="shared" si="4"/>
        <v>-1.3512506205705908</v>
      </c>
      <c r="G17" s="12">
        <f t="shared" si="5"/>
        <v>-1.0671519792638884</v>
      </c>
      <c r="H17" s="39"/>
      <c r="I17" s="16"/>
      <c r="M17" s="16"/>
      <c r="N17" s="44">
        <v>250</v>
      </c>
      <c r="O17" s="25">
        <v>18.687576</v>
      </c>
      <c r="P17" s="25">
        <v>16.081963999999999</v>
      </c>
      <c r="Q17" s="25">
        <v>15.936415</v>
      </c>
      <c r="R17" s="25">
        <v>15.803201</v>
      </c>
      <c r="S17" s="25">
        <v>15.916271</v>
      </c>
      <c r="T17" s="25">
        <v>16.005016000000001</v>
      </c>
      <c r="Z17" s="25">
        <v>49.928429870370394</v>
      </c>
      <c r="AA17" s="25">
        <v>49.932719888888897</v>
      </c>
      <c r="AB17" s="25">
        <v>49.99042741666667</v>
      </c>
      <c r="AC17" s="25">
        <v>50.065802395061723</v>
      </c>
      <c r="AD17" s="25">
        <v>50.086544944099394</v>
      </c>
      <c r="AE17" s="27">
        <v>1.8769242777777788</v>
      </c>
      <c r="AF17" s="27">
        <v>2.3531432469135818</v>
      </c>
      <c r="AG17" s="27">
        <v>2.9528756851851856</v>
      </c>
      <c r="AH17" s="27">
        <v>2.3497997160493829</v>
      </c>
      <c r="AI17" s="27">
        <v>1.8343148385093149</v>
      </c>
      <c r="AJ17" s="25">
        <v>34.620687604938261</v>
      </c>
      <c r="AK17" s="25">
        <v>33.174356746913581</v>
      </c>
      <c r="AL17" s="25">
        <v>31.746714246913591</v>
      </c>
      <c r="AM17" s="25">
        <v>32.93860865432098</v>
      </c>
      <c r="AN17" s="25">
        <v>34.58269564596273</v>
      </c>
    </row>
    <row r="18" spans="1:40" s="31" customFormat="1" x14ac:dyDescent="0.25">
      <c r="A18" s="31">
        <v>300</v>
      </c>
      <c r="B18" s="12">
        <f t="shared" si="6"/>
        <v>-0.43538299999999808</v>
      </c>
      <c r="C18" s="12">
        <f t="shared" si="1"/>
        <v>-0.90186822175645731</v>
      </c>
      <c r="D18" s="12">
        <f t="shared" si="2"/>
        <v>-0.5985401774302519</v>
      </c>
      <c r="E18" s="12">
        <f t="shared" si="3"/>
        <v>-0.3310379871956417</v>
      </c>
      <c r="F18" s="12">
        <f t="shared" si="4"/>
        <v>-4.9427198272405493E-2</v>
      </c>
      <c r="G18" s="12">
        <f t="shared" si="5"/>
        <v>0.34138990693689775</v>
      </c>
      <c r="H18" s="39"/>
      <c r="I18" s="16"/>
      <c r="M18" s="16"/>
      <c r="N18" s="44">
        <v>300</v>
      </c>
      <c r="O18" s="25">
        <v>24.128959999999999</v>
      </c>
      <c r="P18" s="25">
        <v>21.270212000000001</v>
      </c>
      <c r="Q18" s="25">
        <v>20.803585000000002</v>
      </c>
      <c r="R18" s="25">
        <v>20.521249999999998</v>
      </c>
      <c r="S18" s="25">
        <v>20.779335</v>
      </c>
      <c r="T18" s="25">
        <v>21.144955</v>
      </c>
      <c r="Z18" s="25">
        <v>49.90762632098766</v>
      </c>
      <c r="AA18" s="25">
        <v>49.932165703703689</v>
      </c>
      <c r="AB18" s="25">
        <v>49.998066009259233</v>
      </c>
      <c r="AC18" s="25">
        <v>50.074490296296318</v>
      </c>
      <c r="AD18" s="25">
        <v>50.086832172839536</v>
      </c>
      <c r="AE18" s="27">
        <v>1.7709642839506166</v>
      </c>
      <c r="AF18" s="27">
        <v>2.4323309074074069</v>
      </c>
      <c r="AG18" s="27">
        <v>3.3441614043209889</v>
      </c>
      <c r="AH18" s="27">
        <v>3.1154799691358015</v>
      </c>
      <c r="AI18" s="27">
        <v>2.7155250740740731</v>
      </c>
      <c r="AJ18" s="25">
        <v>34.235320592592601</v>
      </c>
      <c r="AK18" s="25">
        <v>32.500168006172835</v>
      </c>
      <c r="AL18" s="25">
        <v>31.355378089506178</v>
      </c>
      <c r="AM18" s="25">
        <v>32.609133913580258</v>
      </c>
      <c r="AN18" s="25">
        <v>34.294474876543212</v>
      </c>
    </row>
    <row r="19" spans="1:40" s="31" customFormat="1" x14ac:dyDescent="0.25">
      <c r="A19" s="31">
        <v>350</v>
      </c>
      <c r="B19" s="12">
        <f t="shared" si="6"/>
        <v>-0.68053600000000003</v>
      </c>
      <c r="C19" s="12">
        <f t="shared" si="1"/>
        <v>0.18176449856475818</v>
      </c>
      <c r="D19" s="12">
        <f t="shared" si="2"/>
        <v>-1.0732379136865269</v>
      </c>
      <c r="E19" s="12">
        <f t="shared" si="3"/>
        <v>-1.9660168171592518</v>
      </c>
      <c r="F19" s="12">
        <f t="shared" si="4"/>
        <v>-1.0836316476116767</v>
      </c>
      <c r="G19" s="12">
        <f t="shared" si="5"/>
        <v>-1.0531913820662506</v>
      </c>
      <c r="H19" s="39"/>
      <c r="I19" s="16"/>
      <c r="M19" s="16"/>
      <c r="N19" s="44">
        <v>350</v>
      </c>
      <c r="O19" s="25">
        <v>30.293479999999999</v>
      </c>
      <c r="P19" s="25">
        <v>27.153500000000001</v>
      </c>
      <c r="Q19" s="25">
        <v>26.964275000000001</v>
      </c>
      <c r="R19" s="25">
        <v>26.965031</v>
      </c>
      <c r="S19" s="25">
        <v>26.955840999999999</v>
      </c>
      <c r="T19" s="25">
        <v>27.099815</v>
      </c>
      <c r="Z19" s="25">
        <v>49.936939820987661</v>
      </c>
      <c r="AA19" s="25">
        <v>49.894158617283964</v>
      </c>
      <c r="AB19" s="25">
        <v>49.985727000000033</v>
      </c>
      <c r="AC19" s="25">
        <v>50.061307487654325</v>
      </c>
      <c r="AD19" s="25">
        <v>50.081609691358032</v>
      </c>
      <c r="AE19" s="27">
        <v>2.8835791111111102</v>
      </c>
      <c r="AF19" s="27">
        <v>3.0718063024691369</v>
      </c>
      <c r="AG19" s="27">
        <v>3.642816728395061</v>
      </c>
      <c r="AH19" s="27">
        <v>3.2277432037037044</v>
      </c>
      <c r="AI19" s="27">
        <v>2.7185180987654318</v>
      </c>
      <c r="AJ19" s="25">
        <v>34.130926932098767</v>
      </c>
      <c r="AK19" s="25">
        <v>32.404862030864194</v>
      </c>
      <c r="AL19" s="25">
        <v>30.855427648148186</v>
      </c>
      <c r="AM19" s="25">
        <v>32.650930327160488</v>
      </c>
      <c r="AN19" s="25">
        <v>34.138055320987668</v>
      </c>
    </row>
    <row r="20" spans="1:40" s="31" customFormat="1" x14ac:dyDescent="0.25">
      <c r="A20" s="31">
        <v>400</v>
      </c>
      <c r="B20" s="12">
        <f t="shared" si="6"/>
        <v>-0.49248199999999542</v>
      </c>
      <c r="C20" s="12">
        <f t="shared" si="1"/>
        <v>-1.4245323525394198</v>
      </c>
      <c r="D20" s="12">
        <f t="shared" si="2"/>
        <v>-1.8969280044729411</v>
      </c>
      <c r="E20" s="12">
        <f t="shared" si="3"/>
        <v>-1.8914122893223444</v>
      </c>
      <c r="F20" s="12">
        <f t="shared" si="4"/>
        <v>-3.8765377649504149</v>
      </c>
      <c r="G20" s="12">
        <f t="shared" si="5"/>
        <v>-3.6122474310283801</v>
      </c>
      <c r="H20" s="39"/>
      <c r="I20" s="16"/>
      <c r="M20" s="16"/>
      <c r="N20" s="44">
        <v>400</v>
      </c>
      <c r="O20" s="25">
        <v>37.036468999999997</v>
      </c>
      <c r="P20" s="25">
        <v>34.039959000000003</v>
      </c>
      <c r="Q20" s="25">
        <v>34.245021999999999</v>
      </c>
      <c r="R20" s="25">
        <v>34.067104</v>
      </c>
      <c r="S20" s="25">
        <v>34.102668999999999</v>
      </c>
      <c r="T20" s="25">
        <v>34.115603999999998</v>
      </c>
      <c r="Z20" s="25">
        <v>49.894706216049372</v>
      </c>
      <c r="AA20" s="25">
        <v>49.930534166666661</v>
      </c>
      <c r="AB20" s="25">
        <v>49.998455709876488</v>
      </c>
      <c r="AC20" s="25">
        <v>50.084178864197533</v>
      </c>
      <c r="AD20" s="25">
        <v>50.095374296296292</v>
      </c>
      <c r="AE20" s="27">
        <v>2.5047198456790118</v>
      </c>
      <c r="AF20" s="27">
        <v>2.9039897962962971</v>
      </c>
      <c r="AG20" s="27">
        <v>3.4283123611111117</v>
      </c>
      <c r="AH20" s="27">
        <v>0.45547443827160489</v>
      </c>
      <c r="AI20" s="27">
        <v>-3.5875938271604922E-2</v>
      </c>
      <c r="AJ20" s="25">
        <v>34.099638851851857</v>
      </c>
      <c r="AK20" s="25">
        <v>32.650329728395057</v>
      </c>
      <c r="AL20" s="25">
        <v>31.421038058641965</v>
      </c>
      <c r="AM20" s="25">
        <v>32.740541944444445</v>
      </c>
      <c r="AN20" s="25">
        <v>34.372394765432098</v>
      </c>
    </row>
    <row r="21" spans="1:40" x14ac:dyDescent="0.25">
      <c r="N21" s="45" t="s">
        <v>22</v>
      </c>
    </row>
    <row r="22" spans="1:40" x14ac:dyDescent="0.25">
      <c r="N22" s="46"/>
    </row>
    <row r="23" spans="1:40" x14ac:dyDescent="0.25">
      <c r="N23" s="46"/>
      <c r="O23" s="2" t="s">
        <v>34</v>
      </c>
    </row>
    <row r="24" spans="1:40" s="31" customFormat="1" x14ac:dyDescent="0.25">
      <c r="A24" s="31">
        <f t="shared" ref="A24:A29" si="7">A15</f>
        <v>150</v>
      </c>
      <c r="B24" s="12">
        <f>O6-O$24</f>
        <v>-0.18053199999999947</v>
      </c>
      <c r="C24" s="12">
        <f t="shared" ref="C24:C29" si="8">P6-P24-(Z6-Z24)*$F$3-$G$3*(AE6+AJ6-AE24-AJ24)</f>
        <v>-0.28244904044162933</v>
      </c>
      <c r="D24" s="12">
        <f t="shared" ref="D24:D29" si="9">Q6-Q24-(AA6-AA24)*$F$4-$G$4*(AF6+AK6-AF24-AK24)</f>
        <v>-0.55211948547842771</v>
      </c>
      <c r="E24" s="12">
        <f t="shared" ref="E24:E29" si="10">R6-R24-(AB6-AB24)*$F$5-$G$5*(AG6+AL6-AG24-AL24)</f>
        <v>-1.2806876227753319</v>
      </c>
      <c r="F24" s="12">
        <f t="shared" ref="F24:F29" si="11">S6-S24-(AC6-AC24)*$F$4-$G$4*(AH6+AM6-AH24-AM24)</f>
        <v>-1.1256331392179493</v>
      </c>
      <c r="G24" s="12">
        <f t="shared" ref="G24:G29" si="12">T6-T24-(AD6-AD24)*$F$3-$G$3*(AI6+AN6-AI24-AN24)</f>
        <v>-2.2091838044552516</v>
      </c>
      <c r="H24" s="39"/>
      <c r="I24" s="16"/>
      <c r="M24" s="16"/>
      <c r="N24" s="47">
        <v>150</v>
      </c>
      <c r="O24" s="25">
        <v>9.0986019999999996</v>
      </c>
      <c r="P24" s="25">
        <v>7.4825350000000004</v>
      </c>
      <c r="Q24" s="25">
        <v>7.329752</v>
      </c>
      <c r="R24" s="25">
        <v>6.9686199999999996</v>
      </c>
      <c r="S24" s="25">
        <v>7.1070469999999997</v>
      </c>
      <c r="T24" s="25">
        <v>7.2940860000000001</v>
      </c>
      <c r="Z24" s="25">
        <v>49.88952205555556</v>
      </c>
      <c r="AA24" s="25">
        <v>49.927419518518519</v>
      </c>
      <c r="AB24" s="25">
        <v>49.997108271604937</v>
      </c>
      <c r="AC24" s="25">
        <v>50.067104524691374</v>
      </c>
      <c r="AD24" s="25">
        <v>50.095843438271601</v>
      </c>
      <c r="AE24" s="27">
        <v>3.7203720617283937</v>
      </c>
      <c r="AF24" s="27">
        <v>3.8776830864197538</v>
      </c>
      <c r="AG24" s="27">
        <v>4.273699401234567</v>
      </c>
      <c r="AH24" s="27">
        <v>3.4449455308641963</v>
      </c>
      <c r="AI24" s="27">
        <v>2.660526333333332</v>
      </c>
      <c r="AJ24" s="25">
        <v>34.797305814814813</v>
      </c>
      <c r="AK24" s="25">
        <v>33.241577796296312</v>
      </c>
      <c r="AL24" s="25">
        <v>31.643081836419729</v>
      </c>
      <c r="AM24" s="25">
        <v>33.344252549382709</v>
      </c>
      <c r="AN24" s="25">
        <v>34.385703679012352</v>
      </c>
    </row>
    <row r="25" spans="1:40" s="31" customFormat="1" x14ac:dyDescent="0.25">
      <c r="A25" s="31">
        <f t="shared" si="7"/>
        <v>200</v>
      </c>
      <c r="B25" s="12">
        <f>O7-O$25</f>
        <v>-0.31693200000000132</v>
      </c>
      <c r="C25" s="12">
        <f t="shared" si="8"/>
        <v>-0.96970171920232762</v>
      </c>
      <c r="D25" s="12">
        <f t="shared" si="9"/>
        <v>-2.2314136996698926</v>
      </c>
      <c r="E25" s="12">
        <f t="shared" si="10"/>
        <v>-2.2550739374211966</v>
      </c>
      <c r="F25" s="12">
        <f t="shared" si="11"/>
        <v>-1.8107941634570084</v>
      </c>
      <c r="G25" s="12">
        <f t="shared" si="12"/>
        <v>-1.8629536076591575</v>
      </c>
      <c r="H25" s="39"/>
      <c r="I25" s="16"/>
      <c r="M25" s="16"/>
      <c r="N25" s="47">
        <v>200</v>
      </c>
      <c r="O25" s="25">
        <v>13.590184000000001</v>
      </c>
      <c r="P25" s="25">
        <v>11.793597</v>
      </c>
      <c r="Q25" s="25">
        <v>11.273851000000001</v>
      </c>
      <c r="R25" s="25">
        <v>10.977026</v>
      </c>
      <c r="S25" s="25">
        <v>11.299547</v>
      </c>
      <c r="T25" s="25">
        <v>11.867723</v>
      </c>
      <c r="Z25" s="25">
        <v>49.931345308641966</v>
      </c>
      <c r="AA25" s="25">
        <v>49.942616549382727</v>
      </c>
      <c r="AB25" s="25">
        <v>49.987717043209869</v>
      </c>
      <c r="AC25" s="25">
        <v>50.058169376543241</v>
      </c>
      <c r="AD25" s="25">
        <v>50.075440524691338</v>
      </c>
      <c r="AE25" s="27">
        <v>3.0219582716049396</v>
      </c>
      <c r="AF25" s="27">
        <v>3.1907898395061745</v>
      </c>
      <c r="AG25" s="27">
        <v>3.692759342592594</v>
      </c>
      <c r="AH25" s="27">
        <v>3.0659784012345677</v>
      </c>
      <c r="AI25" s="27">
        <v>2.5970509506172839</v>
      </c>
      <c r="AJ25" s="25">
        <v>33.935630283950637</v>
      </c>
      <c r="AK25" s="25">
        <v>32.094284469135815</v>
      </c>
      <c r="AL25" s="25">
        <v>30.882291163580238</v>
      </c>
      <c r="AM25" s="25">
        <v>32.445531944444426</v>
      </c>
      <c r="AN25" s="25">
        <v>34.026612882716044</v>
      </c>
    </row>
    <row r="26" spans="1:40" s="31" customFormat="1" x14ac:dyDescent="0.25">
      <c r="A26" s="31">
        <f t="shared" si="7"/>
        <v>250</v>
      </c>
      <c r="B26" s="12">
        <f>O8-O$26</f>
        <v>-0.65840899999999891</v>
      </c>
      <c r="C26" s="12">
        <f t="shared" si="8"/>
        <v>-1.7282189413978828</v>
      </c>
      <c r="D26" s="12">
        <f t="shared" si="9"/>
        <v>-1.6523218285957797</v>
      </c>
      <c r="E26" s="12">
        <f t="shared" si="10"/>
        <v>-1.5288974084394757</v>
      </c>
      <c r="F26" s="12">
        <f t="shared" si="11"/>
        <v>-2.1257515072458832</v>
      </c>
      <c r="G26" s="12">
        <f t="shared" si="12"/>
        <v>-1.7253601607741622</v>
      </c>
      <c r="H26" s="39"/>
      <c r="I26" s="16"/>
      <c r="M26" s="16"/>
      <c r="N26" s="47">
        <v>250</v>
      </c>
      <c r="O26" s="25">
        <v>18.923658</v>
      </c>
      <c r="P26" s="25">
        <v>16.259616999999999</v>
      </c>
      <c r="Q26" s="25">
        <v>15.735161</v>
      </c>
      <c r="R26" s="25">
        <v>15.140243</v>
      </c>
      <c r="S26" s="25">
        <v>16.117944999999999</v>
      </c>
      <c r="T26" s="25">
        <v>16.015419000000001</v>
      </c>
      <c r="Z26" s="25">
        <v>49.904147901234552</v>
      </c>
      <c r="AA26" s="25">
        <v>49.921147530864218</v>
      </c>
      <c r="AB26" s="25">
        <v>49.994450175925898</v>
      </c>
      <c r="AC26" s="25">
        <v>50.076492672839514</v>
      </c>
      <c r="AD26" s="25">
        <v>50.097016074074055</v>
      </c>
      <c r="AE26" s="27">
        <v>2.3183314753086419</v>
      </c>
      <c r="AF26" s="27">
        <v>2.8158696419753078</v>
      </c>
      <c r="AG26" s="27">
        <v>3.47233272839506</v>
      </c>
      <c r="AH26" s="27">
        <v>2.8314430061728397</v>
      </c>
      <c r="AI26" s="27">
        <v>2.2767383395061729</v>
      </c>
      <c r="AJ26" s="25">
        <v>33.408196728395055</v>
      </c>
      <c r="AK26" s="25">
        <v>31.614476302469125</v>
      </c>
      <c r="AL26" s="25">
        <v>30.561628734567904</v>
      </c>
      <c r="AM26" s="25">
        <v>31.949309765432094</v>
      </c>
      <c r="AN26" s="25">
        <v>33.56573959876544</v>
      </c>
    </row>
    <row r="27" spans="1:40" s="31" customFormat="1" x14ac:dyDescent="0.25">
      <c r="A27" s="31">
        <f t="shared" si="7"/>
        <v>300</v>
      </c>
      <c r="B27" s="12">
        <f>O9-O$27</f>
        <v>-0.39415499999999781</v>
      </c>
      <c r="C27" s="12">
        <f t="shared" si="8"/>
        <v>-1.7807124647421431</v>
      </c>
      <c r="D27" s="12">
        <f t="shared" si="9"/>
        <v>-2.4321933505780065</v>
      </c>
      <c r="E27" s="12">
        <f t="shared" si="10"/>
        <v>-2.3995657800133467</v>
      </c>
      <c r="F27" s="12">
        <f t="shared" si="11"/>
        <v>-0.85377054567501787</v>
      </c>
      <c r="G27" s="12">
        <f t="shared" si="12"/>
        <v>-0.56849139505752477</v>
      </c>
      <c r="H27" s="39"/>
      <c r="I27" s="16"/>
      <c r="M27" s="16"/>
      <c r="N27" s="47">
        <v>300</v>
      </c>
      <c r="O27" s="25">
        <v>24.087731999999999</v>
      </c>
      <c r="P27" s="25">
        <v>21.174274</v>
      </c>
      <c r="Q27" s="25">
        <v>20.46245</v>
      </c>
      <c r="R27" s="25">
        <v>19.914248000000001</v>
      </c>
      <c r="S27" s="25">
        <v>20.486279</v>
      </c>
      <c r="T27" s="25">
        <v>21.114424</v>
      </c>
      <c r="Z27" s="25">
        <v>49.92146671604938</v>
      </c>
      <c r="AA27" s="25">
        <v>49.910631339506168</v>
      </c>
      <c r="AB27" s="25">
        <v>49.983082117449669</v>
      </c>
      <c r="AC27" s="25">
        <v>50.063373876543231</v>
      </c>
      <c r="AD27" s="25">
        <v>50.087717271604909</v>
      </c>
      <c r="AE27" s="27">
        <v>1.9818883641975318</v>
      </c>
      <c r="AF27" s="27">
        <v>2.2500453703703718</v>
      </c>
      <c r="AG27" s="27">
        <v>2.9340744328859083</v>
      </c>
      <c r="AH27" s="27">
        <v>3.32527974691358</v>
      </c>
      <c r="AI27" s="27">
        <v>3.0101399197530854</v>
      </c>
      <c r="AJ27" s="25">
        <v>33.161336327160498</v>
      </c>
      <c r="AK27" s="25">
        <v>30.802333734567895</v>
      </c>
      <c r="AL27" s="25">
        <v>29.480774073825508</v>
      </c>
      <c r="AM27" s="25">
        <v>31.45081485185186</v>
      </c>
      <c r="AN27" s="25">
        <v>33.176765561728388</v>
      </c>
    </row>
    <row r="28" spans="1:40" s="31" customFormat="1" x14ac:dyDescent="0.25">
      <c r="A28" s="31">
        <f t="shared" si="7"/>
        <v>350</v>
      </c>
      <c r="B28" s="12">
        <f>O10-O$28</f>
        <v>-0.81459000000000259</v>
      </c>
      <c r="C28" s="12">
        <f t="shared" si="8"/>
        <v>-0.31845564044984709</v>
      </c>
      <c r="D28" s="12">
        <f t="shared" si="9"/>
        <v>-1.4610367839440914</v>
      </c>
      <c r="E28" s="12">
        <f t="shared" si="10"/>
        <v>-1.6506542658958672</v>
      </c>
      <c r="F28" s="12">
        <f t="shared" si="11"/>
        <v>-2.487316235025232</v>
      </c>
      <c r="G28" s="12">
        <f t="shared" si="12"/>
        <v>-2.256729754594355</v>
      </c>
      <c r="H28" s="39"/>
      <c r="I28" s="16"/>
      <c r="M28" s="16"/>
      <c r="N28" s="47">
        <v>350</v>
      </c>
      <c r="O28" s="25">
        <v>30.427534000000001</v>
      </c>
      <c r="P28" s="25">
        <v>27.434702000000001</v>
      </c>
      <c r="Q28" s="25">
        <v>27.290230000000001</v>
      </c>
      <c r="R28" s="25">
        <v>27.004328000000001</v>
      </c>
      <c r="S28" s="25">
        <v>27.374511999999999</v>
      </c>
      <c r="T28" s="25">
        <v>27.312335999999998</v>
      </c>
      <c r="Z28" s="25">
        <v>49.914122919753076</v>
      </c>
      <c r="AA28" s="25">
        <v>49.931631672839501</v>
      </c>
      <c r="AB28" s="25">
        <v>50.004792895061719</v>
      </c>
      <c r="AC28" s="25">
        <v>50.072817827160513</v>
      </c>
      <c r="AD28" s="25">
        <v>50.085240580246911</v>
      </c>
      <c r="AE28" s="27">
        <v>3.6562756543209889</v>
      </c>
      <c r="AF28" s="27">
        <v>4.1590771358024696</v>
      </c>
      <c r="AG28" s="27">
        <v>4.7278702037037057</v>
      </c>
      <c r="AH28" s="27">
        <v>3.6991524814814851</v>
      </c>
      <c r="AI28" s="27">
        <v>3.094561308641977</v>
      </c>
      <c r="AJ28" s="25">
        <v>33.184143117283959</v>
      </c>
      <c r="AK28" s="25">
        <v>31.235164734567896</v>
      </c>
      <c r="AL28" s="25">
        <v>30.060650660493817</v>
      </c>
      <c r="AM28" s="25">
        <v>31.311799814814822</v>
      </c>
      <c r="AN28" s="25">
        <v>32.892562074074078</v>
      </c>
    </row>
    <row r="29" spans="1:40" s="31" customFormat="1" x14ac:dyDescent="0.25">
      <c r="A29" s="31">
        <f t="shared" si="7"/>
        <v>400</v>
      </c>
      <c r="B29" s="12">
        <f>O11-O$29</f>
        <v>-0.49177999999999855</v>
      </c>
      <c r="C29" s="12">
        <f t="shared" si="8"/>
        <v>-3.4603626653909849</v>
      </c>
      <c r="D29" s="12">
        <f t="shared" si="9"/>
        <v>-3.6384390822336776</v>
      </c>
      <c r="E29" s="12">
        <f t="shared" si="10"/>
        <v>-3.7657997570929118</v>
      </c>
      <c r="F29" s="12">
        <f t="shared" si="11"/>
        <v>-3.1968612967550438</v>
      </c>
      <c r="G29" s="12">
        <f t="shared" si="12"/>
        <v>-3.0653317871144354</v>
      </c>
      <c r="H29" s="39"/>
      <c r="I29" s="16"/>
      <c r="M29" s="16"/>
      <c r="N29" s="47">
        <v>400</v>
      </c>
      <c r="O29" s="25">
        <v>37.035767</v>
      </c>
      <c r="P29" s="25">
        <v>34.226531999999999</v>
      </c>
      <c r="Q29" s="25">
        <v>34.192931999999999</v>
      </c>
      <c r="R29" s="25">
        <v>34.028441999999998</v>
      </c>
      <c r="S29" s="25">
        <v>34.030838000000003</v>
      </c>
      <c r="T29" s="25">
        <v>33.902495999999999</v>
      </c>
      <c r="Z29" s="25">
        <v>49.939761695652166</v>
      </c>
      <c r="AA29" s="25">
        <v>49.942858179012376</v>
      </c>
      <c r="AB29" s="25">
        <v>49.984282959876552</v>
      </c>
      <c r="AC29" s="25">
        <v>50.06296026543211</v>
      </c>
      <c r="AD29" s="25">
        <v>50.089534549382719</v>
      </c>
      <c r="AE29" s="27">
        <v>2.4437251055900617</v>
      </c>
      <c r="AF29" s="27">
        <v>2.879436561728395</v>
      </c>
      <c r="AG29" s="27">
        <v>3.3266373518518519</v>
      </c>
      <c r="AH29" s="27">
        <v>2.576504858024693</v>
      </c>
      <c r="AI29" s="27">
        <v>2.0553924135802477</v>
      </c>
      <c r="AJ29" s="25">
        <v>32.50894655279501</v>
      </c>
      <c r="AK29" s="25">
        <v>31.101424827160496</v>
      </c>
      <c r="AL29" s="25">
        <v>29.891666679012349</v>
      </c>
      <c r="AM29" s="25">
        <v>31.165710864197553</v>
      </c>
      <c r="AN29" s="25">
        <v>32.577517018518513</v>
      </c>
    </row>
    <row r="30" spans="1:40" x14ac:dyDescent="0.25">
      <c r="N30" s="43" t="s">
        <v>45</v>
      </c>
      <c r="O30"/>
      <c r="P30" s="5"/>
      <c r="Q30" s="5"/>
      <c r="R30" s="5"/>
      <c r="S30" s="5"/>
      <c r="T30" s="5"/>
    </row>
    <row r="31" spans="1:40" x14ac:dyDescent="0.25">
      <c r="J31" s="3">
        <f>O34-Q34</f>
        <v>4.4644832258064007</v>
      </c>
      <c r="N31" s="48"/>
      <c r="O31"/>
      <c r="P31" s="5"/>
      <c r="Q31" s="5"/>
      <c r="R31" s="5"/>
      <c r="S31" s="5"/>
      <c r="T31" s="5"/>
    </row>
    <row r="32" spans="1:40" x14ac:dyDescent="0.25">
      <c r="J32" s="1">
        <f>V34*J5+K5</f>
        <v>2.7914993348230794</v>
      </c>
      <c r="O32" s="2" t="s">
        <v>46</v>
      </c>
      <c r="P32" s="5"/>
      <c r="Q32" s="5"/>
      <c r="R32" s="5"/>
      <c r="S32" s="5"/>
      <c r="T32" s="5"/>
    </row>
    <row r="33" spans="1:40" x14ac:dyDescent="0.25">
      <c r="A33" s="36">
        <f>N33</f>
        <v>250</v>
      </c>
      <c r="B33" s="12">
        <f>O8-O$33</f>
        <v>-0.66179199999999838</v>
      </c>
      <c r="C33" s="12"/>
      <c r="D33" s="12">
        <f>Q8-Q33-(AA8-AA33)*$F$4-$G$4*(AF8+AK8-AF33-AK33)</f>
        <v>1.2961998250448814</v>
      </c>
      <c r="E33" s="12">
        <f>R8-R33-(AB8-AB33)*$F$5-$G$5*(AG8+AL8-AG33-AL33)</f>
        <v>1.429924958702794E-2</v>
      </c>
      <c r="F33" s="12">
        <f>S8-S33-(AC8-AC33)*$F$4-$G$4*(AH8+AM8-AH33-AM33)</f>
        <v>-0.17619232013049979</v>
      </c>
      <c r="G33" s="12"/>
      <c r="H33" s="39">
        <v>1</v>
      </c>
      <c r="J33" s="19">
        <f t="shared" ref="J33:L34" si="13">(V33*$H33*$J$5+$K$5+$O33-Q33)/(V33*$H33)</f>
        <v>1.2273750525185951</v>
      </c>
      <c r="K33" s="19">
        <f t="shared" si="13"/>
        <v>1.2667520055383303</v>
      </c>
      <c r="L33" s="19">
        <f t="shared" si="13"/>
        <v>1.2415914135117765</v>
      </c>
      <c r="N33" s="49">
        <v>250</v>
      </c>
      <c r="O33" s="26">
        <v>18.927040999999999</v>
      </c>
      <c r="P33" s="26"/>
      <c r="Q33" s="26">
        <v>14.918068</v>
      </c>
      <c r="R33" s="26">
        <v>14.2828150645161</v>
      </c>
      <c r="S33" s="26">
        <v>14.831008645161299</v>
      </c>
      <c r="T33" s="25"/>
      <c r="U33" s="27"/>
      <c r="V33" s="27">
        <v>5.44438580645161</v>
      </c>
      <c r="W33" s="27">
        <v>5.9835447419354804</v>
      </c>
      <c r="X33" s="27">
        <v>5.4571730000000001</v>
      </c>
      <c r="Y33" s="27"/>
      <c r="Z33" s="25"/>
      <c r="AA33" s="25">
        <v>50.331510096774203</v>
      </c>
      <c r="AB33" s="25">
        <v>50.375313806451601</v>
      </c>
      <c r="AC33" s="25">
        <v>50.387860612903197</v>
      </c>
      <c r="AD33" s="25"/>
      <c r="AE33" s="27"/>
      <c r="AF33" s="27">
        <v>4.0863799677419399</v>
      </c>
      <c r="AG33" s="27">
        <v>4.2526120967741896</v>
      </c>
      <c r="AH33" s="27">
        <v>3.5585037419354801</v>
      </c>
      <c r="AI33" s="29"/>
      <c r="AJ33" s="26"/>
      <c r="AK33" s="25">
        <v>31.890590903225799</v>
      </c>
      <c r="AL33" s="25">
        <v>30.089362258064501</v>
      </c>
      <c r="AM33" s="25">
        <v>31.5633013548387</v>
      </c>
      <c r="AN33" s="30"/>
    </row>
    <row r="34" spans="1:40" x14ac:dyDescent="0.25">
      <c r="A34" s="36">
        <f t="shared" ref="A34:A36" si="14">N34</f>
        <v>275</v>
      </c>
      <c r="B34" s="12"/>
      <c r="C34" s="12"/>
      <c r="D34" s="12"/>
      <c r="E34" s="12"/>
      <c r="F34" s="12"/>
      <c r="G34" s="12"/>
      <c r="H34" s="39">
        <v>1</v>
      </c>
      <c r="J34" s="19">
        <f t="shared" si="13"/>
        <v>1.2757865964184187</v>
      </c>
      <c r="K34" s="19">
        <f t="shared" si="13"/>
        <v>1.3254582008941709</v>
      </c>
      <c r="L34" s="19">
        <f t="shared" si="13"/>
        <v>1.2978116854623587</v>
      </c>
      <c r="N34" s="49">
        <v>275</v>
      </c>
      <c r="O34" s="26">
        <v>21.983578000000001</v>
      </c>
      <c r="P34" s="26"/>
      <c r="Q34" s="26">
        <v>17.519094774193601</v>
      </c>
      <c r="R34" s="26">
        <v>16.756727612903202</v>
      </c>
      <c r="S34" s="26">
        <v>17.401121774193498</v>
      </c>
      <c r="T34" s="25"/>
      <c r="U34" s="27"/>
      <c r="V34" s="27">
        <v>5.6874579032258001</v>
      </c>
      <c r="W34" s="27">
        <v>6.2591917096774203</v>
      </c>
      <c r="X34" s="27">
        <v>5.67847170967742</v>
      </c>
      <c r="Y34" s="27"/>
      <c r="Z34" s="25"/>
      <c r="AA34" s="25">
        <v>50.173652483871003</v>
      </c>
      <c r="AB34" s="25">
        <v>50.215118967742001</v>
      </c>
      <c r="AC34" s="25">
        <v>50.237115709677397</v>
      </c>
      <c r="AD34" s="25"/>
      <c r="AE34" s="27"/>
      <c r="AF34" s="27">
        <v>4.1904614838709699</v>
      </c>
      <c r="AG34" s="27">
        <v>4.51899658064516</v>
      </c>
      <c r="AH34" s="27">
        <v>3.911251</v>
      </c>
      <c r="AI34" s="29"/>
      <c r="AJ34" s="26"/>
      <c r="AK34" s="25">
        <v>31.6971204193548</v>
      </c>
      <c r="AL34" s="25">
        <v>30.299837741935502</v>
      </c>
      <c r="AM34" s="25">
        <v>31.607053193548399</v>
      </c>
      <c r="AN34" s="30"/>
    </row>
    <row r="35" spans="1:40" x14ac:dyDescent="0.25">
      <c r="A35" s="36">
        <f t="shared" si="14"/>
        <v>300</v>
      </c>
      <c r="B35" s="12">
        <f>O9-O$35</f>
        <v>-1.2273829999999997</v>
      </c>
      <c r="C35" s="12"/>
      <c r="D35" s="12">
        <f>Q9-Q35-(AA9-AA35)*$F$4-$G$4*(AF9+AK9-AF35-AK35)</f>
        <v>0.98126416315586185</v>
      </c>
      <c r="E35" s="12">
        <f>R9-R35-(AB9-AB35)*$F$5-$G$5*(AG9+AL9-AG35-AL35)</f>
        <v>0.11959368363615158</v>
      </c>
      <c r="F35" s="12">
        <f>S9-S35-(AC9-AC35)*$F$4-$G$4*(AH9+AM9-AH35-AM35)</f>
        <v>8.7098625265978002E-2</v>
      </c>
      <c r="G35" s="12"/>
      <c r="H35" s="39">
        <v>1</v>
      </c>
      <c r="J35" s="19">
        <f t="shared" ref="J35:L36" si="15">(V35*$H35*$J$6+$K$6+$O35-Q35)/(V35*$H35)</f>
        <v>1.2808711238828896</v>
      </c>
      <c r="K35" s="19">
        <f t="shared" si="15"/>
        <v>1.3359581108327268</v>
      </c>
      <c r="L35" s="19">
        <f t="shared" si="15"/>
        <v>1.299049117594671</v>
      </c>
      <c r="N35" s="49">
        <v>300</v>
      </c>
      <c r="O35" s="26">
        <v>24.920960000000001</v>
      </c>
      <c r="P35" s="26"/>
      <c r="Q35" s="26">
        <v>20.3004793870968</v>
      </c>
      <c r="R35" s="26">
        <v>19.452261548387099</v>
      </c>
      <c r="S35" s="26">
        <v>20.196973387096801</v>
      </c>
      <c r="T35" s="25"/>
      <c r="U35" s="27"/>
      <c r="V35" s="27">
        <v>5.8473618387096797</v>
      </c>
      <c r="W35" s="27">
        <v>6.4664463870967799</v>
      </c>
      <c r="X35" s="27">
        <v>5.8439329999999998</v>
      </c>
      <c r="Y35" s="27"/>
      <c r="Z35" s="25"/>
      <c r="AA35" s="25">
        <v>49.976521225806501</v>
      </c>
      <c r="AB35" s="25">
        <v>50.033181193548401</v>
      </c>
      <c r="AC35" s="25">
        <v>50.060249548387098</v>
      </c>
      <c r="AD35" s="25"/>
      <c r="AE35" s="27"/>
      <c r="AF35" s="27">
        <v>4.2872647419354797</v>
      </c>
      <c r="AG35" s="27">
        <v>4.4528793225806496</v>
      </c>
      <c r="AH35" s="27">
        <v>3.8643969999999999</v>
      </c>
      <c r="AI35" s="29"/>
      <c r="AJ35" s="26"/>
      <c r="AK35" s="25">
        <v>31.550425129032298</v>
      </c>
      <c r="AL35" s="25">
        <v>29.690229548387101</v>
      </c>
      <c r="AM35" s="25">
        <v>31.482260967741901</v>
      </c>
      <c r="AN35" s="30"/>
    </row>
    <row r="36" spans="1:40" x14ac:dyDescent="0.25">
      <c r="A36" s="36">
        <f t="shared" si="14"/>
        <v>325</v>
      </c>
      <c r="B36" s="12"/>
      <c r="C36" s="12"/>
      <c r="D36" s="12"/>
      <c r="E36" s="12"/>
      <c r="F36" s="12"/>
      <c r="G36" s="12"/>
      <c r="H36" s="39">
        <v>1</v>
      </c>
      <c r="J36" s="19">
        <f t="shared" si="15"/>
        <v>1.2429536702876727</v>
      </c>
      <c r="K36" s="19">
        <f t="shared" si="15"/>
        <v>1.3205713094512073</v>
      </c>
      <c r="L36" s="19">
        <f t="shared" si="15"/>
        <v>1.291971968683137</v>
      </c>
      <c r="N36" s="49">
        <v>325</v>
      </c>
      <c r="O36" s="26">
        <v>27.850171</v>
      </c>
      <c r="P36" s="26"/>
      <c r="Q36" s="26">
        <v>23.411126258064499</v>
      </c>
      <c r="R36" s="26">
        <v>22.431393161290298</v>
      </c>
      <c r="S36" s="26">
        <v>23.133989483871002</v>
      </c>
      <c r="T36" s="25"/>
      <c r="U36" s="27"/>
      <c r="V36" s="27">
        <v>5.9005871290322602</v>
      </c>
      <c r="W36" s="27">
        <v>6.5258614516128999</v>
      </c>
      <c r="X36" s="27">
        <v>5.8855714838709696</v>
      </c>
      <c r="Y36" s="27"/>
      <c r="Z36" s="25"/>
      <c r="AA36" s="25">
        <v>49.726380354838703</v>
      </c>
      <c r="AB36" s="25">
        <v>49.792946451612899</v>
      </c>
      <c r="AC36" s="25">
        <v>49.824431032258097</v>
      </c>
      <c r="AD36" s="25"/>
      <c r="AE36" s="27"/>
      <c r="AF36" s="27">
        <v>4.3546762580645204</v>
      </c>
      <c r="AG36" s="27">
        <v>4.8017808064516103</v>
      </c>
      <c r="AH36" s="27">
        <v>3.8857570322580601</v>
      </c>
      <c r="AI36" s="29"/>
      <c r="AJ36" s="26"/>
      <c r="AK36" s="25">
        <v>31.751134</v>
      </c>
      <c r="AL36" s="25">
        <v>29.890893870967702</v>
      </c>
      <c r="AM36" s="25">
        <v>31.460822387096801</v>
      </c>
      <c r="AN36" s="30"/>
    </row>
    <row r="37" spans="1:40" x14ac:dyDescent="0.25">
      <c r="A37" s="31"/>
      <c r="B37" s="12"/>
      <c r="C37" s="12"/>
      <c r="D37" s="12"/>
      <c r="E37" s="12"/>
      <c r="F37" s="12"/>
      <c r="G37" s="12"/>
      <c r="H37" s="39"/>
      <c r="J37" s="19"/>
      <c r="K37" s="19"/>
      <c r="L37" s="19"/>
      <c r="N37" s="49"/>
      <c r="O37" s="26"/>
      <c r="P37" s="26"/>
      <c r="Q37" s="26"/>
      <c r="R37" s="26"/>
      <c r="S37" s="26"/>
      <c r="T37" s="25"/>
      <c r="U37" s="27"/>
      <c r="V37" s="29"/>
      <c r="W37" s="29"/>
      <c r="X37" s="29"/>
      <c r="Y37" s="27"/>
      <c r="Z37" s="25"/>
      <c r="AA37" s="26"/>
      <c r="AB37" s="26"/>
      <c r="AC37" s="26"/>
      <c r="AD37" s="25"/>
      <c r="AE37" s="27"/>
      <c r="AF37" s="29"/>
      <c r="AG37" s="29"/>
      <c r="AH37" s="29"/>
      <c r="AI37" s="29"/>
      <c r="AJ37" s="26"/>
      <c r="AK37" s="26"/>
      <c r="AL37" s="26"/>
      <c r="AM37" s="26"/>
      <c r="AN37" s="30"/>
    </row>
    <row r="38" spans="1:40" x14ac:dyDescent="0.25">
      <c r="A38" s="31"/>
      <c r="B38" s="12"/>
      <c r="C38" s="12"/>
      <c r="D38" s="12"/>
      <c r="E38" s="12"/>
      <c r="F38" s="12"/>
      <c r="G38" s="12"/>
      <c r="H38" s="41"/>
    </row>
    <row r="39" spans="1:40" x14ac:dyDescent="0.25">
      <c r="D39" s="57"/>
      <c r="E39" s="57"/>
      <c r="F39" s="57"/>
      <c r="O39" s="3"/>
      <c r="Q39" s="3"/>
      <c r="R39" s="3"/>
      <c r="S39" s="3"/>
      <c r="AF39" s="3"/>
      <c r="AG39" s="3"/>
      <c r="AH39" s="3"/>
      <c r="AK39" s="3"/>
      <c r="AL39" s="3"/>
      <c r="AM39" s="3"/>
    </row>
    <row r="40" spans="1:40" x14ac:dyDescent="0.25">
      <c r="D40" s="57"/>
      <c r="E40" s="57"/>
      <c r="F40" s="57"/>
      <c r="O40" s="3"/>
      <c r="Q40" s="3"/>
      <c r="R40" s="3"/>
      <c r="S40" s="3"/>
      <c r="AF40" s="3"/>
      <c r="AG40" s="3"/>
      <c r="AH40" s="3"/>
      <c r="AK40" s="3"/>
      <c r="AL40" s="3"/>
      <c r="AM40" s="3"/>
    </row>
    <row r="41" spans="1:40" x14ac:dyDescent="0.25">
      <c r="O41" s="3"/>
    </row>
    <row r="42" spans="1:40" x14ac:dyDescent="0.25">
      <c r="O42" s="3"/>
    </row>
  </sheetData>
  <mergeCells count="8">
    <mergeCell ref="AE1:AI1"/>
    <mergeCell ref="AJ1:AN1"/>
    <mergeCell ref="Z1:AD1"/>
    <mergeCell ref="C12:G12"/>
    <mergeCell ref="I12:M12"/>
    <mergeCell ref="A1:G1"/>
    <mergeCell ref="I1:L1"/>
    <mergeCell ref="O1:T1"/>
  </mergeCells>
  <conditionalFormatting sqref="C37:G38 G36">
    <cfRule type="cellIs" dxfId="15" priority="11" operator="greaterThan">
      <formula>0</formula>
    </cfRule>
  </conditionalFormatting>
  <conditionalFormatting sqref="J33:L36">
    <cfRule type="cellIs" dxfId="14" priority="10" operator="greaterThan">
      <formula>1.3</formula>
    </cfRule>
  </conditionalFormatting>
  <conditionalFormatting sqref="C36">
    <cfRule type="cellIs" dxfId="13" priority="8" operator="greaterThan">
      <formula>0</formula>
    </cfRule>
    <cfRule type="cellIs" dxfId="12" priority="9" operator="greaterThan">
      <formula>3.19</formula>
    </cfRule>
  </conditionalFormatting>
  <conditionalFormatting sqref="D36:F36">
    <cfRule type="cellIs" dxfId="11" priority="6" operator="greaterThan">
      <formula>0</formula>
    </cfRule>
    <cfRule type="cellIs" dxfId="10" priority="7" operator="greaterThan">
      <formula>3.19</formula>
    </cfRule>
  </conditionalFormatting>
  <conditionalFormatting sqref="I33:M36">
    <cfRule type="cellIs" dxfId="9" priority="1" operator="greaterThan">
      <formula>1.3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5"/>
  <sheetViews>
    <sheetView zoomScale="85" zoomScaleNormal="85" workbookViewId="0">
      <selection activeCell="S27" sqref="S27"/>
    </sheetView>
  </sheetViews>
  <sheetFormatPr defaultColWidth="9.125" defaultRowHeight="15" x14ac:dyDescent="0.25"/>
  <cols>
    <col min="1" max="7" width="5.625" style="1" customWidth="1"/>
    <col min="8" max="8" width="5.625" style="42" customWidth="1"/>
    <col min="9" max="10" width="5.625" style="15" customWidth="1"/>
    <col min="11" max="13" width="5.625" style="1" customWidth="1"/>
    <col min="14" max="14" width="5.625" style="15" customWidth="1"/>
    <col min="15" max="15" width="5.625" style="42" customWidth="1"/>
    <col min="16" max="41" width="5.625" style="1" customWidth="1"/>
    <col min="42" max="46" width="5.625" style="1" hidden="1" customWidth="1"/>
    <col min="47" max="16384" width="9.125" style="1"/>
  </cols>
  <sheetData>
    <row r="1" spans="1:46" ht="48.75" customHeight="1" x14ac:dyDescent="0.25">
      <c r="A1" s="93" t="s">
        <v>23</v>
      </c>
      <c r="B1" s="93"/>
      <c r="C1" s="93"/>
      <c r="D1" s="93"/>
      <c r="E1" s="93"/>
      <c r="F1" s="93"/>
      <c r="G1" s="93"/>
      <c r="H1" s="50"/>
      <c r="I1" s="58"/>
      <c r="J1" s="89" t="s">
        <v>16</v>
      </c>
      <c r="K1" s="89"/>
      <c r="L1" s="89"/>
      <c r="M1" s="89"/>
      <c r="N1" s="89"/>
      <c r="P1" s="90" t="s">
        <v>6</v>
      </c>
      <c r="Q1" s="90"/>
      <c r="R1" s="90"/>
      <c r="S1" s="90"/>
      <c r="T1" s="90"/>
      <c r="U1" s="90"/>
      <c r="V1" s="90" t="s">
        <v>11</v>
      </c>
      <c r="W1" s="90"/>
      <c r="X1" s="90"/>
      <c r="Y1" s="90"/>
      <c r="Z1" s="90"/>
      <c r="AA1" s="90" t="s">
        <v>21</v>
      </c>
      <c r="AB1" s="90"/>
      <c r="AC1" s="90"/>
      <c r="AD1" s="90"/>
      <c r="AE1" s="90"/>
      <c r="AF1" s="90" t="s">
        <v>2</v>
      </c>
      <c r="AG1" s="90"/>
      <c r="AH1" s="90"/>
      <c r="AI1" s="90"/>
      <c r="AJ1" s="90"/>
      <c r="AK1" s="90" t="s">
        <v>3</v>
      </c>
      <c r="AL1" s="90"/>
      <c r="AM1" s="90"/>
      <c r="AN1" s="90"/>
      <c r="AO1" s="90"/>
      <c r="AP1" s="90" t="s">
        <v>47</v>
      </c>
      <c r="AQ1" s="90"/>
      <c r="AR1" s="90"/>
      <c r="AS1" s="90"/>
      <c r="AT1" s="90"/>
    </row>
    <row r="2" spans="1:46" ht="57" customHeight="1" x14ac:dyDescent="0.25">
      <c r="A2" s="9" t="s">
        <v>19</v>
      </c>
      <c r="B2" s="9" t="s">
        <v>4</v>
      </c>
      <c r="C2" s="9" t="s">
        <v>8</v>
      </c>
      <c r="D2" s="9" t="s">
        <v>10</v>
      </c>
      <c r="E2" s="9" t="s">
        <v>9</v>
      </c>
      <c r="F2" s="9" t="s">
        <v>20</v>
      </c>
      <c r="G2" s="9" t="s">
        <v>7</v>
      </c>
      <c r="H2" s="51" t="s">
        <v>12</v>
      </c>
      <c r="I2" s="59"/>
      <c r="J2" s="1">
        <v>300</v>
      </c>
      <c r="K2" s="1">
        <v>150</v>
      </c>
      <c r="L2" s="1">
        <v>100</v>
      </c>
      <c r="M2" s="1">
        <v>150</v>
      </c>
      <c r="N2" s="1">
        <v>300</v>
      </c>
      <c r="P2" s="1" t="s">
        <v>0</v>
      </c>
      <c r="Q2" s="1">
        <v>300</v>
      </c>
      <c r="R2" s="1">
        <v>150</v>
      </c>
      <c r="S2" s="1">
        <v>100</v>
      </c>
      <c r="T2" s="1">
        <v>150</v>
      </c>
      <c r="U2" s="1">
        <v>300</v>
      </c>
      <c r="V2" s="1">
        <f>AA2</f>
        <v>300</v>
      </c>
      <c r="W2" s="1">
        <f>AB2</f>
        <v>150</v>
      </c>
      <c r="X2" s="1">
        <f>AC2</f>
        <v>100</v>
      </c>
      <c r="Y2" s="1">
        <f>AD2</f>
        <v>150</v>
      </c>
      <c r="Z2" s="1">
        <f>AE2</f>
        <v>300</v>
      </c>
      <c r="AA2" s="1">
        <f>AK2</f>
        <v>300</v>
      </c>
      <c r="AB2" s="1">
        <f>AL2</f>
        <v>150</v>
      </c>
      <c r="AC2" s="1">
        <f>AM2</f>
        <v>100</v>
      </c>
      <c r="AD2" s="1">
        <f>AN2</f>
        <v>150</v>
      </c>
      <c r="AE2" s="1">
        <f>AO2</f>
        <v>300</v>
      </c>
      <c r="AF2" s="1">
        <f>Q2</f>
        <v>300</v>
      </c>
      <c r="AG2" s="1">
        <f t="shared" ref="AG2:AJ2" si="0">R2</f>
        <v>150</v>
      </c>
      <c r="AH2" s="1">
        <f t="shared" si="0"/>
        <v>100</v>
      </c>
      <c r="AI2" s="1">
        <f t="shared" si="0"/>
        <v>150</v>
      </c>
      <c r="AJ2" s="1">
        <f t="shared" si="0"/>
        <v>300</v>
      </c>
      <c r="AK2" s="1">
        <f>AF2</f>
        <v>300</v>
      </c>
      <c r="AL2" s="1">
        <f t="shared" ref="AL2:AO2" si="1">AG2</f>
        <v>150</v>
      </c>
      <c r="AM2" s="1">
        <f t="shared" si="1"/>
        <v>100</v>
      </c>
      <c r="AN2" s="1">
        <f t="shared" si="1"/>
        <v>150</v>
      </c>
      <c r="AO2" s="1">
        <f t="shared" si="1"/>
        <v>300</v>
      </c>
      <c r="AP2" s="1">
        <f>AK2</f>
        <v>300</v>
      </c>
      <c r="AQ2" s="1">
        <f t="shared" ref="AQ2:AT2" si="2">AL2</f>
        <v>150</v>
      </c>
      <c r="AR2" s="1">
        <f t="shared" si="2"/>
        <v>100</v>
      </c>
      <c r="AS2" s="1">
        <f t="shared" si="2"/>
        <v>150</v>
      </c>
      <c r="AT2" s="1">
        <f t="shared" si="2"/>
        <v>300</v>
      </c>
    </row>
    <row r="3" spans="1:46" x14ac:dyDescent="0.25">
      <c r="A3" s="1">
        <v>300</v>
      </c>
      <c r="B3" s="10">
        <v>50</v>
      </c>
      <c r="C3" s="11">
        <v>42.7</v>
      </c>
      <c r="D3" s="11">
        <v>35.67</v>
      </c>
      <c r="E3" s="11">
        <v>4.37</v>
      </c>
      <c r="F3" s="12">
        <f>1-(C3-D3-E3)/C3</f>
        <v>0.93770491803278688</v>
      </c>
      <c r="G3" s="12">
        <f>C3/(D3+E3)</f>
        <v>1.0664335664335665</v>
      </c>
      <c r="H3" s="52"/>
      <c r="I3" s="19"/>
      <c r="J3" s="16"/>
      <c r="M3" s="32"/>
      <c r="N3" s="17"/>
      <c r="O3" s="43"/>
      <c r="P3" s="2"/>
    </row>
    <row r="4" spans="1:46" x14ac:dyDescent="0.25">
      <c r="A4" s="1">
        <v>150</v>
      </c>
      <c r="B4" s="10">
        <v>50</v>
      </c>
      <c r="C4" s="11">
        <v>42.22</v>
      </c>
      <c r="D4" s="11">
        <v>34.86</v>
      </c>
      <c r="E4" s="11">
        <v>4.59</v>
      </c>
      <c r="F4" s="12">
        <f>1-(C4-D4-E4)/C4</f>
        <v>0.93439128375177638</v>
      </c>
      <c r="G4" s="12">
        <f>C4/(D4+E4)</f>
        <v>1.0702154626108997</v>
      </c>
      <c r="H4" s="52"/>
      <c r="I4" s="19"/>
      <c r="J4" s="16"/>
      <c r="M4" s="32"/>
      <c r="N4" s="17"/>
      <c r="O4" s="43"/>
      <c r="P4" s="2"/>
    </row>
    <row r="5" spans="1:46" x14ac:dyDescent="0.25">
      <c r="A5" s="1">
        <v>100</v>
      </c>
      <c r="B5" s="10">
        <v>50</v>
      </c>
      <c r="C5" s="11">
        <v>42.39</v>
      </c>
      <c r="D5" s="11">
        <v>34.04</v>
      </c>
      <c r="E5" s="11">
        <v>4.9000000000000004</v>
      </c>
      <c r="F5" s="12">
        <f>1-(C5-D5-E5)/C5</f>
        <v>0.91861288039631983</v>
      </c>
      <c r="G5" s="12">
        <f>C5/(D5+E5)</f>
        <v>1.0885978428351311</v>
      </c>
      <c r="H5" s="52"/>
      <c r="I5" s="19"/>
      <c r="J5" s="16"/>
      <c r="M5" s="32"/>
      <c r="N5" s="17"/>
      <c r="O5" s="43"/>
      <c r="P5" s="2"/>
    </row>
    <row r="6" spans="1:46" ht="15" customHeight="1" x14ac:dyDescent="0.25">
      <c r="A6" s="15"/>
      <c r="B6" s="63"/>
      <c r="C6" s="63"/>
      <c r="D6" s="63"/>
      <c r="E6" s="63"/>
      <c r="F6" s="63"/>
      <c r="G6" s="62"/>
      <c r="H6" s="34"/>
      <c r="J6" s="19"/>
      <c r="K6" s="19"/>
      <c r="L6" s="19"/>
      <c r="M6" s="19"/>
      <c r="N6" s="19"/>
      <c r="O6" s="44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25"/>
      <c r="AQ6" s="25"/>
      <c r="AR6" s="25"/>
      <c r="AS6" s="25"/>
      <c r="AT6" s="25"/>
    </row>
    <row r="7" spans="1:46" ht="15.75" customHeight="1" x14ac:dyDescent="0.25">
      <c r="A7" s="91" t="s">
        <v>18</v>
      </c>
      <c r="B7" s="91"/>
      <c r="C7" s="91"/>
      <c r="D7" s="91"/>
      <c r="E7" s="91"/>
      <c r="F7" s="91"/>
      <c r="G7" s="92"/>
      <c r="H7" s="34"/>
      <c r="J7" s="19"/>
      <c r="K7" s="19"/>
      <c r="L7" s="19"/>
      <c r="M7" s="19"/>
      <c r="N7" s="19"/>
      <c r="O7" s="44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25"/>
      <c r="AQ7" s="25"/>
      <c r="AR7" s="25"/>
      <c r="AS7" s="25"/>
      <c r="AT7" s="25"/>
    </row>
    <row r="8" spans="1:46" x14ac:dyDescent="0.25">
      <c r="A8" s="91"/>
      <c r="B8" s="91"/>
      <c r="C8" s="91"/>
      <c r="D8" s="91"/>
      <c r="E8" s="91"/>
      <c r="F8" s="91"/>
      <c r="G8" s="92"/>
      <c r="H8" s="34"/>
      <c r="J8" s="19"/>
      <c r="K8" s="19"/>
      <c r="L8" s="19"/>
      <c r="M8" s="19"/>
      <c r="N8" s="19"/>
      <c r="O8" s="44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25"/>
      <c r="AQ8" s="25"/>
      <c r="AR8" s="25"/>
      <c r="AS8" s="25"/>
      <c r="AT8" s="25"/>
    </row>
    <row r="9" spans="1:46" x14ac:dyDescent="0.25">
      <c r="A9" s="16" t="s">
        <v>1</v>
      </c>
      <c r="B9" s="16">
        <v>150</v>
      </c>
      <c r="C9" s="16">
        <v>200</v>
      </c>
      <c r="D9" s="16">
        <v>250</v>
      </c>
      <c r="E9" s="16">
        <v>300</v>
      </c>
      <c r="F9" s="16">
        <v>400</v>
      </c>
      <c r="G9" s="64">
        <v>600</v>
      </c>
      <c r="H9" s="34"/>
      <c r="J9" s="19"/>
      <c r="K9" s="19"/>
      <c r="L9" s="19"/>
      <c r="M9" s="19"/>
      <c r="N9" s="19"/>
      <c r="O9" s="44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25"/>
      <c r="AQ9" s="25"/>
      <c r="AR9" s="25"/>
      <c r="AS9" s="25"/>
      <c r="AT9" s="25"/>
    </row>
    <row r="10" spans="1:46" x14ac:dyDescent="0.25">
      <c r="A10" s="65" t="s">
        <v>14</v>
      </c>
      <c r="B10" s="66">
        <f>C10</f>
        <v>0.54807226651871011</v>
      </c>
      <c r="C10" s="67">
        <v>0.54807226651871011</v>
      </c>
      <c r="D10" s="66">
        <f>E10</f>
        <v>0.486148024665365</v>
      </c>
      <c r="E10" s="67">
        <v>0.486148024665365</v>
      </c>
      <c r="F10" s="67">
        <v>0.42986521481307871</v>
      </c>
      <c r="G10" s="68">
        <v>0.417226436890755</v>
      </c>
      <c r="H10" s="34"/>
      <c r="J10" s="19"/>
      <c r="K10" s="19"/>
      <c r="L10" s="19"/>
      <c r="M10" s="19"/>
      <c r="N10" s="19"/>
      <c r="O10" s="44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25"/>
      <c r="AQ10" s="25"/>
      <c r="AR10" s="25"/>
      <c r="AS10" s="25"/>
      <c r="AT10" s="25"/>
    </row>
    <row r="11" spans="1:46" x14ac:dyDescent="0.25">
      <c r="A11" s="65" t="s">
        <v>15</v>
      </c>
      <c r="B11" s="66">
        <f>C11</f>
        <v>-3.8688175842933603E-2</v>
      </c>
      <c r="C11" s="67">
        <v>-3.8688175842933603E-2</v>
      </c>
      <c r="D11" s="66">
        <f>E11</f>
        <v>2.6552909802438001E-2</v>
      </c>
      <c r="E11" s="67">
        <v>2.6552909802438001E-2</v>
      </c>
      <c r="F11" s="67">
        <v>2.2194633949000231E-2</v>
      </c>
      <c r="G11" s="68">
        <v>-1.63987599095093E-2</v>
      </c>
      <c r="H11" s="34"/>
      <c r="J11" s="19"/>
      <c r="K11" s="19"/>
      <c r="L11" s="19"/>
      <c r="M11" s="19"/>
      <c r="N11" s="19"/>
      <c r="O11" s="44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25"/>
      <c r="AQ11" s="25"/>
      <c r="AR11" s="25"/>
      <c r="AS11" s="25"/>
      <c r="AT11" s="25"/>
    </row>
    <row r="12" spans="1:46" x14ac:dyDescent="0.25">
      <c r="O12" s="43" t="s">
        <v>48</v>
      </c>
      <c r="P12" s="23"/>
      <c r="Q12" s="3"/>
      <c r="R12" s="3"/>
      <c r="S12" s="3"/>
      <c r="T12" s="3"/>
      <c r="U12" s="3"/>
      <c r="V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x14ac:dyDescent="0.25">
      <c r="A13" s="1" t="s">
        <v>55</v>
      </c>
      <c r="B13" s="1" t="s">
        <v>14</v>
      </c>
      <c r="C13" s="7" t="s">
        <v>15</v>
      </c>
      <c r="D13" s="81"/>
      <c r="E13" s="81"/>
      <c r="F13" s="81"/>
      <c r="G13" s="82"/>
      <c r="H13" s="44"/>
      <c r="I13" s="16"/>
      <c r="K13" s="15"/>
      <c r="L13" s="15"/>
      <c r="M13" s="15"/>
      <c r="O13" s="43"/>
      <c r="P13" s="2"/>
      <c r="Q13" s="3"/>
      <c r="R13" s="3"/>
      <c r="S13" s="3"/>
      <c r="T13" s="3"/>
      <c r="U13" s="3"/>
      <c r="V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x14ac:dyDescent="0.25">
      <c r="A14" s="71">
        <v>149.999440050847</v>
      </c>
      <c r="B14" s="12">
        <v>0.4844974416279581</v>
      </c>
      <c r="C14" s="70">
        <v>0.31914708362927335</v>
      </c>
      <c r="D14" s="70"/>
      <c r="E14" s="70"/>
      <c r="F14" s="70"/>
      <c r="G14" s="70"/>
      <c r="H14" s="44"/>
      <c r="I14" s="16"/>
      <c r="J14" s="16"/>
      <c r="K14" s="70"/>
      <c r="L14" s="70"/>
      <c r="M14" s="70"/>
      <c r="N14" s="16"/>
      <c r="O14" s="43" t="s">
        <v>38</v>
      </c>
      <c r="P14" s="2" t="s">
        <v>49</v>
      </c>
    </row>
    <row r="15" spans="1:46" s="70" customFormat="1" x14ac:dyDescent="0.25">
      <c r="A15" s="71">
        <v>200.00201135593201</v>
      </c>
      <c r="B15" s="12">
        <v>0.52501905318474085</v>
      </c>
      <c r="C15" s="12">
        <v>-1.5325658787419982E-2</v>
      </c>
      <c r="D15" s="12"/>
      <c r="E15" s="12"/>
      <c r="F15" s="12"/>
      <c r="G15" s="12"/>
      <c r="H15" s="53">
        <v>1</v>
      </c>
      <c r="I15" s="15">
        <f>O15</f>
        <v>600</v>
      </c>
      <c r="J15" s="19">
        <f>(V15*$H$15*$G$10+$G$11+$P15-Q15)/(V15*$H$15)</f>
        <v>1.2739904050446962</v>
      </c>
      <c r="K15" s="19">
        <f t="shared" ref="K15:N15" si="3">(W15*$H$15*$G$10+$G$11+$P15-R15)/(W15*$H$15)</f>
        <v>1.2334444503168058</v>
      </c>
      <c r="L15" s="19">
        <f t="shared" si="3"/>
        <v>1.1710537907166756</v>
      </c>
      <c r="M15" s="19">
        <f t="shared" si="3"/>
        <v>1.2334663322684796</v>
      </c>
      <c r="N15" s="19">
        <f t="shared" si="3"/>
        <v>1.2751325764176147</v>
      </c>
      <c r="O15" s="44">
        <v>600</v>
      </c>
      <c r="P15" s="5">
        <v>74.383725779661006</v>
      </c>
      <c r="Q15" s="5">
        <v>71.011326881355998</v>
      </c>
      <c r="R15" s="5">
        <v>70.921648440677899</v>
      </c>
      <c r="S15" s="5">
        <v>70.994008627118603</v>
      </c>
      <c r="T15" s="5">
        <v>70.913574152542395</v>
      </c>
      <c r="U15" s="5">
        <v>70.993744305084704</v>
      </c>
      <c r="V15" s="5">
        <v>3.9170649830508499</v>
      </c>
      <c r="W15" s="5">
        <v>4.2215174406779701</v>
      </c>
      <c r="X15" s="5">
        <v>4.4749217118643996</v>
      </c>
      <c r="Y15" s="5">
        <v>4.2312963220339004</v>
      </c>
      <c r="Z15" s="5">
        <v>3.93234476271186</v>
      </c>
      <c r="AA15" s="5">
        <v>50.2938209830509</v>
      </c>
      <c r="AB15" s="5">
        <v>50.312391694915199</v>
      </c>
      <c r="AC15" s="5">
        <v>50.339547271186397</v>
      </c>
      <c r="AD15" s="5">
        <v>50.3495246610169</v>
      </c>
      <c r="AE15" s="5">
        <v>50.358745050847503</v>
      </c>
      <c r="AF15" s="5">
        <v>1.0858216271186401</v>
      </c>
      <c r="AG15" s="5">
        <v>1.4769611186440701</v>
      </c>
      <c r="AH15" s="5">
        <v>2.1696690338983</v>
      </c>
      <c r="AI15" s="5">
        <v>1.5108017457627101</v>
      </c>
      <c r="AJ15" s="5">
        <v>1.0419490677966099</v>
      </c>
      <c r="AK15" s="5">
        <v>31.5776329322034</v>
      </c>
      <c r="AL15" s="5">
        <v>30.8417438813559</v>
      </c>
      <c r="AM15" s="5">
        <v>29.835039372881401</v>
      </c>
      <c r="AN15" s="5">
        <v>31.113535983050799</v>
      </c>
      <c r="AO15" s="5">
        <v>31.751707067796598</v>
      </c>
      <c r="AP15" s="11"/>
      <c r="AQ15" s="11"/>
      <c r="AR15" s="11"/>
      <c r="AS15" s="11"/>
      <c r="AT15" s="11"/>
    </row>
    <row r="16" spans="1:46" s="70" customFormat="1" x14ac:dyDescent="0.25">
      <c r="A16" s="71">
        <v>250.00166684745801</v>
      </c>
      <c r="B16" s="12">
        <v>0.54949692600269828</v>
      </c>
      <c r="C16" s="12">
        <v>-7.4836381118497108E-3</v>
      </c>
      <c r="D16" s="12"/>
      <c r="E16" s="12"/>
      <c r="F16" s="12"/>
      <c r="G16" s="12"/>
      <c r="H16" s="53">
        <v>1</v>
      </c>
      <c r="I16" s="15">
        <f t="shared" ref="I16" si="4">O16</f>
        <v>300</v>
      </c>
      <c r="J16" s="19">
        <f>(V16*$H$16*$C$10+$C$11+$P16-Q16)/(V16*$H$16)</f>
        <v>1.2856793060392395</v>
      </c>
      <c r="K16" s="19">
        <f t="shared" ref="K16:N16" si="5">(W16*$H$16*$C$10+$C$11+$P16-R16)/(W16*$H$16)</f>
        <v>1.3700060894422661</v>
      </c>
      <c r="L16" s="19">
        <f t="shared" si="5"/>
        <v>1.3608780313107038</v>
      </c>
      <c r="M16" s="19">
        <f t="shared" si="5"/>
        <v>1.3788932903583835</v>
      </c>
      <c r="N16" s="19">
        <f t="shared" si="5"/>
        <v>1.2900532507265419</v>
      </c>
      <c r="O16" s="44">
        <v>300</v>
      </c>
      <c r="P16" s="5">
        <v>24.4198038813559</v>
      </c>
      <c r="Q16" s="5">
        <v>21.767939813559298</v>
      </c>
      <c r="R16" s="5">
        <v>20.8590178813559</v>
      </c>
      <c r="S16" s="5">
        <v>20.2451947627119</v>
      </c>
      <c r="T16" s="5">
        <v>20.759081423728801</v>
      </c>
      <c r="U16" s="5">
        <v>21.674543830508501</v>
      </c>
      <c r="V16" s="5">
        <v>3.5427751525423701</v>
      </c>
      <c r="W16" s="5">
        <v>4.2851355254237298</v>
      </c>
      <c r="X16" s="5">
        <v>5.0884493220338998</v>
      </c>
      <c r="Y16" s="5">
        <v>4.35958428813559</v>
      </c>
      <c r="Z16" s="5">
        <v>3.6477644745762698</v>
      </c>
      <c r="AA16" s="5">
        <v>50.377955728813603</v>
      </c>
      <c r="AB16" s="5">
        <v>50.390749440678</v>
      </c>
      <c r="AC16" s="5">
        <v>49.627822677966101</v>
      </c>
      <c r="AD16" s="5">
        <v>49.649279610169501</v>
      </c>
      <c r="AE16" s="5">
        <v>49.681163423728798</v>
      </c>
      <c r="AF16" s="5">
        <v>0.84876718644067795</v>
      </c>
      <c r="AG16" s="5">
        <v>1.2955369491525399</v>
      </c>
      <c r="AH16" s="5">
        <v>1.80746725423729</v>
      </c>
      <c r="AI16" s="5">
        <v>1.2170903220339</v>
      </c>
      <c r="AJ16" s="5">
        <v>0.64110666101694902</v>
      </c>
      <c r="AK16" s="5">
        <v>32.0679983050847</v>
      </c>
      <c r="AL16" s="5">
        <v>30.811470220339</v>
      </c>
      <c r="AM16" s="5">
        <v>29.142486084745801</v>
      </c>
      <c r="AN16" s="5">
        <v>30.538189220339</v>
      </c>
      <c r="AO16" s="5">
        <v>32.059813576271203</v>
      </c>
      <c r="AP16" s="11"/>
      <c r="AQ16" s="11"/>
      <c r="AR16" s="11"/>
      <c r="AS16" s="11"/>
      <c r="AT16" s="11"/>
    </row>
    <row r="17" spans="1:46" s="70" customFormat="1" x14ac:dyDescent="0.25">
      <c r="A17" s="71">
        <v>275</v>
      </c>
      <c r="B17" s="12">
        <v>0.55605230918113102</v>
      </c>
      <c r="C17" s="12">
        <v>-1.8064860853411968E-2</v>
      </c>
      <c r="D17" s="12"/>
      <c r="E17" s="12"/>
      <c r="F17" s="12"/>
      <c r="G17" s="12"/>
      <c r="H17" s="52"/>
      <c r="I17" s="15"/>
      <c r="J17" s="19"/>
      <c r="K17" s="19"/>
      <c r="L17" s="19"/>
      <c r="M17" s="19"/>
      <c r="N17" s="19"/>
      <c r="O17" s="44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3"/>
      <c r="AG17" s="3"/>
      <c r="AH17" s="3"/>
      <c r="AI17" s="3"/>
      <c r="AJ17" s="3"/>
      <c r="AK17" s="12"/>
      <c r="AL17" s="12"/>
      <c r="AM17" s="12"/>
      <c r="AN17" s="12"/>
      <c r="AO17" s="12"/>
      <c r="AP17" s="12"/>
      <c r="AQ17" s="12"/>
      <c r="AR17" s="12"/>
      <c r="AS17" s="12"/>
      <c r="AT17" s="12"/>
    </row>
    <row r="18" spans="1:46" s="70" customFormat="1" x14ac:dyDescent="0.25">
      <c r="A18" s="71">
        <v>300.00130605084797</v>
      </c>
      <c r="B18" s="12">
        <v>0.57503382869900743</v>
      </c>
      <c r="C18" s="12">
        <v>6.5219649071135422E-5</v>
      </c>
      <c r="D18" s="12"/>
      <c r="E18" s="12"/>
      <c r="F18" s="12"/>
      <c r="G18" s="12"/>
      <c r="H18" s="52"/>
      <c r="I18" s="15"/>
      <c r="J18" s="19"/>
      <c r="K18" s="19"/>
      <c r="L18" s="19"/>
      <c r="M18" s="19"/>
      <c r="N18" s="19"/>
      <c r="O18" s="44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3"/>
      <c r="AG18" s="3"/>
      <c r="AH18" s="3"/>
      <c r="AI18" s="3"/>
      <c r="AJ18" s="3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 spans="1:46" s="70" customFormat="1" x14ac:dyDescent="0.25">
      <c r="A19" s="71">
        <v>350</v>
      </c>
      <c r="B19" s="12">
        <v>0.5926536764083622</v>
      </c>
      <c r="C19" s="12">
        <v>6.5219649071135422E-5</v>
      </c>
      <c r="D19" s="12"/>
      <c r="E19" s="12"/>
      <c r="F19" s="12"/>
      <c r="G19" s="12"/>
      <c r="H19" s="52"/>
      <c r="I19" s="15"/>
      <c r="J19" s="19"/>
      <c r="K19" s="19"/>
      <c r="L19" s="19"/>
      <c r="M19" s="19"/>
      <c r="N19" s="19"/>
      <c r="O19" s="44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3"/>
      <c r="AG19" s="3"/>
      <c r="AH19" s="3"/>
      <c r="AI19" s="3"/>
      <c r="AJ19" s="3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 spans="1:46" s="70" customFormat="1" x14ac:dyDescent="0.25">
      <c r="A20" s="71">
        <v>400.00091762711901</v>
      </c>
      <c r="B20" s="12">
        <v>0.60961553612431663</v>
      </c>
      <c r="C20" s="12">
        <v>6.5219649071135422E-5</v>
      </c>
      <c r="D20" s="12"/>
      <c r="E20" s="12"/>
      <c r="F20" s="12"/>
      <c r="G20" s="12"/>
      <c r="H20" s="53">
        <v>1</v>
      </c>
      <c r="I20" s="15">
        <f>O20</f>
        <v>250</v>
      </c>
      <c r="J20" s="19"/>
      <c r="K20" s="19">
        <f>(W20*$H20*$B$16+$C$16+$P20-R20)/(W20*$H20)</f>
        <v>1.3576517551225276</v>
      </c>
      <c r="L20" s="19">
        <f t="shared" ref="L20:M20" si="6">(X20*$H$15*$B$16+$C$16+$P20-S20)/(X20*$H$15)</f>
        <v>1.3473935318060843</v>
      </c>
      <c r="M20" s="19">
        <f t="shared" si="6"/>
        <v>1.3571029286386773</v>
      </c>
      <c r="N20" s="19"/>
      <c r="O20" s="44">
        <v>250</v>
      </c>
      <c r="P20">
        <v>19.0609882711864</v>
      </c>
      <c r="R20">
        <v>15.791019050847501</v>
      </c>
      <c r="S20">
        <v>15.335396152542399</v>
      </c>
      <c r="T20">
        <v>15.687395559322001</v>
      </c>
      <c r="U20" s="72"/>
      <c r="V20" s="72"/>
      <c r="W20">
        <v>4.0369561186440697</v>
      </c>
      <c r="X20">
        <v>4.6598875762711902</v>
      </c>
      <c r="Y20">
        <v>4.16800898305085</v>
      </c>
      <c r="Z20" s="72"/>
      <c r="AA20" s="72"/>
      <c r="AB20">
        <v>50.325964203389802</v>
      </c>
      <c r="AC20">
        <v>50.361106915254197</v>
      </c>
      <c r="AD20">
        <v>50.381814033898301</v>
      </c>
      <c r="AE20" s="72"/>
      <c r="AF20" s="3"/>
      <c r="AG20">
        <v>1.4076220338983001</v>
      </c>
      <c r="AH20">
        <v>2.14467603389831</v>
      </c>
      <c r="AI20">
        <v>1.4121181525423701</v>
      </c>
      <c r="AJ20" s="3"/>
      <c r="AK20" s="12"/>
      <c r="AL20">
        <v>31.467517491525399</v>
      </c>
      <c r="AM20">
        <v>30.025119525423701</v>
      </c>
      <c r="AN20">
        <v>31.395092864406799</v>
      </c>
      <c r="AO20" s="12"/>
      <c r="AP20" s="12"/>
      <c r="AQ20" s="12"/>
      <c r="AR20" s="12"/>
      <c r="AS20" s="12"/>
      <c r="AT20" s="12"/>
    </row>
    <row r="21" spans="1:46" x14ac:dyDescent="0.25">
      <c r="A21" s="71">
        <v>500</v>
      </c>
      <c r="B21" s="12">
        <v>0.66585641086282454</v>
      </c>
      <c r="C21" s="12">
        <v>6.5219649071135422E-5</v>
      </c>
      <c r="H21" s="53">
        <v>1</v>
      </c>
      <c r="I21" s="15">
        <f t="shared" ref="I21:I24" si="7">O21</f>
        <v>275</v>
      </c>
      <c r="K21" s="19">
        <f>(W21*$H21*$B$17+$C$17+$P21-R21)/(W21*$H21)</f>
        <v>1.4395472536810048</v>
      </c>
      <c r="L21" s="19">
        <f t="shared" ref="L21:M21" si="8">(X21*$H21*$B$17+$C$17+$P21-S21)/(X21*$H21)</f>
        <v>1.4248799345238801</v>
      </c>
      <c r="M21" s="19">
        <f t="shared" si="8"/>
        <v>1.4550408349626796</v>
      </c>
      <c r="O21" s="43">
        <v>275</v>
      </c>
      <c r="P21">
        <v>21.879507881355899</v>
      </c>
      <c r="R21">
        <v>18.030879694915299</v>
      </c>
      <c r="S21">
        <v>17.506191322033899</v>
      </c>
      <c r="T21">
        <v>17.977598050847501</v>
      </c>
      <c r="W21">
        <v>4.33569354237288</v>
      </c>
      <c r="X21">
        <v>5.0127914576271202</v>
      </c>
      <c r="Y21">
        <v>4.3202386440677998</v>
      </c>
      <c r="AB21">
        <v>50.189892542372903</v>
      </c>
      <c r="AC21">
        <v>50.235446576271201</v>
      </c>
      <c r="AD21">
        <v>50.245561881355897</v>
      </c>
      <c r="AG21">
        <v>1.3488033559321999</v>
      </c>
      <c r="AH21">
        <v>2.0221097966101702</v>
      </c>
      <c r="AI21">
        <v>1.3221994067796601</v>
      </c>
      <c r="AL21">
        <v>31.015392050847399</v>
      </c>
      <c r="AM21">
        <v>29.428405000000001</v>
      </c>
      <c r="AN21">
        <v>30.892968491525401</v>
      </c>
    </row>
    <row r="22" spans="1:46" x14ac:dyDescent="0.25">
      <c r="A22" s="71">
        <v>550</v>
      </c>
      <c r="B22" s="12">
        <v>0.69025732234764536</v>
      </c>
      <c r="C22" s="12">
        <v>6.5219649071135422E-5</v>
      </c>
      <c r="H22" s="53">
        <v>1</v>
      </c>
      <c r="I22" s="15">
        <f t="shared" si="7"/>
        <v>300</v>
      </c>
      <c r="K22" s="19">
        <f>(W22*$H$22*$B$18+$C$18+$P22-R22)/(W22*$H$22)</f>
        <v>1.4867973330072379</v>
      </c>
      <c r="L22" s="19">
        <f t="shared" ref="L22:M22" si="9">(X22*$H$22*$B$18+$C$18+$P22-S22)/(X22*$H$22)</f>
        <v>1.4748687832659217</v>
      </c>
      <c r="M22" s="19">
        <f t="shared" si="9"/>
        <v>1.4828883069167467</v>
      </c>
      <c r="O22" s="43">
        <v>300</v>
      </c>
      <c r="P22">
        <v>24.747314745762701</v>
      </c>
      <c r="R22">
        <v>20.5813586610169</v>
      </c>
      <c r="S22">
        <v>19.989848728813602</v>
      </c>
      <c r="T22">
        <v>20.5988662372881</v>
      </c>
      <c r="W22">
        <v>4.5691906779661</v>
      </c>
      <c r="X22">
        <v>5.2871153898305101</v>
      </c>
      <c r="Y22">
        <v>4.5695800677966103</v>
      </c>
      <c r="AB22">
        <v>50.0055204576271</v>
      </c>
      <c r="AC22">
        <v>50.053819067796603</v>
      </c>
      <c r="AD22">
        <v>50.068995915254199</v>
      </c>
      <c r="AG22">
        <v>1.05807155932203</v>
      </c>
      <c r="AH22">
        <v>1.9631855762711901</v>
      </c>
      <c r="AI22">
        <v>1.0101090508474599</v>
      </c>
      <c r="AL22">
        <v>30.5345134745763</v>
      </c>
      <c r="AM22">
        <v>28.853784084745801</v>
      </c>
      <c r="AN22">
        <v>30.569712322033901</v>
      </c>
    </row>
    <row r="23" spans="1:46" x14ac:dyDescent="0.25">
      <c r="A23" s="71">
        <v>600</v>
      </c>
      <c r="B23" s="12">
        <v>0.71465823383246618</v>
      </c>
      <c r="C23" s="12">
        <v>6.5219649071135422E-5</v>
      </c>
      <c r="H23" s="53">
        <v>1</v>
      </c>
      <c r="I23" s="15">
        <f t="shared" si="7"/>
        <v>325</v>
      </c>
      <c r="K23" s="19">
        <f>(W23*$H$15*$B$16+$C$16+$P23-R23)/(W23*$H$15)</f>
        <v>1.4765740181025082</v>
      </c>
      <c r="L23" s="19">
        <f t="shared" ref="L23:L24" si="10">(X23*$H$15*$B$16+$C$16+$P23-S23)/(X23*$H$15)</f>
        <v>1.4766600341606746</v>
      </c>
      <c r="M23" s="19">
        <f t="shared" ref="M23:M24" si="11">(Y23*$H$15*$B$16+$C$16+$P23-T23)/(Y23*$H$15)</f>
        <v>1.468122462325663</v>
      </c>
      <c r="O23" s="43">
        <v>325</v>
      </c>
      <c r="P23">
        <v>27.844114050847502</v>
      </c>
      <c r="R23">
        <v>23.562223677966099</v>
      </c>
      <c r="S23">
        <v>22.7947466440678</v>
      </c>
      <c r="T23">
        <v>23.5304801186441</v>
      </c>
      <c r="W23">
        <v>4.6106270677966101</v>
      </c>
      <c r="X23">
        <v>5.4379684915254201</v>
      </c>
      <c r="Y23">
        <v>4.6876013389830504</v>
      </c>
      <c r="AB23">
        <v>49.782489033898301</v>
      </c>
      <c r="AC23">
        <v>49.841997389830503</v>
      </c>
      <c r="AD23">
        <v>49.8743830677966</v>
      </c>
      <c r="AG23">
        <v>1.2908052033898301</v>
      </c>
      <c r="AH23">
        <v>2.1689686440678</v>
      </c>
      <c r="AI23">
        <v>1.57859023728814</v>
      </c>
      <c r="AL23">
        <v>30.586920406779701</v>
      </c>
      <c r="AM23">
        <v>28.757987949152501</v>
      </c>
      <c r="AN23">
        <v>30.851802593220299</v>
      </c>
    </row>
    <row r="24" spans="1:46" s="70" customFormat="1" x14ac:dyDescent="0.25">
      <c r="B24" s="12"/>
      <c r="C24" s="12"/>
      <c r="D24" s="12"/>
      <c r="E24" s="12"/>
      <c r="F24" s="12"/>
      <c r="G24" s="12"/>
      <c r="H24" s="53">
        <v>1</v>
      </c>
      <c r="I24" s="15">
        <f t="shared" si="7"/>
        <v>400</v>
      </c>
      <c r="J24" s="19"/>
      <c r="K24" s="19">
        <f t="shared" ref="K24" si="12">(W24*$H$15*$B$16+$C$16+$P24-R24)/(W24*$H$15)</f>
        <v>1.2706596904103031</v>
      </c>
      <c r="L24" s="19">
        <f t="shared" si="10"/>
        <v>1.2595116734446599</v>
      </c>
      <c r="M24" s="19">
        <f t="shared" si="11"/>
        <v>1.3247918882828851</v>
      </c>
      <c r="N24" s="19"/>
      <c r="O24" s="44">
        <v>400</v>
      </c>
      <c r="P24">
        <v>38.126384355932203</v>
      </c>
      <c r="R24">
        <v>35.232972322033902</v>
      </c>
      <c r="S24">
        <v>35.0105070338983</v>
      </c>
      <c r="T24">
        <v>35.019216491525398</v>
      </c>
      <c r="U24" s="12"/>
      <c r="V24" s="72"/>
      <c r="W24">
        <v>4.0017712203389797</v>
      </c>
      <c r="X24">
        <v>4.3779283389830503</v>
      </c>
      <c r="Y24">
        <v>3.9980708983050901</v>
      </c>
      <c r="Z24" s="72"/>
      <c r="AA24" s="12"/>
      <c r="AB24">
        <v>49.534966796610199</v>
      </c>
      <c r="AC24">
        <v>49.601213898305097</v>
      </c>
      <c r="AD24">
        <v>49.624277796610201</v>
      </c>
      <c r="AE24" s="12"/>
      <c r="AF24" s="3"/>
      <c r="AG24">
        <v>1.5566206101694899</v>
      </c>
      <c r="AH24">
        <v>2.35281766101695</v>
      </c>
      <c r="AI24">
        <v>1.50304076271186</v>
      </c>
      <c r="AJ24" s="3"/>
      <c r="AK24" s="12"/>
      <c r="AL24">
        <v>31.456208220339001</v>
      </c>
      <c r="AM24">
        <v>30.241347949152502</v>
      </c>
      <c r="AN24">
        <v>31.3736298813559</v>
      </c>
      <c r="AO24" s="12"/>
      <c r="AP24" s="73"/>
      <c r="AQ24" s="73"/>
      <c r="AR24" s="73"/>
      <c r="AS24" s="73"/>
      <c r="AT24" s="73"/>
    </row>
    <row r="25" spans="1:46" s="70" customFormat="1" x14ac:dyDescent="0.25">
      <c r="B25" s="12"/>
      <c r="C25" s="12"/>
      <c r="D25" s="12"/>
      <c r="E25" s="12"/>
      <c r="F25" s="12"/>
      <c r="G25" s="12"/>
      <c r="H25" s="52"/>
      <c r="I25" s="15"/>
      <c r="J25" s="19"/>
      <c r="K25" s="19"/>
      <c r="L25" s="19"/>
      <c r="M25" s="19"/>
      <c r="N25" s="19"/>
      <c r="O25" s="44"/>
      <c r="P25"/>
      <c r="Q25"/>
      <c r="R25"/>
      <c r="S25"/>
      <c r="T25" s="12"/>
      <c r="U25" s="12"/>
      <c r="V25" s="72"/>
      <c r="W25" s="72"/>
      <c r="X25" s="72"/>
      <c r="Y25" s="72"/>
      <c r="Z25" s="72"/>
      <c r="AA25" s="12"/>
      <c r="AB25" s="12"/>
      <c r="AC25" s="12"/>
      <c r="AD25" s="12"/>
      <c r="AE25" s="12"/>
      <c r="AF25" s="3"/>
      <c r="AG25" s="3"/>
      <c r="AH25" s="3"/>
      <c r="AI25" s="3"/>
      <c r="AJ25" s="3"/>
      <c r="AK25" s="12"/>
      <c r="AL25" s="12"/>
      <c r="AM25" s="12"/>
      <c r="AN25" s="12"/>
      <c r="AO25" s="12"/>
      <c r="AP25" s="73"/>
      <c r="AQ25" s="73"/>
      <c r="AR25" s="73"/>
      <c r="AS25" s="73"/>
      <c r="AT25" s="73"/>
    </row>
    <row r="26" spans="1:46" s="70" customFormat="1" x14ac:dyDescent="0.25">
      <c r="B26" s="12"/>
      <c r="C26" s="12"/>
      <c r="D26" s="12"/>
      <c r="E26" s="12"/>
      <c r="F26" s="12"/>
      <c r="G26" s="12"/>
      <c r="H26" s="52"/>
      <c r="I26" s="15"/>
      <c r="J26" s="19"/>
      <c r="K26" s="19"/>
      <c r="L26" s="19"/>
      <c r="M26" s="19"/>
      <c r="N26" s="19"/>
      <c r="O26" s="44"/>
      <c r="P26"/>
      <c r="Q26"/>
      <c r="R26"/>
      <c r="S26"/>
      <c r="T26" s="12"/>
      <c r="U26" s="12"/>
      <c r="V26" s="72"/>
      <c r="W26" s="72"/>
      <c r="X26" s="72"/>
      <c r="Y26" s="72"/>
      <c r="Z26" s="72"/>
      <c r="AA26" s="12"/>
      <c r="AB26" s="12"/>
      <c r="AC26" s="12"/>
      <c r="AD26" s="12"/>
      <c r="AE26" s="12"/>
      <c r="AF26" s="3"/>
      <c r="AG26" s="3"/>
      <c r="AH26" s="3"/>
      <c r="AI26" s="3"/>
      <c r="AJ26" s="3"/>
      <c r="AK26" s="12"/>
      <c r="AL26" s="12"/>
      <c r="AM26" s="12"/>
      <c r="AN26" s="12"/>
      <c r="AO26" s="12"/>
      <c r="AP26" s="73"/>
      <c r="AQ26" s="73"/>
      <c r="AR26" s="73"/>
      <c r="AS26" s="73"/>
      <c r="AT26" s="73"/>
    </row>
    <row r="27" spans="1:46" s="70" customFormat="1" x14ac:dyDescent="0.25">
      <c r="B27" s="12"/>
      <c r="C27" s="12"/>
      <c r="D27" s="12"/>
      <c r="E27" s="12"/>
      <c r="F27" s="12"/>
      <c r="G27" s="12"/>
      <c r="H27" s="52"/>
      <c r="I27" s="15"/>
      <c r="J27" s="19"/>
      <c r="K27" s="19"/>
      <c r="L27" s="19"/>
      <c r="M27" s="19"/>
      <c r="N27" s="19"/>
      <c r="O27" s="44"/>
      <c r="P27"/>
      <c r="Q27"/>
      <c r="R27"/>
      <c r="S27"/>
      <c r="T27" s="12"/>
      <c r="U27" s="12"/>
      <c r="V27" s="72"/>
      <c r="W27" s="72"/>
      <c r="X27" s="72"/>
      <c r="Y27" s="72"/>
      <c r="Z27" s="72"/>
      <c r="AA27" s="12"/>
      <c r="AB27" s="12"/>
      <c r="AC27" s="12"/>
      <c r="AD27" s="12"/>
      <c r="AE27" s="12"/>
      <c r="AF27" s="3"/>
      <c r="AG27" s="3"/>
      <c r="AH27" s="3"/>
      <c r="AI27" s="3"/>
      <c r="AJ27" s="3"/>
      <c r="AK27" s="12"/>
      <c r="AL27" s="12"/>
      <c r="AM27" s="12"/>
      <c r="AN27" s="12"/>
      <c r="AO27" s="12"/>
      <c r="AP27" s="73"/>
      <c r="AQ27" s="73"/>
      <c r="AR27" s="73"/>
      <c r="AS27" s="73"/>
      <c r="AT27" s="73"/>
    </row>
    <row r="28" spans="1:46" s="70" customFormat="1" x14ac:dyDescent="0.25">
      <c r="B28" s="12"/>
      <c r="C28" s="12"/>
      <c r="D28" s="12"/>
      <c r="E28" s="12"/>
      <c r="F28" s="12"/>
      <c r="G28" s="12"/>
      <c r="H28" s="52"/>
      <c r="I28" s="15"/>
      <c r="J28" s="19"/>
      <c r="K28" s="19"/>
      <c r="L28" s="19"/>
      <c r="M28" s="19"/>
      <c r="N28" s="19"/>
      <c r="O28" s="44"/>
      <c r="P28" s="12"/>
      <c r="Q28" s="12"/>
      <c r="R28" s="12"/>
      <c r="S28" s="12"/>
      <c r="T28" s="12"/>
      <c r="U28" s="12"/>
      <c r="V28" s="72"/>
      <c r="W28" s="72"/>
      <c r="X28" s="72"/>
      <c r="Y28" s="72"/>
      <c r="Z28" s="72"/>
      <c r="AA28" s="12"/>
      <c r="AB28" s="12"/>
      <c r="AC28" s="12"/>
      <c r="AD28" s="12"/>
      <c r="AE28" s="12"/>
      <c r="AF28" s="3"/>
      <c r="AG28" s="3"/>
      <c r="AH28" s="3"/>
      <c r="AI28" s="3"/>
      <c r="AJ28" s="3"/>
      <c r="AK28" s="12"/>
      <c r="AL28" s="12"/>
      <c r="AM28" s="12"/>
      <c r="AN28" s="12"/>
      <c r="AO28" s="12"/>
      <c r="AP28" s="12"/>
      <c r="AQ28" s="12"/>
      <c r="AR28" s="73"/>
      <c r="AS28" s="73"/>
      <c r="AT28" s="73"/>
    </row>
    <row r="29" spans="1:46" s="70" customFormat="1" x14ac:dyDescent="0.25">
      <c r="B29" s="12"/>
      <c r="C29" s="12"/>
      <c r="D29" s="12"/>
      <c r="E29" s="12"/>
      <c r="F29" s="12"/>
      <c r="G29" s="12"/>
      <c r="H29" s="52"/>
      <c r="I29" s="15"/>
      <c r="J29" s="19"/>
      <c r="K29" s="19"/>
      <c r="L29" s="19"/>
      <c r="M29" s="19"/>
      <c r="N29" s="19"/>
      <c r="O29" s="44"/>
      <c r="P29" s="12"/>
      <c r="Q29" s="12"/>
      <c r="R29" s="12"/>
      <c r="S29" s="12"/>
      <c r="T29" s="12"/>
      <c r="U29" s="12"/>
      <c r="V29" s="72"/>
      <c r="W29" s="72"/>
      <c r="X29" s="72"/>
      <c r="Y29" s="72"/>
      <c r="Z29" s="72"/>
      <c r="AA29" s="12"/>
      <c r="AB29" s="12"/>
      <c r="AC29" s="12"/>
      <c r="AD29" s="12"/>
      <c r="AE29" s="12"/>
      <c r="AF29" s="3"/>
      <c r="AG29" s="3"/>
      <c r="AH29" s="3"/>
      <c r="AI29" s="3"/>
      <c r="AJ29" s="3"/>
      <c r="AK29" s="12"/>
      <c r="AL29" s="12"/>
      <c r="AM29" s="12"/>
      <c r="AN29" s="12"/>
      <c r="AO29" s="12"/>
      <c r="AP29" s="73"/>
      <c r="AQ29" s="73"/>
      <c r="AR29" s="73"/>
      <c r="AS29" s="73"/>
      <c r="AT29" s="73"/>
    </row>
    <row r="30" spans="1:46" s="70" customFormat="1" x14ac:dyDescent="0.25">
      <c r="B30" s="12"/>
      <c r="C30" s="12"/>
      <c r="D30" s="12"/>
      <c r="E30" s="12"/>
      <c r="F30" s="12"/>
      <c r="G30" s="12"/>
      <c r="H30" s="52"/>
      <c r="I30" s="19"/>
      <c r="J30" s="19"/>
      <c r="K30" s="19"/>
      <c r="L30" s="19"/>
      <c r="M30" s="19"/>
      <c r="N30" s="19"/>
      <c r="O30" s="43"/>
      <c r="P30" s="32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</row>
    <row r="31" spans="1:46" s="70" customFormat="1" x14ac:dyDescent="0.25">
      <c r="B31" s="12"/>
      <c r="C31" s="12"/>
      <c r="D31" s="12"/>
      <c r="E31" s="12"/>
      <c r="F31" s="12"/>
      <c r="G31" s="12"/>
      <c r="H31" s="52"/>
      <c r="I31" s="19"/>
      <c r="J31" s="19"/>
      <c r="K31" s="19"/>
      <c r="L31" s="19"/>
      <c r="M31" s="19"/>
      <c r="N31" s="19"/>
      <c r="O31" s="56"/>
      <c r="P31" s="32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</row>
    <row r="32" spans="1:46" s="70" customFormat="1" x14ac:dyDescent="0.25">
      <c r="B32" s="12"/>
      <c r="C32" s="12"/>
      <c r="D32" s="12"/>
      <c r="E32" s="12"/>
      <c r="F32" s="12"/>
      <c r="G32" s="12"/>
      <c r="H32" s="52"/>
      <c r="I32" s="19"/>
      <c r="J32" s="19"/>
      <c r="K32" s="19"/>
      <c r="L32" s="19"/>
      <c r="M32" s="19"/>
      <c r="N32" s="19"/>
      <c r="O32" s="56"/>
      <c r="P32" s="2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</row>
    <row r="33" spans="2:46" s="70" customFormat="1" x14ac:dyDescent="0.25">
      <c r="B33" s="12"/>
      <c r="C33" s="12"/>
      <c r="D33" s="12"/>
      <c r="E33" s="12"/>
      <c r="F33" s="12"/>
      <c r="G33" s="12"/>
      <c r="H33" s="52"/>
      <c r="I33" s="15"/>
      <c r="J33" s="19"/>
      <c r="K33" s="19"/>
      <c r="L33" s="19"/>
      <c r="M33" s="19"/>
      <c r="N33" s="19"/>
      <c r="O33" s="56"/>
      <c r="P33" s="12"/>
      <c r="Q33" s="12"/>
      <c r="R33" s="12"/>
      <c r="S33" s="12"/>
      <c r="T33" s="12"/>
      <c r="U33" s="12"/>
      <c r="V33" s="72"/>
      <c r="W33" s="72"/>
      <c r="X33" s="72"/>
      <c r="Y33" s="72"/>
      <c r="Z33" s="72"/>
      <c r="AA33" s="12"/>
      <c r="AB33" s="12"/>
      <c r="AC33" s="12"/>
      <c r="AD33" s="12"/>
      <c r="AE33" s="12"/>
      <c r="AF33" s="3"/>
      <c r="AG33" s="3"/>
      <c r="AH33" s="3"/>
      <c r="AI33" s="3"/>
      <c r="AJ33" s="3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spans="2:46" s="70" customFormat="1" x14ac:dyDescent="0.25">
      <c r="B34" s="12"/>
      <c r="C34" s="12"/>
      <c r="D34" s="12"/>
      <c r="E34" s="12"/>
      <c r="F34" s="12"/>
      <c r="G34" s="12"/>
      <c r="H34" s="52"/>
      <c r="I34" s="15"/>
      <c r="J34" s="19"/>
      <c r="K34" s="19"/>
      <c r="L34" s="19"/>
      <c r="M34" s="19"/>
      <c r="N34" s="19"/>
      <c r="O34" s="56"/>
      <c r="P34" s="12"/>
      <c r="Q34" s="12"/>
      <c r="R34" s="12"/>
      <c r="S34" s="12"/>
      <c r="T34" s="12"/>
      <c r="U34" s="12"/>
      <c r="V34" s="72"/>
      <c r="W34" s="72"/>
      <c r="X34" s="72"/>
      <c r="Y34" s="72"/>
      <c r="Z34" s="72"/>
      <c r="AA34" s="12"/>
      <c r="AB34" s="12"/>
      <c r="AC34" s="12"/>
      <c r="AD34" s="12"/>
      <c r="AE34" s="12"/>
      <c r="AF34" s="3"/>
      <c r="AG34" s="3"/>
      <c r="AH34" s="3"/>
      <c r="AI34" s="3"/>
      <c r="AJ34" s="3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spans="2:46" s="70" customFormat="1" x14ac:dyDescent="0.25">
      <c r="B35" s="12"/>
      <c r="C35" s="12"/>
      <c r="D35" s="12"/>
      <c r="E35" s="12"/>
      <c r="F35" s="12"/>
      <c r="G35" s="12"/>
      <c r="H35" s="52"/>
      <c r="I35" s="15"/>
      <c r="J35" s="19"/>
      <c r="K35" s="19"/>
      <c r="L35" s="19"/>
      <c r="M35" s="19"/>
      <c r="N35" s="19"/>
      <c r="O35" s="56"/>
      <c r="P35" s="12"/>
      <c r="Q35" s="12"/>
      <c r="R35" s="12"/>
      <c r="S35" s="12"/>
      <c r="T35" s="12"/>
      <c r="U35" s="12"/>
      <c r="V35" s="72"/>
      <c r="W35" s="72"/>
      <c r="X35" s="72"/>
      <c r="Y35" s="72"/>
      <c r="Z35" s="72"/>
      <c r="AA35" s="12"/>
      <c r="AB35" s="12"/>
      <c r="AC35" s="12"/>
      <c r="AD35" s="12"/>
      <c r="AE35" s="12"/>
      <c r="AF35" s="3"/>
      <c r="AG35" s="3"/>
      <c r="AH35" s="3"/>
      <c r="AI35" s="3"/>
      <c r="AJ35" s="3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2:46" s="70" customFormat="1" x14ac:dyDescent="0.25">
      <c r="B36" s="12"/>
      <c r="C36" s="12"/>
      <c r="D36" s="12"/>
      <c r="E36" s="12"/>
      <c r="F36" s="12"/>
      <c r="G36" s="12"/>
      <c r="H36" s="52"/>
      <c r="I36" s="15"/>
      <c r="J36" s="19"/>
      <c r="K36" s="19"/>
      <c r="L36" s="19"/>
      <c r="M36" s="19"/>
      <c r="N36" s="19"/>
      <c r="O36" s="56"/>
      <c r="P36" s="12"/>
      <c r="Q36" s="12"/>
      <c r="R36" s="12"/>
      <c r="S36" s="12"/>
      <c r="T36" s="12"/>
      <c r="U36" s="12"/>
      <c r="V36" s="72"/>
      <c r="W36" s="72"/>
      <c r="X36" s="72"/>
      <c r="Y36" s="72"/>
      <c r="Z36" s="72"/>
      <c r="AA36" s="12"/>
      <c r="AB36" s="12"/>
      <c r="AC36" s="12"/>
      <c r="AD36" s="12"/>
      <c r="AE36" s="12"/>
      <c r="AF36" s="3"/>
      <c r="AG36" s="3"/>
      <c r="AH36" s="3"/>
      <c r="AI36" s="3"/>
      <c r="AJ36" s="3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 spans="2:46" s="70" customFormat="1" x14ac:dyDescent="0.25">
      <c r="B37" s="12"/>
      <c r="C37" s="12"/>
      <c r="D37" s="12"/>
      <c r="E37" s="12"/>
      <c r="F37" s="12"/>
      <c r="G37" s="12"/>
      <c r="H37" s="52"/>
      <c r="I37" s="19"/>
      <c r="J37" s="19"/>
      <c r="K37" s="19"/>
      <c r="L37" s="19"/>
      <c r="M37" s="19"/>
      <c r="N37" s="19"/>
      <c r="O37" s="56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</row>
    <row r="38" spans="2:46" s="70" customFormat="1" x14ac:dyDescent="0.25">
      <c r="B38" s="12"/>
      <c r="C38" s="12"/>
      <c r="D38" s="12"/>
      <c r="E38" s="12"/>
      <c r="F38" s="12"/>
      <c r="G38" s="12"/>
      <c r="H38" s="52"/>
      <c r="I38" s="19"/>
      <c r="J38" s="19"/>
      <c r="K38" s="19"/>
      <c r="L38" s="19"/>
      <c r="M38" s="19"/>
      <c r="N38" s="19"/>
      <c r="O38" s="43"/>
      <c r="P38" s="32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</row>
    <row r="39" spans="2:46" s="70" customFormat="1" x14ac:dyDescent="0.25">
      <c r="B39" s="12"/>
      <c r="C39" s="12"/>
      <c r="D39" s="12"/>
      <c r="E39" s="12"/>
      <c r="F39" s="12"/>
      <c r="G39" s="12"/>
      <c r="H39" s="52"/>
      <c r="I39" s="19"/>
      <c r="J39" s="19"/>
      <c r="K39" s="19"/>
      <c r="L39" s="19"/>
      <c r="M39" s="19"/>
      <c r="N39" s="19"/>
      <c r="O39" s="56"/>
      <c r="P39" s="32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</row>
    <row r="40" spans="2:46" s="70" customFormat="1" x14ac:dyDescent="0.25">
      <c r="B40" s="12"/>
      <c r="C40" s="12"/>
      <c r="D40" s="12"/>
      <c r="E40" s="12"/>
      <c r="F40" s="12"/>
      <c r="G40" s="12"/>
      <c r="H40" s="52"/>
      <c r="I40" s="19"/>
      <c r="J40" s="19"/>
      <c r="K40" s="19"/>
      <c r="L40" s="19"/>
      <c r="M40" s="19"/>
      <c r="N40" s="19"/>
      <c r="O40" s="56"/>
      <c r="P40" s="2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</row>
    <row r="41" spans="2:46" s="70" customFormat="1" x14ac:dyDescent="0.25">
      <c r="B41" s="12"/>
      <c r="C41" s="12"/>
      <c r="D41" s="12"/>
      <c r="E41" s="12"/>
      <c r="F41" s="12"/>
      <c r="G41" s="12"/>
      <c r="H41" s="52"/>
      <c r="I41" s="15"/>
      <c r="J41" s="19"/>
      <c r="K41" s="19"/>
      <c r="L41" s="19"/>
      <c r="M41" s="19"/>
      <c r="N41" s="19"/>
      <c r="O41" s="56"/>
      <c r="P41" s="12"/>
      <c r="Q41" s="12"/>
      <c r="R41" s="12"/>
      <c r="S41" s="12"/>
      <c r="T41" s="12"/>
      <c r="U41" s="12"/>
      <c r="V41" s="72"/>
      <c r="W41" s="72"/>
      <c r="X41" s="72"/>
      <c r="Y41" s="72"/>
      <c r="Z41" s="72"/>
      <c r="AA41" s="12"/>
      <c r="AB41" s="12"/>
      <c r="AC41" s="12"/>
      <c r="AD41" s="12"/>
      <c r="AE41" s="12"/>
      <c r="AF41" s="3"/>
      <c r="AG41" s="3"/>
      <c r="AH41" s="3"/>
      <c r="AI41" s="3"/>
      <c r="AJ41" s="3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 spans="2:46" s="70" customFormat="1" x14ac:dyDescent="0.25">
      <c r="B42" s="12"/>
      <c r="C42" s="12"/>
      <c r="D42" s="12"/>
      <c r="E42" s="12"/>
      <c r="F42" s="12"/>
      <c r="G42" s="12"/>
      <c r="H42" s="52"/>
      <c r="I42" s="15"/>
      <c r="J42" s="19"/>
      <c r="K42" s="19"/>
      <c r="L42" s="19"/>
      <c r="M42" s="19"/>
      <c r="N42" s="19"/>
      <c r="O42" s="56"/>
      <c r="P42" s="12"/>
      <c r="Q42" s="12"/>
      <c r="R42" s="12"/>
      <c r="S42" s="12"/>
      <c r="T42" s="12"/>
      <c r="U42" s="12"/>
      <c r="V42" s="72"/>
      <c r="W42" s="72"/>
      <c r="X42" s="72"/>
      <c r="Y42" s="72"/>
      <c r="Z42" s="72"/>
      <c r="AA42" s="12"/>
      <c r="AB42" s="12"/>
      <c r="AC42" s="12"/>
      <c r="AD42" s="12"/>
      <c r="AE42" s="12"/>
      <c r="AF42" s="3"/>
      <c r="AG42" s="3"/>
      <c r="AH42" s="3"/>
      <c r="AI42" s="3"/>
      <c r="AJ42" s="3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spans="2:46" s="70" customFormat="1" x14ac:dyDescent="0.25">
      <c r="B43" s="12"/>
      <c r="C43" s="12"/>
      <c r="D43" s="12"/>
      <c r="E43" s="12"/>
      <c r="F43" s="12"/>
      <c r="G43" s="12"/>
      <c r="H43" s="52"/>
      <c r="I43" s="15"/>
      <c r="J43" s="19"/>
      <c r="K43" s="19"/>
      <c r="L43" s="19"/>
      <c r="M43" s="19"/>
      <c r="N43" s="19"/>
      <c r="O43" s="56"/>
      <c r="P43" s="12"/>
      <c r="Q43" s="12"/>
      <c r="R43" s="12"/>
      <c r="S43" s="12"/>
      <c r="T43" s="12"/>
      <c r="U43" s="12"/>
      <c r="V43" s="72"/>
      <c r="W43" s="72"/>
      <c r="X43" s="72"/>
      <c r="Y43" s="72"/>
      <c r="Z43" s="72"/>
      <c r="AA43" s="12"/>
      <c r="AB43" s="12"/>
      <c r="AC43" s="12"/>
      <c r="AD43" s="12"/>
      <c r="AE43" s="12"/>
      <c r="AF43" s="3"/>
      <c r="AG43" s="3"/>
      <c r="AH43" s="3"/>
      <c r="AI43" s="3"/>
      <c r="AJ43" s="3"/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 spans="2:46" x14ac:dyDescent="0.25">
      <c r="B44" s="3"/>
      <c r="C44" s="3"/>
      <c r="D44" s="3"/>
      <c r="E44" s="3"/>
      <c r="F44" s="3"/>
      <c r="G44" s="3"/>
      <c r="H44" s="54"/>
      <c r="I44" s="60"/>
      <c r="J44" s="19"/>
      <c r="K44" s="19"/>
      <c r="L44" s="19"/>
      <c r="M44" s="19"/>
      <c r="N44" s="19"/>
      <c r="O44" s="43"/>
      <c r="P44" s="23"/>
      <c r="Q44" s="3"/>
      <c r="R44" s="3"/>
      <c r="S44" s="3"/>
      <c r="T44" s="3"/>
      <c r="U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2:46" x14ac:dyDescent="0.25">
      <c r="B45" s="3"/>
      <c r="C45" s="3"/>
      <c r="D45" s="3"/>
      <c r="E45" s="3"/>
      <c r="F45" s="3"/>
      <c r="G45" s="3"/>
      <c r="H45" s="54"/>
      <c r="I45" s="60"/>
      <c r="J45" s="19"/>
      <c r="K45" s="19"/>
      <c r="L45" s="19"/>
      <c r="M45" s="19"/>
      <c r="N45" s="19"/>
      <c r="O45" s="43"/>
      <c r="P45" s="23"/>
      <c r="Q45" s="3"/>
      <c r="R45" s="3"/>
      <c r="S45" s="3"/>
      <c r="T45" s="3"/>
      <c r="U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2:46" x14ac:dyDescent="0.25">
      <c r="B46" s="3"/>
      <c r="C46" s="3"/>
      <c r="D46" s="3"/>
      <c r="E46" s="3"/>
      <c r="F46" s="3"/>
      <c r="G46" s="3"/>
      <c r="H46" s="54"/>
      <c r="I46" s="60"/>
      <c r="J46" s="19"/>
      <c r="K46" s="19"/>
      <c r="L46" s="19"/>
      <c r="M46" s="19"/>
      <c r="N46" s="19"/>
      <c r="O46" s="43"/>
      <c r="P46" s="2"/>
      <c r="Q46" s="3"/>
      <c r="R46" s="3"/>
      <c r="S46" s="3"/>
      <c r="T46" s="3"/>
      <c r="U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2:46" s="70" customFormat="1" x14ac:dyDescent="0.25">
      <c r="B47" s="12"/>
      <c r="C47" s="12"/>
      <c r="D47" s="12"/>
      <c r="E47" s="12"/>
      <c r="F47" s="12"/>
      <c r="G47" s="12"/>
      <c r="H47" s="52"/>
      <c r="I47" s="19"/>
      <c r="J47" s="19"/>
      <c r="K47" s="19"/>
      <c r="L47" s="19"/>
      <c r="M47" s="19"/>
      <c r="N47" s="19"/>
      <c r="O47" s="56"/>
      <c r="P47" s="32"/>
      <c r="Q47" s="34"/>
      <c r="R47" s="34"/>
      <c r="S47" s="34"/>
      <c r="T47" s="34"/>
      <c r="U47" s="34"/>
      <c r="V47" s="72"/>
      <c r="W47" s="72"/>
      <c r="X47" s="72"/>
      <c r="Y47" s="72"/>
      <c r="Z47" s="72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</row>
    <row r="48" spans="2:46" s="70" customFormat="1" x14ac:dyDescent="0.25">
      <c r="B48" s="12"/>
      <c r="C48" s="12"/>
      <c r="D48" s="12"/>
      <c r="E48" s="12"/>
      <c r="F48" s="12"/>
      <c r="G48" s="12"/>
      <c r="H48" s="52"/>
      <c r="I48" s="19"/>
      <c r="J48" s="19"/>
      <c r="K48" s="19"/>
      <c r="L48" s="19"/>
      <c r="M48" s="19"/>
      <c r="N48" s="19"/>
      <c r="O48" s="56"/>
      <c r="P48" s="32"/>
      <c r="Q48" s="34"/>
      <c r="R48" s="34"/>
      <c r="S48" s="34"/>
      <c r="T48" s="34"/>
      <c r="U48" s="34"/>
      <c r="V48" s="72"/>
      <c r="W48" s="72"/>
      <c r="X48" s="72"/>
      <c r="Y48" s="72"/>
      <c r="Z48" s="72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</row>
    <row r="49" spans="1:46" x14ac:dyDescent="0.25">
      <c r="H49" s="54"/>
      <c r="I49" s="60"/>
      <c r="J49" s="19"/>
      <c r="K49" s="19"/>
      <c r="L49" s="19"/>
      <c r="M49" s="19"/>
      <c r="N49" s="19"/>
      <c r="O49" s="43"/>
      <c r="P49" s="2"/>
      <c r="Q49" s="73"/>
      <c r="R49" s="73"/>
      <c r="S49" s="73"/>
      <c r="T49" s="73"/>
      <c r="U49" s="73"/>
    </row>
    <row r="50" spans="1:46" x14ac:dyDescent="0.25">
      <c r="H50" s="54"/>
      <c r="I50" s="60"/>
      <c r="J50" s="19"/>
      <c r="K50" s="19"/>
      <c r="L50" s="19"/>
      <c r="M50" s="19"/>
      <c r="N50" s="19"/>
      <c r="O50" s="43"/>
      <c r="P50" s="2"/>
      <c r="Q50" s="73"/>
      <c r="R50" s="73"/>
      <c r="S50" s="73"/>
      <c r="T50" s="73"/>
      <c r="U50" s="73"/>
    </row>
    <row r="51" spans="1:46" x14ac:dyDescent="0.25">
      <c r="H51" s="54"/>
      <c r="I51" s="60"/>
      <c r="J51" s="19"/>
      <c r="K51" s="19"/>
      <c r="L51" s="19"/>
      <c r="M51" s="19"/>
      <c r="N51" s="19"/>
      <c r="O51" s="43"/>
      <c r="P51" s="2"/>
      <c r="Q51" s="73"/>
      <c r="R51" s="73"/>
      <c r="S51" s="73"/>
      <c r="T51" s="73"/>
      <c r="U51" s="73"/>
    </row>
    <row r="52" spans="1:46" x14ac:dyDescent="0.25">
      <c r="A52" s="70"/>
      <c r="B52" s="12"/>
      <c r="C52" s="12"/>
      <c r="D52" s="12"/>
      <c r="E52" s="12"/>
      <c r="F52" s="12"/>
      <c r="G52" s="12"/>
      <c r="H52" s="52"/>
      <c r="I52" s="19"/>
      <c r="J52" s="19"/>
      <c r="K52" s="19"/>
      <c r="L52" s="19"/>
      <c r="M52" s="19"/>
      <c r="N52" s="19"/>
      <c r="O52" s="44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</row>
    <row r="53" spans="1:46" x14ac:dyDescent="0.25">
      <c r="A53" s="70"/>
      <c r="B53" s="12"/>
      <c r="C53" s="12"/>
      <c r="D53" s="12"/>
      <c r="E53" s="12"/>
      <c r="F53" s="12"/>
      <c r="G53" s="12"/>
      <c r="H53" s="52"/>
      <c r="I53" s="19"/>
      <c r="J53" s="19"/>
      <c r="K53" s="19"/>
      <c r="L53" s="19"/>
      <c r="M53" s="19"/>
      <c r="N53" s="19"/>
      <c r="O53" s="44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</row>
    <row r="54" spans="1:46" x14ac:dyDescent="0.25">
      <c r="A54" s="70"/>
      <c r="B54" s="12"/>
      <c r="C54" s="12"/>
      <c r="D54" s="12"/>
      <c r="E54" s="12"/>
      <c r="F54" s="12"/>
      <c r="G54" s="12"/>
      <c r="H54" s="52"/>
      <c r="I54" s="19"/>
      <c r="J54" s="19"/>
      <c r="K54" s="19"/>
      <c r="L54" s="19"/>
      <c r="M54" s="19"/>
      <c r="N54" s="19"/>
      <c r="O54" s="44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</row>
    <row r="55" spans="1:46" x14ac:dyDescent="0.25">
      <c r="A55" s="70"/>
      <c r="B55" s="12"/>
      <c r="C55" s="12"/>
      <c r="D55" s="12"/>
      <c r="E55" s="12"/>
      <c r="F55" s="12"/>
      <c r="G55" s="12"/>
      <c r="H55" s="52"/>
      <c r="I55" s="19"/>
      <c r="J55" s="19"/>
      <c r="K55" s="19"/>
      <c r="L55" s="19"/>
      <c r="M55" s="19"/>
      <c r="N55" s="19"/>
      <c r="O55" s="44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</row>
    <row r="56" spans="1:46" x14ac:dyDescent="0.25">
      <c r="A56" s="70"/>
      <c r="B56" s="12"/>
      <c r="C56" s="12"/>
      <c r="D56" s="12"/>
      <c r="E56" s="12"/>
      <c r="F56" s="12"/>
      <c r="G56" s="12"/>
      <c r="H56" s="52"/>
      <c r="I56" s="19"/>
      <c r="J56" s="19"/>
      <c r="K56" s="19"/>
      <c r="L56" s="19"/>
      <c r="M56" s="19"/>
      <c r="N56" s="19"/>
      <c r="O56" s="44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</row>
    <row r="57" spans="1:46" x14ac:dyDescent="0.25">
      <c r="A57" s="70"/>
      <c r="B57" s="12"/>
      <c r="C57" s="12"/>
      <c r="D57" s="12"/>
      <c r="E57" s="12"/>
      <c r="F57" s="12"/>
      <c r="G57" s="12"/>
      <c r="H57" s="52"/>
      <c r="I57" s="19"/>
      <c r="J57" s="19"/>
      <c r="K57" s="19"/>
      <c r="L57" s="19"/>
      <c r="M57" s="19"/>
      <c r="N57" s="19"/>
      <c r="O57" s="44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</row>
    <row r="58" spans="1:46" x14ac:dyDescent="0.25">
      <c r="H58" s="55"/>
      <c r="I58" s="61"/>
      <c r="K58" s="3"/>
      <c r="O58" s="43"/>
      <c r="P58" s="73"/>
      <c r="Q58" s="72"/>
      <c r="R58" s="72"/>
      <c r="S58" s="72"/>
      <c r="T58" s="72"/>
      <c r="U58" s="72"/>
    </row>
    <row r="59" spans="1:46" x14ac:dyDescent="0.25">
      <c r="O59" s="74"/>
      <c r="P59" s="73"/>
      <c r="Q59" s="72"/>
      <c r="R59" s="72"/>
      <c r="S59" s="72"/>
      <c r="T59" s="72"/>
      <c r="U59" s="72"/>
    </row>
    <row r="60" spans="1:46" x14ac:dyDescent="0.25">
      <c r="P60" s="2"/>
    </row>
    <row r="61" spans="1:46" x14ac:dyDescent="0.25">
      <c r="A61" s="70"/>
      <c r="B61" s="12"/>
      <c r="C61" s="12"/>
      <c r="D61" s="12"/>
      <c r="E61" s="12"/>
      <c r="F61" s="12"/>
      <c r="G61" s="12"/>
      <c r="H61" s="52"/>
      <c r="I61" s="19"/>
      <c r="J61" s="19"/>
      <c r="K61" s="19"/>
      <c r="L61" s="19"/>
      <c r="M61" s="19"/>
      <c r="N61" s="19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</row>
    <row r="62" spans="1:46" x14ac:dyDescent="0.25">
      <c r="A62" s="70"/>
      <c r="B62" s="12"/>
      <c r="C62" s="12"/>
      <c r="D62" s="12"/>
      <c r="E62" s="12"/>
      <c r="F62" s="12"/>
      <c r="G62" s="12"/>
      <c r="H62" s="52"/>
      <c r="I62" s="19"/>
      <c r="J62" s="19"/>
      <c r="K62" s="19"/>
      <c r="L62" s="19"/>
      <c r="M62" s="19"/>
      <c r="N62" s="19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</row>
    <row r="63" spans="1:46" x14ac:dyDescent="0.25">
      <c r="A63" s="70"/>
      <c r="B63" s="12"/>
      <c r="C63" s="12"/>
      <c r="D63" s="12"/>
      <c r="E63" s="12"/>
      <c r="F63" s="12"/>
      <c r="G63" s="12"/>
      <c r="H63" s="52"/>
      <c r="I63" s="19"/>
      <c r="J63" s="19"/>
      <c r="K63" s="19"/>
      <c r="L63" s="19"/>
      <c r="M63" s="19"/>
      <c r="N63" s="19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</row>
    <row r="64" spans="1:46" x14ac:dyDescent="0.25">
      <c r="A64" s="70"/>
      <c r="B64" s="12"/>
      <c r="C64" s="12"/>
      <c r="D64" s="12"/>
      <c r="E64" s="12"/>
      <c r="F64" s="12"/>
      <c r="G64" s="12"/>
      <c r="H64" s="52"/>
      <c r="I64" s="19"/>
      <c r="J64" s="19"/>
      <c r="K64" s="19"/>
      <c r="L64" s="19"/>
      <c r="M64" s="19"/>
      <c r="N64" s="19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</row>
    <row r="65" spans="1:46" x14ac:dyDescent="0.25">
      <c r="A65" s="70"/>
      <c r="B65" s="12"/>
      <c r="C65" s="12"/>
      <c r="D65" s="12"/>
      <c r="E65" s="12"/>
      <c r="F65" s="12"/>
      <c r="G65" s="12"/>
      <c r="H65" s="52"/>
      <c r="I65" s="19"/>
      <c r="J65" s="19"/>
      <c r="K65" s="19"/>
      <c r="L65" s="19"/>
      <c r="M65" s="19"/>
      <c r="N65" s="19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</row>
  </sheetData>
  <sortState ref="A15:B23">
    <sortCondition ref="A15:A23"/>
  </sortState>
  <mergeCells count="9">
    <mergeCell ref="A7:G8"/>
    <mergeCell ref="AK1:AO1"/>
    <mergeCell ref="AP1:AT1"/>
    <mergeCell ref="A1:G1"/>
    <mergeCell ref="J1:N1"/>
    <mergeCell ref="P1:U1"/>
    <mergeCell ref="V1:Z1"/>
    <mergeCell ref="AA1:AE1"/>
    <mergeCell ref="AF1:AJ1"/>
  </mergeCells>
  <conditionalFormatting sqref="J33:N36">
    <cfRule type="cellIs" dxfId="8" priority="9" operator="greaterThan">
      <formula>1.3</formula>
    </cfRule>
  </conditionalFormatting>
  <conditionalFormatting sqref="J41:N43">
    <cfRule type="cellIs" dxfId="7" priority="8" operator="greaterThan">
      <formula>1.3</formula>
    </cfRule>
  </conditionalFormatting>
  <conditionalFormatting sqref="J47:N48">
    <cfRule type="cellIs" dxfId="6" priority="7" operator="greaterThan">
      <formula>1.3</formula>
    </cfRule>
  </conditionalFormatting>
  <conditionalFormatting sqref="J52:N57">
    <cfRule type="cellIs" dxfId="5" priority="6" operator="greaterThan">
      <formula>1.3</formula>
    </cfRule>
  </conditionalFormatting>
  <conditionalFormatting sqref="J61:N65">
    <cfRule type="cellIs" dxfId="4" priority="5" operator="greaterThan">
      <formula>1.3</formula>
    </cfRule>
  </conditionalFormatting>
  <conditionalFormatting sqref="J15:N19">
    <cfRule type="cellIs" dxfId="3" priority="3" operator="greaterThan">
      <formula>1.3</formula>
    </cfRule>
  </conditionalFormatting>
  <conditionalFormatting sqref="J6:N11">
    <cfRule type="cellIs" dxfId="2" priority="4" operator="greaterThan">
      <formula>1.3</formula>
    </cfRule>
  </conditionalFormatting>
  <conditionalFormatting sqref="J25:N29 J24 N24">
    <cfRule type="cellIs" dxfId="1" priority="2" operator="greaterThan">
      <formula>1.3</formula>
    </cfRule>
  </conditionalFormatting>
  <conditionalFormatting sqref="J20:N20 K21:M24">
    <cfRule type="cellIs" dxfId="0" priority="1" operator="greaterThan">
      <formula>1.3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Normal="100" workbookViewId="0">
      <selection activeCell="N3" sqref="N3:N15"/>
    </sheetView>
  </sheetViews>
  <sheetFormatPr defaultRowHeight="15" x14ac:dyDescent="0.25"/>
  <cols>
    <col min="1" max="1" width="9" style="75"/>
    <col min="2" max="6" width="9" style="76"/>
    <col min="7" max="14" width="9" style="77"/>
    <col min="15" max="15" width="8.25" style="77" bestFit="1" customWidth="1"/>
    <col min="16" max="16" width="12.125" style="77" bestFit="1" customWidth="1"/>
    <col min="17" max="16384" width="9" style="77"/>
  </cols>
  <sheetData>
    <row r="1" spans="1:17" x14ac:dyDescent="0.25">
      <c r="A1" s="83" t="s">
        <v>56</v>
      </c>
    </row>
    <row r="2" spans="1:17" x14ac:dyDescent="0.25">
      <c r="A2" s="75" t="s">
        <v>1</v>
      </c>
      <c r="B2" s="76" t="s">
        <v>50</v>
      </c>
      <c r="C2" s="84" t="s">
        <v>57</v>
      </c>
      <c r="D2" s="76" t="s">
        <v>51</v>
      </c>
      <c r="E2" s="76" t="s">
        <v>52</v>
      </c>
      <c r="F2" s="76" t="s">
        <v>53</v>
      </c>
      <c r="H2" s="78" t="s">
        <v>58</v>
      </c>
      <c r="I2" s="78" t="s">
        <v>52</v>
      </c>
      <c r="J2" s="78"/>
      <c r="K2" s="78" t="s">
        <v>54</v>
      </c>
      <c r="N2" s="78" t="s">
        <v>59</v>
      </c>
      <c r="O2" s="78" t="s">
        <v>60</v>
      </c>
      <c r="P2" s="78" t="s">
        <v>61</v>
      </c>
      <c r="Q2" s="78" t="s">
        <v>54</v>
      </c>
    </row>
    <row r="3" spans="1:17" x14ac:dyDescent="0.25">
      <c r="A3" s="85">
        <v>150.00603622033901</v>
      </c>
      <c r="B3" s="86">
        <v>9.89506301694915</v>
      </c>
      <c r="C3" s="86">
        <v>1.6635593220339E-4</v>
      </c>
      <c r="H3" s="76">
        <f>A4/100</f>
        <v>1.49999440050847</v>
      </c>
      <c r="I3" s="76">
        <f>E4</f>
        <v>0.4844974416279581</v>
      </c>
      <c r="J3" s="76">
        <f>I3</f>
        <v>0.4844974416279581</v>
      </c>
      <c r="K3" s="76">
        <f>F4</f>
        <v>0.31914708362927335</v>
      </c>
      <c r="N3" s="87">
        <v>1.5</v>
      </c>
      <c r="O3" s="76">
        <f>I3</f>
        <v>0.4844974416279581</v>
      </c>
      <c r="P3" s="76">
        <f>O3</f>
        <v>0.4844974416279581</v>
      </c>
      <c r="Q3" s="76">
        <f>K3</f>
        <v>0.31914708362927335</v>
      </c>
    </row>
    <row r="4" spans="1:17" x14ac:dyDescent="0.25">
      <c r="A4" s="85">
        <v>149.999440050847</v>
      </c>
      <c r="B4" s="86">
        <v>8.4633274745762694</v>
      </c>
      <c r="C4" s="86">
        <v>2.2256152203389798</v>
      </c>
      <c r="D4" s="76">
        <f>$B$3-B4</f>
        <v>1.4317355423728806</v>
      </c>
      <c r="E4" s="80">
        <f t="array" ref="E4:F4">LINEST(D4:D6,C4:C6)</f>
        <v>0.4844974416279581</v>
      </c>
      <c r="F4" s="80">
        <v>0.31914708362927335</v>
      </c>
      <c r="H4" s="76">
        <f>A9/100</f>
        <v>2.0000201135593203</v>
      </c>
      <c r="I4" s="76">
        <f>E9</f>
        <v>0.52501905318474085</v>
      </c>
      <c r="J4" s="76">
        <f t="shared" ref="J4:J7" si="0">I4</f>
        <v>0.52501905318474085</v>
      </c>
      <c r="K4" s="76">
        <f>F9</f>
        <v>-1.5325658787419982E-2</v>
      </c>
      <c r="N4" s="87">
        <v>2</v>
      </c>
      <c r="O4" s="76">
        <f>I4</f>
        <v>0.52501905318474085</v>
      </c>
      <c r="P4" s="76">
        <f t="shared" ref="P4:P7" si="1">O4</f>
        <v>0.52501905318474085</v>
      </c>
      <c r="Q4" s="76">
        <f t="shared" ref="Q4:Q5" si="2">K4</f>
        <v>-1.5325658787419982E-2</v>
      </c>
    </row>
    <row r="5" spans="1:17" x14ac:dyDescent="0.25">
      <c r="A5" s="85">
        <v>150.003286661017</v>
      </c>
      <c r="B5" s="86">
        <v>7.4788709491525402</v>
      </c>
      <c r="C5" s="86">
        <v>4.4529079491525403</v>
      </c>
      <c r="D5" s="76">
        <f>$B$3-B5</f>
        <v>2.4161920677966098</v>
      </c>
      <c r="H5" s="76">
        <f>A14/100</f>
        <v>2.5000166684745802</v>
      </c>
      <c r="I5" s="76">
        <f>E14</f>
        <v>0.54949692600269828</v>
      </c>
      <c r="J5" s="76">
        <f t="shared" si="0"/>
        <v>0.54949692600269828</v>
      </c>
      <c r="K5" s="76">
        <f>F14</f>
        <v>-7.4836381118497108E-3</v>
      </c>
      <c r="N5" s="87">
        <v>2.5</v>
      </c>
      <c r="O5" s="76">
        <f>I5</f>
        <v>0.54949692600269828</v>
      </c>
      <c r="P5" s="76">
        <f t="shared" si="1"/>
        <v>0.54949692600269828</v>
      </c>
      <c r="Q5" s="76">
        <f t="shared" si="2"/>
        <v>-7.4836381118497108E-3</v>
      </c>
    </row>
    <row r="6" spans="1:17" x14ac:dyDescent="0.25">
      <c r="A6" s="85">
        <v>150.00307320338999</v>
      </c>
      <c r="B6" s="86">
        <v>5.9745988474576297</v>
      </c>
      <c r="C6" s="86">
        <v>7.3792404915254304</v>
      </c>
      <c r="D6" s="76">
        <f>$B$3-B6</f>
        <v>3.9204641694915203</v>
      </c>
      <c r="H6" s="76">
        <f>A19/100</f>
        <v>3.0000130605084796</v>
      </c>
      <c r="I6" s="76">
        <f>E19</f>
        <v>0.57503382869900743</v>
      </c>
      <c r="J6" s="76">
        <f t="shared" si="0"/>
        <v>0.57503382869900743</v>
      </c>
      <c r="K6" s="76">
        <f>F19</f>
        <v>-1.8064860853411968E-2</v>
      </c>
      <c r="N6" s="87">
        <v>2.75</v>
      </c>
      <c r="O6" s="88">
        <f>FORECAST(N6,$I$3:$I$7,$H$3:$H$7)</f>
        <v>0.55605230918113102</v>
      </c>
      <c r="P6" s="88">
        <f>N6^2*$H$9+$I$9*N6+$J$9</f>
        <v>0.56391250000000004</v>
      </c>
      <c r="Q6" s="76">
        <f>Q5</f>
        <v>-7.4836381118497108E-3</v>
      </c>
    </row>
    <row r="7" spans="1:17" x14ac:dyDescent="0.25">
      <c r="A7" s="85">
        <v>149.993461440678</v>
      </c>
      <c r="B7" s="86">
        <v>9.2143246949152608</v>
      </c>
      <c r="C7" s="86">
        <v>1.2999999999999999E-4</v>
      </c>
      <c r="H7" s="76">
        <f>A24/100</f>
        <v>4.00000917627119</v>
      </c>
      <c r="I7" s="76">
        <f>E24</f>
        <v>0.60961553612431663</v>
      </c>
      <c r="J7" s="76">
        <f t="shared" si="0"/>
        <v>0.60961553612431663</v>
      </c>
      <c r="K7" s="76">
        <f>F24</f>
        <v>6.5219649071135422E-5</v>
      </c>
      <c r="N7" s="87">
        <v>3</v>
      </c>
      <c r="O7" s="76">
        <f>I6</f>
        <v>0.57503382869900743</v>
      </c>
      <c r="P7" s="76">
        <f t="shared" si="1"/>
        <v>0.57503382869900743</v>
      </c>
      <c r="Q7" s="76">
        <f>K6</f>
        <v>-1.8064860853411968E-2</v>
      </c>
    </row>
    <row r="8" spans="1:17" x14ac:dyDescent="0.25">
      <c r="A8" s="85">
        <v>200.00079561017</v>
      </c>
      <c r="B8" s="86">
        <v>14.3424022372881</v>
      </c>
      <c r="C8" s="86">
        <v>1.1281355932203401E-4</v>
      </c>
      <c r="H8" s="78" t="s">
        <v>62</v>
      </c>
      <c r="I8" s="78" t="s">
        <v>63</v>
      </c>
      <c r="J8" s="78" t="s">
        <v>15</v>
      </c>
      <c r="N8" s="87">
        <v>3.25</v>
      </c>
      <c r="O8" s="88">
        <f>FORECAST(N8,$I$3:$I$7,$H$3:$H$7)</f>
        <v>0.58045322066595184</v>
      </c>
      <c r="P8" s="88">
        <f>N8^2*$H$9+$I$9*N8+$J$9</f>
        <v>0.58576249999999996</v>
      </c>
      <c r="Q8" s="76">
        <f>Q7</f>
        <v>-1.8064860853411968E-2</v>
      </c>
    </row>
    <row r="9" spans="1:17" x14ac:dyDescent="0.25">
      <c r="A9" s="85">
        <v>200.00201135593201</v>
      </c>
      <c r="B9" s="86">
        <v>13.3076756440678</v>
      </c>
      <c r="C9" s="86">
        <v>2.0064512203389802</v>
      </c>
      <c r="D9" s="76">
        <f>$B$8-B9</f>
        <v>1.0347265932203005</v>
      </c>
      <c r="E9" s="80">
        <f t="array" ref="E9:F9">LINEST(D9:D11,C9:C11)</f>
        <v>0.52501905318474085</v>
      </c>
      <c r="F9" s="80">
        <v>-1.5325658787419982E-2</v>
      </c>
      <c r="H9" s="79">
        <v>-1.06E-2</v>
      </c>
      <c r="I9" s="77">
        <v>0.10730000000000001</v>
      </c>
      <c r="J9" s="77">
        <v>0.34899999999999998</v>
      </c>
      <c r="N9" s="87">
        <v>3.5</v>
      </c>
      <c r="O9" s="88">
        <f>FORECAST(N9,$I$3:$I$7,$H$3:$H$7)</f>
        <v>0.59265367640836231</v>
      </c>
      <c r="P9" s="88">
        <f>N9^2*$H$9+$I$9*N9+$J$9</f>
        <v>0.59470000000000001</v>
      </c>
      <c r="Q9" s="76">
        <f t="shared" ref="Q9:Q10" si="3">K8</f>
        <v>0</v>
      </c>
    </row>
    <row r="10" spans="1:17" x14ac:dyDescent="0.25">
      <c r="A10" s="85">
        <v>200.00157888135601</v>
      </c>
      <c r="B10" s="86">
        <v>12.2361993050847</v>
      </c>
      <c r="C10" s="86">
        <v>4.0295823220339004</v>
      </c>
      <c r="D10" s="76">
        <f>$B$8-B10</f>
        <v>2.1062029322034004</v>
      </c>
      <c r="N10" s="87">
        <v>3.75</v>
      </c>
      <c r="O10" s="88">
        <f>FORECAST(N10,$I$3:$I$7,$H$3:$H$7)</f>
        <v>0.60485413215077266</v>
      </c>
      <c r="P10" s="88">
        <f>N10^2*$H$9+$I$9*N10+$J$9</f>
        <v>0.60231250000000003</v>
      </c>
      <c r="Q10" s="76">
        <f t="shared" si="3"/>
        <v>0</v>
      </c>
    </row>
    <row r="11" spans="1:17" x14ac:dyDescent="0.25">
      <c r="A11" s="85">
        <v>200.00295637288099</v>
      </c>
      <c r="B11" s="86">
        <v>10.8387498983051</v>
      </c>
      <c r="C11" s="86">
        <v>6.7074255762711896</v>
      </c>
      <c r="D11" s="76">
        <f>$B$8-B11</f>
        <v>3.5036523389830005</v>
      </c>
      <c r="N11" s="87">
        <v>4</v>
      </c>
      <c r="O11" s="76">
        <f>I7</f>
        <v>0.60961553612431663</v>
      </c>
      <c r="P11" s="76">
        <f>J7</f>
        <v>0.60961553612431663</v>
      </c>
      <c r="Q11" s="76">
        <f>K7</f>
        <v>6.5219649071135422E-5</v>
      </c>
    </row>
    <row r="12" spans="1:17" x14ac:dyDescent="0.25">
      <c r="A12" s="85">
        <v>199.99406588135599</v>
      </c>
      <c r="B12" s="86">
        <v>14.021787355932201</v>
      </c>
      <c r="C12" s="86">
        <v>6.7253220338982997E-3</v>
      </c>
      <c r="N12" s="87">
        <v>4.5</v>
      </c>
      <c r="O12" s="88">
        <f>FORECAST(N12,$I$3:$I$7,$H$3:$H$7)</f>
        <v>0.64145549937800383</v>
      </c>
      <c r="P12" s="88">
        <f>N12^2*$H$9+$I$9*N12+$J$9</f>
        <v>0.61719999999999997</v>
      </c>
      <c r="Q12" s="76">
        <f t="shared" ref="Q12:Q15" si="4">K8</f>
        <v>0</v>
      </c>
    </row>
    <row r="13" spans="1:17" x14ac:dyDescent="0.25">
      <c r="A13" s="85">
        <v>250.00066444067801</v>
      </c>
      <c r="B13" s="86">
        <v>19.6150468644068</v>
      </c>
      <c r="C13" s="86">
        <v>9.1677966101694897E-5</v>
      </c>
      <c r="N13" s="87">
        <v>5</v>
      </c>
      <c r="O13" s="88">
        <f>FORECAST(N13,$I$3:$I$7,$H$3:$H$7)</f>
        <v>0.66585641086282465</v>
      </c>
      <c r="P13" s="88">
        <f>N13^2*$H$9+$I$9*N13+$J$9</f>
        <v>0.62049999999999994</v>
      </c>
      <c r="Q13" s="76">
        <f t="shared" si="4"/>
        <v>0</v>
      </c>
    </row>
    <row r="14" spans="1:17" x14ac:dyDescent="0.25">
      <c r="A14" s="85">
        <v>250.00166684745801</v>
      </c>
      <c r="B14" s="86">
        <v>18.630071881355899</v>
      </c>
      <c r="C14" s="86">
        <v>1.81016240677966</v>
      </c>
      <c r="D14" s="76">
        <f>$B$13-B14</f>
        <v>0.98497498305090048</v>
      </c>
      <c r="E14" s="80">
        <f t="array" ref="E14:F14">LINEST(D14:D16,C14:C16)</f>
        <v>0.54949692600269828</v>
      </c>
      <c r="F14" s="80">
        <v>-7.4836381118497108E-3</v>
      </c>
      <c r="N14" s="87">
        <v>5.5</v>
      </c>
      <c r="O14" s="88">
        <f>FORECAST(N14,$I$3:$I$7,$H$3:$H$7)</f>
        <v>0.69025732234764536</v>
      </c>
      <c r="P14" s="88">
        <f>N14^2*$H$9+$I$9*N14+$J$9</f>
        <v>0.61850000000000005</v>
      </c>
      <c r="Q14" s="76">
        <f t="shared" si="4"/>
        <v>0</v>
      </c>
    </row>
    <row r="15" spans="1:17" x14ac:dyDescent="0.25">
      <c r="A15" s="85">
        <v>250.00132030508499</v>
      </c>
      <c r="B15" s="86">
        <v>17.615995203389801</v>
      </c>
      <c r="C15" s="86">
        <v>3.64451486440678</v>
      </c>
      <c r="D15" s="76">
        <f>$B$13-B15</f>
        <v>1.999051661016999</v>
      </c>
      <c r="N15" s="87">
        <v>6</v>
      </c>
      <c r="O15" s="88">
        <f>FORECAST(N15,$I$3:$I$7,$H$3:$H$7)</f>
        <v>0.71465823383246629</v>
      </c>
      <c r="P15" s="88">
        <f>N15^2*$H$9+$I$9*N15+$J$9</f>
        <v>0.61119999999999997</v>
      </c>
      <c r="Q15" s="76">
        <f t="shared" si="4"/>
        <v>0</v>
      </c>
    </row>
    <row r="16" spans="1:17" x14ac:dyDescent="0.25">
      <c r="A16" s="85">
        <v>250.00245511864401</v>
      </c>
      <c r="B16" s="86">
        <v>16.277976084745799</v>
      </c>
      <c r="C16" s="86">
        <v>6.0896063050847404</v>
      </c>
      <c r="D16" s="76">
        <f>$B$13-B16</f>
        <v>3.3370707796610013</v>
      </c>
    </row>
    <row r="17" spans="1:6" x14ac:dyDescent="0.25">
      <c r="A17" s="85">
        <v>249.995073813559</v>
      </c>
      <c r="B17" s="86">
        <v>19.353772983050799</v>
      </c>
      <c r="C17" s="86">
        <v>9.2593220338983007E-5</v>
      </c>
    </row>
    <row r="18" spans="1:6" x14ac:dyDescent="0.25">
      <c r="A18" s="85">
        <v>300.00044640677999</v>
      </c>
      <c r="B18" s="86">
        <v>25.533046237288101</v>
      </c>
      <c r="C18" s="86">
        <v>7.4406779661017E-5</v>
      </c>
    </row>
    <row r="19" spans="1:6" x14ac:dyDescent="0.25">
      <c r="A19" s="85">
        <v>300.00130605084797</v>
      </c>
      <c r="B19" s="86">
        <v>24.618560203389801</v>
      </c>
      <c r="C19" s="86">
        <v>1.6300306610169499</v>
      </c>
      <c r="D19" s="76">
        <f>$B$18-B19</f>
        <v>0.91448603389829941</v>
      </c>
      <c r="E19" s="80">
        <f t="array" ref="E19:F19">LINEST(D19:D21,C19:C21)</f>
        <v>0.57503382869900743</v>
      </c>
      <c r="F19" s="80">
        <v>-1.8064860853411968E-2</v>
      </c>
    </row>
    <row r="20" spans="1:6" x14ac:dyDescent="0.25">
      <c r="A20" s="85">
        <v>300.00111311864401</v>
      </c>
      <c r="B20" s="86">
        <v>23.6512089830508</v>
      </c>
      <c r="C20" s="86">
        <v>3.2894836949152499</v>
      </c>
      <c r="D20" s="76">
        <f>$B$18-B20</f>
        <v>1.8818372542373005</v>
      </c>
    </row>
    <row r="21" spans="1:6" x14ac:dyDescent="0.25">
      <c r="A21" s="85">
        <v>300.00150518644102</v>
      </c>
      <c r="B21" s="86">
        <v>22.386125627118599</v>
      </c>
      <c r="C21" s="86">
        <v>5.5101998305084798</v>
      </c>
      <c r="D21" s="76">
        <f>$B$18-B21</f>
        <v>3.1469206101695022</v>
      </c>
    </row>
    <row r="22" spans="1:6" x14ac:dyDescent="0.25">
      <c r="A22" s="85">
        <v>299.995754915254</v>
      </c>
      <c r="B22" s="86">
        <v>25.3162671694915</v>
      </c>
      <c r="C22" s="86">
        <v>7.1728813559322004E-5</v>
      </c>
    </row>
    <row r="23" spans="1:6" x14ac:dyDescent="0.25">
      <c r="A23" s="85">
        <v>400.000630016949</v>
      </c>
      <c r="B23" s="86">
        <v>39.486126288135601</v>
      </c>
      <c r="C23" s="86">
        <v>5.3610169491525398E-5</v>
      </c>
    </row>
    <row r="24" spans="1:6" x14ac:dyDescent="0.25">
      <c r="A24" s="85">
        <v>400.00091762711901</v>
      </c>
      <c r="B24" s="86">
        <v>38.6639328305085</v>
      </c>
      <c r="C24" s="86">
        <v>1.3540712542372899</v>
      </c>
      <c r="D24" s="76">
        <f>$B$23-B24</f>
        <v>0.82219345762710105</v>
      </c>
      <c r="E24" s="80">
        <f t="array" ref="E24:F24">LINEST(D24:D26,C24:C26)</f>
        <v>0.60961553612431663</v>
      </c>
      <c r="F24" s="80">
        <v>6.5219649071135422E-5</v>
      </c>
    </row>
    <row r="25" spans="1:6" x14ac:dyDescent="0.25">
      <c r="A25" s="85">
        <v>400.001147288136</v>
      </c>
      <c r="B25" s="86">
        <v>37.808250542372903</v>
      </c>
      <c r="C25" s="86">
        <v>2.7427149830508499</v>
      </c>
      <c r="D25" s="76">
        <f>$B$23-B25</f>
        <v>1.677875745762698</v>
      </c>
    </row>
    <row r="26" spans="1:6" x14ac:dyDescent="0.25">
      <c r="A26" s="85">
        <v>400.00167179661003</v>
      </c>
      <c r="B26" s="86">
        <v>36.675611661017001</v>
      </c>
      <c r="C26" s="86">
        <v>4.6142584406779701</v>
      </c>
      <c r="D26" s="76">
        <f>$B$23-B26</f>
        <v>2.8105146271186001</v>
      </c>
    </row>
    <row r="27" spans="1:6" x14ac:dyDescent="0.25">
      <c r="A27" s="85">
        <v>399.99675788135602</v>
      </c>
      <c r="B27" s="86">
        <v>39.311114491525402</v>
      </c>
      <c r="C27" s="86">
        <v>5.8762711864406802E-5</v>
      </c>
    </row>
  </sheetData>
  <pageMargins left="0.7" right="0.7" top="0.3" bottom="0.3" header="0.3" footer="0.3"/>
  <pageSetup paperSize="0" scale="0" orientation="portrait" usePrinterDefaults="0" useFirstPageNumber="1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IPB2</vt:lpstr>
      <vt:lpstr>IPB1</vt:lpstr>
      <vt:lpstr>SRI-IPB2</vt:lpstr>
      <vt:lpstr>ipb1-2016-09-30-CRIO-v171_CORE_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2016-09-09T17:56:47Z</dcterms:created>
  <dcterms:modified xsi:type="dcterms:W3CDTF">2016-10-07T20:58:40Z</dcterms:modified>
</cp:coreProperties>
</file>