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895" yWindow="-270" windowWidth="29385" windowHeight="11865" tabRatio="862" activeTab="1"/>
  </bookViews>
  <sheets>
    <sheet name="summary (2)" sheetId="43" r:id="rId1"/>
    <sheet name="summary" sheetId="25" r:id="rId2"/>
    <sheet name="ipb1-29b-he" sheetId="40" r:id="rId3"/>
    <sheet name="ipb1-29b-h2" sheetId="39" r:id="rId4"/>
    <sheet name="ipb1-30b-he-dc" sheetId="32" r:id="rId5"/>
    <sheet name="ipb1-30b-he-122016" sheetId="31" r:id="rId6"/>
    <sheet name="sri-ipb2-27b-h2-dc" sheetId="35" r:id="rId7"/>
    <sheet name="sri-ipb2-he-123116" sheetId="29" r:id="rId8"/>
    <sheet name="ipb3-32b-he" sheetId="34" r:id="rId9"/>
    <sheet name="ipb3-32b-h2" sheetId="30" r:id="rId10"/>
    <sheet name="ipb3-32b-he-01022017" sheetId="33" r:id="rId11"/>
    <sheet name="ipb3-32b-he-01042017" sheetId="36" r:id="rId12"/>
    <sheet name="sri-ipb2-27b-h2-100ns" sheetId="37" r:id="rId13"/>
    <sheet name="ipb3-32b-h2-100ns" sheetId="38" r:id="rId14"/>
    <sheet name="ipb3-32-h2-91ns" sheetId="42" r:id="rId15"/>
    <sheet name="sri-ipb2-27-91ns" sheetId="41" r:id="rId16"/>
  </sheets>
  <definedNames>
    <definedName name="X_1" localSheetId="0">#REF!</definedName>
    <definedName name="X_1">#REF!</definedName>
    <definedName name="Y_1" localSheetId="0">#REF!</definedName>
    <definedName name="Y_1">#REF!</definedName>
  </definedNames>
  <calcPr calcId="145621"/>
</workbook>
</file>

<file path=xl/calcChain.xml><?xml version="1.0" encoding="utf-8"?>
<calcChain xmlns="http://schemas.openxmlformats.org/spreadsheetml/2006/main">
  <c r="X3" i="37" l="1"/>
  <c r="Y3" i="37"/>
  <c r="X4" i="38"/>
  <c r="X3" i="38"/>
  <c r="Z3" i="30" l="1"/>
  <c r="B7" i="43"/>
  <c r="B8" i="43" s="1"/>
  <c r="B9" i="43" s="1"/>
  <c r="B10" i="43" s="1"/>
  <c r="B11" i="43" s="1"/>
  <c r="B12" i="43" s="1"/>
  <c r="B6" i="43"/>
  <c r="Y5" i="39"/>
  <c r="Z28" i="39"/>
  <c r="A6" i="43"/>
  <c r="A7" i="43" s="1"/>
  <c r="A8" i="43" s="1"/>
  <c r="A9" i="43" s="1"/>
  <c r="A10" i="43" s="1"/>
  <c r="A11" i="43" s="1"/>
  <c r="A12" i="43" s="1"/>
  <c r="AF6" i="43"/>
  <c r="AF7" i="43" s="1"/>
  <c r="AF8" i="43" s="1"/>
  <c r="AF9" i="43" s="1"/>
  <c r="AF10" i="43" s="1"/>
  <c r="AF11" i="43" s="1"/>
  <c r="AF12" i="43" s="1"/>
  <c r="K3" i="43"/>
  <c r="O3" i="43" s="1"/>
  <c r="S3" i="43" s="1"/>
  <c r="W3" i="43" s="1"/>
  <c r="AA3" i="43" s="1"/>
  <c r="AE3" i="43" s="1"/>
  <c r="AJ3" i="43" s="1"/>
  <c r="J3" i="43"/>
  <c r="N3" i="43" s="1"/>
  <c r="R3" i="43" s="1"/>
  <c r="Z3" i="43" s="1"/>
  <c r="AI3" i="43" s="1"/>
  <c r="I3" i="43"/>
  <c r="M3" i="43" s="1"/>
  <c r="Q3" i="43" s="1"/>
  <c r="U3" i="43" s="1"/>
  <c r="Y3" i="43" s="1"/>
  <c r="AC3" i="43" s="1"/>
  <c r="AH3" i="43" s="1"/>
  <c r="H3" i="43"/>
  <c r="L3" i="43" s="1"/>
  <c r="P3" i="43" s="1"/>
  <c r="T3" i="43" s="1"/>
  <c r="X3" i="43" s="1"/>
  <c r="AB3" i="43" s="1"/>
  <c r="AG3" i="43" s="1"/>
  <c r="AU3" i="25"/>
  <c r="AT3" i="25"/>
  <c r="AS3" i="25"/>
  <c r="AR3" i="25"/>
  <c r="A1" i="42"/>
  <c r="AR1" i="25" s="1"/>
  <c r="AS1" i="25" s="1"/>
  <c r="AT1" i="25" s="1"/>
  <c r="AE42" i="42"/>
  <c r="AE41" i="42"/>
  <c r="AE39" i="42"/>
  <c r="AD38" i="42"/>
  <c r="AE38" i="42"/>
  <c r="AE34" i="42"/>
  <c r="AE33" i="42"/>
  <c r="AE32" i="42"/>
  <c r="AE31" i="42"/>
  <c r="AD31" i="42"/>
  <c r="AC29" i="42"/>
  <c r="AE28" i="42"/>
  <c r="AC28" i="42"/>
  <c r="Z28" i="42"/>
  <c r="AB28" i="42" s="1"/>
  <c r="Y28" i="42"/>
  <c r="X28" i="42"/>
  <c r="U28" i="42"/>
  <c r="AC27" i="42"/>
  <c r="Z27" i="42"/>
  <c r="AB27" i="42" s="1"/>
  <c r="Y27" i="42"/>
  <c r="AE27" i="42" s="1"/>
  <c r="X27" i="42"/>
  <c r="U27" i="42"/>
  <c r="W24" i="42" s="1"/>
  <c r="AC26" i="42"/>
  <c r="AB26" i="42"/>
  <c r="Z26" i="42"/>
  <c r="Y26" i="42"/>
  <c r="AE26" i="42" s="1"/>
  <c r="X26" i="42"/>
  <c r="U26" i="42"/>
  <c r="AE25" i="42"/>
  <c r="AC25" i="42"/>
  <c r="Z25" i="42"/>
  <c r="AB25" i="42" s="1"/>
  <c r="Y25" i="42"/>
  <c r="X25" i="42"/>
  <c r="U25" i="42"/>
  <c r="AE24" i="42"/>
  <c r="AD24" i="42"/>
  <c r="AC24" i="42"/>
  <c r="Z24" i="42"/>
  <c r="Y24" i="42"/>
  <c r="X24" i="42"/>
  <c r="AB24" i="42" s="1"/>
  <c r="V24" i="42"/>
  <c r="U24" i="42"/>
  <c r="AC21" i="42"/>
  <c r="Z21" i="42"/>
  <c r="AB21" i="42" s="1"/>
  <c r="Y21" i="42"/>
  <c r="AE21" i="42" s="1"/>
  <c r="X21" i="42"/>
  <c r="U21" i="42"/>
  <c r="AC20" i="42"/>
  <c r="AB20" i="42"/>
  <c r="Z20" i="42"/>
  <c r="Y20" i="42"/>
  <c r="AE20" i="42" s="1"/>
  <c r="X20" i="42"/>
  <c r="U20" i="42"/>
  <c r="AE19" i="42"/>
  <c r="AC19" i="42"/>
  <c r="Z19" i="42"/>
  <c r="AB19" i="42" s="1"/>
  <c r="Y19" i="42"/>
  <c r="X19" i="42"/>
  <c r="U19" i="42"/>
  <c r="AC18" i="42"/>
  <c r="Z18" i="42"/>
  <c r="AB18" i="42" s="1"/>
  <c r="Y18" i="42"/>
  <c r="AE18" i="42" s="1"/>
  <c r="X18" i="42"/>
  <c r="U18" i="42"/>
  <c r="AC17" i="42"/>
  <c r="Z17" i="42"/>
  <c r="AE17" i="42" s="1"/>
  <c r="Y17" i="42"/>
  <c r="X17" i="42"/>
  <c r="U17" i="42"/>
  <c r="W17" i="42" s="1"/>
  <c r="AC14" i="42"/>
  <c r="AB14" i="42"/>
  <c r="Z14" i="42"/>
  <c r="Y14" i="42"/>
  <c r="AE14" i="42" s="1"/>
  <c r="X14" i="42"/>
  <c r="U14" i="42"/>
  <c r="AE13" i="42"/>
  <c r="AC13" i="42"/>
  <c r="Z13" i="42"/>
  <c r="AB13" i="42" s="1"/>
  <c r="Y13" i="42"/>
  <c r="X13" i="42"/>
  <c r="U13" i="42"/>
  <c r="AC12" i="42"/>
  <c r="Z12" i="42"/>
  <c r="AB12" i="42" s="1"/>
  <c r="Y12" i="42"/>
  <c r="AE12" i="42" s="1"/>
  <c r="X12" i="42"/>
  <c r="U12" i="42"/>
  <c r="AE11" i="42"/>
  <c r="AC11" i="42"/>
  <c r="AB11" i="42"/>
  <c r="Z11" i="42"/>
  <c r="Y11" i="42"/>
  <c r="X11" i="42"/>
  <c r="U11" i="42"/>
  <c r="AC10" i="42"/>
  <c r="AB10" i="42"/>
  <c r="Z10" i="42"/>
  <c r="AE10" i="42" s="1"/>
  <c r="Y10" i="42"/>
  <c r="AD10" i="42" s="1"/>
  <c r="X10" i="42"/>
  <c r="U10" i="42"/>
  <c r="V10" i="42" s="1"/>
  <c r="AE7" i="42"/>
  <c r="AC7" i="42"/>
  <c r="Z7" i="42"/>
  <c r="AB7" i="42" s="1"/>
  <c r="Y7" i="42"/>
  <c r="X7" i="42"/>
  <c r="U7" i="42"/>
  <c r="AC6" i="42"/>
  <c r="Z6" i="42"/>
  <c r="AB6" i="42" s="1"/>
  <c r="Y6" i="42"/>
  <c r="AD3" i="42" s="1"/>
  <c r="X6" i="42"/>
  <c r="U6" i="42"/>
  <c r="AE5" i="42"/>
  <c r="AC5" i="42"/>
  <c r="AB5" i="42"/>
  <c r="Z5" i="42"/>
  <c r="Y5" i="42"/>
  <c r="X5" i="42"/>
  <c r="U5" i="42"/>
  <c r="AC4" i="42"/>
  <c r="Z4" i="42"/>
  <c r="AE4" i="42" s="1"/>
  <c r="Y4" i="42"/>
  <c r="X4" i="42"/>
  <c r="U4" i="42"/>
  <c r="AC3" i="42"/>
  <c r="AA3" i="42"/>
  <c r="Z3" i="42"/>
  <c r="AE3" i="42" s="1"/>
  <c r="Y3" i="42"/>
  <c r="X3" i="42"/>
  <c r="AB3" i="42" s="1"/>
  <c r="U3" i="42"/>
  <c r="W3" i="42" s="1"/>
  <c r="AO3" i="43" l="1"/>
  <c r="AK3" i="43"/>
  <c r="AS3" i="43" s="1"/>
  <c r="AM3" i="43"/>
  <c r="AU3" i="43" s="1"/>
  <c r="AQ3" i="43"/>
  <c r="AN3" i="43"/>
  <c r="AV3" i="43" s="1"/>
  <c r="AR3" i="43"/>
  <c r="AP3" i="43"/>
  <c r="AL3" i="43"/>
  <c r="AT3" i="43" s="1"/>
  <c r="AS1" i="43"/>
  <c r="AT4" i="25"/>
  <c r="AU1" i="25"/>
  <c r="AR4" i="25"/>
  <c r="AS4" i="25"/>
  <c r="AA24" i="42"/>
  <c r="AA17" i="42"/>
  <c r="AE35" i="42"/>
  <c r="AA10" i="42"/>
  <c r="AB17" i="42"/>
  <c r="AE40" i="42"/>
  <c r="AE6" i="42"/>
  <c r="V17" i="42"/>
  <c r="AD17" i="42"/>
  <c r="AB4" i="42"/>
  <c r="W10" i="42"/>
  <c r="V3" i="42"/>
  <c r="X42" i="37"/>
  <c r="X41" i="37"/>
  <c r="X40" i="37"/>
  <c r="X39" i="37"/>
  <c r="X38" i="37"/>
  <c r="X35" i="37"/>
  <c r="X34" i="37"/>
  <c r="X33" i="37"/>
  <c r="X32" i="37"/>
  <c r="X31" i="37"/>
  <c r="X28" i="37"/>
  <c r="X27" i="37"/>
  <c r="X26" i="37"/>
  <c r="X25" i="37"/>
  <c r="X24" i="37"/>
  <c r="X21" i="37"/>
  <c r="X20" i="37"/>
  <c r="X19" i="37"/>
  <c r="X18" i="37"/>
  <c r="X17" i="37"/>
  <c r="X14" i="37"/>
  <c r="X13" i="37"/>
  <c r="X12" i="37"/>
  <c r="X11" i="37"/>
  <c r="X10" i="37"/>
  <c r="X4" i="37"/>
  <c r="X5" i="37"/>
  <c r="X6" i="37"/>
  <c r="X7" i="37"/>
  <c r="AB3" i="37"/>
  <c r="AA3" i="37"/>
  <c r="V38" i="37"/>
  <c r="V31" i="37"/>
  <c r="V24" i="37"/>
  <c r="V17" i="37"/>
  <c r="V10" i="37"/>
  <c r="V3" i="37"/>
  <c r="V3" i="41"/>
  <c r="X11" i="41"/>
  <c r="X10" i="41"/>
  <c r="AD3" i="41"/>
  <c r="V10" i="41"/>
  <c r="X17" i="41"/>
  <c r="X3" i="41"/>
  <c r="AA3" i="41"/>
  <c r="AM3" i="25"/>
  <c r="AL3" i="25"/>
  <c r="AK3" i="25"/>
  <c r="AJ3" i="25"/>
  <c r="A1" i="41"/>
  <c r="AF42" i="41"/>
  <c r="AC42" i="41"/>
  <c r="Z42" i="41"/>
  <c r="AE42" i="41" s="1"/>
  <c r="Y42" i="41"/>
  <c r="X42" i="41"/>
  <c r="U42" i="41"/>
  <c r="AF41" i="41"/>
  <c r="AC41" i="41"/>
  <c r="Z41" i="41"/>
  <c r="AE41" i="41" s="1"/>
  <c r="Y41" i="41"/>
  <c r="X41" i="41"/>
  <c r="U41" i="41"/>
  <c r="AF40" i="41"/>
  <c r="AC40" i="41"/>
  <c r="Z40" i="41"/>
  <c r="AE40" i="41" s="1"/>
  <c r="Y40" i="41"/>
  <c r="X40" i="41"/>
  <c r="U40" i="41"/>
  <c r="AF39" i="41"/>
  <c r="AC39" i="41"/>
  <c r="Z39" i="41"/>
  <c r="AE39" i="41" s="1"/>
  <c r="Y39" i="41"/>
  <c r="X39" i="41"/>
  <c r="U39" i="41"/>
  <c r="AF38" i="41"/>
  <c r="AD38" i="41"/>
  <c r="AC38" i="41"/>
  <c r="AA38" i="41"/>
  <c r="Z38" i="41"/>
  <c r="AE38" i="41" s="1"/>
  <c r="Y38" i="41"/>
  <c r="X38" i="41"/>
  <c r="W38" i="41"/>
  <c r="V38" i="41"/>
  <c r="U38" i="41"/>
  <c r="AF37" i="41"/>
  <c r="AF36" i="41"/>
  <c r="AF35" i="41"/>
  <c r="AC35" i="41"/>
  <c r="Z35" i="41"/>
  <c r="AE35" i="41" s="1"/>
  <c r="Y35" i="41"/>
  <c r="X35" i="41"/>
  <c r="U35" i="41"/>
  <c r="AF34" i="41"/>
  <c r="AC34" i="41"/>
  <c r="Z34" i="41"/>
  <c r="AB34" i="41" s="1"/>
  <c r="Y34" i="41"/>
  <c r="X34" i="41"/>
  <c r="U34" i="41"/>
  <c r="AF33" i="41"/>
  <c r="AC33" i="41"/>
  <c r="Z33" i="41"/>
  <c r="AE33" i="41" s="1"/>
  <c r="Y33" i="41"/>
  <c r="X33" i="41"/>
  <c r="U33" i="41"/>
  <c r="AF32" i="41"/>
  <c r="AC32" i="41"/>
  <c r="Z32" i="41"/>
  <c r="AE32" i="41" s="1"/>
  <c r="Y32" i="41"/>
  <c r="X32" i="41"/>
  <c r="U32" i="41"/>
  <c r="AF31" i="41"/>
  <c r="AC31" i="41"/>
  <c r="AB31" i="41"/>
  <c r="Z31" i="41"/>
  <c r="AA31" i="41" s="1"/>
  <c r="Y31" i="41"/>
  <c r="X31" i="41"/>
  <c r="AD31" i="41" s="1"/>
  <c r="U31" i="41"/>
  <c r="V31" i="41" s="1"/>
  <c r="AF30" i="41"/>
  <c r="AF29" i="41"/>
  <c r="AF28" i="41"/>
  <c r="AC28" i="41"/>
  <c r="Z28" i="41"/>
  <c r="AB28" i="41" s="1"/>
  <c r="Y28" i="41"/>
  <c r="X28" i="41"/>
  <c r="AE28" i="41" s="1"/>
  <c r="U28" i="41"/>
  <c r="AF27" i="41"/>
  <c r="AC27" i="41"/>
  <c r="Z27" i="41"/>
  <c r="AB27" i="41" s="1"/>
  <c r="Y27" i="41"/>
  <c r="X27" i="41"/>
  <c r="AE27" i="41" s="1"/>
  <c r="U27" i="41"/>
  <c r="AF26" i="41"/>
  <c r="AC26" i="41"/>
  <c r="Z26" i="41"/>
  <c r="AB26" i="41" s="1"/>
  <c r="Y26" i="41"/>
  <c r="X26" i="41"/>
  <c r="AE26" i="41" s="1"/>
  <c r="U26" i="41"/>
  <c r="AF25" i="41"/>
  <c r="AC25" i="41"/>
  <c r="Z25" i="41"/>
  <c r="AB25" i="41" s="1"/>
  <c r="Y25" i="41"/>
  <c r="X25" i="41"/>
  <c r="AE25" i="41" s="1"/>
  <c r="U25" i="41"/>
  <c r="AF24" i="41"/>
  <c r="AC24" i="41"/>
  <c r="Z24" i="41"/>
  <c r="AB24" i="41" s="1"/>
  <c r="Y24" i="41"/>
  <c r="X24" i="41"/>
  <c r="W24" i="41"/>
  <c r="V24" i="41"/>
  <c r="U24" i="41"/>
  <c r="AF23" i="41"/>
  <c r="AF22" i="41"/>
  <c r="AF21" i="41"/>
  <c r="AC21" i="41"/>
  <c r="Z21" i="41"/>
  <c r="AE21" i="41" s="1"/>
  <c r="Y21" i="41"/>
  <c r="X21" i="41"/>
  <c r="U21" i="41"/>
  <c r="AF20" i="41"/>
  <c r="AC20" i="41"/>
  <c r="Z20" i="41"/>
  <c r="AE20" i="41" s="1"/>
  <c r="Y20" i="41"/>
  <c r="X20" i="41"/>
  <c r="U20" i="41"/>
  <c r="AF19" i="41"/>
  <c r="AC19" i="41"/>
  <c r="Z19" i="41"/>
  <c r="AE19" i="41" s="1"/>
  <c r="Y19" i="41"/>
  <c r="X19" i="41"/>
  <c r="U19" i="41"/>
  <c r="AF18" i="41"/>
  <c r="AC18" i="41"/>
  <c r="Z18" i="41"/>
  <c r="AE18" i="41" s="1"/>
  <c r="Y18" i="41"/>
  <c r="X18" i="41"/>
  <c r="U18" i="41"/>
  <c r="AF17" i="41"/>
  <c r="AC17" i="41"/>
  <c r="Z17" i="41"/>
  <c r="AE17" i="41" s="1"/>
  <c r="Y17" i="41"/>
  <c r="AD17" i="41"/>
  <c r="U17" i="41"/>
  <c r="W17" i="41" s="1"/>
  <c r="AF16" i="41"/>
  <c r="AF15" i="41"/>
  <c r="AF14" i="41"/>
  <c r="AC14" i="41"/>
  <c r="Z14" i="41"/>
  <c r="AB14" i="41" s="1"/>
  <c r="Y14" i="41"/>
  <c r="X14" i="41"/>
  <c r="AE14" i="41" s="1"/>
  <c r="U14" i="41"/>
  <c r="AF13" i="41"/>
  <c r="AC13" i="41"/>
  <c r="Z13" i="41"/>
  <c r="AB13" i="41" s="1"/>
  <c r="Y13" i="41"/>
  <c r="X13" i="41"/>
  <c r="AE13" i="41" s="1"/>
  <c r="U13" i="41"/>
  <c r="AF12" i="41"/>
  <c r="AC12" i="41"/>
  <c r="Z12" i="41"/>
  <c r="AB12" i="41" s="1"/>
  <c r="Y12" i="41"/>
  <c r="X12" i="41"/>
  <c r="AE12" i="41" s="1"/>
  <c r="U12" i="41"/>
  <c r="AF11" i="41"/>
  <c r="AC11" i="41"/>
  <c r="Z11" i="41"/>
  <c r="AB11" i="41" s="1"/>
  <c r="Y11" i="41"/>
  <c r="AE11" i="41"/>
  <c r="U11" i="41"/>
  <c r="AF10" i="41"/>
  <c r="AD10" i="41"/>
  <c r="AC10" i="41"/>
  <c r="Z10" i="41"/>
  <c r="AE10" i="41" s="1"/>
  <c r="Y10" i="41"/>
  <c r="W10" i="41"/>
  <c r="U10" i="41"/>
  <c r="AF9" i="41"/>
  <c r="AF8" i="41"/>
  <c r="AF7" i="41"/>
  <c r="AC7" i="41"/>
  <c r="Z7" i="41"/>
  <c r="AB7" i="41" s="1"/>
  <c r="Y7" i="41"/>
  <c r="X7" i="41"/>
  <c r="U7" i="41"/>
  <c r="AF6" i="41"/>
  <c r="AC6" i="41"/>
  <c r="Z6" i="41"/>
  <c r="AB6" i="41" s="1"/>
  <c r="Y6" i="41"/>
  <c r="X6" i="41"/>
  <c r="U6" i="41"/>
  <c r="AF5" i="41"/>
  <c r="AC5" i="41"/>
  <c r="Z5" i="41"/>
  <c r="AB5" i="41" s="1"/>
  <c r="Y5" i="41"/>
  <c r="X5" i="41"/>
  <c r="U5" i="41"/>
  <c r="AF4" i="41"/>
  <c r="AC4" i="41"/>
  <c r="Z4" i="41"/>
  <c r="AB4" i="41" s="1"/>
  <c r="Y4" i="41"/>
  <c r="X4" i="41"/>
  <c r="U4" i="41"/>
  <c r="AF3" i="41"/>
  <c r="AC3" i="41"/>
  <c r="AB3" i="41"/>
  <c r="Z3" i="41"/>
  <c r="Y3" i="41"/>
  <c r="U3" i="41"/>
  <c r="AF2" i="41"/>
  <c r="AS7" i="25"/>
  <c r="AS12" i="25"/>
  <c r="AR8" i="25"/>
  <c r="AS9" i="25"/>
  <c r="AR12" i="25"/>
  <c r="AS11" i="43"/>
  <c r="AR7" i="25"/>
  <c r="AS10" i="25"/>
  <c r="AT6" i="25"/>
  <c r="AT11" i="25"/>
  <c r="AS5" i="25"/>
  <c r="AR5" i="25"/>
  <c r="AT12" i="25"/>
  <c r="AS11" i="25"/>
  <c r="AT5" i="25"/>
  <c r="AT9" i="25"/>
  <c r="AT8" i="25"/>
  <c r="AT10" i="25"/>
  <c r="AR9" i="25"/>
  <c r="AS6" i="25"/>
  <c r="AS8" i="25"/>
  <c r="AR11" i="25"/>
  <c r="AR6" i="25"/>
  <c r="AT7" i="25"/>
  <c r="AR10" i="25"/>
  <c r="AS12" i="43"/>
  <c r="AS4" i="43" l="1"/>
  <c r="AT1" i="43"/>
  <c r="AJ1" i="25"/>
  <c r="AK1" i="25" s="1"/>
  <c r="AL1" i="25" s="1"/>
  <c r="AK1" i="43"/>
  <c r="AU4" i="25"/>
  <c r="AE3" i="37"/>
  <c r="AG3" i="37" s="1"/>
  <c r="AD3" i="37"/>
  <c r="AA24" i="41"/>
  <c r="AB32" i="41"/>
  <c r="AB33" i="41"/>
  <c r="AB35" i="41"/>
  <c r="W3" i="41"/>
  <c r="AE3" i="41"/>
  <c r="AE4" i="41"/>
  <c r="AE5" i="41"/>
  <c r="AE6" i="41"/>
  <c r="AE7" i="41"/>
  <c r="AA17" i="41"/>
  <c r="W31" i="41"/>
  <c r="AE31" i="41"/>
  <c r="AE34" i="41"/>
  <c r="AB17" i="41"/>
  <c r="AD24" i="41"/>
  <c r="AB10" i="41"/>
  <c r="AB38" i="41"/>
  <c r="AA10" i="41"/>
  <c r="AB18" i="41"/>
  <c r="AB19" i="41"/>
  <c r="AB20" i="41"/>
  <c r="AB21" i="41"/>
  <c r="AE24" i="41"/>
  <c r="V17" i="41"/>
  <c r="AB39" i="41"/>
  <c r="AB40" i="41"/>
  <c r="AB41" i="41"/>
  <c r="AB42" i="41"/>
  <c r="Z3" i="34"/>
  <c r="Z18" i="34"/>
  <c r="Z13" i="34"/>
  <c r="Z8" i="34"/>
  <c r="Z38" i="35"/>
  <c r="Z33" i="35"/>
  <c r="Z28" i="35"/>
  <c r="Z23" i="35"/>
  <c r="Z18" i="35"/>
  <c r="Z13" i="35"/>
  <c r="Z8" i="35"/>
  <c r="Z3" i="35"/>
  <c r="Z33" i="32"/>
  <c r="Z28" i="32"/>
  <c r="Z23" i="32"/>
  <c r="Z18" i="32"/>
  <c r="Z13" i="32"/>
  <c r="Z3" i="32"/>
  <c r="Z8" i="32"/>
  <c r="Z38" i="39"/>
  <c r="Z33" i="39"/>
  <c r="Z23" i="39"/>
  <c r="Z18" i="39"/>
  <c r="Z13" i="39"/>
  <c r="Z8" i="39"/>
  <c r="Z3" i="39"/>
  <c r="W33" i="39"/>
  <c r="W28" i="39"/>
  <c r="W23" i="39"/>
  <c r="W18" i="39"/>
  <c r="W13" i="39"/>
  <c r="W8" i="39"/>
  <c r="W3" i="39"/>
  <c r="Z38" i="40"/>
  <c r="Z33" i="40"/>
  <c r="Z28" i="40"/>
  <c r="Z23" i="40"/>
  <c r="Z18" i="40"/>
  <c r="Z13" i="40"/>
  <c r="Z8" i="40"/>
  <c r="Z3" i="40"/>
  <c r="V3" i="40"/>
  <c r="AK5" i="25"/>
  <c r="AS6" i="43"/>
  <c r="AU6" i="25"/>
  <c r="AS9" i="43"/>
  <c r="AU10" i="25"/>
  <c r="AK12" i="43"/>
  <c r="AS10" i="43"/>
  <c r="AJ6" i="25"/>
  <c r="AS8" i="43"/>
  <c r="AU9" i="25"/>
  <c r="AU5" i="25"/>
  <c r="AU7" i="25"/>
  <c r="AS7" i="43"/>
  <c r="AK11" i="43"/>
  <c r="AS5" i="43"/>
  <c r="AU11" i="25"/>
  <c r="AU12" i="25"/>
  <c r="AU8" i="25"/>
  <c r="AJ5" i="25"/>
  <c r="AT12" i="43"/>
  <c r="AJ4" i="25" l="1"/>
  <c r="AT4" i="43"/>
  <c r="AU1" i="43"/>
  <c r="AK4" i="43"/>
  <c r="AL1" i="43"/>
  <c r="AM1" i="25"/>
  <c r="W38" i="40"/>
  <c r="W33" i="40"/>
  <c r="W28" i="40"/>
  <c r="W23" i="40"/>
  <c r="W18" i="40"/>
  <c r="W13" i="40"/>
  <c r="W8" i="40"/>
  <c r="W3" i="40"/>
  <c r="AA18" i="34"/>
  <c r="X30" i="31"/>
  <c r="V30" i="31"/>
  <c r="U30" i="31"/>
  <c r="R30" i="31"/>
  <c r="X29" i="31"/>
  <c r="V29" i="31"/>
  <c r="U29" i="31"/>
  <c r="R29" i="31"/>
  <c r="X28" i="31"/>
  <c r="V28" i="31"/>
  <c r="U28" i="31"/>
  <c r="T28" i="31"/>
  <c r="R28" i="31"/>
  <c r="S28" i="31" s="1"/>
  <c r="X25" i="31"/>
  <c r="V25" i="31"/>
  <c r="U25" i="31"/>
  <c r="R25" i="31"/>
  <c r="X24" i="31"/>
  <c r="V24" i="31"/>
  <c r="W23" i="31" s="1"/>
  <c r="U24" i="31"/>
  <c r="R24" i="31"/>
  <c r="X23" i="31"/>
  <c r="V23" i="31"/>
  <c r="U23" i="31"/>
  <c r="T23" i="31"/>
  <c r="S23" i="31"/>
  <c r="R23" i="31"/>
  <c r="X20" i="31"/>
  <c r="V20" i="31"/>
  <c r="U20" i="31"/>
  <c r="R20" i="31"/>
  <c r="X19" i="31"/>
  <c r="V19" i="31"/>
  <c r="U19" i="31"/>
  <c r="R19" i="31"/>
  <c r="X18" i="31"/>
  <c r="V18" i="31"/>
  <c r="U18" i="31"/>
  <c r="R18" i="31"/>
  <c r="S18" i="31" s="1"/>
  <c r="X15" i="31"/>
  <c r="V15" i="31"/>
  <c r="U15" i="31"/>
  <c r="R15" i="31"/>
  <c r="X14" i="31"/>
  <c r="V14" i="31"/>
  <c r="U14" i="31"/>
  <c r="R14" i="31"/>
  <c r="X13" i="31"/>
  <c r="V13" i="31"/>
  <c r="U13" i="31"/>
  <c r="R13" i="31"/>
  <c r="S13" i="31" s="1"/>
  <c r="X10" i="31"/>
  <c r="V10" i="31"/>
  <c r="U10" i="31"/>
  <c r="R10" i="31"/>
  <c r="X9" i="31"/>
  <c r="V9" i="31"/>
  <c r="U9" i="31"/>
  <c r="R9" i="31"/>
  <c r="X8" i="31"/>
  <c r="V8" i="31"/>
  <c r="U8" i="31"/>
  <c r="T8" i="31"/>
  <c r="R8" i="31"/>
  <c r="W8" i="31" s="1"/>
  <c r="X5" i="31"/>
  <c r="V5" i="31"/>
  <c r="U5" i="31"/>
  <c r="R5" i="31"/>
  <c r="X4" i="31"/>
  <c r="V4" i="31"/>
  <c r="U4" i="31"/>
  <c r="R4" i="31"/>
  <c r="X3" i="31"/>
  <c r="W3" i="31"/>
  <c r="V3" i="31"/>
  <c r="U3" i="31"/>
  <c r="T3" i="31"/>
  <c r="S3" i="31"/>
  <c r="R3" i="31"/>
  <c r="U3" i="32"/>
  <c r="J3" i="25"/>
  <c r="N3" i="25" s="1"/>
  <c r="R3" i="25" s="1"/>
  <c r="V3" i="25" s="1"/>
  <c r="Z3" i="25" s="1"/>
  <c r="AD3" i="25" s="1"/>
  <c r="AI3" i="25" s="1"/>
  <c r="AQ3" i="25" s="1"/>
  <c r="I3" i="25"/>
  <c r="M3" i="25" s="1"/>
  <c r="Q3" i="25" s="1"/>
  <c r="U3" i="25" s="1"/>
  <c r="Y3" i="25" s="1"/>
  <c r="AC3" i="25" s="1"/>
  <c r="AH3" i="25" s="1"/>
  <c r="H3" i="25"/>
  <c r="L3" i="25" s="1"/>
  <c r="P3" i="25" s="1"/>
  <c r="T3" i="25" s="1"/>
  <c r="X3" i="25" s="1"/>
  <c r="AB3" i="25" s="1"/>
  <c r="AG3" i="25" s="1"/>
  <c r="G3" i="25"/>
  <c r="K3" i="25" s="1"/>
  <c r="O3" i="25" s="1"/>
  <c r="S3" i="25" s="1"/>
  <c r="W3" i="25" s="1"/>
  <c r="AA3" i="25" s="1"/>
  <c r="AF3" i="25" s="1"/>
  <c r="U3" i="39"/>
  <c r="U9" i="39"/>
  <c r="U10" i="39"/>
  <c r="U8" i="39"/>
  <c r="Y3" i="34"/>
  <c r="AT11" i="43"/>
  <c r="AT5" i="43"/>
  <c r="AK8" i="43"/>
  <c r="AT7" i="43"/>
  <c r="AK7" i="43"/>
  <c r="AK5" i="43"/>
  <c r="AK9" i="43"/>
  <c r="AL5" i="25"/>
  <c r="AT9" i="43"/>
  <c r="AK6" i="43"/>
  <c r="AT8" i="43"/>
  <c r="AT10" i="43"/>
  <c r="AK10" i="43"/>
  <c r="AT6" i="43"/>
  <c r="AL11" i="43"/>
  <c r="AL12" i="43"/>
  <c r="AU4" i="43" l="1"/>
  <c r="AV1" i="43"/>
  <c r="AL4" i="43"/>
  <c r="AM1" i="43"/>
  <c r="AL4" i="25"/>
  <c r="AO3" i="25"/>
  <c r="AK4" i="25"/>
  <c r="AN3" i="25"/>
  <c r="AM4" i="25"/>
  <c r="AP3" i="25"/>
  <c r="T18" i="31"/>
  <c r="S8" i="31"/>
  <c r="T13" i="31"/>
  <c r="W28" i="31"/>
  <c r="W18" i="31"/>
  <c r="W13" i="31"/>
  <c r="Y42" i="37"/>
  <c r="Y41" i="37"/>
  <c r="Y40" i="37"/>
  <c r="Y39" i="37"/>
  <c r="Y38" i="37"/>
  <c r="Y35" i="37"/>
  <c r="Y34" i="37"/>
  <c r="Y33" i="37"/>
  <c r="Y32" i="37"/>
  <c r="Y31" i="37"/>
  <c r="Y28" i="37"/>
  <c r="Y27" i="37"/>
  <c r="Y26" i="37"/>
  <c r="Y25" i="37"/>
  <c r="Y24" i="37"/>
  <c r="Y21" i="37"/>
  <c r="Y20" i="37"/>
  <c r="Y19" i="37"/>
  <c r="Y18" i="37"/>
  <c r="Y17" i="37"/>
  <c r="Y14" i="37"/>
  <c r="Y13" i="37"/>
  <c r="Y12" i="37"/>
  <c r="Y11" i="37"/>
  <c r="Y10" i="37"/>
  <c r="Y7" i="37"/>
  <c r="Y6" i="37"/>
  <c r="Y5" i="37"/>
  <c r="Y4" i="37"/>
  <c r="AF3" i="38"/>
  <c r="AH3" i="38" s="1"/>
  <c r="X18" i="38"/>
  <c r="X19" i="38"/>
  <c r="X20" i="38"/>
  <c r="X21" i="38"/>
  <c r="Y39" i="38"/>
  <c r="Y40" i="38"/>
  <c r="Y41" i="38"/>
  <c r="Y42" i="38"/>
  <c r="Y38" i="38"/>
  <c r="Y32" i="38"/>
  <c r="Y33" i="38"/>
  <c r="Y34" i="38"/>
  <c r="Y35" i="38"/>
  <c r="Y31" i="38"/>
  <c r="Y25" i="38"/>
  <c r="Y26" i="38"/>
  <c r="Y27" i="38"/>
  <c r="Y28" i="38"/>
  <c r="Y24" i="38"/>
  <c r="Y18" i="38"/>
  <c r="Y19" i="38"/>
  <c r="Y20" i="38"/>
  <c r="Y21" i="38"/>
  <c r="Y17" i="38"/>
  <c r="Y11" i="38"/>
  <c r="Y12" i="38"/>
  <c r="Y13" i="38"/>
  <c r="Y14" i="38"/>
  <c r="Y10" i="38"/>
  <c r="Y4" i="38"/>
  <c r="Y5" i="38"/>
  <c r="Y6" i="38"/>
  <c r="Y7" i="38"/>
  <c r="Y3" i="38"/>
  <c r="X17" i="38"/>
  <c r="X11" i="38"/>
  <c r="X12" i="38"/>
  <c r="X13" i="38"/>
  <c r="X14" i="38"/>
  <c r="X10" i="38"/>
  <c r="X5" i="38"/>
  <c r="X6" i="38"/>
  <c r="X7" i="38"/>
  <c r="AL8" i="43"/>
  <c r="AL9" i="43"/>
  <c r="AL5" i="43"/>
  <c r="AL7" i="43"/>
  <c r="AU6" i="43"/>
  <c r="AU10" i="43"/>
  <c r="AM5" i="25"/>
  <c r="AU8" i="43"/>
  <c r="AU12" i="43"/>
  <c r="AL10" i="43"/>
  <c r="AU7" i="43"/>
  <c r="AU9" i="43"/>
  <c r="AU11" i="43"/>
  <c r="AU5" i="43"/>
  <c r="AL6" i="43"/>
  <c r="AN1" i="43" l="1"/>
  <c r="AM4" i="43"/>
  <c r="AV4" i="43"/>
  <c r="AD10" i="37"/>
  <c r="X23" i="40"/>
  <c r="A1" i="40"/>
  <c r="AA40" i="40"/>
  <c r="Y40" i="40"/>
  <c r="X40" i="40"/>
  <c r="U40" i="40"/>
  <c r="AA39" i="40"/>
  <c r="Y39" i="40"/>
  <c r="X39" i="40"/>
  <c r="U39" i="40"/>
  <c r="AA38" i="40"/>
  <c r="Y38" i="40"/>
  <c r="X38" i="40"/>
  <c r="V38" i="40"/>
  <c r="U38" i="40"/>
  <c r="AA35" i="40"/>
  <c r="Y35" i="40"/>
  <c r="X35" i="40"/>
  <c r="U35" i="40"/>
  <c r="AA34" i="40"/>
  <c r="Y34" i="40"/>
  <c r="X34" i="40"/>
  <c r="U34" i="40"/>
  <c r="AA33" i="40"/>
  <c r="Y33" i="40"/>
  <c r="X33" i="40"/>
  <c r="U33" i="40"/>
  <c r="V33" i="40" s="1"/>
  <c r="AA30" i="40"/>
  <c r="Y30" i="40"/>
  <c r="X30" i="40"/>
  <c r="U30" i="40"/>
  <c r="AA29" i="40"/>
  <c r="Y29" i="40"/>
  <c r="X29" i="40"/>
  <c r="U29" i="40"/>
  <c r="AA28" i="40"/>
  <c r="Y28" i="40"/>
  <c r="X28" i="40"/>
  <c r="U28" i="40"/>
  <c r="V28" i="40" s="1"/>
  <c r="AA25" i="40"/>
  <c r="Y25" i="40"/>
  <c r="X25" i="40"/>
  <c r="U25" i="40"/>
  <c r="AA24" i="40"/>
  <c r="Y24" i="40"/>
  <c r="X24" i="40"/>
  <c r="U24" i="40"/>
  <c r="AA23" i="40"/>
  <c r="Y23" i="40"/>
  <c r="U23" i="40"/>
  <c r="V23" i="40" s="1"/>
  <c r="AA20" i="40"/>
  <c r="Y20" i="40"/>
  <c r="X20" i="40"/>
  <c r="U20" i="40"/>
  <c r="AA19" i="40"/>
  <c r="Y19" i="40"/>
  <c r="X19" i="40"/>
  <c r="U19" i="40"/>
  <c r="AA18" i="40"/>
  <c r="Y18" i="40"/>
  <c r="X18" i="40"/>
  <c r="V18" i="40"/>
  <c r="U18" i="40"/>
  <c r="AA15" i="40"/>
  <c r="Y15" i="40"/>
  <c r="X15" i="40"/>
  <c r="U15" i="40"/>
  <c r="AA14" i="40"/>
  <c r="Y14" i="40"/>
  <c r="X14" i="40"/>
  <c r="U14" i="40"/>
  <c r="AA13" i="40"/>
  <c r="Y13" i="40"/>
  <c r="X13" i="40"/>
  <c r="U13" i="40"/>
  <c r="AA10" i="40"/>
  <c r="Y10" i="40"/>
  <c r="X10" i="40"/>
  <c r="U10" i="40"/>
  <c r="AA9" i="40"/>
  <c r="Y9" i="40"/>
  <c r="X9" i="40"/>
  <c r="U9" i="40"/>
  <c r="AA8" i="40"/>
  <c r="Y8" i="40"/>
  <c r="X8" i="40"/>
  <c r="U8" i="40"/>
  <c r="AA5" i="40"/>
  <c r="Y5" i="40"/>
  <c r="X5" i="40"/>
  <c r="U5" i="40"/>
  <c r="AA4" i="40"/>
  <c r="Y4" i="40"/>
  <c r="X4" i="40"/>
  <c r="U4" i="40"/>
  <c r="AA3" i="40"/>
  <c r="Y3" i="40"/>
  <c r="X3" i="40"/>
  <c r="U3" i="40"/>
  <c r="AA40" i="39"/>
  <c r="AA39" i="39"/>
  <c r="AA38" i="39"/>
  <c r="AA35" i="39"/>
  <c r="AA34" i="39"/>
  <c r="AA33" i="39"/>
  <c r="AA30" i="39"/>
  <c r="AA29" i="39"/>
  <c r="AA28" i="39"/>
  <c r="AA25" i="39"/>
  <c r="AA24" i="39"/>
  <c r="AA23" i="39"/>
  <c r="AA20" i="39"/>
  <c r="AA19" i="39"/>
  <c r="AA18" i="39"/>
  <c r="AA15" i="39"/>
  <c r="AA14" i="39"/>
  <c r="AA13" i="39"/>
  <c r="AA5" i="39"/>
  <c r="AA4" i="39"/>
  <c r="AA3" i="39"/>
  <c r="AA10" i="39"/>
  <c r="AA9" i="39"/>
  <c r="AA8" i="39"/>
  <c r="Y40" i="39"/>
  <c r="Y39" i="39"/>
  <c r="Y38" i="39"/>
  <c r="Y35" i="39"/>
  <c r="Y34" i="39"/>
  <c r="Y33" i="39"/>
  <c r="Y30" i="39"/>
  <c r="Y29" i="39"/>
  <c r="Y28" i="39"/>
  <c r="Y25" i="39"/>
  <c r="Y24" i="39"/>
  <c r="Y23" i="39"/>
  <c r="Y20" i="39"/>
  <c r="Y19" i="39"/>
  <c r="Y18" i="39"/>
  <c r="Y15" i="39"/>
  <c r="Y14" i="39"/>
  <c r="Y13" i="39"/>
  <c r="Y10" i="39"/>
  <c r="Y9" i="39"/>
  <c r="Y8" i="39"/>
  <c r="Y4" i="39"/>
  <c r="Y3" i="39"/>
  <c r="X40" i="39"/>
  <c r="X39" i="39"/>
  <c r="X38" i="39"/>
  <c r="X35" i="39"/>
  <c r="X34" i="39"/>
  <c r="X33" i="39"/>
  <c r="X30" i="39"/>
  <c r="X29" i="39"/>
  <c r="X28" i="39"/>
  <c r="X25" i="39"/>
  <c r="X24" i="39"/>
  <c r="X23" i="39"/>
  <c r="X20" i="39"/>
  <c r="X19" i="39"/>
  <c r="X18" i="39"/>
  <c r="X13" i="39"/>
  <c r="X15" i="39"/>
  <c r="X14" i="39"/>
  <c r="X10" i="39"/>
  <c r="X9" i="39"/>
  <c r="X8" i="39"/>
  <c r="X4" i="39"/>
  <c r="X5" i="39"/>
  <c r="X3" i="39"/>
  <c r="W38" i="39"/>
  <c r="V38" i="39"/>
  <c r="V33" i="39"/>
  <c r="V28" i="39"/>
  <c r="V23" i="39"/>
  <c r="V18" i="39"/>
  <c r="V13" i="39"/>
  <c r="V8" i="39"/>
  <c r="V3" i="39"/>
  <c r="U39" i="39"/>
  <c r="U40" i="39"/>
  <c r="U38" i="39"/>
  <c r="U34" i="39"/>
  <c r="U35" i="39"/>
  <c r="U33" i="39"/>
  <c r="U29" i="39"/>
  <c r="U30" i="39"/>
  <c r="U28" i="39"/>
  <c r="U24" i="39"/>
  <c r="U25" i="39"/>
  <c r="U23" i="39"/>
  <c r="U19" i="39"/>
  <c r="U20" i="39"/>
  <c r="U18" i="39"/>
  <c r="U14" i="39"/>
  <c r="U15" i="39"/>
  <c r="U13" i="39"/>
  <c r="U4" i="39"/>
  <c r="U5" i="39"/>
  <c r="A1" i="39"/>
  <c r="AV5" i="43"/>
  <c r="AM10" i="43"/>
  <c r="AV10" i="43"/>
  <c r="AM7" i="43"/>
  <c r="AV6" i="43"/>
  <c r="AM11" i="43"/>
  <c r="AM9" i="43"/>
  <c r="AM8" i="43"/>
  <c r="AV12" i="43"/>
  <c r="AV7" i="43"/>
  <c r="AV11" i="43"/>
  <c r="AM5" i="43"/>
  <c r="AV8" i="43"/>
  <c r="AV9" i="43"/>
  <c r="AM6" i="43"/>
  <c r="AM12" i="43"/>
  <c r="C1" i="25" l="1"/>
  <c r="C4" i="25" s="1"/>
  <c r="D1" i="43"/>
  <c r="AN4" i="43"/>
  <c r="G1" i="25"/>
  <c r="H1" i="25" s="1"/>
  <c r="H1" i="43"/>
  <c r="V13" i="40"/>
  <c r="V8" i="40"/>
  <c r="AN6" i="43"/>
  <c r="G7" i="25"/>
  <c r="AN7" i="43"/>
  <c r="H12" i="25"/>
  <c r="D5" i="43"/>
  <c r="AN11" i="43"/>
  <c r="AN10" i="43"/>
  <c r="C9" i="25"/>
  <c r="AN8" i="43"/>
  <c r="AN12" i="43"/>
  <c r="G11" i="25"/>
  <c r="G5" i="25"/>
  <c r="H8" i="25"/>
  <c r="AN5" i="43"/>
  <c r="AN9" i="43"/>
  <c r="C6" i="25"/>
  <c r="H5" i="25"/>
  <c r="G4" i="25" l="1"/>
  <c r="D1" i="25"/>
  <c r="D4" i="25" s="1"/>
  <c r="I1" i="43"/>
  <c r="H4" i="43"/>
  <c r="D4" i="43"/>
  <c r="E1" i="43"/>
  <c r="H4" i="25"/>
  <c r="I1" i="25"/>
  <c r="I4" i="25" s="1"/>
  <c r="H10" i="25"/>
  <c r="H10" i="43"/>
  <c r="D9" i="25"/>
  <c r="C8" i="25"/>
  <c r="E5" i="43"/>
  <c r="C10" i="25"/>
  <c r="G10" i="25"/>
  <c r="D12" i="43"/>
  <c r="C12" i="25"/>
  <c r="H6" i="43"/>
  <c r="H6" i="25"/>
  <c r="D7" i="43"/>
  <c r="H7" i="25"/>
  <c r="D8" i="25"/>
  <c r="H7" i="43"/>
  <c r="D6" i="43"/>
  <c r="H5" i="43"/>
  <c r="G12" i="25"/>
  <c r="C5" i="25"/>
  <c r="D9" i="43"/>
  <c r="D5" i="25"/>
  <c r="D7" i="25"/>
  <c r="G8" i="25"/>
  <c r="H11" i="43"/>
  <c r="D6" i="25"/>
  <c r="C7" i="25"/>
  <c r="H9" i="25"/>
  <c r="D11" i="43"/>
  <c r="G9" i="25"/>
  <c r="D10" i="43"/>
  <c r="G6" i="25"/>
  <c r="H9" i="43"/>
  <c r="H11" i="25"/>
  <c r="D12" i="25"/>
  <c r="H12" i="43"/>
  <c r="H8" i="43"/>
  <c r="C11" i="25"/>
  <c r="D8" i="43"/>
  <c r="D10" i="25"/>
  <c r="D11" i="25"/>
  <c r="E1" i="25" l="1"/>
  <c r="E4" i="25" s="1"/>
  <c r="I4" i="43"/>
  <c r="J1" i="43"/>
  <c r="E4" i="43"/>
  <c r="F1" i="43"/>
  <c r="J1" i="25"/>
  <c r="J4" i="25" s="1"/>
  <c r="AF4" i="38"/>
  <c r="AH4" i="38" s="1"/>
  <c r="AF5" i="38"/>
  <c r="AH5" i="38" s="1"/>
  <c r="AF6" i="38"/>
  <c r="AH6" i="38" s="1"/>
  <c r="AF7" i="38"/>
  <c r="AH7" i="38" s="1"/>
  <c r="AF8" i="38"/>
  <c r="AF9" i="38"/>
  <c r="AF10" i="38"/>
  <c r="AH10" i="38" s="1"/>
  <c r="AF11" i="38"/>
  <c r="AH11" i="38" s="1"/>
  <c r="AF12" i="38"/>
  <c r="AH12" i="38" s="1"/>
  <c r="AF13" i="38"/>
  <c r="AH13" i="38" s="1"/>
  <c r="AF14" i="38"/>
  <c r="AH14" i="38" s="1"/>
  <c r="AF15" i="38"/>
  <c r="AF16" i="38"/>
  <c r="AF17" i="38"/>
  <c r="AH17" i="38" s="1"/>
  <c r="AF18" i="38"/>
  <c r="AH18" i="38" s="1"/>
  <c r="AF19" i="38"/>
  <c r="AH19" i="38" s="1"/>
  <c r="AF20" i="38"/>
  <c r="AH20" i="38" s="1"/>
  <c r="AF21" i="38"/>
  <c r="AH21" i="38" s="1"/>
  <c r="AF22" i="38"/>
  <c r="AF23" i="38"/>
  <c r="AF24" i="38"/>
  <c r="AH24" i="38" s="1"/>
  <c r="AF25" i="38"/>
  <c r="AH25" i="38" s="1"/>
  <c r="AF26" i="38"/>
  <c r="AH26" i="38" s="1"/>
  <c r="AF27" i="38"/>
  <c r="AH27" i="38" s="1"/>
  <c r="AF28" i="38"/>
  <c r="AH28" i="38" s="1"/>
  <c r="AF29" i="38"/>
  <c r="AF30" i="38"/>
  <c r="AF31" i="38"/>
  <c r="AH31" i="38" s="1"/>
  <c r="AF32" i="38"/>
  <c r="AH32" i="38" s="1"/>
  <c r="AF33" i="38"/>
  <c r="AH33" i="38" s="1"/>
  <c r="AF34" i="38"/>
  <c r="AH34" i="38" s="1"/>
  <c r="AF35" i="38"/>
  <c r="AH35" i="38" s="1"/>
  <c r="AF36" i="38"/>
  <c r="AF37" i="38"/>
  <c r="AF38" i="38"/>
  <c r="AH38" i="38" s="1"/>
  <c r="AF39" i="38"/>
  <c r="AH39" i="38" s="1"/>
  <c r="AF40" i="38"/>
  <c r="AH40" i="38" s="1"/>
  <c r="AF41" i="38"/>
  <c r="AH41" i="38" s="1"/>
  <c r="AF42" i="38"/>
  <c r="AH42" i="38" s="1"/>
  <c r="AF43" i="38"/>
  <c r="AF2" i="38"/>
  <c r="AF3" i="37"/>
  <c r="AF4" i="37"/>
  <c r="AF5" i="37"/>
  <c r="AF6" i="37"/>
  <c r="AF7" i="37"/>
  <c r="AF8" i="37"/>
  <c r="AF9" i="37"/>
  <c r="AF10" i="37"/>
  <c r="AF11" i="37"/>
  <c r="AF12" i="37"/>
  <c r="AF13" i="37"/>
  <c r="AF14" i="37"/>
  <c r="AF15" i="37"/>
  <c r="AF16" i="37"/>
  <c r="AF17" i="37"/>
  <c r="AF18" i="37"/>
  <c r="AF19" i="37"/>
  <c r="AF20" i="37"/>
  <c r="AF21" i="37"/>
  <c r="AF22" i="37"/>
  <c r="AF23" i="37"/>
  <c r="AF24" i="37"/>
  <c r="AF25" i="37"/>
  <c r="AF26" i="37"/>
  <c r="AF27" i="37"/>
  <c r="AF28" i="37"/>
  <c r="AF29" i="37"/>
  <c r="AF30" i="37"/>
  <c r="AF31" i="37"/>
  <c r="AF32" i="37"/>
  <c r="AF33" i="37"/>
  <c r="AF34" i="37"/>
  <c r="AF35" i="37"/>
  <c r="AF36" i="37"/>
  <c r="AF37" i="37"/>
  <c r="AF38" i="37"/>
  <c r="AF39" i="37"/>
  <c r="AF40" i="37"/>
  <c r="AF41" i="37"/>
  <c r="AF42" i="37"/>
  <c r="AF2" i="37"/>
  <c r="I7" i="43"/>
  <c r="E12" i="43"/>
  <c r="E8" i="43"/>
  <c r="I12" i="25"/>
  <c r="E7" i="43"/>
  <c r="I8" i="25"/>
  <c r="I6" i="25"/>
  <c r="I10" i="25"/>
  <c r="I9" i="43"/>
  <c r="I7" i="25"/>
  <c r="I9" i="25"/>
  <c r="I11" i="43"/>
  <c r="E11" i="43"/>
  <c r="I5" i="43"/>
  <c r="I8" i="43"/>
  <c r="E10" i="43"/>
  <c r="E6" i="25"/>
  <c r="E6" i="43"/>
  <c r="E9" i="43"/>
  <c r="E11" i="25"/>
  <c r="E10" i="25"/>
  <c r="E12" i="25"/>
  <c r="E5" i="25"/>
  <c r="E7" i="25"/>
  <c r="I11" i="25"/>
  <c r="I5" i="25"/>
  <c r="I6" i="43"/>
  <c r="I12" i="43"/>
  <c r="I10" i="43"/>
  <c r="F1" i="25" l="1"/>
  <c r="F4" i="43"/>
  <c r="G1" i="43"/>
  <c r="J4" i="43"/>
  <c r="K1" i="43"/>
  <c r="Z3" i="38"/>
  <c r="X3" i="32"/>
  <c r="X42" i="38"/>
  <c r="X41" i="38"/>
  <c r="X40" i="38"/>
  <c r="AD38" i="38" s="1"/>
  <c r="X39" i="38"/>
  <c r="X38" i="38"/>
  <c r="X35" i="38"/>
  <c r="X34" i="38"/>
  <c r="X33" i="38"/>
  <c r="X32" i="38"/>
  <c r="X31" i="38"/>
  <c r="AD31" i="38" s="1"/>
  <c r="X28" i="38"/>
  <c r="X27" i="38"/>
  <c r="X26" i="38"/>
  <c r="X25" i="38"/>
  <c r="X24" i="38"/>
  <c r="AD24" i="38" s="1"/>
  <c r="AE39" i="37"/>
  <c r="AB39" i="37"/>
  <c r="AB6" i="37"/>
  <c r="AB3" i="38"/>
  <c r="W8" i="36"/>
  <c r="W3" i="36"/>
  <c r="AE6" i="25"/>
  <c r="A1" i="38"/>
  <c r="A1" i="37"/>
  <c r="AC42" i="37"/>
  <c r="AC41" i="37"/>
  <c r="AC40" i="37"/>
  <c r="AC39" i="37"/>
  <c r="AC38" i="37"/>
  <c r="AC35" i="37"/>
  <c r="AC34" i="37"/>
  <c r="AC33" i="37"/>
  <c r="AC32" i="37"/>
  <c r="AC31" i="37"/>
  <c r="AC28" i="37"/>
  <c r="AC27" i="37"/>
  <c r="AC26" i="37"/>
  <c r="AC25" i="37"/>
  <c r="AC24" i="37"/>
  <c r="AC21" i="37"/>
  <c r="AC20" i="37"/>
  <c r="AC19" i="37"/>
  <c r="AC18" i="37"/>
  <c r="AC17" i="37"/>
  <c r="AC14" i="37"/>
  <c r="AC13" i="37"/>
  <c r="AC12" i="37"/>
  <c r="AC11" i="37"/>
  <c r="AC10" i="37"/>
  <c r="AC7" i="37"/>
  <c r="AC6" i="37"/>
  <c r="AC5" i="37"/>
  <c r="AC4" i="37"/>
  <c r="AC3" i="37"/>
  <c r="AC3" i="38"/>
  <c r="AC4" i="38"/>
  <c r="AC5" i="38"/>
  <c r="AC6" i="38"/>
  <c r="AC7" i="38"/>
  <c r="AC10" i="38"/>
  <c r="AC11" i="38"/>
  <c r="AC12" i="38"/>
  <c r="AC13" i="38"/>
  <c r="AC14" i="38"/>
  <c r="AC17" i="38"/>
  <c r="AC18" i="38"/>
  <c r="AC19" i="38"/>
  <c r="AC20" i="38"/>
  <c r="AC21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8" i="38"/>
  <c r="AC39" i="38"/>
  <c r="AC40" i="38"/>
  <c r="AC41" i="38"/>
  <c r="AC42" i="38"/>
  <c r="AA30" i="30"/>
  <c r="AA29" i="30"/>
  <c r="AA28" i="30"/>
  <c r="AA25" i="30"/>
  <c r="AA24" i="30"/>
  <c r="AA23" i="30"/>
  <c r="AA20" i="30"/>
  <c r="AA19" i="30"/>
  <c r="AA18" i="30"/>
  <c r="AA15" i="30"/>
  <c r="AA14" i="30"/>
  <c r="AA13" i="30"/>
  <c r="AA10" i="30"/>
  <c r="AA9" i="30"/>
  <c r="AA8" i="30"/>
  <c r="AA5" i="30"/>
  <c r="AA4" i="30"/>
  <c r="AA3" i="30"/>
  <c r="X40" i="29"/>
  <c r="X39" i="29"/>
  <c r="X38" i="29"/>
  <c r="X30" i="29"/>
  <c r="X29" i="29"/>
  <c r="X28" i="29"/>
  <c r="X25" i="29"/>
  <c r="X24" i="29"/>
  <c r="X23" i="29"/>
  <c r="X20" i="29"/>
  <c r="X19" i="29"/>
  <c r="X18" i="29"/>
  <c r="X15" i="29"/>
  <c r="X14" i="29"/>
  <c r="X13" i="29"/>
  <c r="X10" i="29"/>
  <c r="X9" i="29"/>
  <c r="X8" i="29"/>
  <c r="X5" i="29"/>
  <c r="X4" i="29"/>
  <c r="X3" i="29"/>
  <c r="AA20" i="34"/>
  <c r="AA19" i="34"/>
  <c r="AA15" i="34"/>
  <c r="AA14" i="34"/>
  <c r="AA13" i="34"/>
  <c r="AA10" i="34"/>
  <c r="AA9" i="34"/>
  <c r="AA8" i="34"/>
  <c r="AA5" i="34"/>
  <c r="AA4" i="34"/>
  <c r="AA3" i="34"/>
  <c r="AA40" i="35"/>
  <c r="AA39" i="35"/>
  <c r="AA38" i="35"/>
  <c r="AA35" i="35"/>
  <c r="AA34" i="35"/>
  <c r="AA33" i="35"/>
  <c r="AA30" i="35"/>
  <c r="AA29" i="35"/>
  <c r="AA28" i="35"/>
  <c r="AA25" i="35"/>
  <c r="AA24" i="35"/>
  <c r="AA23" i="35"/>
  <c r="AA20" i="35"/>
  <c r="AA19" i="35"/>
  <c r="AA18" i="35"/>
  <c r="AA15" i="35"/>
  <c r="AA14" i="35"/>
  <c r="AA13" i="35"/>
  <c r="AA10" i="35"/>
  <c r="AA9" i="35"/>
  <c r="AA8" i="35"/>
  <c r="AA5" i="35"/>
  <c r="AA4" i="35"/>
  <c r="AA3" i="35"/>
  <c r="AA40" i="32"/>
  <c r="AA39" i="32"/>
  <c r="AA38" i="32"/>
  <c r="AA35" i="32"/>
  <c r="AA34" i="32"/>
  <c r="AA33" i="32"/>
  <c r="AA30" i="32"/>
  <c r="AA29" i="32"/>
  <c r="AA28" i="32"/>
  <c r="AA25" i="32"/>
  <c r="AA24" i="32"/>
  <c r="AA23" i="32"/>
  <c r="AA20" i="32"/>
  <c r="AA19" i="32"/>
  <c r="AA18" i="32"/>
  <c r="AA15" i="32"/>
  <c r="AA14" i="32"/>
  <c r="AA13" i="32"/>
  <c r="AA10" i="32"/>
  <c r="AA9" i="32"/>
  <c r="AA8" i="32"/>
  <c r="AA4" i="32"/>
  <c r="AA5" i="32"/>
  <c r="AA3" i="32"/>
  <c r="Z42" i="38"/>
  <c r="U42" i="38"/>
  <c r="Z41" i="38"/>
  <c r="AE41" i="38" s="1"/>
  <c r="U41" i="38"/>
  <c r="Z40" i="38"/>
  <c r="AE40" i="38" s="1"/>
  <c r="U40" i="38"/>
  <c r="V38" i="38" s="1"/>
  <c r="Z39" i="38"/>
  <c r="AE39" i="38" s="1"/>
  <c r="U39" i="38"/>
  <c r="Z38" i="38"/>
  <c r="U38" i="38"/>
  <c r="Z35" i="38"/>
  <c r="U35" i="38"/>
  <c r="Z34" i="38"/>
  <c r="U34" i="38"/>
  <c r="Z33" i="38"/>
  <c r="AE33" i="38" s="1"/>
  <c r="U33" i="38"/>
  <c r="Z32" i="38"/>
  <c r="AE32" i="38" s="1"/>
  <c r="U32" i="38"/>
  <c r="Z31" i="38"/>
  <c r="U31" i="38"/>
  <c r="Z28" i="38"/>
  <c r="AE28" i="38" s="1"/>
  <c r="AB28" i="38"/>
  <c r="U28" i="38"/>
  <c r="Z27" i="38"/>
  <c r="U27" i="38"/>
  <c r="Z26" i="38"/>
  <c r="U26" i="38"/>
  <c r="AB25" i="38"/>
  <c r="Z25" i="38"/>
  <c r="AE25" i="38" s="1"/>
  <c r="U25" i="38"/>
  <c r="Z24" i="38"/>
  <c r="AB24" i="38"/>
  <c r="U24" i="38"/>
  <c r="AB21" i="38"/>
  <c r="Z21" i="38"/>
  <c r="AE21" i="38" s="1"/>
  <c r="U21" i="38"/>
  <c r="Z20" i="38"/>
  <c r="AE20" i="38" s="1"/>
  <c r="U20" i="38"/>
  <c r="Z19" i="38"/>
  <c r="U19" i="38"/>
  <c r="Z18" i="38"/>
  <c r="U18" i="38"/>
  <c r="V17" i="38" s="1"/>
  <c r="AB17" i="38"/>
  <c r="Z17" i="38"/>
  <c r="U17" i="38"/>
  <c r="W17" i="38" s="1"/>
  <c r="Z14" i="38"/>
  <c r="U14" i="38"/>
  <c r="AB13" i="38"/>
  <c r="Z13" i="38"/>
  <c r="AE13" i="38" s="1"/>
  <c r="U13" i="38"/>
  <c r="Z12" i="38"/>
  <c r="AE12" i="38" s="1"/>
  <c r="AB12" i="38"/>
  <c r="U12" i="38"/>
  <c r="Z11" i="38"/>
  <c r="U11" i="38"/>
  <c r="Z10" i="38"/>
  <c r="U10" i="38"/>
  <c r="Z7" i="38"/>
  <c r="AE7" i="38" s="1"/>
  <c r="U7" i="38"/>
  <c r="Z6" i="38"/>
  <c r="U6" i="38"/>
  <c r="Z5" i="38"/>
  <c r="AE5" i="38" s="1"/>
  <c r="U5" i="38"/>
  <c r="Z4" i="38"/>
  <c r="AE4" i="38" s="1"/>
  <c r="U4" i="38"/>
  <c r="U3" i="38"/>
  <c r="Z42" i="37"/>
  <c r="AE42" i="37" s="1"/>
  <c r="U42" i="37"/>
  <c r="Z41" i="37"/>
  <c r="AE41" i="37" s="1"/>
  <c r="U41" i="37"/>
  <c r="Z40" i="37"/>
  <c r="AB40" i="37" s="1"/>
  <c r="U40" i="37"/>
  <c r="Z39" i="37"/>
  <c r="U39" i="37"/>
  <c r="Z38" i="37"/>
  <c r="W38" i="37"/>
  <c r="U38" i="37"/>
  <c r="AB35" i="37"/>
  <c r="Z35" i="37"/>
  <c r="AE35" i="37" s="1"/>
  <c r="U35" i="37"/>
  <c r="Z34" i="37"/>
  <c r="AE34" i="37" s="1"/>
  <c r="U34" i="37"/>
  <c r="Z33" i="37"/>
  <c r="AE33" i="37" s="1"/>
  <c r="U33" i="37"/>
  <c r="Z32" i="37"/>
  <c r="AB32" i="37" s="1"/>
  <c r="U32" i="37"/>
  <c r="Z31" i="37"/>
  <c r="U31" i="37"/>
  <c r="AD31" i="37" s="1"/>
  <c r="Z28" i="37"/>
  <c r="AB28" i="37" s="1"/>
  <c r="U28" i="37"/>
  <c r="AB27" i="37"/>
  <c r="Z27" i="37"/>
  <c r="AE27" i="37" s="1"/>
  <c r="U27" i="37"/>
  <c r="Z26" i="37"/>
  <c r="AE26" i="37" s="1"/>
  <c r="U26" i="37"/>
  <c r="Z25" i="37"/>
  <c r="AE25" i="37" s="1"/>
  <c r="U25" i="37"/>
  <c r="AD24" i="37" s="1"/>
  <c r="Z24" i="37"/>
  <c r="AA24" i="37" s="1"/>
  <c r="U24" i="37"/>
  <c r="Z21" i="37"/>
  <c r="AB21" i="37" s="1"/>
  <c r="U21" i="37"/>
  <c r="Z20" i="37"/>
  <c r="AB20" i="37" s="1"/>
  <c r="U20" i="37"/>
  <c r="AB19" i="37"/>
  <c r="Z19" i="37"/>
  <c r="AE19" i="37" s="1"/>
  <c r="U19" i="37"/>
  <c r="Z18" i="37"/>
  <c r="AE18" i="37" s="1"/>
  <c r="U18" i="37"/>
  <c r="Z17" i="37"/>
  <c r="U17" i="37"/>
  <c r="AD17" i="37" s="1"/>
  <c r="Z14" i="37"/>
  <c r="AE14" i="37" s="1"/>
  <c r="AB14" i="37"/>
  <c r="U14" i="37"/>
  <c r="Z13" i="37"/>
  <c r="AB13" i="37" s="1"/>
  <c r="U13" i="37"/>
  <c r="Z12" i="37"/>
  <c r="AE12" i="37" s="1"/>
  <c r="U12" i="37"/>
  <c r="AB11" i="37"/>
  <c r="Z11" i="37"/>
  <c r="AE11" i="37" s="1"/>
  <c r="U11" i="37"/>
  <c r="Z10" i="37"/>
  <c r="AA10" i="37" s="1"/>
  <c r="U10" i="37"/>
  <c r="AB7" i="37"/>
  <c r="Z7" i="37"/>
  <c r="AE7" i="37" s="1"/>
  <c r="U7" i="37"/>
  <c r="Z6" i="37"/>
  <c r="AE6" i="37" s="1"/>
  <c r="U6" i="37"/>
  <c r="Z5" i="37"/>
  <c r="AE5" i="37" s="1"/>
  <c r="U5" i="37"/>
  <c r="Z4" i="37"/>
  <c r="AE4" i="37" s="1"/>
  <c r="U4" i="37"/>
  <c r="Z3" i="37"/>
  <c r="U3" i="37"/>
  <c r="J7" i="43"/>
  <c r="J9" i="25"/>
  <c r="J12" i="43"/>
  <c r="F5" i="25"/>
  <c r="F11" i="25"/>
  <c r="F6" i="43"/>
  <c r="F11" i="43"/>
  <c r="J6" i="25"/>
  <c r="J11" i="25"/>
  <c r="J7" i="25"/>
  <c r="F12" i="43"/>
  <c r="F10" i="25"/>
  <c r="F10" i="43"/>
  <c r="F12" i="25"/>
  <c r="E9" i="25"/>
  <c r="J5" i="25"/>
  <c r="F9" i="43"/>
  <c r="F7" i="43"/>
  <c r="J6" i="43"/>
  <c r="J12" i="25"/>
  <c r="F6" i="25"/>
  <c r="E8" i="25"/>
  <c r="J8" i="25"/>
  <c r="F9" i="25"/>
  <c r="F5" i="43"/>
  <c r="F7" i="25"/>
  <c r="F8" i="43"/>
  <c r="J10" i="43"/>
  <c r="J8" i="43"/>
  <c r="J10" i="25"/>
  <c r="J9" i="43"/>
  <c r="J11" i="43"/>
  <c r="J5" i="43"/>
  <c r="F4" i="25" l="1"/>
  <c r="AN1" i="25"/>
  <c r="AO1" i="25" s="1"/>
  <c r="AO1" i="43"/>
  <c r="G4" i="43"/>
  <c r="K4" i="43"/>
  <c r="AF1" i="25"/>
  <c r="AF4" i="25" s="1"/>
  <c r="AG1" i="43"/>
  <c r="AE7" i="25"/>
  <c r="AB18" i="38"/>
  <c r="AE18" i="38"/>
  <c r="AB20" i="38"/>
  <c r="AB38" i="38"/>
  <c r="AA38" i="38"/>
  <c r="AE38" i="38"/>
  <c r="AB41" i="38"/>
  <c r="AB6" i="38"/>
  <c r="AE6" i="38"/>
  <c r="AB4" i="38"/>
  <c r="AA17" i="38"/>
  <c r="AE17" i="38"/>
  <c r="AB33" i="38"/>
  <c r="W10" i="38"/>
  <c r="AD10" i="38"/>
  <c r="W31" i="38"/>
  <c r="AB42" i="38"/>
  <c r="AE42" i="38"/>
  <c r="AB10" i="38"/>
  <c r="AA10" i="38"/>
  <c r="AE10" i="38"/>
  <c r="AA31" i="38"/>
  <c r="AE31" i="38"/>
  <c r="AB34" i="38"/>
  <c r="AE34" i="38"/>
  <c r="AB26" i="38"/>
  <c r="AE26" i="38"/>
  <c r="AB5" i="38"/>
  <c r="AB11" i="38"/>
  <c r="AE11" i="38"/>
  <c r="AB14" i="38"/>
  <c r="AE14" i="38"/>
  <c r="AB32" i="38"/>
  <c r="AB35" i="38"/>
  <c r="AE35" i="38"/>
  <c r="AB40" i="38"/>
  <c r="AD17" i="38"/>
  <c r="AB19" i="38"/>
  <c r="AE19" i="38"/>
  <c r="AB27" i="38"/>
  <c r="AE27" i="38"/>
  <c r="W38" i="38"/>
  <c r="V3" i="38"/>
  <c r="AD3" i="38"/>
  <c r="AA24" i="38"/>
  <c r="AE24" i="38"/>
  <c r="AA3" i="38"/>
  <c r="AE3" i="38"/>
  <c r="AE13" i="37"/>
  <c r="AE21" i="37"/>
  <c r="AB34" i="37"/>
  <c r="AB42" i="37"/>
  <c r="AE40" i="37"/>
  <c r="AA38" i="37"/>
  <c r="W17" i="37"/>
  <c r="AA31" i="37"/>
  <c r="W31" i="37"/>
  <c r="AE24" i="37"/>
  <c r="AE31" i="37"/>
  <c r="AA17" i="37"/>
  <c r="AB26" i="37"/>
  <c r="AB18" i="37"/>
  <c r="AE32" i="37"/>
  <c r="AE17" i="37"/>
  <c r="W3" i="37"/>
  <c r="W24" i="37"/>
  <c r="AE10" i="37"/>
  <c r="AE28" i="37"/>
  <c r="AB10" i="37"/>
  <c r="AB38" i="37"/>
  <c r="AE20" i="37"/>
  <c r="AB31" i="37"/>
  <c r="AE38" i="37"/>
  <c r="AD38" i="37"/>
  <c r="AB24" i="37"/>
  <c r="AB12" i="37"/>
  <c r="AB4" i="37"/>
  <c r="AB5" i="37"/>
  <c r="AB17" i="37"/>
  <c r="AB25" i="37"/>
  <c r="AB33" i="37"/>
  <c r="AB41" i="37"/>
  <c r="W3" i="38"/>
  <c r="AB7" i="38"/>
  <c r="V24" i="38"/>
  <c r="AB31" i="38"/>
  <c r="AB39" i="38"/>
  <c r="W10" i="37"/>
  <c r="W24" i="38"/>
  <c r="V10" i="38"/>
  <c r="V31" i="38"/>
  <c r="Y24" i="30"/>
  <c r="Y23" i="30"/>
  <c r="Y29" i="30"/>
  <c r="Y30" i="30"/>
  <c r="Y28" i="30"/>
  <c r="U29" i="30"/>
  <c r="U28" i="30"/>
  <c r="U23" i="36"/>
  <c r="T23" i="36"/>
  <c r="S23" i="36"/>
  <c r="W23" i="36"/>
  <c r="W23" i="29"/>
  <c r="X25" i="32"/>
  <c r="X25" i="35"/>
  <c r="U25" i="29"/>
  <c r="X24" i="30"/>
  <c r="R25" i="36"/>
  <c r="V24" i="36"/>
  <c r="U24" i="36"/>
  <c r="R24" i="36"/>
  <c r="V23" i="36"/>
  <c r="R23" i="36"/>
  <c r="V20" i="36"/>
  <c r="U20" i="36"/>
  <c r="R20" i="36"/>
  <c r="T18" i="36" s="1"/>
  <c r="V19" i="36"/>
  <c r="U19" i="36"/>
  <c r="R19" i="36"/>
  <c r="W18" i="36"/>
  <c r="V18" i="36"/>
  <c r="U18" i="36"/>
  <c r="S18" i="36"/>
  <c r="R18" i="36"/>
  <c r="V15" i="36"/>
  <c r="U15" i="36"/>
  <c r="R15" i="36"/>
  <c r="T13" i="36" s="1"/>
  <c r="V14" i="36"/>
  <c r="U14" i="36"/>
  <c r="R14" i="36"/>
  <c r="W13" i="36"/>
  <c r="V13" i="36"/>
  <c r="U13" i="36"/>
  <c r="S13" i="36"/>
  <c r="R13" i="36"/>
  <c r="V10" i="36"/>
  <c r="U10" i="36"/>
  <c r="R10" i="36"/>
  <c r="T8" i="36" s="1"/>
  <c r="V9" i="36"/>
  <c r="U9" i="36"/>
  <c r="R9" i="36"/>
  <c r="V8" i="36"/>
  <c r="U8" i="36"/>
  <c r="S8" i="36"/>
  <c r="R8" i="36"/>
  <c r="V5" i="36"/>
  <c r="U5" i="36"/>
  <c r="R5" i="36"/>
  <c r="V4" i="36"/>
  <c r="U4" i="36"/>
  <c r="R4" i="36"/>
  <c r="T3" i="36" s="1"/>
  <c r="V3" i="36"/>
  <c r="U3" i="36"/>
  <c r="S3" i="36"/>
  <c r="R3" i="36"/>
  <c r="A1" i="36"/>
  <c r="AL6" i="25"/>
  <c r="K7" i="43"/>
  <c r="F8" i="25"/>
  <c r="G10" i="43"/>
  <c r="K6" i="43"/>
  <c r="AO12" i="43"/>
  <c r="G9" i="43"/>
  <c r="AO11" i="43"/>
  <c r="K12" i="43"/>
  <c r="G11" i="43"/>
  <c r="G12" i="43"/>
  <c r="G8" i="43"/>
  <c r="K10" i="43"/>
  <c r="G7" i="43"/>
  <c r="AN7" i="25"/>
  <c r="AF7" i="25"/>
  <c r="K8" i="43"/>
  <c r="AM6" i="25"/>
  <c r="AK6" i="25"/>
  <c r="K11" i="43"/>
  <c r="AG5" i="43"/>
  <c r="G6" i="43"/>
  <c r="K5" i="43"/>
  <c r="G5" i="43"/>
  <c r="K9" i="43"/>
  <c r="AF6" i="25"/>
  <c r="AG1" i="25" l="1"/>
  <c r="AG4" i="25" s="1"/>
  <c r="AP1" i="43"/>
  <c r="AO4" i="43"/>
  <c r="AH1" i="43"/>
  <c r="AG4" i="43"/>
  <c r="AN4" i="25"/>
  <c r="AE8" i="25"/>
  <c r="AP1" i="25"/>
  <c r="AO4" i="25"/>
  <c r="U3" i="30"/>
  <c r="W28" i="29"/>
  <c r="W18" i="29"/>
  <c r="W13" i="29"/>
  <c r="W8" i="29"/>
  <c r="W3" i="29"/>
  <c r="V3" i="32"/>
  <c r="Y40" i="32"/>
  <c r="Y39" i="32"/>
  <c r="Y38" i="32"/>
  <c r="W3" i="32"/>
  <c r="AO7" i="25"/>
  <c r="AG11" i="43"/>
  <c r="AN8" i="25"/>
  <c r="AN5" i="25"/>
  <c r="AG8" i="43"/>
  <c r="AN6" i="25"/>
  <c r="AG5" i="25"/>
  <c r="AP6" i="25"/>
  <c r="AO6" i="43"/>
  <c r="AP12" i="43"/>
  <c r="AO10" i="43"/>
  <c r="AO5" i="25"/>
  <c r="AG9" i="43"/>
  <c r="AG7" i="25"/>
  <c r="AO6" i="25"/>
  <c r="AH5" i="43"/>
  <c r="AO5" i="43"/>
  <c r="AK7" i="25"/>
  <c r="AF5" i="25"/>
  <c r="AG6" i="25"/>
  <c r="AG12" i="43"/>
  <c r="AO8" i="43"/>
  <c r="AO7" i="43"/>
  <c r="AJ7" i="25"/>
  <c r="AG10" i="43"/>
  <c r="AP7" i="25"/>
  <c r="AG6" i="43"/>
  <c r="AF8" i="25"/>
  <c r="AO8" i="25"/>
  <c r="AL7" i="25"/>
  <c r="AM7" i="25"/>
  <c r="AO9" i="43"/>
  <c r="AG7" i="43"/>
  <c r="AG8" i="25"/>
  <c r="AH1" i="25" l="1"/>
  <c r="AH4" i="25" s="1"/>
  <c r="AP4" i="43"/>
  <c r="AQ1" i="43"/>
  <c r="AI1" i="43"/>
  <c r="AH4" i="43"/>
  <c r="AE9" i="25"/>
  <c r="AP4" i="25"/>
  <c r="AQ1" i="25"/>
  <c r="V24" i="33"/>
  <c r="V23" i="33"/>
  <c r="V20" i="33"/>
  <c r="V19" i="33"/>
  <c r="V18" i="33"/>
  <c r="V15" i="33"/>
  <c r="V14" i="33"/>
  <c r="V13" i="33"/>
  <c r="V10" i="33"/>
  <c r="V9" i="33"/>
  <c r="V8" i="33"/>
  <c r="V5" i="33"/>
  <c r="V4" i="33"/>
  <c r="V3" i="33"/>
  <c r="T23" i="33"/>
  <c r="T13" i="33"/>
  <c r="T18" i="33"/>
  <c r="T3" i="33"/>
  <c r="T8" i="33"/>
  <c r="A1" i="33"/>
  <c r="A1" i="30"/>
  <c r="A1" i="34"/>
  <c r="A1" i="29"/>
  <c r="Y20" i="34"/>
  <c r="Y19" i="34"/>
  <c r="Y18" i="34"/>
  <c r="Y15" i="34"/>
  <c r="Y14" i="34"/>
  <c r="Y13" i="34"/>
  <c r="Y10" i="34"/>
  <c r="Y9" i="34"/>
  <c r="Y8" i="34"/>
  <c r="Y5" i="34"/>
  <c r="Y4" i="34"/>
  <c r="Y25" i="30"/>
  <c r="Y20" i="30"/>
  <c r="Y19" i="30"/>
  <c r="Y18" i="30"/>
  <c r="Y15" i="30"/>
  <c r="Y14" i="30"/>
  <c r="Y13" i="30"/>
  <c r="Y10" i="30"/>
  <c r="Y9" i="30"/>
  <c r="Y8" i="30"/>
  <c r="Y5" i="30"/>
  <c r="Y4" i="30"/>
  <c r="Y3" i="30"/>
  <c r="A1" i="35"/>
  <c r="Y35" i="32"/>
  <c r="Y34" i="32"/>
  <c r="Y33" i="32"/>
  <c r="Y30" i="32"/>
  <c r="Y29" i="32"/>
  <c r="Y28" i="32"/>
  <c r="Y25" i="32"/>
  <c r="Y24" i="32"/>
  <c r="Y23" i="32"/>
  <c r="Y20" i="32"/>
  <c r="Y19" i="32"/>
  <c r="Y18" i="32"/>
  <c r="Y15" i="32"/>
  <c r="Y14" i="32"/>
  <c r="Y13" i="32"/>
  <c r="Y10" i="32"/>
  <c r="Y9" i="32"/>
  <c r="Y8" i="32"/>
  <c r="Y4" i="32"/>
  <c r="Y5" i="32"/>
  <c r="Y3" i="32"/>
  <c r="A1" i="31"/>
  <c r="A1" i="32"/>
  <c r="AP10" i="43"/>
  <c r="AH5" i="25"/>
  <c r="AH9" i="25"/>
  <c r="AH8" i="25"/>
  <c r="AP6" i="43"/>
  <c r="AP9" i="43"/>
  <c r="AJ8" i="25"/>
  <c r="AP9" i="25"/>
  <c r="AH7" i="43"/>
  <c r="AP7" i="43"/>
  <c r="AL8" i="25"/>
  <c r="AG9" i="25"/>
  <c r="AP5" i="43"/>
  <c r="AH10" i="43"/>
  <c r="AN9" i="25"/>
  <c r="AH6" i="25"/>
  <c r="AO9" i="25"/>
  <c r="AM8" i="25"/>
  <c r="AP5" i="25"/>
  <c r="AH9" i="43"/>
  <c r="AP8" i="25"/>
  <c r="AK8" i="25"/>
  <c r="AH11" i="43"/>
  <c r="AF9" i="25"/>
  <c r="AH12" i="43"/>
  <c r="AH6" i="43"/>
  <c r="AP8" i="43"/>
  <c r="AP11" i="43"/>
  <c r="AH8" i="43"/>
  <c r="AH7" i="25"/>
  <c r="AI1" i="25" l="1"/>
  <c r="S1" i="25"/>
  <c r="T1" i="25" s="1"/>
  <c r="T1" i="43"/>
  <c r="O1" i="43"/>
  <c r="N1" i="43"/>
  <c r="M1" i="43"/>
  <c r="L1" i="43"/>
  <c r="O1" i="25"/>
  <c r="P1" i="25" s="1"/>
  <c r="Q1" i="25" s="1"/>
  <c r="R1" i="25" s="1"/>
  <c r="P1" i="43"/>
  <c r="AQ4" i="43"/>
  <c r="AR1" i="43"/>
  <c r="W1" i="25"/>
  <c r="W4" i="25" s="1"/>
  <c r="X1" i="43"/>
  <c r="AA1" i="25"/>
  <c r="AA4" i="25" s="1"/>
  <c r="AB1" i="43"/>
  <c r="AI4" i="43"/>
  <c r="AJ1" i="43"/>
  <c r="AE10" i="25"/>
  <c r="AQ4" i="25"/>
  <c r="N1" i="25"/>
  <c r="N4" i="25" s="1"/>
  <c r="M1" i="25"/>
  <c r="M4" i="25" s="1"/>
  <c r="K1" i="25"/>
  <c r="K4" i="25" s="1"/>
  <c r="L1" i="25"/>
  <c r="L4" i="25" s="1"/>
  <c r="V30" i="29"/>
  <c r="V29" i="29"/>
  <c r="V28" i="29"/>
  <c r="V25" i="29"/>
  <c r="V24" i="29"/>
  <c r="V23" i="29"/>
  <c r="V20" i="29"/>
  <c r="V19" i="29"/>
  <c r="V18" i="29"/>
  <c r="V15" i="29"/>
  <c r="V14" i="29"/>
  <c r="V13" i="29"/>
  <c r="V10" i="29"/>
  <c r="V9" i="29"/>
  <c r="V8" i="29"/>
  <c r="V4" i="29"/>
  <c r="V5" i="29"/>
  <c r="V3" i="29"/>
  <c r="Y40" i="35"/>
  <c r="Y39" i="35"/>
  <c r="Y38" i="35"/>
  <c r="Y35" i="35"/>
  <c r="Y34" i="35"/>
  <c r="Y33" i="35"/>
  <c r="Y30" i="35"/>
  <c r="Y29" i="35"/>
  <c r="Y28" i="35"/>
  <c r="Y25" i="35"/>
  <c r="Y24" i="35"/>
  <c r="Y23" i="35"/>
  <c r="Y20" i="35"/>
  <c r="Y19" i="35"/>
  <c r="Y18" i="35"/>
  <c r="Y15" i="35"/>
  <c r="Y14" i="35"/>
  <c r="Y13" i="35"/>
  <c r="Y10" i="35"/>
  <c r="Y9" i="35"/>
  <c r="Y8" i="35"/>
  <c r="Y4" i="35"/>
  <c r="Y5" i="35"/>
  <c r="Y3" i="35"/>
  <c r="U39" i="35"/>
  <c r="U40" i="35"/>
  <c r="U38" i="35"/>
  <c r="U34" i="35"/>
  <c r="U35" i="35"/>
  <c r="U33" i="35"/>
  <c r="W33" i="35" s="1"/>
  <c r="X40" i="35"/>
  <c r="X39" i="35"/>
  <c r="X38" i="35"/>
  <c r="W38" i="35"/>
  <c r="V38" i="35"/>
  <c r="X35" i="35"/>
  <c r="X34" i="35"/>
  <c r="X33" i="35"/>
  <c r="X30" i="35"/>
  <c r="U30" i="35"/>
  <c r="X29" i="35"/>
  <c r="U29" i="35"/>
  <c r="X28" i="35"/>
  <c r="W28" i="35"/>
  <c r="V28" i="35"/>
  <c r="U28" i="35"/>
  <c r="U25" i="35"/>
  <c r="X24" i="35"/>
  <c r="U24" i="35"/>
  <c r="X23" i="35"/>
  <c r="W23" i="35"/>
  <c r="V23" i="35"/>
  <c r="U23" i="35"/>
  <c r="X20" i="35"/>
  <c r="U20" i="35"/>
  <c r="X19" i="35"/>
  <c r="U19" i="35"/>
  <c r="X18" i="35"/>
  <c r="W18" i="35"/>
  <c r="V18" i="35"/>
  <c r="U18" i="35"/>
  <c r="X15" i="35"/>
  <c r="U15" i="35"/>
  <c r="X14" i="35"/>
  <c r="U14" i="35"/>
  <c r="X13" i="35"/>
  <c r="W13" i="35"/>
  <c r="V13" i="35"/>
  <c r="U13" i="35"/>
  <c r="X10" i="35"/>
  <c r="U10" i="35"/>
  <c r="X9" i="35"/>
  <c r="U9" i="35"/>
  <c r="X8" i="35"/>
  <c r="W8" i="35"/>
  <c r="V8" i="35"/>
  <c r="U8" i="35"/>
  <c r="X5" i="35"/>
  <c r="U5" i="35"/>
  <c r="X4" i="35"/>
  <c r="U4" i="35"/>
  <c r="X3" i="35"/>
  <c r="W3" i="35"/>
  <c r="V3" i="35"/>
  <c r="U3" i="35"/>
  <c r="W18" i="34"/>
  <c r="W13" i="34"/>
  <c r="W8" i="34"/>
  <c r="T5" i="25"/>
  <c r="T6" i="25"/>
  <c r="L5" i="43"/>
  <c r="M8" i="25"/>
  <c r="AI10" i="25"/>
  <c r="W10" i="25"/>
  <c r="AQ7" i="25"/>
  <c r="W9" i="25"/>
  <c r="AO10" i="25"/>
  <c r="AI7" i="43"/>
  <c r="AI9" i="43"/>
  <c r="AI12" i="43"/>
  <c r="AP10" i="25"/>
  <c r="M10" i="25"/>
  <c r="AJ9" i="25"/>
  <c r="W6" i="25"/>
  <c r="W7" i="25"/>
  <c r="W11" i="25"/>
  <c r="AI10" i="43"/>
  <c r="AQ7" i="43"/>
  <c r="AI5" i="25"/>
  <c r="AI6" i="43"/>
  <c r="M11" i="25"/>
  <c r="AA11" i="25"/>
  <c r="AI9" i="25"/>
  <c r="R5" i="25"/>
  <c r="AH10" i="25"/>
  <c r="W5" i="25"/>
  <c r="AQ12" i="43"/>
  <c r="AI6" i="25"/>
  <c r="AK9" i="25"/>
  <c r="AQ11" i="43"/>
  <c r="W8" i="25"/>
  <c r="M5" i="25"/>
  <c r="AI8" i="43"/>
  <c r="AI5" i="43"/>
  <c r="AI7" i="25"/>
  <c r="AI8" i="25"/>
  <c r="AQ8" i="43"/>
  <c r="AQ5" i="25"/>
  <c r="AL9" i="25"/>
  <c r="AF10" i="25"/>
  <c r="AA12" i="25"/>
  <c r="AQ5" i="43"/>
  <c r="AQ6" i="43"/>
  <c r="AQ9" i="43"/>
  <c r="AQ6" i="25"/>
  <c r="L5" i="25"/>
  <c r="AQ9" i="25"/>
  <c r="W12" i="25"/>
  <c r="AQ10" i="43"/>
  <c r="AI11" i="43"/>
  <c r="M7" i="25"/>
  <c r="AM9" i="25"/>
  <c r="N5" i="25"/>
  <c r="AQ8" i="25"/>
  <c r="M6" i="25"/>
  <c r="AN10" i="25"/>
  <c r="AG10" i="25"/>
  <c r="AQ10" i="25"/>
  <c r="AI4" i="25" l="1"/>
  <c r="X1" i="25"/>
  <c r="Y1" i="25" s="1"/>
  <c r="AB1" i="25"/>
  <c r="AB4" i="25" s="1"/>
  <c r="AR4" i="43"/>
  <c r="T4" i="43"/>
  <c r="U1" i="43"/>
  <c r="AJ4" i="43"/>
  <c r="Q1" i="43"/>
  <c r="P4" i="43"/>
  <c r="S4" i="25"/>
  <c r="Y1" i="43"/>
  <c r="X4" i="43"/>
  <c r="N4" i="43"/>
  <c r="AB4" i="43"/>
  <c r="AC1" i="43"/>
  <c r="L4" i="43"/>
  <c r="M4" i="43"/>
  <c r="O4" i="43"/>
  <c r="AE11" i="25"/>
  <c r="U1" i="25"/>
  <c r="T4" i="25"/>
  <c r="O4" i="25"/>
  <c r="P4" i="25"/>
  <c r="R4" i="25"/>
  <c r="Q4" i="25"/>
  <c r="V33" i="35"/>
  <c r="U39" i="32"/>
  <c r="W38" i="32" s="1"/>
  <c r="U40" i="32"/>
  <c r="U38" i="32"/>
  <c r="X40" i="32"/>
  <c r="X39" i="32"/>
  <c r="X38" i="32"/>
  <c r="U4" i="32"/>
  <c r="U5" i="32"/>
  <c r="X5" i="32"/>
  <c r="X4" i="32"/>
  <c r="T10" i="25"/>
  <c r="T11" i="25"/>
  <c r="T7" i="25"/>
  <c r="T9" i="25"/>
  <c r="T12" i="25"/>
  <c r="T8" i="25"/>
  <c r="AR7" i="43"/>
  <c r="X11" i="43"/>
  <c r="AR5" i="43"/>
  <c r="AN11" i="25"/>
  <c r="AJ12" i="43"/>
  <c r="T6" i="43"/>
  <c r="P7" i="25"/>
  <c r="N10" i="43"/>
  <c r="U11" i="25"/>
  <c r="L10" i="43"/>
  <c r="U6" i="25"/>
  <c r="L9" i="43"/>
  <c r="K5" i="25"/>
  <c r="K10" i="25"/>
  <c r="N12" i="25"/>
  <c r="AR9" i="43"/>
  <c r="X6" i="43"/>
  <c r="O12" i="43"/>
  <c r="K9" i="25"/>
  <c r="AJ5" i="43"/>
  <c r="N7" i="25"/>
  <c r="K7" i="25"/>
  <c r="T8" i="43"/>
  <c r="S8" i="25"/>
  <c r="X9" i="25"/>
  <c r="M7" i="43"/>
  <c r="R6" i="25"/>
  <c r="O8" i="43"/>
  <c r="AL10" i="25"/>
  <c r="N11" i="43"/>
  <c r="Q5" i="25"/>
  <c r="P9" i="25"/>
  <c r="O7" i="43"/>
  <c r="U7" i="25"/>
  <c r="T9" i="43"/>
  <c r="O10" i="25"/>
  <c r="N8" i="43"/>
  <c r="T5" i="43"/>
  <c r="M12" i="25"/>
  <c r="AB11" i="25"/>
  <c r="AR8" i="43"/>
  <c r="L6" i="43"/>
  <c r="Q9" i="25"/>
  <c r="O11" i="25"/>
  <c r="X11" i="25"/>
  <c r="P7" i="43"/>
  <c r="AB10" i="43"/>
  <c r="O9" i="43"/>
  <c r="Q12" i="25"/>
  <c r="AJ9" i="43"/>
  <c r="AB9" i="43"/>
  <c r="P11" i="25"/>
  <c r="P11" i="43"/>
  <c r="P10" i="25"/>
  <c r="M12" i="43"/>
  <c r="O5" i="25"/>
  <c r="M5" i="43"/>
  <c r="Q10" i="25"/>
  <c r="AI11" i="25"/>
  <c r="Q11" i="25"/>
  <c r="L7" i="43"/>
  <c r="U12" i="25"/>
  <c r="M9" i="25"/>
  <c r="S11" i="25"/>
  <c r="AR12" i="43"/>
  <c r="X10" i="43"/>
  <c r="P5" i="43"/>
  <c r="O7" i="25"/>
  <c r="AR10" i="43"/>
  <c r="T7" i="43"/>
  <c r="P5" i="25"/>
  <c r="N5" i="43"/>
  <c r="P12" i="25"/>
  <c r="N9" i="43"/>
  <c r="R9" i="25"/>
  <c r="Q6" i="25"/>
  <c r="L11" i="43"/>
  <c r="X12" i="25"/>
  <c r="O12" i="25"/>
  <c r="K12" i="25"/>
  <c r="AB6" i="43"/>
  <c r="AM10" i="25"/>
  <c r="P8" i="43"/>
  <c r="X7" i="43"/>
  <c r="U8" i="25"/>
  <c r="X8" i="25"/>
  <c r="T11" i="43"/>
  <c r="U5" i="25"/>
  <c r="AG11" i="25"/>
  <c r="O6" i="25"/>
  <c r="L8" i="43"/>
  <c r="AB5" i="43"/>
  <c r="O11" i="43"/>
  <c r="R7" i="25"/>
  <c r="AJ6" i="43"/>
  <c r="AB12" i="43"/>
  <c r="L12" i="25"/>
  <c r="N6" i="43"/>
  <c r="K6" i="25"/>
  <c r="U9" i="25"/>
  <c r="T12" i="43"/>
  <c r="N7" i="43"/>
  <c r="S6" i="25"/>
  <c r="M6" i="43"/>
  <c r="AJ10" i="25"/>
  <c r="L12" i="43"/>
  <c r="N10" i="25"/>
  <c r="Q7" i="25"/>
  <c r="AH11" i="25"/>
  <c r="AJ10" i="43"/>
  <c r="X5" i="43"/>
  <c r="P10" i="43"/>
  <c r="K11" i="25"/>
  <c r="S7" i="25"/>
  <c r="X12" i="43"/>
  <c r="N9" i="25"/>
  <c r="O5" i="43"/>
  <c r="AO11" i="25"/>
  <c r="X8" i="43"/>
  <c r="M11" i="43"/>
  <c r="N6" i="25"/>
  <c r="P6" i="43"/>
  <c r="S5" i="25"/>
  <c r="O10" i="43"/>
  <c r="S12" i="25"/>
  <c r="N8" i="25"/>
  <c r="X6" i="25"/>
  <c r="Q8" i="25"/>
  <c r="R11" i="25"/>
  <c r="P6" i="25"/>
  <c r="P12" i="43"/>
  <c r="T10" i="43"/>
  <c r="S10" i="25"/>
  <c r="X7" i="25"/>
  <c r="R10" i="25"/>
  <c r="M9" i="43"/>
  <c r="AK10" i="25"/>
  <c r="AJ8" i="43"/>
  <c r="O8" i="25"/>
  <c r="M8" i="43"/>
  <c r="S9" i="25"/>
  <c r="AJ11" i="43"/>
  <c r="AB11" i="43"/>
  <c r="O6" i="43"/>
  <c r="N11" i="25"/>
  <c r="N12" i="43"/>
  <c r="AB7" i="43"/>
  <c r="O9" i="25"/>
  <c r="AR6" i="43"/>
  <c r="P8" i="25"/>
  <c r="X9" i="43"/>
  <c r="AF11" i="25"/>
  <c r="AP11" i="25"/>
  <c r="M10" i="43"/>
  <c r="R12" i="25"/>
  <c r="AQ11" i="25"/>
  <c r="K8" i="25"/>
  <c r="AJ7" i="43"/>
  <c r="AB8" i="43"/>
  <c r="P9" i="43"/>
  <c r="X10" i="25"/>
  <c r="AR11" i="43"/>
  <c r="R8" i="25"/>
  <c r="U10" i="25"/>
  <c r="AW6" i="25" l="1"/>
  <c r="AW9" i="25"/>
  <c r="AW10" i="25"/>
  <c r="AW7" i="25"/>
  <c r="AW8" i="25"/>
  <c r="AW5" i="25"/>
  <c r="X4" i="25"/>
  <c r="AC1" i="25"/>
  <c r="AC4" i="25" s="1"/>
  <c r="Y4" i="43"/>
  <c r="Z1" i="43"/>
  <c r="U4" i="43"/>
  <c r="V1" i="43"/>
  <c r="Q4" i="43"/>
  <c r="R1" i="43"/>
  <c r="AC4" i="43"/>
  <c r="AD1" i="43"/>
  <c r="AD4" i="43" s="1"/>
  <c r="AE12" i="25"/>
  <c r="Z1" i="25"/>
  <c r="Y4" i="25"/>
  <c r="V1" i="25"/>
  <c r="U4" i="25"/>
  <c r="V38" i="32"/>
  <c r="X8" i="34"/>
  <c r="X3" i="34"/>
  <c r="U3" i="34"/>
  <c r="U20" i="34"/>
  <c r="X20" i="34"/>
  <c r="U19" i="34"/>
  <c r="X19" i="34"/>
  <c r="V18" i="34"/>
  <c r="U18" i="34"/>
  <c r="X18" i="34"/>
  <c r="U15" i="34"/>
  <c r="X15" i="34"/>
  <c r="U14" i="34"/>
  <c r="X14" i="34"/>
  <c r="V13" i="34"/>
  <c r="U13" i="34"/>
  <c r="X13" i="34"/>
  <c r="U10" i="34"/>
  <c r="X10" i="34"/>
  <c r="U9" i="34"/>
  <c r="X9" i="34"/>
  <c r="V8" i="34"/>
  <c r="U8" i="34"/>
  <c r="X5" i="34"/>
  <c r="U5" i="34"/>
  <c r="X4" i="34"/>
  <c r="U4" i="34"/>
  <c r="W3" i="34" s="1"/>
  <c r="U23" i="33"/>
  <c r="U18" i="33"/>
  <c r="U13" i="33"/>
  <c r="U8" i="33"/>
  <c r="U3" i="33"/>
  <c r="S23" i="33"/>
  <c r="R24" i="33"/>
  <c r="R23" i="33"/>
  <c r="S18" i="33"/>
  <c r="R19" i="33"/>
  <c r="R20" i="33"/>
  <c r="R18" i="33"/>
  <c r="S13" i="33"/>
  <c r="R14" i="33"/>
  <c r="R15" i="33"/>
  <c r="R13" i="33"/>
  <c r="S8" i="33"/>
  <c r="R9" i="33"/>
  <c r="R10" i="33"/>
  <c r="R8" i="33"/>
  <c r="U8" i="30"/>
  <c r="R5" i="33"/>
  <c r="S3" i="33"/>
  <c r="R4" i="33"/>
  <c r="R3" i="33"/>
  <c r="U24" i="33"/>
  <c r="U20" i="33"/>
  <c r="U19" i="33"/>
  <c r="U15" i="33"/>
  <c r="U14" i="33"/>
  <c r="U10" i="33"/>
  <c r="U9" i="33"/>
  <c r="U5" i="33"/>
  <c r="U4" i="33"/>
  <c r="U12" i="43"/>
  <c r="Y8" i="25"/>
  <c r="Y10" i="25"/>
  <c r="V5" i="25"/>
  <c r="Y6" i="43"/>
  <c r="AJ11" i="25"/>
  <c r="Y7" i="25"/>
  <c r="AI12" i="25"/>
  <c r="U5" i="43"/>
  <c r="Q6" i="43"/>
  <c r="AL11" i="25"/>
  <c r="AF12" i="25"/>
  <c r="AN12" i="25"/>
  <c r="U6" i="43"/>
  <c r="V11" i="25"/>
  <c r="AM11" i="25"/>
  <c r="AG12" i="25"/>
  <c r="Y12" i="25"/>
  <c r="V6" i="25"/>
  <c r="AK11" i="25"/>
  <c r="V7" i="25"/>
  <c r="Q5" i="43"/>
  <c r="AC5" i="43"/>
  <c r="AQ12" i="25"/>
  <c r="Z12" i="25"/>
  <c r="Y11" i="25"/>
  <c r="AH12" i="25"/>
  <c r="AC10" i="43"/>
  <c r="AC6" i="43"/>
  <c r="Z9" i="25"/>
  <c r="X5" i="25"/>
  <c r="AB12" i="25"/>
  <c r="V8" i="25"/>
  <c r="AC11" i="43"/>
  <c r="AC7" i="43"/>
  <c r="Y12" i="43"/>
  <c r="Y7" i="43"/>
  <c r="AO12" i="25"/>
  <c r="Y9" i="43"/>
  <c r="AC12" i="43"/>
  <c r="Q8" i="43"/>
  <c r="Y6" i="25"/>
  <c r="Y8" i="43"/>
  <c r="Y11" i="43"/>
  <c r="U7" i="43"/>
  <c r="U10" i="43"/>
  <c r="Z5" i="25"/>
  <c r="U9" i="43"/>
  <c r="Y10" i="43"/>
  <c r="AC8" i="43"/>
  <c r="U8" i="43"/>
  <c r="U11" i="43"/>
  <c r="Q10" i="43"/>
  <c r="Q12" i="43"/>
  <c r="Y5" i="25"/>
  <c r="Y5" i="43"/>
  <c r="Q9" i="43"/>
  <c r="Q7" i="43"/>
  <c r="V12" i="25"/>
  <c r="AC9" i="43"/>
  <c r="Y9" i="25"/>
  <c r="AP12" i="25"/>
  <c r="Q11" i="43"/>
  <c r="V4" i="43" l="1"/>
  <c r="AD1" i="25"/>
  <c r="AD4" i="25" s="1"/>
  <c r="AE1" i="43"/>
  <c r="R4" i="43"/>
  <c r="S1" i="43"/>
  <c r="Z4" i="43"/>
  <c r="AA1" i="43"/>
  <c r="W1" i="43"/>
  <c r="Z4" i="25"/>
  <c r="V4" i="25"/>
  <c r="V3" i="34"/>
  <c r="U8" i="32"/>
  <c r="W8" i="32" s="1"/>
  <c r="X35" i="32"/>
  <c r="U35" i="32"/>
  <c r="X34" i="32"/>
  <c r="U34" i="32"/>
  <c r="X33" i="32"/>
  <c r="U33" i="32"/>
  <c r="V33" i="32" s="1"/>
  <c r="X30" i="32"/>
  <c r="U30" i="32"/>
  <c r="X29" i="32"/>
  <c r="U29" i="32"/>
  <c r="X28" i="32"/>
  <c r="U28" i="32"/>
  <c r="W28" i="32" s="1"/>
  <c r="U25" i="32"/>
  <c r="X24" i="32"/>
  <c r="U24" i="32"/>
  <c r="X23" i="32"/>
  <c r="U23" i="32"/>
  <c r="W23" i="32" s="1"/>
  <c r="X20" i="32"/>
  <c r="U20" i="32"/>
  <c r="X19" i="32"/>
  <c r="U19" i="32"/>
  <c r="X18" i="32"/>
  <c r="U18" i="32"/>
  <c r="W18" i="32" s="1"/>
  <c r="X15" i="32"/>
  <c r="U15" i="32"/>
  <c r="X14" i="32"/>
  <c r="U14" i="32"/>
  <c r="X13" i="32"/>
  <c r="U13" i="32"/>
  <c r="V13" i="32" s="1"/>
  <c r="X10" i="32"/>
  <c r="U10" i="32"/>
  <c r="X9" i="32"/>
  <c r="U9" i="32"/>
  <c r="X8" i="32"/>
  <c r="U28" i="29"/>
  <c r="U23" i="29"/>
  <c r="U18" i="29"/>
  <c r="U13" i="29"/>
  <c r="U8" i="29"/>
  <c r="U3" i="29"/>
  <c r="U30" i="29"/>
  <c r="U29" i="29"/>
  <c r="U24" i="29"/>
  <c r="U20" i="29"/>
  <c r="U19" i="29"/>
  <c r="U15" i="29"/>
  <c r="U14" i="29"/>
  <c r="U10" i="29"/>
  <c r="U9" i="29"/>
  <c r="U5" i="29"/>
  <c r="U4" i="29"/>
  <c r="X30" i="30"/>
  <c r="X29" i="30"/>
  <c r="X28" i="30"/>
  <c r="X25" i="30"/>
  <c r="X23" i="30"/>
  <c r="X20" i="30"/>
  <c r="X19" i="30"/>
  <c r="X18" i="30"/>
  <c r="X15" i="30"/>
  <c r="X14" i="30"/>
  <c r="X13" i="30"/>
  <c r="X10" i="30"/>
  <c r="X9" i="30"/>
  <c r="X8" i="30"/>
  <c r="X5" i="30"/>
  <c r="X4" i="30"/>
  <c r="X3" i="30"/>
  <c r="AD5" i="43"/>
  <c r="V12" i="43"/>
  <c r="R7" i="43"/>
  <c r="Z10" i="25"/>
  <c r="V9" i="25"/>
  <c r="AD12" i="25"/>
  <c r="Z6" i="43"/>
  <c r="AD10" i="25"/>
  <c r="V11" i="43"/>
  <c r="AD10" i="43"/>
  <c r="AD8" i="25"/>
  <c r="V10" i="43"/>
  <c r="V9" i="43"/>
  <c r="AD11" i="25"/>
  <c r="Z11" i="43"/>
  <c r="R12" i="43"/>
  <c r="AD8" i="43"/>
  <c r="L8" i="25"/>
  <c r="AJ12" i="25"/>
  <c r="AD6" i="43"/>
  <c r="AC12" i="25"/>
  <c r="AA6" i="25"/>
  <c r="R6" i="43"/>
  <c r="Z8" i="25"/>
  <c r="R11" i="43"/>
  <c r="AA9" i="25"/>
  <c r="R10" i="43"/>
  <c r="AC11" i="25"/>
  <c r="L9" i="25"/>
  <c r="V8" i="43"/>
  <c r="R5" i="43"/>
  <c r="V6" i="43"/>
  <c r="R8" i="43"/>
  <c r="Z7" i="43"/>
  <c r="V5" i="43"/>
  <c r="Z9" i="43"/>
  <c r="AA5" i="25"/>
  <c r="AL12" i="25"/>
  <c r="AA10" i="25"/>
  <c r="AD7" i="43"/>
  <c r="Z6" i="25"/>
  <c r="AD6" i="25"/>
  <c r="L6" i="25"/>
  <c r="Z5" i="43"/>
  <c r="R9" i="43"/>
  <c r="AD7" i="25"/>
  <c r="AD11" i="43"/>
  <c r="Z10" i="43"/>
  <c r="AD5" i="25"/>
  <c r="AK12" i="25"/>
  <c r="Z7" i="25"/>
  <c r="AD12" i="43"/>
  <c r="V10" i="25"/>
  <c r="Z12" i="43"/>
  <c r="Z11" i="25"/>
  <c r="AD9" i="43"/>
  <c r="L10" i="25"/>
  <c r="AD9" i="25"/>
  <c r="Z8" i="43"/>
  <c r="V7" i="43"/>
  <c r="AM12" i="25"/>
  <c r="AE5" i="43" l="1"/>
  <c r="W6" i="43"/>
  <c r="W7" i="43"/>
  <c r="W8" i="43"/>
  <c r="W9" i="43"/>
  <c r="W10" i="43"/>
  <c r="W5" i="43"/>
  <c r="AE7" i="43"/>
  <c r="AE6" i="43"/>
  <c r="AE9" i="43"/>
  <c r="AE10" i="43"/>
  <c r="AE8" i="43"/>
  <c r="AA4" i="43"/>
  <c r="AE4" i="43"/>
  <c r="W4" i="43"/>
  <c r="S4" i="43"/>
  <c r="V18" i="32"/>
  <c r="V28" i="32"/>
  <c r="V8" i="32"/>
  <c r="W13" i="32"/>
  <c r="W33" i="32"/>
  <c r="V23" i="32"/>
  <c r="U18" i="30"/>
  <c r="U14" i="30"/>
  <c r="U13" i="30"/>
  <c r="U30" i="30"/>
  <c r="W28" i="30"/>
  <c r="U25" i="30"/>
  <c r="U24" i="30"/>
  <c r="U23" i="30"/>
  <c r="U20" i="30"/>
  <c r="U19" i="30"/>
  <c r="W18" i="30" s="1"/>
  <c r="U15" i="30"/>
  <c r="U10" i="30"/>
  <c r="U9" i="30"/>
  <c r="U5" i="30"/>
  <c r="U4" i="30"/>
  <c r="R30" i="29"/>
  <c r="R29" i="29"/>
  <c r="R28" i="29"/>
  <c r="T28" i="29" s="1"/>
  <c r="R25" i="29"/>
  <c r="R24" i="29"/>
  <c r="R23" i="29"/>
  <c r="S23" i="29" s="1"/>
  <c r="R20" i="29"/>
  <c r="R19" i="29"/>
  <c r="T18" i="29"/>
  <c r="S18" i="29"/>
  <c r="R18" i="29"/>
  <c r="R15" i="29"/>
  <c r="R14" i="29"/>
  <c r="T13" i="29"/>
  <c r="R13" i="29"/>
  <c r="S13" i="29" s="1"/>
  <c r="R10" i="29"/>
  <c r="R9" i="29"/>
  <c r="R8" i="29"/>
  <c r="T8" i="29" s="1"/>
  <c r="R5" i="29"/>
  <c r="R4" i="29"/>
  <c r="R3" i="29"/>
  <c r="T3" i="29" s="1"/>
  <c r="S6" i="43"/>
  <c r="AA8" i="43"/>
  <c r="AA12" i="43"/>
  <c r="AA10" i="43"/>
  <c r="AE11" i="43"/>
  <c r="AA7" i="25"/>
  <c r="AA11" i="43"/>
  <c r="S9" i="43"/>
  <c r="S7" i="43"/>
  <c r="AA6" i="43"/>
  <c r="S10" i="43"/>
  <c r="S8" i="43"/>
  <c r="S5" i="43"/>
  <c r="S12" i="43"/>
  <c r="S11" i="43"/>
  <c r="W11" i="43"/>
  <c r="AA5" i="43"/>
  <c r="L7" i="25"/>
  <c r="L11" i="25"/>
  <c r="AA8" i="25"/>
  <c r="AA7" i="43"/>
  <c r="AE12" i="43"/>
  <c r="AA9" i="43"/>
  <c r="W12" i="43"/>
  <c r="V28" i="30" l="1"/>
  <c r="Z28" i="30"/>
  <c r="V8" i="30"/>
  <c r="Z8" i="30"/>
  <c r="W13" i="30"/>
  <c r="Z13" i="30"/>
  <c r="W8" i="30"/>
  <c r="V13" i="30"/>
  <c r="V18" i="30"/>
  <c r="Z18" i="30"/>
  <c r="W23" i="30"/>
  <c r="Z23" i="30"/>
  <c r="V23" i="30"/>
  <c r="W3" i="30"/>
  <c r="V3" i="30"/>
  <c r="S8" i="29"/>
  <c r="T23" i="29"/>
  <c r="S3" i="29"/>
  <c r="S28" i="29"/>
  <c r="AB6" i="25"/>
  <c r="AC7" i="25"/>
  <c r="AC8" i="25"/>
  <c r="AC5" i="25"/>
  <c r="AB10" i="25"/>
  <c r="AC10" i="25"/>
  <c r="AC6" i="25"/>
  <c r="AB7" i="25"/>
  <c r="AB9" i="25"/>
  <c r="AC9" i="25"/>
  <c r="AB5" i="25"/>
  <c r="AB8" i="25"/>
</calcChain>
</file>

<file path=xl/sharedStrings.xml><?xml version="1.0" encoding="utf-8"?>
<sst xmlns="http://schemas.openxmlformats.org/spreadsheetml/2006/main" count="558" uniqueCount="44">
  <si>
    <t>Temp</t>
  </si>
  <si>
    <t>HP</t>
  </si>
  <si>
    <t>M</t>
  </si>
  <si>
    <t>seq</t>
  </si>
  <si>
    <t>Date</t>
  </si>
  <si>
    <t>CoreQPower</t>
  </si>
  <si>
    <t>qPow</t>
  </si>
  <si>
    <t>date</t>
  </si>
  <si>
    <t>8.20148972096469e-322</t>
  </si>
  <si>
    <t>inT</t>
  </si>
  <si>
    <t>outT</t>
  </si>
  <si>
    <t>QL</t>
  </si>
  <si>
    <t>QF</t>
  </si>
  <si>
    <t>v1</t>
  </si>
  <si>
    <t>v2</t>
  </si>
  <si>
    <t>qSP</t>
  </si>
  <si>
    <t>qSV</t>
  </si>
  <si>
    <t>qCur</t>
  </si>
  <si>
    <t>qSetV</t>
  </si>
  <si>
    <t>steps</t>
  </si>
  <si>
    <t>Hpdrop</t>
  </si>
  <si>
    <t xml:space="preserve"> </t>
  </si>
  <si>
    <t>C</t>
  </si>
  <si>
    <t>qSV^2/sSP</t>
  </si>
  <si>
    <t>qSV^2</t>
  </si>
  <si>
    <t>V^2/Power</t>
  </si>
  <si>
    <t>V^2</t>
  </si>
  <si>
    <t>V^2/HpDrop</t>
  </si>
  <si>
    <t>Power/HpDrop</t>
  </si>
  <si>
    <t>h2</t>
  </si>
  <si>
    <t>termP</t>
  </si>
  <si>
    <t>pcbP</t>
  </si>
  <si>
    <t>Power</t>
  </si>
  <si>
    <t>inT/coreT</t>
  </si>
  <si>
    <t>v1-v2</t>
  </si>
  <si>
    <t>NaN</t>
  </si>
  <si>
    <t>Power'</t>
  </si>
  <si>
    <t xml:space="preserve">sri </t>
  </si>
  <si>
    <t>intT/CoreT</t>
  </si>
  <si>
    <t>Desc</t>
  </si>
  <si>
    <t>HpDrop/Power</t>
  </si>
  <si>
    <t>HpDrop/V^2</t>
  </si>
  <si>
    <t>HpDrop</t>
  </si>
  <si>
    <t>Hpdrop/V^2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</si>
</sst>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0">
    <xf numFmtId="0" fontId="0" fillId="0" borderId="0" xfId="0"/>
    <xf numFmtId="2" fontId="0" fillId="0" borderId="0" xfId="0" applyNumberFormat="1"/>
    <xf numFmtId="0" fontId="2" fillId="0" borderId="0" xfId="1" applyFont="1"/>
    <xf numFmtId="1" fontId="0" fillId="0" borderId="0" xfId="0" applyNumberFormat="1"/>
    <xf numFmtId="2" fontId="1" fillId="0" borderId="0" xfId="0" applyNumberFormat="1" applyFont="1"/>
    <xf numFmtId="0" fontId="2" fillId="0" borderId="4" xfId="1" applyFont="1" applyBorder="1" applyAlignment="1">
      <alignment horizontal="center"/>
    </xf>
    <xf numFmtId="22" fontId="0" fillId="0" borderId="0" xfId="0" applyNumberFormat="1"/>
    <xf numFmtId="11" fontId="0" fillId="0" borderId="0" xfId="0" applyNumberFormat="1"/>
    <xf numFmtId="164" fontId="0" fillId="0" borderId="0" xfId="0" applyNumberFormat="1"/>
    <xf numFmtId="1" fontId="2" fillId="0" borderId="0" xfId="1" applyNumberFormat="1" applyFont="1"/>
    <xf numFmtId="0" fontId="2" fillId="0" borderId="2" xfId="1" applyFont="1" applyBorder="1" applyAlignment="1">
      <alignment horizontal="center"/>
    </xf>
    <xf numFmtId="14" fontId="2" fillId="2" borderId="3" xfId="1" applyNumberFormat="1" applyFont="1" applyFill="1" applyBorder="1" applyAlignment="1">
      <alignment horizontal="center"/>
    </xf>
    <xf numFmtId="1" fontId="2" fillId="0" borderId="0" xfId="1" applyNumberFormat="1" applyFont="1" applyAlignment="1">
      <alignment wrapText="1"/>
    </xf>
    <xf numFmtId="1" fontId="2" fillId="0" borderId="4" xfId="1" applyNumberFormat="1" applyFont="1" applyFill="1" applyBorder="1" applyAlignment="1">
      <alignment horizontal="center"/>
    </xf>
    <xf numFmtId="2" fontId="2" fillId="0" borderId="0" xfId="1" applyNumberFormat="1" applyFont="1"/>
    <xf numFmtId="1" fontId="2" fillId="2" borderId="0" xfId="1" applyNumberFormat="1" applyFont="1" applyFill="1" applyAlignment="1">
      <alignment wrapText="1"/>
    </xf>
    <xf numFmtId="14" fontId="2" fillId="2" borderId="7" xfId="1" applyNumberFormat="1" applyFont="1" applyFill="1" applyBorder="1" applyAlignment="1">
      <alignment horizontal="center"/>
    </xf>
    <xf numFmtId="1" fontId="2" fillId="3" borderId="0" xfId="1" applyNumberFormat="1" applyFont="1" applyFill="1" applyAlignment="1">
      <alignment wrapText="1"/>
    </xf>
    <xf numFmtId="14" fontId="2" fillId="3" borderId="3" xfId="1" applyNumberFormat="1" applyFont="1" applyFill="1" applyBorder="1" applyAlignment="1">
      <alignment horizontal="center"/>
    </xf>
    <xf numFmtId="14" fontId="2" fillId="3" borderId="7" xfId="1" applyNumberFormat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3" borderId="5" xfId="1" applyFont="1" applyFill="1" applyBorder="1" applyAlignment="1">
      <alignment horizontal="center"/>
    </xf>
    <xf numFmtId="0" fontId="1" fillId="0" borderId="0" xfId="0" applyFont="1"/>
    <xf numFmtId="22" fontId="1" fillId="0" borderId="0" xfId="0" applyNumberFormat="1" applyFont="1"/>
    <xf numFmtId="1" fontId="4" fillId="2" borderId="0" xfId="1" applyNumberFormat="1" applyFont="1" applyFill="1" applyAlignment="1">
      <alignment wrapText="1"/>
    </xf>
    <xf numFmtId="14" fontId="4" fillId="2" borderId="3" xfId="1" applyNumberFormat="1" applyFont="1" applyFill="1" applyBorder="1" applyAlignment="1">
      <alignment horizontal="center"/>
    </xf>
    <xf numFmtId="2" fontId="0" fillId="4" borderId="0" xfId="0" applyNumberFormat="1" applyFill="1"/>
    <xf numFmtId="1" fontId="5" fillId="2" borderId="0" xfId="1" applyNumberFormat="1" applyFont="1" applyFill="1" applyAlignment="1">
      <alignment wrapText="1"/>
    </xf>
    <xf numFmtId="14" fontId="5" fillId="2" borderId="3" xfId="1" applyNumberFormat="1" applyFont="1" applyFill="1" applyBorder="1" applyAlignment="1">
      <alignment horizontal="center"/>
    </xf>
    <xf numFmtId="14" fontId="5" fillId="2" borderId="7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2" fillId="3" borderId="6" xfId="1" applyFont="1" applyFill="1" applyBorder="1" applyAlignment="1">
      <alignment wrapText="1"/>
    </xf>
    <xf numFmtId="0" fontId="2" fillId="2" borderId="6" xfId="1" applyFont="1" applyFill="1" applyBorder="1" applyAlignment="1">
      <alignment wrapText="1"/>
    </xf>
    <xf numFmtId="1" fontId="0" fillId="0" borderId="0" xfId="0" applyNumberFormat="1" applyFont="1"/>
    <xf numFmtId="2" fontId="6" fillId="3" borderId="1" xfId="1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wrapText="1"/>
    </xf>
    <xf numFmtId="0" fontId="2" fillId="0" borderId="0" xfId="1" applyFont="1" applyAlignment="1">
      <alignment wrapText="1"/>
    </xf>
    <xf numFmtId="0" fontId="2" fillId="2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1.6161945717231969</c:v>
                </c:pt>
                <c:pt idx="1">
                  <c:v>1.6881387334444111</c:v>
                </c:pt>
                <c:pt idx="2">
                  <c:v>1.6877470892613142</c:v>
                </c:pt>
                <c:pt idx="3">
                  <c:v>1.9556916253919194</c:v>
                </c:pt>
                <c:pt idx="4">
                  <c:v>1.9557606810139718</c:v>
                </c:pt>
                <c:pt idx="5">
                  <c:v>2.243281918787273</c:v>
                </c:pt>
                <c:pt idx="6">
                  <c:v>2.2433900686174266</c:v>
                </c:pt>
                <c:pt idx="7">
                  <c:v>2.2433647611169514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21536"/>
        <c:axId val="356322112"/>
      </c:scatterChart>
      <c:valAx>
        <c:axId val="35632153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56322112"/>
        <c:crosses val="autoZero"/>
        <c:crossBetween val="midCat"/>
      </c:valAx>
      <c:valAx>
        <c:axId val="35632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632153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'summary (2)'!$L$4</c:f>
              <c:strCache>
                <c:ptCount val="1"/>
                <c:pt idx="0">
                  <c:v>ipb1-30b-he-dc-V^2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(2)'!$L$5:$L$12</c:f>
              <c:numCache>
                <c:formatCode>0.00</c:formatCode>
                <c:ptCount val="8"/>
                <c:pt idx="0">
                  <c:v>1.6918121475895993</c:v>
                </c:pt>
                <c:pt idx="1">
                  <c:v>1.6939023397586257</c:v>
                </c:pt>
                <c:pt idx="2">
                  <c:v>1.6943565488355796</c:v>
                </c:pt>
                <c:pt idx="3">
                  <c:v>1.9590817075840001</c:v>
                </c:pt>
                <c:pt idx="4">
                  <c:v>1.9595778449561545</c:v>
                </c:pt>
                <c:pt idx="5">
                  <c:v>2.2545751510031136</c:v>
                </c:pt>
                <c:pt idx="6">
                  <c:v>2.2548172423350157</c:v>
                </c:pt>
                <c:pt idx="7">
                  <c:v>2.2525701818385757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'summary (2)'!$T$4</c:f>
              <c:strCache>
                <c:ptCount val="1"/>
                <c:pt idx="0">
                  <c:v>sri-ipb2-27b-h2-dc-V^2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(2)'!$T$5:$T$12</c:f>
              <c:numCache>
                <c:formatCode>0.00</c:formatCode>
                <c:ptCount val="8"/>
                <c:pt idx="0">
                  <c:v>1.6161945717231969</c:v>
                </c:pt>
                <c:pt idx="1">
                  <c:v>1.6881387334444111</c:v>
                </c:pt>
                <c:pt idx="2">
                  <c:v>1.6877470892613142</c:v>
                </c:pt>
                <c:pt idx="3">
                  <c:v>1.9556916253919194</c:v>
                </c:pt>
                <c:pt idx="4">
                  <c:v>1.9557606810139718</c:v>
                </c:pt>
                <c:pt idx="5">
                  <c:v>2.243281918787273</c:v>
                </c:pt>
                <c:pt idx="6">
                  <c:v>2.2433900686174266</c:v>
                </c:pt>
                <c:pt idx="7">
                  <c:v>2.2433647611169514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93024"/>
        <c:axId val="357593600"/>
      </c:scatterChart>
      <c:valAx>
        <c:axId val="35759302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593600"/>
        <c:crosses val="autoZero"/>
        <c:crossBetween val="midCat"/>
      </c:valAx>
      <c:valAx>
        <c:axId val="357593600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593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'summary (2)'!$N$4</c:f>
              <c:strCache>
                <c:ptCount val="1"/>
                <c:pt idx="0">
                  <c:v>ipb1-30b-he-dc-Power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(2)'!$N$5:$N$12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'summary (2)'!$V$4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(2)'!$V$5:$V$12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'summary (2)'!$AI$4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(2)'!$AI$5:$AI$10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95904"/>
        <c:axId val="357596480"/>
      </c:scatterChart>
      <c:valAx>
        <c:axId val="35759590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596480"/>
        <c:crosses val="autoZero"/>
        <c:crossBetween val="midCat"/>
      </c:valAx>
      <c:valAx>
        <c:axId val="357596480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59590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(2)'!$AT$4</c:f>
              <c:strCache>
                <c:ptCount val="1"/>
                <c:pt idx="0">
                  <c:v>ipb3-32-h2-91ns-HpDrop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(2)'!$AT$5:$AT$10</c:f>
              <c:numCache>
                <c:formatCode>0.00</c:formatCode>
                <c:ptCount val="6"/>
                <c:pt idx="0">
                  <c:v>2.3285051724138004</c:v>
                </c:pt>
                <c:pt idx="1">
                  <c:v>2.8386391724137994</c:v>
                </c:pt>
                <c:pt idx="2">
                  <c:v>3.3952013448276013</c:v>
                </c:pt>
                <c:pt idx="3">
                  <c:v>3.8005262068965955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(2)'!$AP$4</c:f>
              <c:strCache>
                <c:ptCount val="1"/>
                <c:pt idx="0">
                  <c:v>ipb3-32b-h2-100ns-HpDrop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(2)'!$AP$5:$AP$10</c:f>
              <c:numCache>
                <c:formatCode>0.00</c:formatCode>
                <c:ptCount val="6"/>
                <c:pt idx="0">
                  <c:v>2.2427535517240997</c:v>
                </c:pt>
                <c:pt idx="1">
                  <c:v>2.7033939655173</c:v>
                </c:pt>
                <c:pt idx="2">
                  <c:v>3.288754586206899</c:v>
                </c:pt>
                <c:pt idx="3">
                  <c:v>3.7293974482759005</c:v>
                </c:pt>
                <c:pt idx="4">
                  <c:v>2.5096454137931019</c:v>
                </c:pt>
                <c:pt idx="5">
                  <c:v>2.3860984137932064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62752"/>
        <c:axId val="357763328"/>
      </c:scatterChart>
      <c:valAx>
        <c:axId val="35776275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763328"/>
        <c:crosses val="autoZero"/>
        <c:crossBetween val="midCat"/>
      </c:valAx>
      <c:valAx>
        <c:axId val="357763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76275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summary!$W$4</c:f>
              <c:strCache>
                <c:ptCount val="1"/>
                <c:pt idx="0">
                  <c:v>ipb3-32b-he-V^2/Power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summary!$W$5:$W$8</c:f>
            </c:numRef>
          </c:yVal>
          <c:smooth val="1"/>
        </c:ser>
        <c:ser>
          <c:idx val="3"/>
          <c:order val="3"/>
          <c:tx>
            <c:strRef>
              <c:f>summary!$AA$4</c:f>
              <c:strCache>
                <c:ptCount val="1"/>
                <c:pt idx="0">
                  <c:v>ipb3-32b-h2-V^2/Power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summary!$AA$5:$AA$10</c:f>
            </c:numRef>
          </c:yVal>
          <c:smooth val="1"/>
        </c:ser>
        <c:ser>
          <c:idx val="4"/>
          <c:order val="4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ser>
          <c:idx val="5"/>
          <c:order val="5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66208"/>
        <c:axId val="357766784"/>
      </c:scatterChart>
      <c:valAx>
        <c:axId val="357766208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7766784"/>
        <c:crosses val="autoZero"/>
        <c:crossBetween val="midCat"/>
      </c:valAx>
      <c:valAx>
        <c:axId val="35776678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77662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15205517340250863"/>
          <c:y val="0.16822805482648001"/>
          <c:w val="0.37901280996591846"/>
          <c:h val="0.163296455175572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ser>
          <c:idx val="1"/>
          <c:order val="1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14144"/>
        <c:axId val="356614720"/>
      </c:scatterChart>
      <c:valAx>
        <c:axId val="35661414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6614720"/>
        <c:crosses val="autoZero"/>
        <c:crossBetween val="midCat"/>
      </c:valAx>
      <c:valAx>
        <c:axId val="356614720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661414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0937248228586807"/>
          <c:h val="0.210414565687175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ipb1-29b-he-V^2/Power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summary!$C$5:$C$12</c:f>
            </c:numRef>
          </c:yVal>
          <c:smooth val="1"/>
        </c:ser>
        <c:ser>
          <c:idx val="1"/>
          <c:order val="1"/>
          <c:tx>
            <c:strRef>
              <c:f>summary!$G$4</c:f>
              <c:strCache>
                <c:ptCount val="1"/>
                <c:pt idx="0">
                  <c:v>ipb1-29b-h2-V^2/Power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summary!$G$5:$G$12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17024"/>
        <c:axId val="356617600"/>
      </c:scatterChart>
      <c:valAx>
        <c:axId val="356617024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6617600"/>
        <c:crosses val="autoZero"/>
        <c:crossBetween val="midCat"/>
      </c:valAx>
      <c:valAx>
        <c:axId val="356617600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6617024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summary!$D$4</c:f>
              <c:strCache>
                <c:ptCount val="1"/>
                <c:pt idx="0">
                  <c:v>ipb1-29b-he-HpDrop/V^2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summary!$D$5:$D$12</c:f>
            </c:numRef>
          </c:yVal>
          <c:smooth val="1"/>
        </c:ser>
        <c:ser>
          <c:idx val="0"/>
          <c:order val="0"/>
          <c:tx>
            <c:strRef>
              <c:f>summary!$H$4</c:f>
              <c:strCache>
                <c:ptCount val="1"/>
                <c:pt idx="0">
                  <c:v>ipb1-29b-h2-HpDrop/V^2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summary!$H$5:$H$12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19904"/>
        <c:axId val="356620480"/>
      </c:scatterChart>
      <c:valAx>
        <c:axId val="356619904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6620480"/>
        <c:crosses val="autoZero"/>
        <c:crossBetween val="midCat"/>
      </c:valAx>
      <c:valAx>
        <c:axId val="35662048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566199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</c:numRef>
          </c:yVal>
          <c:smooth val="1"/>
        </c:ser>
        <c:ser>
          <c:idx val="0"/>
          <c:order val="0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5152"/>
        <c:axId val="358425728"/>
      </c:scatterChart>
      <c:valAx>
        <c:axId val="35842515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8425728"/>
        <c:crosses val="autoZero"/>
        <c:crossBetween val="midCat"/>
      </c:valAx>
      <c:valAx>
        <c:axId val="3584257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42515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28032"/>
        <c:axId val="358428608"/>
      </c:scatterChart>
      <c:valAx>
        <c:axId val="358428032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8428608"/>
        <c:crosses val="autoZero"/>
        <c:crossBetween val="midCat"/>
      </c:valAx>
      <c:valAx>
        <c:axId val="358428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428032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summary!$E$4</c:f>
              <c:strCache>
                <c:ptCount val="1"/>
                <c:pt idx="0">
                  <c:v>ipb1-29b-he-HpDrop/Power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summary!$E$5:$E$12</c:f>
            </c:numRef>
          </c:yVal>
          <c:smooth val="1"/>
        </c:ser>
        <c:ser>
          <c:idx val="1"/>
          <c:order val="1"/>
          <c:tx>
            <c:strRef>
              <c:f>summary!$I$4</c:f>
              <c:strCache>
                <c:ptCount val="1"/>
                <c:pt idx="0">
                  <c:v>ipb1-29b-h2-HpDrop/Power</c:v>
                </c:pt>
              </c:strCache>
            </c:strRef>
          </c:tx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summary!$I$5:$I$12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430912"/>
        <c:axId val="358431488"/>
      </c:scatterChart>
      <c:valAx>
        <c:axId val="358430912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58431488"/>
        <c:crosses val="autoZero"/>
        <c:crossBetween val="midCat"/>
      </c:valAx>
      <c:valAx>
        <c:axId val="358431488"/>
        <c:scaling>
          <c:orientation val="minMax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43091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55630133189873021"/>
          <c:h val="0.130498687664041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IPB1-29b-DC-Calibration</a:t>
            </a:r>
          </a:p>
        </c:rich>
      </c:tx>
      <c:layout>
        <c:manualLayout>
          <c:xMode val="edge"/>
          <c:yMode val="edge"/>
          <c:x val="0.29437609008551352"/>
          <c:y val="2.48446259032435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28414593980495"/>
          <c:y val="0.15233232638373034"/>
          <c:w val="0.80120804192330886"/>
          <c:h val="0.710209808679575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(2)'!$D$4</c:f>
              <c:strCache>
                <c:ptCount val="1"/>
                <c:pt idx="0">
                  <c:v>ipb1-29b-he-V^2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(2)'!$D$5:$D$12</c:f>
              <c:numCache>
                <c:formatCode>0.00</c:formatCode>
                <c:ptCount val="8"/>
                <c:pt idx="0">
                  <c:v>1.6948549921721354</c:v>
                </c:pt>
                <c:pt idx="1">
                  <c:v>1.6951506184202503</c:v>
                </c:pt>
                <c:pt idx="2">
                  <c:v>1.6951152791608659</c:v>
                </c:pt>
                <c:pt idx="3">
                  <c:v>1.9621751031186623</c:v>
                </c:pt>
                <c:pt idx="4">
                  <c:v>1.9611113712926176</c:v>
                </c:pt>
                <c:pt idx="5">
                  <c:v>2.2552229240317216</c:v>
                </c:pt>
                <c:pt idx="6">
                  <c:v>2.256114527836496</c:v>
                </c:pt>
                <c:pt idx="7">
                  <c:v>2.2560967644735741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(2)'!$H$4</c:f>
              <c:strCache>
                <c:ptCount val="1"/>
                <c:pt idx="0">
                  <c:v>ipb1-29b-h2-V^2</c:v>
                </c:pt>
              </c:strCache>
            </c:strRef>
          </c:tx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(2)'!$H$5:$H$12</c:f>
              <c:numCache>
                <c:formatCode>0.00</c:formatCode>
                <c:ptCount val="8"/>
                <c:pt idx="0">
                  <c:v>1.6940295301149997</c:v>
                </c:pt>
                <c:pt idx="1">
                  <c:v>1.6940295301149997</c:v>
                </c:pt>
                <c:pt idx="2">
                  <c:v>1.694093441256713</c:v>
                </c:pt>
                <c:pt idx="3">
                  <c:v>1.9611942818717751</c:v>
                </c:pt>
                <c:pt idx="4">
                  <c:v>1.9588575665222949</c:v>
                </c:pt>
                <c:pt idx="5">
                  <c:v>2.2530251195817987</c:v>
                </c:pt>
                <c:pt idx="6">
                  <c:v>2.2536577612346456</c:v>
                </c:pt>
                <c:pt idx="7">
                  <c:v>2.2510961679596129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24416"/>
        <c:axId val="356324992"/>
      </c:scatterChart>
      <c:valAx>
        <c:axId val="356324416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56324992"/>
        <c:crosses val="autoZero"/>
        <c:crossBetween val="midCat"/>
      </c:valAx>
      <c:valAx>
        <c:axId val="356324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Core Resistance(Ohm)</a:t>
                </a:r>
              </a:p>
            </c:rich>
          </c:tx>
          <c:layout>
            <c:manualLayout>
              <c:xMode val="edge"/>
              <c:yMode val="edge"/>
              <c:x val="1.9002766738054896E-2"/>
              <c:y val="9.3093131996032627E-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3563244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3066445043489997"/>
          <c:y val="0.16452442159383032"/>
          <c:w val="0.47762639939238832"/>
          <c:h val="7.581934333679987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</c:numRef>
          </c:yVal>
          <c:smooth val="1"/>
        </c:ser>
        <c:ser>
          <c:idx val="3"/>
          <c:order val="3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summary!$X$4</c:f>
              <c:strCache>
                <c:ptCount val="1"/>
                <c:pt idx="0">
                  <c:v>ipb3-32b-he-HpDrop/V^2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summary!$X$5:$X$8</c:f>
            </c:numRef>
          </c:yVal>
          <c:smooth val="1"/>
        </c:ser>
        <c:ser>
          <c:idx val="0"/>
          <c:order val="0"/>
          <c:tx>
            <c:strRef>
              <c:f>summary!$AB$4</c:f>
              <c:strCache>
                <c:ptCount val="1"/>
                <c:pt idx="0">
                  <c:v>ipb3-32b-h2-HpDrop/V^2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summary!$AB$5:$AB$10</c:f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31936"/>
        <c:axId val="359032512"/>
      </c:scatterChart>
      <c:valAx>
        <c:axId val="35903193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9032512"/>
        <c:crosses val="autoZero"/>
        <c:crossBetween val="midCat"/>
      </c:valAx>
      <c:valAx>
        <c:axId val="359032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03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summary!$AK$4</c:f>
              <c:strCache>
                <c:ptCount val="1"/>
                <c:pt idx="0">
                  <c:v>sri-ipb2-27-91ns-HpDrop/V^2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summary!$AK$5:$AK$10</c:f>
              <c:numCache>
                <c:formatCode>0.00</c:formatCode>
                <c:ptCount val="6"/>
                <c:pt idx="0">
                  <c:v>0.61780972069709916</c:v>
                </c:pt>
                <c:pt idx="1">
                  <c:v>0.80947235610950219</c:v>
                </c:pt>
                <c:pt idx="2">
                  <c:v>1.0250702745535663</c:v>
                </c:pt>
                <c:pt idx="3">
                  <c:v>1.0617251340265357</c:v>
                </c:pt>
                <c:pt idx="4">
                  <c:v>0.92555257218932374</c:v>
                </c:pt>
                <c:pt idx="5">
                  <c:v>0.8029904680164639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summary!$AG$4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summary!$AG$5:$AG$10</c:f>
              <c:numCache>
                <c:formatCode>0.00</c:formatCode>
                <c:ptCount val="6"/>
                <c:pt idx="0">
                  <c:v>0.76620135780671805</c:v>
                </c:pt>
                <c:pt idx="1">
                  <c:v>0.98333307948114501</c:v>
                </c:pt>
                <c:pt idx="2">
                  <c:v>1.0494792965782085</c:v>
                </c:pt>
                <c:pt idx="3">
                  <c:v>1.1089535731565885</c:v>
                </c:pt>
                <c:pt idx="4">
                  <c:v>0.95998599185430078</c:v>
                </c:pt>
                <c:pt idx="5">
                  <c:v>0.83803693521867639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summary!$L$4</c:f>
              <c:strCache>
                <c:ptCount val="1"/>
                <c:pt idx="0">
                  <c:v>ipb1-30b-he-dc-HpDrop/V^2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summary!$L$5:$L$12</c:f>
            </c:numRef>
          </c:yVal>
          <c:smooth val="1"/>
        </c:ser>
        <c:ser>
          <c:idx val="0"/>
          <c:order val="0"/>
          <c:tx>
            <c:strRef>
              <c:f>summary!$T$4</c:f>
              <c:strCache>
                <c:ptCount val="1"/>
                <c:pt idx="0">
                  <c:v>sri-ipb2-27b-h2-dc-HpDrop/V^2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summary!$T$5:$T$12</c:f>
              <c:numCache>
                <c:formatCode>0.00</c:formatCode>
                <c:ptCount val="8"/>
                <c:pt idx="0">
                  <c:v>3.1497467975423681</c:v>
                </c:pt>
                <c:pt idx="1">
                  <c:v>3.1227849904414846</c:v>
                </c:pt>
                <c:pt idx="2">
                  <c:v>3.1348511233503324</c:v>
                </c:pt>
                <c:pt idx="3">
                  <c:v>3.0358305845820124</c:v>
                </c:pt>
                <c:pt idx="4">
                  <c:v>2.9841252314746822</c:v>
                </c:pt>
                <c:pt idx="5">
                  <c:v>2.8398574671818286</c:v>
                </c:pt>
                <c:pt idx="6">
                  <c:v>2.7380287924753932</c:v>
                </c:pt>
                <c:pt idx="7">
                  <c:v>2.6210419692951126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34816"/>
        <c:axId val="359035392"/>
      </c:scatterChart>
      <c:valAx>
        <c:axId val="359034816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9035392"/>
        <c:crosses val="autoZero"/>
        <c:crossBetween val="midCat"/>
      </c:valAx>
      <c:valAx>
        <c:axId val="359035392"/>
        <c:scaling>
          <c:orientation val="minMax"/>
          <c:max val="3.5"/>
          <c:min val="0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034816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summary!$AK$4</c:f>
              <c:strCache>
                <c:ptCount val="1"/>
                <c:pt idx="0">
                  <c:v>sri-ipb2-27-91ns-HpDrop/V^2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summary!$AK$5:$AK$10</c:f>
              <c:numCache>
                <c:formatCode>0.00</c:formatCode>
                <c:ptCount val="6"/>
                <c:pt idx="0">
                  <c:v>0.61780972069709916</c:v>
                </c:pt>
                <c:pt idx="1">
                  <c:v>0.80947235610950219</c:v>
                </c:pt>
                <c:pt idx="2">
                  <c:v>1.0250702745535663</c:v>
                </c:pt>
                <c:pt idx="3">
                  <c:v>1.0617251340265357</c:v>
                </c:pt>
                <c:pt idx="4">
                  <c:v>0.92555257218932374</c:v>
                </c:pt>
                <c:pt idx="5">
                  <c:v>0.8029904680164639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summary!$AG$4</c:f>
              <c:strCache>
                <c:ptCount val="1"/>
                <c:pt idx="0">
                  <c:v>sri-ipb2-27b-h2-100ns-HpDrop/V^2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summary!$AG$5:$AG$10</c:f>
              <c:numCache>
                <c:formatCode>0.00</c:formatCode>
                <c:ptCount val="6"/>
                <c:pt idx="0">
                  <c:v>0.76620135780671805</c:v>
                </c:pt>
                <c:pt idx="1">
                  <c:v>0.98333307948114501</c:v>
                </c:pt>
                <c:pt idx="2">
                  <c:v>1.0494792965782085</c:v>
                </c:pt>
                <c:pt idx="3">
                  <c:v>1.1089535731565885</c:v>
                </c:pt>
                <c:pt idx="4">
                  <c:v>0.95998599185430078</c:v>
                </c:pt>
                <c:pt idx="5">
                  <c:v>0.83803693521867639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38272"/>
        <c:axId val="358891520"/>
      </c:scatterChart>
      <c:valAx>
        <c:axId val="359038272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8891520"/>
        <c:crosses val="autoZero"/>
        <c:crossBetween val="midCat"/>
      </c:valAx>
      <c:valAx>
        <c:axId val="3588915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0382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summary!$AJ$4</c:f>
              <c:strCache>
                <c:ptCount val="1"/>
                <c:pt idx="0">
                  <c:v>sri-ipb2-27-91ns-V^2/Power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summary!$AJ$5:$AJ$10</c:f>
              <c:numCache>
                <c:formatCode>0.00</c:formatCode>
                <c:ptCount val="6"/>
                <c:pt idx="0">
                  <c:v>0.54278834255058739</c:v>
                </c:pt>
                <c:pt idx="1">
                  <c:v>0.34574244084078753</c:v>
                </c:pt>
                <c:pt idx="2">
                  <c:v>0.44691311385626531</c:v>
                </c:pt>
                <c:pt idx="3">
                  <c:v>0.4547255879743789</c:v>
                </c:pt>
                <c:pt idx="4">
                  <c:v>0.434931270581427</c:v>
                </c:pt>
                <c:pt idx="5">
                  <c:v>0.42774642124917878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summary!$AF$4</c:f>
              <c:strCache>
                <c:ptCount val="1"/>
                <c:pt idx="0">
                  <c:v>sri-ipb2-27b-h2-100ns-V^2/Power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summary!$AF$5:$AF$10</c:f>
              <c:numCache>
                <c:formatCode>0.00</c:formatCode>
                <c:ptCount val="6"/>
                <c:pt idx="0">
                  <c:v>0.47476416788407683</c:v>
                </c:pt>
                <c:pt idx="1">
                  <c:v>0.45051559853487683</c:v>
                </c:pt>
                <c:pt idx="2">
                  <c:v>0.45954751716538478</c:v>
                </c:pt>
                <c:pt idx="3">
                  <c:v>0.5257794244205628</c:v>
                </c:pt>
                <c:pt idx="4">
                  <c:v>0.48912200933247746</c:v>
                </c:pt>
                <c:pt idx="5">
                  <c:v>0.49239088394022856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93248"/>
        <c:axId val="358893824"/>
      </c:scatterChart>
      <c:valAx>
        <c:axId val="35889324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8893824"/>
        <c:crosses val="autoZero"/>
        <c:crossBetween val="midCat"/>
      </c:valAx>
      <c:valAx>
        <c:axId val="358893824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8932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13166735271092E-2"/>
          <c:y val="0.15191402961422276"/>
          <c:w val="0.85081435646851056"/>
          <c:h val="0.76740429851928882"/>
        </c:manualLayout>
      </c:layout>
      <c:scatterChart>
        <c:scatterStyle val="smoothMarker"/>
        <c:varyColors val="0"/>
        <c:ser>
          <c:idx val="2"/>
          <c:order val="1"/>
          <c:tx>
            <c:strRef>
              <c:f>summary!$K$4</c:f>
              <c:strCache>
                <c:ptCount val="1"/>
                <c:pt idx="0">
                  <c:v>ipb1-30b-he-dc-V^2/Power</c:v>
                </c:pt>
              </c:strCache>
            </c:strRef>
          </c:tx>
          <c:marker>
            <c:symbol val="square"/>
            <c:size val="5"/>
            <c:spPr>
              <a:solidFill>
                <a:srgbClr val="92D05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summary!$K$5:$K$12</c:f>
            </c:numRef>
          </c:yVal>
          <c:smooth val="1"/>
        </c:ser>
        <c:ser>
          <c:idx val="3"/>
          <c:order val="2"/>
          <c:tx>
            <c:strRef>
              <c:f>summary!$S$4</c:f>
              <c:strCache>
                <c:ptCount val="1"/>
                <c:pt idx="0">
                  <c:v>sri-ipb2-27b-h2-dc-V^2/Power</c:v>
                </c:pt>
              </c:strCache>
            </c:strRef>
          </c:tx>
          <c:marker>
            <c:symbol val="square"/>
            <c:size val="5"/>
            <c:spPr>
              <a:solidFill>
                <a:srgbClr val="7030A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summary!$S$5:$S$12</c:f>
              <c:numCache>
                <c:formatCode>0.00</c:formatCode>
                <c:ptCount val="8"/>
                <c:pt idx="0">
                  <c:v>1.6570357241379403</c:v>
                </c:pt>
                <c:pt idx="1">
                  <c:v>1.7315192758621016</c:v>
                </c:pt>
                <c:pt idx="2">
                  <c:v>1.6925251034483004</c:v>
                </c:pt>
                <c:pt idx="3">
                  <c:v>2.1048925517241024</c:v>
                </c:pt>
                <c:pt idx="4">
                  <c:v>2.0038314827585992</c:v>
                </c:pt>
                <c:pt idx="5">
                  <c:v>2.4292346551724009</c:v>
                </c:pt>
                <c:pt idx="6">
                  <c:v>2.3157362413792981</c:v>
                </c:pt>
                <c:pt idx="7">
                  <c:v>2.2369820344827005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summary!$AF$4</c:f>
              <c:strCache>
                <c:ptCount val="1"/>
                <c:pt idx="0">
                  <c:v>sri-ipb2-27b-h2-100ns-V^2/Power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summary!$AF$5:$AF$10</c:f>
              <c:numCache>
                <c:formatCode>0.00</c:formatCode>
                <c:ptCount val="6"/>
                <c:pt idx="0">
                  <c:v>0.47476416788407683</c:v>
                </c:pt>
                <c:pt idx="1">
                  <c:v>0.45051559853487683</c:v>
                </c:pt>
                <c:pt idx="2">
                  <c:v>0.45954751716538478</c:v>
                </c:pt>
                <c:pt idx="3">
                  <c:v>0.5257794244205628</c:v>
                </c:pt>
                <c:pt idx="4">
                  <c:v>0.48912200933247746</c:v>
                </c:pt>
                <c:pt idx="5">
                  <c:v>0.49239088394022856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96128"/>
        <c:axId val="358896704"/>
      </c:scatterChart>
      <c:valAx>
        <c:axId val="358896128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8896704"/>
        <c:crosses val="autoZero"/>
        <c:crossBetween val="midCat"/>
      </c:valAx>
      <c:valAx>
        <c:axId val="358896704"/>
        <c:scaling>
          <c:orientation val="minMax"/>
          <c:max val="0.5"/>
          <c:min val="0.1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89612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3.6443193336077505E-2"/>
          <c:y val="2.8985507246376812E-2"/>
          <c:w val="0.92205636184178508"/>
          <c:h val="0.11009557767543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summary!$M$4</c:f>
              <c:strCache>
                <c:ptCount val="1"/>
                <c:pt idx="0">
                  <c:v>ipb1-30b-he-dc-HpDrop/Power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summary!$M$5:$M$12</c:f>
            </c:numRef>
          </c:yVal>
          <c:smooth val="1"/>
        </c:ser>
        <c:ser>
          <c:idx val="0"/>
          <c:order val="1"/>
          <c:tx>
            <c:strRef>
              <c:f>summary!$U$4</c:f>
              <c:strCache>
                <c:ptCount val="1"/>
                <c:pt idx="0">
                  <c:v>sri-ipb2-27b-h2-dc-HpDrop/Power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summary!$U$5:$U$12</c:f>
              <c:numCache>
                <c:formatCode>0.00</c:formatCode>
                <c:ptCount val="8"/>
                <c:pt idx="0">
                  <c:v>359</c:v>
                </c:pt>
                <c:pt idx="1">
                  <c:v>359</c:v>
                </c:pt>
                <c:pt idx="2">
                  <c:v>359</c:v>
                </c:pt>
                <c:pt idx="3">
                  <c:v>359</c:v>
                </c:pt>
                <c:pt idx="4">
                  <c:v>359</c:v>
                </c:pt>
                <c:pt idx="5">
                  <c:v>358</c:v>
                </c:pt>
                <c:pt idx="6">
                  <c:v>359</c:v>
                </c:pt>
                <c:pt idx="7">
                  <c:v>359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summary!$AH$4</c:f>
              <c:strCache>
                <c:ptCount val="1"/>
                <c:pt idx="0">
                  <c:v>sri-ipb2-27b-h2-100ns-HpDrop/Power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summary!$AH$5:$AH$10</c:f>
              <c:numCache>
                <c:formatCode>0.00</c:formatCode>
                <c:ptCount val="6"/>
                <c:pt idx="0">
                  <c:v>0.31660137724348869</c:v>
                </c:pt>
                <c:pt idx="1">
                  <c:v>0.41362211116651193</c:v>
                </c:pt>
                <c:pt idx="2">
                  <c:v>0.47976826795010635</c:v>
                </c:pt>
                <c:pt idx="3">
                  <c:v>0.54232711898540698</c:v>
                </c:pt>
                <c:pt idx="4">
                  <c:v>0.42959869498833597</c:v>
                </c:pt>
                <c:pt idx="5">
                  <c:v>0.35850910404524527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899008"/>
        <c:axId val="359407616"/>
      </c:scatterChart>
      <c:valAx>
        <c:axId val="35889900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9407616"/>
        <c:crosses val="autoZero"/>
        <c:crossBetween val="midCat"/>
      </c:valAx>
      <c:valAx>
        <c:axId val="359407616"/>
        <c:scaling>
          <c:orientation val="minMax"/>
          <c:max val="0.65000000000000013"/>
          <c:min val="0.3000000000000000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8990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summary!$AS$4</c:f>
              <c:strCache>
                <c:ptCount val="1"/>
                <c:pt idx="0">
                  <c:v>ipb3-32-h2-91ns-HpDrop/V^2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summary!$AS$5:$AS$10</c:f>
              <c:numCache>
                <c:formatCode>0.00</c:formatCode>
                <c:ptCount val="6"/>
                <c:pt idx="0">
                  <c:v>6.5960170850338056</c:v>
                </c:pt>
                <c:pt idx="1">
                  <c:v>5.0575484203024139</c:v>
                </c:pt>
                <c:pt idx="2">
                  <c:v>4.3314624209429313</c:v>
                </c:pt>
                <c:pt idx="3">
                  <c:v>3.6806285003368702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summary!$AO$4</c:f>
              <c:strCache>
                <c:ptCount val="1"/>
                <c:pt idx="0">
                  <c:v>ipb3-32b-h2-100ns-HpDrop/V^2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summary!$B$5:$B$12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summary!$AO$5:$AO$10</c:f>
              <c:numCache>
                <c:formatCode>0.00</c:formatCode>
                <c:ptCount val="6"/>
                <c:pt idx="0">
                  <c:v>6.9510143949533791</c:v>
                </c:pt>
                <c:pt idx="1">
                  <c:v>5.8839379386110169</c:v>
                </c:pt>
                <c:pt idx="2">
                  <c:v>4.9426631753240224</c:v>
                </c:pt>
                <c:pt idx="3">
                  <c:v>4.1464144941471011</c:v>
                </c:pt>
                <c:pt idx="4">
                  <c:v>4.7565708560402795</c:v>
                </c:pt>
                <c:pt idx="5">
                  <c:v>4.5104938506916854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9920"/>
        <c:axId val="359410496"/>
      </c:scatterChart>
      <c:valAx>
        <c:axId val="35940992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9410496"/>
        <c:crosses val="autoZero"/>
        <c:crossBetween val="midCat"/>
      </c:valAx>
      <c:valAx>
        <c:axId val="359410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4099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'ipb1-30b-he-122016'!$R$3:$R$5</c:f>
              <c:numCache>
                <c:formatCode>0.00</c:formatCode>
                <c:ptCount val="3"/>
                <c:pt idx="0">
                  <c:v>1.5164828275862003</c:v>
                </c:pt>
                <c:pt idx="1">
                  <c:v>3.1112858620689599</c:v>
                </c:pt>
                <c:pt idx="2">
                  <c:v>5.1481285172413802</c:v>
                </c:pt>
              </c:numCache>
            </c:numRef>
          </c:xVal>
          <c:yVal>
            <c:numRef>
              <c:f>'ipb1-30b-he-122016'!$V$3:$V$5</c:f>
              <c:numCache>
                <c:formatCode>0.00</c:formatCode>
                <c:ptCount val="3"/>
                <c:pt idx="0">
                  <c:v>0.49259248670044398</c:v>
                </c:pt>
                <c:pt idx="1">
                  <c:v>1.0010597091686444</c:v>
                </c:pt>
                <c:pt idx="2">
                  <c:v>1.6939479374459994</c:v>
                </c:pt>
              </c:numCache>
            </c:numRef>
          </c:yVal>
          <c:smooth val="1"/>
        </c:ser>
        <c:ser>
          <c:idx val="1"/>
          <c:order val="1"/>
          <c:tx>
            <c:v>200</c:v>
          </c:tx>
          <c:marker>
            <c:symbol val="none"/>
          </c:marker>
          <c:xVal>
            <c:numRef>
              <c:f>'ipb1-30b-he-122016'!$R$8:$R$10</c:f>
              <c:numCache>
                <c:formatCode>0.00</c:formatCode>
                <c:ptCount val="3"/>
                <c:pt idx="0">
                  <c:v>1.4908408275862008</c:v>
                </c:pt>
                <c:pt idx="1">
                  <c:v>3.0599143448276003</c:v>
                </c:pt>
                <c:pt idx="2">
                  <c:v>5.0247785517241113</c:v>
                </c:pt>
              </c:numCache>
            </c:numRef>
          </c:xVal>
          <c:yVal>
            <c:numRef>
              <c:f>'ipb1-30b-he-122016'!$V$8:$V$10</c:f>
              <c:numCache>
                <c:formatCode>0.00</c:formatCode>
                <c:ptCount val="3"/>
                <c:pt idx="0">
                  <c:v>0.49148560708977374</c:v>
                </c:pt>
                <c:pt idx="1">
                  <c:v>1.0007122647161482</c:v>
                </c:pt>
                <c:pt idx="2">
                  <c:v>1.6942410159703523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'ipb1-30b-he-122016'!$A$12</c:f>
              <c:strCache>
                <c:ptCount val="1"/>
                <c:pt idx="0">
                  <c:v>250</c:v>
                </c:pt>
              </c:strCache>
            </c:strRef>
          </c:tx>
          <c:marker>
            <c:symbol val="none"/>
          </c:marker>
          <c:xVal>
            <c:numRef>
              <c:f>'ipb1-30b-he-122016'!$R$13:$R$15</c:f>
              <c:numCache>
                <c:formatCode>0.00</c:formatCode>
                <c:ptCount val="3"/>
                <c:pt idx="0">
                  <c:v>1.5125322413794002</c:v>
                </c:pt>
                <c:pt idx="1">
                  <c:v>3.0001544137930996</c:v>
                </c:pt>
                <c:pt idx="2">
                  <c:v>4.9297091034482996</c:v>
                </c:pt>
              </c:numCache>
            </c:numRef>
          </c:xVal>
          <c:yVal>
            <c:numRef>
              <c:f>'ipb1-30b-he-122016'!$V$13:$V$15</c:f>
              <c:numCache>
                <c:formatCode>0.00</c:formatCode>
                <c:ptCount val="3"/>
                <c:pt idx="0">
                  <c:v>0.49279622788778799</c:v>
                </c:pt>
                <c:pt idx="1">
                  <c:v>1.0018966916113128</c:v>
                </c:pt>
                <c:pt idx="2">
                  <c:v>1.6953845178054565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12800"/>
        <c:axId val="359413376"/>
      </c:scatterChart>
      <c:valAx>
        <c:axId val="3594128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9413376"/>
        <c:crosses val="autoZero"/>
        <c:crossBetween val="midCat"/>
      </c:valAx>
      <c:valAx>
        <c:axId val="359413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4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'sri-ipb2-27b-h2-100ns'!$Z$3:$Z$7</c:f>
              <c:numCache>
                <c:formatCode>0.00</c:formatCode>
                <c:ptCount val="5"/>
                <c:pt idx="0">
                  <c:v>1.8011947734046518</c:v>
                </c:pt>
                <c:pt idx="1">
                  <c:v>2.1471440512686546</c:v>
                </c:pt>
                <c:pt idx="2">
                  <c:v>2.4550523680910499</c:v>
                </c:pt>
                <c:pt idx="3">
                  <c:v>2.8266469668104235</c:v>
                </c:pt>
                <c:pt idx="4">
                  <c:v>3.1646785530289976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14528"/>
        <c:axId val="358113856"/>
      </c:scatterChart>
      <c:valAx>
        <c:axId val="3594145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8113856"/>
        <c:crosses val="autoZero"/>
        <c:crossBetween val="midCat"/>
      </c:valAx>
      <c:valAx>
        <c:axId val="358113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9414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15584"/>
        <c:axId val="358116160"/>
      </c:scatterChart>
      <c:valAx>
        <c:axId val="35811558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8116160"/>
        <c:crosses val="autoZero"/>
        <c:crossBetween val="midCat"/>
      </c:valAx>
      <c:valAx>
        <c:axId val="358116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11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(2)'!$E$4</c:f>
              <c:strCache>
                <c:ptCount val="1"/>
                <c:pt idx="0">
                  <c:v>ipb1-29b-he-HpDrop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(2)'!$E$5:$E$12</c:f>
              <c:numCache>
                <c:formatCode>0.00</c:formatCode>
                <c:ptCount val="8"/>
                <c:pt idx="0">
                  <c:v>3.712360344827581</c:v>
                </c:pt>
                <c:pt idx="1">
                  <c:v>3.5718684482759002</c:v>
                </c:pt>
                <c:pt idx="2">
                  <c:v>3.3836303448275995</c:v>
                </c:pt>
                <c:pt idx="3">
                  <c:v>3.6773934137931015</c:v>
                </c:pt>
                <c:pt idx="4">
                  <c:v>3.4341051379310024</c:v>
                </c:pt>
                <c:pt idx="5">
                  <c:v>3.7449736551724015</c:v>
                </c:pt>
                <c:pt idx="6">
                  <c:v>3.5521590689655014</c:v>
                </c:pt>
                <c:pt idx="7">
                  <c:v>3.3778713793103989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(2)'!$I$4</c:f>
              <c:strCache>
                <c:ptCount val="1"/>
                <c:pt idx="0">
                  <c:v>ipb1-29b-h2-HpDrop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(2)'!$I$5:$I$12</c:f>
              <c:numCache>
                <c:formatCode>0.00</c:formatCode>
                <c:ptCount val="8"/>
                <c:pt idx="0">
                  <c:v>2.4397763793103495</c:v>
                </c:pt>
                <c:pt idx="1">
                  <c:v>4.100311344827599</c:v>
                </c:pt>
                <c:pt idx="2">
                  <c:v>4.2481895862068981</c:v>
                </c:pt>
                <c:pt idx="3">
                  <c:v>4.9007771724138003</c:v>
                </c:pt>
                <c:pt idx="4">
                  <c:v>4.8523054827586023</c:v>
                </c:pt>
                <c:pt idx="5">
                  <c:v>5.4970714827586065</c:v>
                </c:pt>
                <c:pt idx="6">
                  <c:v>5.4054988620690025</c:v>
                </c:pt>
                <c:pt idx="7">
                  <c:v>5.1765607931033983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44928"/>
        <c:axId val="357245504"/>
      </c:scatterChart>
      <c:valAx>
        <c:axId val="35724492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245504"/>
        <c:crosses val="autoZero"/>
        <c:crossBetween val="midCat"/>
      </c:valAx>
      <c:valAx>
        <c:axId val="357245504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357244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'sri-ipb2-27b-h2-100ns'!$U$3:$U$7</c:f>
              <c:numCache>
                <c:formatCode>0.00</c:formatCode>
                <c:ptCount val="5"/>
                <c:pt idx="0">
                  <c:v>1.3926136206896604</c:v>
                </c:pt>
                <c:pt idx="1">
                  <c:v>1.6566150000000004</c:v>
                </c:pt>
                <c:pt idx="2">
                  <c:v>1.9266891724138011</c:v>
                </c:pt>
                <c:pt idx="3">
                  <c:v>2.192077310344831</c:v>
                </c:pt>
                <c:pt idx="4">
                  <c:v>2.430976586206901</c:v>
                </c:pt>
              </c:numCache>
            </c:numRef>
          </c:xVal>
          <c:yVal>
            <c:numRef>
              <c:f>'sri-ipb2-27b-h2-100ns'!$X$3:$X$7</c:f>
              <c:numCache>
                <c:formatCode>0.00</c:formatCode>
                <c:ptCount val="5"/>
                <c:pt idx="0">
                  <c:v>3.7938726113897658</c:v>
                </c:pt>
                <c:pt idx="1">
                  <c:v>4.2945849820920046</c:v>
                </c:pt>
                <c:pt idx="2">
                  <c:v>4.9170952960771785</c:v>
                </c:pt>
                <c:pt idx="3">
                  <c:v>5.5167359302203565</c:v>
                </c:pt>
                <c:pt idx="4">
                  <c:v>6.2130988194410861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17888"/>
        <c:axId val="358118464"/>
      </c:scatterChart>
      <c:valAx>
        <c:axId val="3581178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58118464"/>
        <c:crosses val="autoZero"/>
        <c:crossBetween val="midCat"/>
      </c:valAx>
      <c:valAx>
        <c:axId val="3581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811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47808"/>
        <c:axId val="357248384"/>
      </c:scatterChart>
      <c:valAx>
        <c:axId val="35724780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248384"/>
        <c:crosses val="autoZero"/>
        <c:crossBetween val="midCat"/>
      </c:valAx>
      <c:valAx>
        <c:axId val="3572483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247808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(2)'!$Y$4</c:f>
              <c:strCache>
                <c:ptCount val="1"/>
                <c:pt idx="0">
                  <c:v>ipb3-32b-he-HpDrop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4.3078510689654994</c:v>
                </c:pt>
                <c:pt idx="1">
                  <c:v>4.1422275862069</c:v>
                </c:pt>
                <c:pt idx="2">
                  <c:v>3.8951769655171979</c:v>
                </c:pt>
                <c:pt idx="3">
                  <c:v>4.1447118965517049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ipb3-32b-h2-HpDrop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5.6415098965516908</c:v>
                </c:pt>
                <c:pt idx="1">
                  <c:v>5.9750809655173001</c:v>
                </c:pt>
                <c:pt idx="2">
                  <c:v>5.8601839310343991</c:v>
                </c:pt>
                <c:pt idx="3">
                  <c:v>6.4431794827585982</c:v>
                </c:pt>
                <c:pt idx="4">
                  <c:v>6.1218683103448015</c:v>
                </c:pt>
                <c:pt idx="5">
                  <c:v>6.4747437586206971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50688"/>
        <c:axId val="357251264"/>
      </c:scatterChart>
      <c:valAx>
        <c:axId val="357250688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251264"/>
        <c:crosses val="autoZero"/>
        <c:crossBetween val="midCat"/>
      </c:valAx>
      <c:valAx>
        <c:axId val="357251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2506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(2)'!$Y$4</c:f>
              <c:strCache>
                <c:ptCount val="1"/>
                <c:pt idx="0">
                  <c:v>ipb3-32b-he-HpDrop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(2)'!$Y$5:$Y$8</c:f>
              <c:numCache>
                <c:formatCode>0.00</c:formatCode>
                <c:ptCount val="4"/>
                <c:pt idx="0">
                  <c:v>4.3078510689654994</c:v>
                </c:pt>
                <c:pt idx="1">
                  <c:v>4.1422275862069</c:v>
                </c:pt>
                <c:pt idx="2">
                  <c:v>3.8951769655171979</c:v>
                </c:pt>
                <c:pt idx="3">
                  <c:v>4.1447118965517049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(2)'!$AC$4</c:f>
              <c:strCache>
                <c:ptCount val="1"/>
                <c:pt idx="0">
                  <c:v>ipb3-32b-h2-HpDrop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(2)'!$AC$5:$AC$10</c:f>
              <c:numCache>
                <c:formatCode>0.00</c:formatCode>
                <c:ptCount val="6"/>
                <c:pt idx="0">
                  <c:v>5.6415098965516908</c:v>
                </c:pt>
                <c:pt idx="1">
                  <c:v>5.9750809655173001</c:v>
                </c:pt>
                <c:pt idx="2">
                  <c:v>5.8601839310343991</c:v>
                </c:pt>
                <c:pt idx="3">
                  <c:v>6.4431794827585982</c:v>
                </c:pt>
                <c:pt idx="4">
                  <c:v>6.1218683103448015</c:v>
                </c:pt>
                <c:pt idx="5">
                  <c:v>6.4747437586206971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3920"/>
        <c:axId val="357434496"/>
      </c:scatterChart>
      <c:valAx>
        <c:axId val="35743392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434496"/>
        <c:crosses val="autoZero"/>
        <c:crossBetween val="midCat"/>
      </c:valAx>
      <c:valAx>
        <c:axId val="357434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43392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2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'summary (2)'!$M$4</c:f>
              <c:strCache>
                <c:ptCount val="1"/>
                <c:pt idx="0">
                  <c:v>ipb1-30b-he-dc-HpDrop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(2)'!$M$5:$M$12</c:f>
              <c:numCache>
                <c:formatCode>0.00</c:formatCode>
                <c:ptCount val="8"/>
                <c:pt idx="0">
                  <c:v>5.2957469310344791</c:v>
                </c:pt>
                <c:pt idx="1">
                  <c:v>5.1064198965517491</c:v>
                </c:pt>
                <c:pt idx="2">
                  <c:v>4.9243379310345006</c:v>
                </c:pt>
                <c:pt idx="3">
                  <c:v>5.3103874482759004</c:v>
                </c:pt>
                <c:pt idx="4">
                  <c:v>5.0876585862069028</c:v>
                </c:pt>
                <c:pt idx="5">
                  <c:v>5.5029764827585979</c:v>
                </c:pt>
                <c:pt idx="6">
                  <c:v>5.228206896551697</c:v>
                </c:pt>
                <c:pt idx="7">
                  <c:v>4.9144896551724955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(2)'!$U$4</c:f>
              <c:strCache>
                <c:ptCount val="1"/>
                <c:pt idx="0">
                  <c:v>sri-ipb2-27b-h2-dc-HpDrop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(2)'!$U$5:$U$12</c:f>
              <c:numCache>
                <c:formatCode>0.00</c:formatCode>
                <c:ptCount val="8"/>
                <c:pt idx="0">
                  <c:v>5.2084389655172503</c:v>
                </c:pt>
                <c:pt idx="1">
                  <c:v>5.47908541379309</c:v>
                </c:pt>
                <c:pt idx="2">
                  <c:v>5.4503127931034996</c:v>
                </c:pt>
                <c:pt idx="3">
                  <c:v>6.1004233103448016</c:v>
                </c:pt>
                <c:pt idx="4">
                  <c:v>5.9303091724138</c:v>
                </c:pt>
                <c:pt idx="5">
                  <c:v>6.5042073793102979</c:v>
                </c:pt>
                <c:pt idx="6">
                  <c:v>6.2464275862068988</c:v>
                </c:pt>
                <c:pt idx="7">
                  <c:v>5.9997014482758004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6800"/>
        <c:axId val="357437376"/>
      </c:scatterChart>
      <c:valAx>
        <c:axId val="357436800"/>
        <c:scaling>
          <c:orientation val="minMax"/>
          <c:max val="5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437376"/>
        <c:crosses val="autoZero"/>
        <c:crossBetween val="midCat"/>
      </c:valAx>
      <c:valAx>
        <c:axId val="357437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43680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9.7979797979797986E-2"/>
          <c:y val="2.5316455696202531E-2"/>
          <c:w val="0.81704755111734939"/>
          <c:h val="7.629921259842520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(2)'!$AL$4</c:f>
              <c:strCache>
                <c:ptCount val="1"/>
                <c:pt idx="0">
                  <c:v>sri-ipb2-27-91ns-HpDrop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(2)'!$AL$5:$AL$10</c:f>
              <c:numCache>
                <c:formatCode>0.00</c:formatCode>
                <c:ptCount val="6"/>
                <c:pt idx="0">
                  <c:v>2.0130444137931001</c:v>
                </c:pt>
                <c:pt idx="1">
                  <c:v>2.8024786206896994</c:v>
                </c:pt>
                <c:pt idx="2">
                  <c:v>3.7854022068965989</c:v>
                </c:pt>
                <c:pt idx="3">
                  <c:v>4.9169705862069009</c:v>
                </c:pt>
                <c:pt idx="4">
                  <c:v>3.6760347241378994</c:v>
                </c:pt>
                <c:pt idx="5">
                  <c:v>2.9234798965516973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(2)'!$AH$4</c:f>
              <c:strCache>
                <c:ptCount val="1"/>
                <c:pt idx="0">
                  <c:v>sri-ipb2-27b-h2-100ns-HpDrop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(2)'!$AH$5:$AH$10</c:f>
              <c:numCache>
                <c:formatCode>0.00</c:formatCode>
                <c:ptCount val="6"/>
                <c:pt idx="0">
                  <c:v>2.430976586206901</c:v>
                </c:pt>
                <c:pt idx="1">
                  <c:v>3.2780191379309986</c:v>
                </c:pt>
                <c:pt idx="2">
                  <c:v>4.1928654827585987</c:v>
                </c:pt>
                <c:pt idx="3">
                  <c:v>4.9437829310345016</c:v>
                </c:pt>
                <c:pt idx="4">
                  <c:v>3.6474953793103992</c:v>
                </c:pt>
                <c:pt idx="5">
                  <c:v>2.9145648965517026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9680"/>
        <c:axId val="357440256"/>
      </c:scatterChart>
      <c:valAx>
        <c:axId val="357439680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440256"/>
        <c:crosses val="autoZero"/>
        <c:crossBetween val="midCat"/>
      </c:valAx>
      <c:valAx>
        <c:axId val="357440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4396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'summary (2)'!$AK$4</c:f>
              <c:strCache>
                <c:ptCount val="1"/>
                <c:pt idx="0">
                  <c:v>sri-ipb2-27-91ns-V^2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(2)'!$AK$5:$AK$10</c:f>
              <c:numCache>
                <c:formatCode>0.00</c:formatCode>
                <c:ptCount val="6"/>
                <c:pt idx="0">
                  <c:v>3.4501041065101705</c:v>
                </c:pt>
                <c:pt idx="1">
                  <c:v>3.3494847444119156</c:v>
                </c:pt>
                <c:pt idx="2">
                  <c:v>3.5995420800197837</c:v>
                </c:pt>
                <c:pt idx="3">
                  <c:v>4.4419872051753444</c:v>
                </c:pt>
                <c:pt idx="4">
                  <c:v>3.7662426119863981</c:v>
                </c:pt>
                <c:pt idx="5">
                  <c:v>3.5083944160570173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'summary (2)'!$AG$4</c:f>
              <c:strCache>
                <c:ptCount val="1"/>
                <c:pt idx="0">
                  <c:v>sri-ipb2-27b-h2-100ns-V^2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'summary (2)'!$C$5:$C$12</c:f>
              <c:numCache>
                <c:formatCode>0</c:formatCode>
                <c:ptCount val="8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450</c:v>
                </c:pt>
                <c:pt idx="7">
                  <c:v>500</c:v>
                </c:pt>
              </c:numCache>
            </c:numRef>
          </c:xVal>
          <c:yVal>
            <c:numRef>
              <c:f>'summary (2)'!$AG$5:$AG$10</c:f>
              <c:numCache>
                <c:formatCode>0.00</c:formatCode>
                <c:ptCount val="6"/>
                <c:pt idx="0">
                  <c:v>3.1646785530289976</c:v>
                </c:pt>
                <c:pt idx="1">
                  <c:v>3.2462728554529483</c:v>
                </c:pt>
                <c:pt idx="2">
                  <c:v>3.7899346190747139</c:v>
                </c:pt>
                <c:pt idx="3">
                  <c:v>4.3176538775388114</c:v>
                </c:pt>
                <c:pt idx="4">
                  <c:v>3.6493729727572819</c:v>
                </c:pt>
                <c:pt idx="5">
                  <c:v>3.3435047140467358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90144"/>
        <c:axId val="357590720"/>
      </c:scatterChart>
      <c:valAx>
        <c:axId val="357590144"/>
        <c:scaling>
          <c:orientation val="minMax"/>
          <c:max val="400"/>
          <c:min val="150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357590720"/>
        <c:crosses val="autoZero"/>
        <c:crossBetween val="midCat"/>
      </c:valAx>
      <c:valAx>
        <c:axId val="357590720"/>
        <c:scaling>
          <c:orientation val="minMax"/>
          <c:max val="0.60000000000000009"/>
          <c:min val="0.4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759014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95250</xdr:rowOff>
    </xdr:from>
    <xdr:to>
      <xdr:col>8</xdr:col>
      <xdr:colOff>704850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8</xdr:col>
      <xdr:colOff>704850</xdr:colOff>
      <xdr:row>45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742950</xdr:colOff>
      <xdr:row>13</xdr:row>
      <xdr:rowOff>142874</xdr:rowOff>
    </xdr:from>
    <xdr:to>
      <xdr:col>15</xdr:col>
      <xdr:colOff>190500</xdr:colOff>
      <xdr:row>29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161924</xdr:colOff>
      <xdr:row>29</xdr:row>
      <xdr:rowOff>133350</xdr:rowOff>
    </xdr:from>
    <xdr:to>
      <xdr:col>15</xdr:col>
      <xdr:colOff>257174</xdr:colOff>
      <xdr:row>45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114300</xdr:colOff>
      <xdr:row>46</xdr:row>
      <xdr:rowOff>9525</xdr:rowOff>
    </xdr:from>
    <xdr:to>
      <xdr:col>15</xdr:col>
      <xdr:colOff>209550</xdr:colOff>
      <xdr:row>61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14</xdr:col>
      <xdr:colOff>552451</xdr:colOff>
      <xdr:row>78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13</xdr:row>
      <xdr:rowOff>190499</xdr:rowOff>
    </xdr:from>
    <xdr:to>
      <xdr:col>25</xdr:col>
      <xdr:colOff>914400</xdr:colOff>
      <xdr:row>39</xdr:row>
      <xdr:rowOff>161924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33</xdr:col>
      <xdr:colOff>104775</xdr:colOff>
      <xdr:row>29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41</xdr:col>
      <xdr:colOff>447675</xdr:colOff>
      <xdr:row>29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19050</xdr:colOff>
      <xdr:row>30</xdr:row>
      <xdr:rowOff>161925</xdr:rowOff>
    </xdr:from>
    <xdr:to>
      <xdr:col>34</xdr:col>
      <xdr:colOff>238125</xdr:colOff>
      <xdr:row>52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51</xdr:row>
      <xdr:rowOff>180975</xdr:rowOff>
    </xdr:from>
    <xdr:to>
      <xdr:col>34</xdr:col>
      <xdr:colOff>219075</xdr:colOff>
      <xdr:row>77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14</xdr:row>
      <xdr:rowOff>0</xdr:rowOff>
    </xdr:from>
    <xdr:to>
      <xdr:col>49</xdr:col>
      <xdr:colOff>514350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8</xdr:col>
      <xdr:colOff>0</xdr:colOff>
      <xdr:row>62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95250</xdr:rowOff>
    </xdr:from>
    <xdr:to>
      <xdr:col>7</xdr:col>
      <xdr:colOff>704850</xdr:colOff>
      <xdr:row>29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95250</xdr:rowOff>
    </xdr:from>
    <xdr:to>
      <xdr:col>7</xdr:col>
      <xdr:colOff>704850</xdr:colOff>
      <xdr:row>45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742950</xdr:colOff>
      <xdr:row>13</xdr:row>
      <xdr:rowOff>142874</xdr:rowOff>
    </xdr:from>
    <xdr:to>
      <xdr:col>14</xdr:col>
      <xdr:colOff>190500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161924</xdr:colOff>
      <xdr:row>29</xdr:row>
      <xdr:rowOff>133350</xdr:rowOff>
    </xdr:from>
    <xdr:to>
      <xdr:col>14</xdr:col>
      <xdr:colOff>257174</xdr:colOff>
      <xdr:row>45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46</xdr:row>
      <xdr:rowOff>9525</xdr:rowOff>
    </xdr:from>
    <xdr:to>
      <xdr:col>14</xdr:col>
      <xdr:colOff>209550</xdr:colOff>
      <xdr:row>61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123825</xdr:colOff>
      <xdr:row>63</xdr:row>
      <xdr:rowOff>9525</xdr:rowOff>
    </xdr:from>
    <xdr:to>
      <xdr:col>8</xdr:col>
      <xdr:colOff>76200</xdr:colOff>
      <xdr:row>80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13</xdr:col>
      <xdr:colOff>552451</xdr:colOff>
      <xdr:row>78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</xdr:row>
      <xdr:rowOff>190499</xdr:rowOff>
    </xdr:from>
    <xdr:to>
      <xdr:col>24</xdr:col>
      <xdr:colOff>914400</xdr:colOff>
      <xdr:row>39</xdr:row>
      <xdr:rowOff>161924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32</xdr:col>
      <xdr:colOff>104775</xdr:colOff>
      <xdr:row>29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14</xdr:row>
      <xdr:rowOff>0</xdr:rowOff>
    </xdr:from>
    <xdr:to>
      <xdr:col>40</xdr:col>
      <xdr:colOff>447675</xdr:colOff>
      <xdr:row>29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19050</xdr:colOff>
      <xdr:row>30</xdr:row>
      <xdr:rowOff>161925</xdr:rowOff>
    </xdr:from>
    <xdr:to>
      <xdr:col>33</xdr:col>
      <xdr:colOff>238125</xdr:colOff>
      <xdr:row>52</xdr:row>
      <xdr:rowOff>9525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51</xdr:row>
      <xdr:rowOff>180975</xdr:rowOff>
    </xdr:from>
    <xdr:to>
      <xdr:col>33</xdr:col>
      <xdr:colOff>219075</xdr:colOff>
      <xdr:row>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14</xdr:row>
      <xdr:rowOff>0</xdr:rowOff>
    </xdr:from>
    <xdr:to>
      <xdr:col>48</xdr:col>
      <xdr:colOff>514350</xdr:colOff>
      <xdr:row>29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12</xdr:row>
      <xdr:rowOff>4762</xdr:rowOff>
    </xdr:from>
    <xdr:to>
      <xdr:col>15</xdr:col>
      <xdr:colOff>366712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314325</xdr:colOff>
      <xdr:row>14</xdr:row>
      <xdr:rowOff>157162</xdr:rowOff>
    </xdr:from>
    <xdr:to>
      <xdr:col>36</xdr:col>
      <xdr:colOff>9525</xdr:colOff>
      <xdr:row>29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13</xdr:row>
      <xdr:rowOff>47625</xdr:rowOff>
    </xdr:from>
    <xdr:to>
      <xdr:col>26</xdr:col>
      <xdr:colOff>485775</xdr:colOff>
      <xdr:row>27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13</xdr:row>
      <xdr:rowOff>47625</xdr:rowOff>
    </xdr:from>
    <xdr:to>
      <xdr:col>26</xdr:col>
      <xdr:colOff>485775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J1" zoomScaleNormal="100" workbookViewId="0">
      <selection activeCell="I5" sqref="I5"/>
    </sheetView>
  </sheetViews>
  <sheetFormatPr defaultColWidth="9" defaultRowHeight="15" x14ac:dyDescent="0.25"/>
  <cols>
    <col min="1" max="1" width="3" style="9" bestFit="1" customWidth="1"/>
    <col min="2" max="2" width="3" style="9" customWidth="1"/>
    <col min="3" max="3" width="6" style="2" bestFit="1" customWidth="1"/>
    <col min="4" max="4" width="10.85546875" style="2" bestFit="1" customWidth="1"/>
    <col min="5" max="5" width="11.85546875" style="2" bestFit="1" customWidth="1"/>
    <col min="6" max="6" width="14.42578125" style="2" bestFit="1" customWidth="1"/>
    <col min="7" max="7" width="10.42578125" style="2" bestFit="1" customWidth="1"/>
    <col min="8" max="8" width="10.85546875" style="2" bestFit="1" customWidth="1"/>
    <col min="9" max="9" width="11.85546875" style="2" bestFit="1" customWidth="1"/>
    <col min="10" max="10" width="14.42578125" style="2" bestFit="1" customWidth="1"/>
    <col min="11" max="11" width="10.42578125" style="2" bestFit="1" customWidth="1"/>
    <col min="12" max="12" width="10.7109375" style="2" customWidth="1"/>
    <col min="13" max="13" width="12" style="2" customWidth="1"/>
    <col min="14" max="14" width="14.140625" style="2" customWidth="1"/>
    <col min="15" max="15" width="10.7109375" style="2" customWidth="1"/>
    <col min="16" max="19" width="10.7109375" style="2" hidden="1" customWidth="1"/>
    <col min="20" max="20" width="10.7109375" style="2" customWidth="1"/>
    <col min="21" max="21" width="12" style="2" customWidth="1"/>
    <col min="22" max="22" width="14" style="2" customWidth="1"/>
    <col min="23" max="23" width="10.7109375" style="2" customWidth="1"/>
    <col min="24" max="24" width="11.7109375" style="2" bestFit="1" customWidth="1"/>
    <col min="25" max="25" width="11.85546875" style="2" customWidth="1"/>
    <col min="26" max="26" width="14" style="2" customWidth="1"/>
    <col min="27" max="28" width="10.7109375" style="2" customWidth="1"/>
    <col min="29" max="29" width="12.140625" style="2" customWidth="1"/>
    <col min="30" max="30" width="14" style="2" customWidth="1"/>
    <col min="31" max="31" width="10.7109375" style="2" customWidth="1"/>
    <col min="32" max="32" width="9.7109375" style="2" bestFit="1" customWidth="1"/>
    <col min="33" max="33" width="11.85546875" style="2" customWidth="1"/>
    <col min="34" max="34" width="12.28515625" style="2" customWidth="1"/>
    <col min="35" max="35" width="10" style="2" bestFit="1" customWidth="1"/>
    <col min="36" max="16384" width="9" style="2"/>
  </cols>
  <sheetData>
    <row r="1" spans="1:48" ht="47.25" customHeight="1" thickBot="1" x14ac:dyDescent="0.3">
      <c r="D1" s="17" t="str">
        <f ca="1">'ipb1-29b-he'!A1</f>
        <v>ipb1-29b-he</v>
      </c>
      <c r="E1" s="17" t="str">
        <f ca="1">D1</f>
        <v>ipb1-29b-he</v>
      </c>
      <c r="F1" s="17" t="str">
        <f ca="1">E1</f>
        <v>ipb1-29b-he</v>
      </c>
      <c r="G1" s="17" t="str">
        <f ca="1">F1</f>
        <v>ipb1-29b-he</v>
      </c>
      <c r="H1" s="27" t="str">
        <f ca="1">'ipb1-29b-h2'!A1</f>
        <v>ipb1-29b-h2</v>
      </c>
      <c r="I1" s="27" t="str">
        <f ca="1">H1</f>
        <v>ipb1-29b-h2</v>
      </c>
      <c r="J1" s="27" t="str">
        <f ca="1">I1</f>
        <v>ipb1-29b-h2</v>
      </c>
      <c r="K1" s="27" t="str">
        <f ca="1">J1</f>
        <v>ipb1-29b-h2</v>
      </c>
      <c r="L1" s="17" t="str">
        <f ca="1">'ipb1-30b-he-dc'!$A$1</f>
        <v>ipb1-30b-he-dc</v>
      </c>
      <c r="M1" s="17" t="str">
        <f ca="1">'ipb1-30b-he-dc'!$A$1</f>
        <v>ipb1-30b-he-dc</v>
      </c>
      <c r="N1" s="17" t="str">
        <f ca="1">'ipb1-30b-he-dc'!$A$1</f>
        <v>ipb1-30b-he-dc</v>
      </c>
      <c r="O1" s="17" t="str">
        <f ca="1">'ipb1-30b-he-dc'!$A$1</f>
        <v>ipb1-30b-he-dc</v>
      </c>
      <c r="P1" s="17" t="str">
        <f ca="1">'ipb1-30b-he-122016'!A1</f>
        <v>ipb1-30b-he-122016</v>
      </c>
      <c r="Q1" s="17" t="str">
        <f ca="1">P1</f>
        <v>ipb1-30b-he-122016</v>
      </c>
      <c r="R1" s="17" t="str">
        <f t="shared" ref="R1:S1" ca="1" si="0">Q1</f>
        <v>ipb1-30b-he-122016</v>
      </c>
      <c r="S1" s="17" t="str">
        <f t="shared" ca="1" si="0"/>
        <v>ipb1-30b-he-122016</v>
      </c>
      <c r="T1" s="24" t="str">
        <f ca="1">'sri-ipb2-27b-h2-dc'!A1</f>
        <v>sri-ipb2-27b-h2-dc</v>
      </c>
      <c r="U1" s="15" t="str">
        <f ca="1">T1</f>
        <v>sri-ipb2-27b-h2-dc</v>
      </c>
      <c r="V1" s="15" t="str">
        <f ca="1">U1</f>
        <v>sri-ipb2-27b-h2-dc</v>
      </c>
      <c r="W1" s="15" t="str">
        <f ca="1">V1</f>
        <v>sri-ipb2-27b-h2-dc</v>
      </c>
      <c r="X1" s="17" t="str">
        <f ca="1">'ipb3-32b-he'!A1</f>
        <v>ipb3-32b-he</v>
      </c>
      <c r="Y1" s="17" t="str">
        <f ca="1">X1</f>
        <v>ipb3-32b-he</v>
      </c>
      <c r="Z1" s="17" t="str">
        <f ca="1">Y1</f>
        <v>ipb3-32b-he</v>
      </c>
      <c r="AA1" s="17" t="str">
        <f ca="1">Z1</f>
        <v>ipb3-32b-he</v>
      </c>
      <c r="AB1" s="27" t="str">
        <f ca="1">'ipb3-32b-h2'!A1</f>
        <v>ipb3-32b-h2</v>
      </c>
      <c r="AC1" s="27" t="str">
        <f ca="1">AB1</f>
        <v>ipb3-32b-h2</v>
      </c>
      <c r="AD1" s="27" t="str">
        <f t="shared" ref="AD1:AE1" ca="1" si="1">AC1</f>
        <v>ipb3-32b-h2</v>
      </c>
      <c r="AE1" s="27" t="str">
        <f t="shared" ca="1" si="1"/>
        <v>ipb3-32b-h2</v>
      </c>
      <c r="AG1" s="17" t="str">
        <f ca="1">'sri-ipb2-27b-h2-100ns'!A1</f>
        <v>sri-ipb2-27b-h2-100ns</v>
      </c>
      <c r="AH1" s="17" t="str">
        <f ca="1">AG1</f>
        <v>sri-ipb2-27b-h2-100ns</v>
      </c>
      <c r="AI1" s="17" t="str">
        <f t="shared" ref="AI1:AJ1" ca="1" si="2">AH1</f>
        <v>sri-ipb2-27b-h2-100ns</v>
      </c>
      <c r="AJ1" s="17" t="str">
        <f t="shared" ca="1" si="2"/>
        <v>sri-ipb2-27b-h2-100ns</v>
      </c>
      <c r="AK1" s="15" t="str">
        <f ca="1">'sri-ipb2-27-91ns'!A1</f>
        <v>sri-ipb2-27-91ns</v>
      </c>
      <c r="AL1" s="15" t="str">
        <f ca="1">AK1</f>
        <v>sri-ipb2-27-91ns</v>
      </c>
      <c r="AM1" s="15" t="str">
        <f t="shared" ref="AM1:AN1" ca="1" si="3">AL1</f>
        <v>sri-ipb2-27-91ns</v>
      </c>
      <c r="AN1" s="15" t="str">
        <f t="shared" ca="1" si="3"/>
        <v>sri-ipb2-27-91ns</v>
      </c>
      <c r="AO1" s="17" t="str">
        <f ca="1">'ipb3-32b-h2-100ns'!A1</f>
        <v>ipb3-32b-h2-100ns</v>
      </c>
      <c r="AP1" s="17" t="str">
        <f ca="1">AO1</f>
        <v>ipb3-32b-h2-100ns</v>
      </c>
      <c r="AQ1" s="17" t="str">
        <f t="shared" ref="AQ1:AR1" ca="1" si="4">AP1</f>
        <v>ipb3-32b-h2-100ns</v>
      </c>
      <c r="AR1" s="17" t="str">
        <f t="shared" ca="1" si="4"/>
        <v>ipb3-32b-h2-100ns</v>
      </c>
      <c r="AS1" s="15" t="str">
        <f ca="1">'ipb3-32-h2-91ns'!A1</f>
        <v>ipb3-32-h2-91ns</v>
      </c>
      <c r="AT1" s="15" t="str">
        <f ca="1">AS1</f>
        <v>ipb3-32-h2-91ns</v>
      </c>
      <c r="AU1" s="15" t="str">
        <f t="shared" ref="AU1:AV1" ca="1" si="5">AT1</f>
        <v>ipb3-32-h2-91ns</v>
      </c>
      <c r="AV1" s="15" t="str">
        <f t="shared" ca="1" si="5"/>
        <v>ipb3-32-h2-91ns</v>
      </c>
    </row>
    <row r="2" spans="1:48" x14ac:dyDescent="0.25">
      <c r="C2" s="10" t="s">
        <v>4</v>
      </c>
      <c r="D2" s="18">
        <v>42655</v>
      </c>
      <c r="E2" s="19"/>
      <c r="F2" s="19"/>
      <c r="G2" s="19"/>
      <c r="H2" s="28">
        <v>42658</v>
      </c>
      <c r="I2" s="29"/>
      <c r="J2" s="29"/>
      <c r="K2" s="29"/>
      <c r="L2" s="18">
        <v>42684</v>
      </c>
      <c r="M2" s="19"/>
      <c r="N2" s="19"/>
      <c r="O2" s="19"/>
      <c r="P2" s="18">
        <v>42724</v>
      </c>
      <c r="Q2" s="19"/>
      <c r="R2" s="19"/>
      <c r="S2" s="19"/>
      <c r="T2" s="25">
        <v>42658</v>
      </c>
      <c r="U2" s="16"/>
      <c r="V2" s="16"/>
      <c r="W2" s="16"/>
      <c r="X2" s="18">
        <v>42713</v>
      </c>
      <c r="Y2" s="19"/>
      <c r="Z2" s="19"/>
      <c r="AA2" s="19"/>
      <c r="AB2" s="28">
        <v>42735</v>
      </c>
      <c r="AC2" s="29"/>
      <c r="AD2" s="29"/>
      <c r="AE2" s="29"/>
      <c r="AG2" s="18">
        <v>42742</v>
      </c>
      <c r="AH2" s="19"/>
      <c r="AI2" s="19"/>
      <c r="AJ2" s="19"/>
      <c r="AK2" s="11">
        <v>42742</v>
      </c>
      <c r="AL2" s="16"/>
      <c r="AM2" s="16"/>
      <c r="AN2" s="16"/>
      <c r="AO2" s="19">
        <v>42742</v>
      </c>
      <c r="AP2" s="19"/>
      <c r="AQ2" s="19"/>
      <c r="AR2" s="19"/>
      <c r="AS2" s="16">
        <v>42742</v>
      </c>
      <c r="AT2" s="16"/>
      <c r="AU2" s="16"/>
      <c r="AV2" s="16"/>
    </row>
    <row r="3" spans="1:48" ht="30" x14ac:dyDescent="0.25">
      <c r="C3" s="5" t="s">
        <v>39</v>
      </c>
      <c r="D3" s="20" t="s">
        <v>26</v>
      </c>
      <c r="E3" s="21" t="s">
        <v>42</v>
      </c>
      <c r="F3" s="21" t="s">
        <v>32</v>
      </c>
      <c r="G3" s="21" t="s">
        <v>38</v>
      </c>
      <c r="H3" s="30" t="str">
        <f>D3</f>
        <v>V^2</v>
      </c>
      <c r="I3" s="30" t="str">
        <f t="shared" ref="I3:K3" si="6">E3</f>
        <v>HpDrop</v>
      </c>
      <c r="J3" s="30" t="str">
        <f t="shared" si="6"/>
        <v>Power</v>
      </c>
      <c r="K3" s="30" t="str">
        <f t="shared" si="6"/>
        <v>intT/CoreT</v>
      </c>
      <c r="L3" s="31" t="str">
        <f>H3</f>
        <v>V^2</v>
      </c>
      <c r="M3" s="31" t="str">
        <f t="shared" ref="M3:O3" si="7">I3</f>
        <v>HpDrop</v>
      </c>
      <c r="N3" s="31" t="str">
        <f t="shared" si="7"/>
        <v>Power</v>
      </c>
      <c r="O3" s="31" t="str">
        <f t="shared" si="7"/>
        <v>intT/CoreT</v>
      </c>
      <c r="P3" s="31" t="str">
        <f>L3</f>
        <v>V^2</v>
      </c>
      <c r="Q3" s="31" t="str">
        <f t="shared" ref="Q3:S3" si="8">M3</f>
        <v>HpDrop</v>
      </c>
      <c r="R3" s="31" t="str">
        <f t="shared" si="8"/>
        <v>Power</v>
      </c>
      <c r="S3" s="31" t="str">
        <f t="shared" si="8"/>
        <v>intT/CoreT</v>
      </c>
      <c r="T3" s="31" t="str">
        <f>P3</f>
        <v>V^2</v>
      </c>
      <c r="U3" s="31" t="str">
        <f t="shared" ref="U3:W3" si="9">Q3</f>
        <v>HpDrop</v>
      </c>
      <c r="V3" s="21" t="s">
        <v>41</v>
      </c>
      <c r="W3" s="31" t="str">
        <f t="shared" si="9"/>
        <v>intT/CoreT</v>
      </c>
      <c r="X3" s="31" t="str">
        <f>T3</f>
        <v>V^2</v>
      </c>
      <c r="Y3" s="31" t="str">
        <f t="shared" ref="Y3:AA3" si="10">U3</f>
        <v>HpDrop</v>
      </c>
      <c r="Z3" s="31" t="str">
        <f t="shared" si="10"/>
        <v>HpDrop/V^2</v>
      </c>
      <c r="AA3" s="31" t="str">
        <f t="shared" si="10"/>
        <v>intT/CoreT</v>
      </c>
      <c r="AB3" s="36" t="str">
        <f>X3</f>
        <v>V^2</v>
      </c>
      <c r="AC3" s="36" t="str">
        <f t="shared" ref="AC3:AE3" si="11">Y3</f>
        <v>HpDrop</v>
      </c>
      <c r="AD3" s="21" t="s">
        <v>41</v>
      </c>
      <c r="AE3" s="36" t="str">
        <f t="shared" si="11"/>
        <v>intT/CoreT</v>
      </c>
      <c r="AF3" s="37"/>
      <c r="AG3" s="39" t="str">
        <f>AB3</f>
        <v>V^2</v>
      </c>
      <c r="AH3" s="39" t="str">
        <f t="shared" ref="AH3:AJ3" si="12">AC3</f>
        <v>HpDrop</v>
      </c>
      <c r="AI3" s="39" t="str">
        <f t="shared" si="12"/>
        <v>HpDrop/V^2</v>
      </c>
      <c r="AJ3" s="39" t="str">
        <f t="shared" si="12"/>
        <v>intT/CoreT</v>
      </c>
      <c r="AK3" s="38" t="str">
        <f>AG3</f>
        <v>V^2</v>
      </c>
      <c r="AL3" s="38" t="str">
        <f t="shared" ref="AL3:AN3" si="13">AH3</f>
        <v>HpDrop</v>
      </c>
      <c r="AM3" s="38" t="str">
        <f t="shared" si="13"/>
        <v>HpDrop/V^2</v>
      </c>
      <c r="AN3" s="38" t="str">
        <f t="shared" si="13"/>
        <v>intT/CoreT</v>
      </c>
      <c r="AO3" s="39" t="str">
        <f t="shared" ref="AO3:AV3" si="14">AG3</f>
        <v>V^2</v>
      </c>
      <c r="AP3" s="39" t="str">
        <f t="shared" si="14"/>
        <v>HpDrop</v>
      </c>
      <c r="AQ3" s="39" t="str">
        <f t="shared" si="14"/>
        <v>HpDrop/V^2</v>
      </c>
      <c r="AR3" s="39" t="str">
        <f t="shared" si="14"/>
        <v>intT/CoreT</v>
      </c>
      <c r="AS3" s="38" t="str">
        <f t="shared" si="14"/>
        <v>V^2</v>
      </c>
      <c r="AT3" s="38" t="str">
        <f t="shared" si="14"/>
        <v>HpDrop</v>
      </c>
      <c r="AU3" s="38" t="str">
        <f t="shared" si="14"/>
        <v>HpDrop/V^2</v>
      </c>
      <c r="AV3" s="38" t="str">
        <f t="shared" si="14"/>
        <v>intT/CoreT</v>
      </c>
    </row>
    <row r="4" spans="1:48" ht="76.5" customHeight="1" x14ac:dyDescent="0.25">
      <c r="A4" s="12"/>
      <c r="B4" s="12"/>
      <c r="C4" s="5" t="s">
        <v>0</v>
      </c>
      <c r="D4" s="31" t="str">
        <f t="shared" ref="D4:AE4" ca="1" si="15">D1&amp;"-"&amp;D3</f>
        <v>ipb1-29b-he-V^2</v>
      </c>
      <c r="E4" s="31" t="str">
        <f t="shared" ca="1" si="15"/>
        <v>ipb1-29b-he-HpDrop</v>
      </c>
      <c r="F4" s="31" t="str">
        <f t="shared" ca="1" si="15"/>
        <v>ipb1-29b-he-Power</v>
      </c>
      <c r="G4" s="31" t="str">
        <f t="shared" ca="1" si="15"/>
        <v>ipb1-29b-he-intT/CoreT</v>
      </c>
      <c r="H4" s="32" t="str">
        <f t="shared" ca="1" si="15"/>
        <v>ipb1-29b-h2-V^2</v>
      </c>
      <c r="I4" s="32" t="str">
        <f t="shared" ca="1" si="15"/>
        <v>ipb1-29b-h2-HpDrop</v>
      </c>
      <c r="J4" s="32" t="str">
        <f t="shared" ca="1" si="15"/>
        <v>ipb1-29b-h2-Power</v>
      </c>
      <c r="K4" s="32" t="str">
        <f t="shared" ca="1" si="15"/>
        <v>ipb1-29b-h2-intT/CoreT</v>
      </c>
      <c r="L4" s="31" t="str">
        <f t="shared" ca="1" si="15"/>
        <v>ipb1-30b-he-dc-V^2</v>
      </c>
      <c r="M4" s="31" t="str">
        <f t="shared" ca="1" si="15"/>
        <v>ipb1-30b-he-dc-HpDrop</v>
      </c>
      <c r="N4" s="31" t="str">
        <f t="shared" ca="1" si="15"/>
        <v>ipb1-30b-he-dc-Power</v>
      </c>
      <c r="O4" s="31" t="str">
        <f t="shared" ca="1" si="15"/>
        <v>ipb1-30b-he-dc-intT/CoreT</v>
      </c>
      <c r="P4" s="31" t="str">
        <f t="shared" ca="1" si="15"/>
        <v>ipb1-30b-he-122016-V^2</v>
      </c>
      <c r="Q4" s="31" t="str">
        <f t="shared" ca="1" si="15"/>
        <v>ipb1-30b-he-122016-HpDrop</v>
      </c>
      <c r="R4" s="31" t="str">
        <f t="shared" ca="1" si="15"/>
        <v>ipb1-30b-he-122016-Power</v>
      </c>
      <c r="S4" s="31" t="str">
        <f t="shared" ca="1" si="15"/>
        <v>ipb1-30b-he-122016-intT/CoreT</v>
      </c>
      <c r="T4" s="31" t="str">
        <f t="shared" ca="1" si="15"/>
        <v>sri-ipb2-27b-h2-dc-V^2</v>
      </c>
      <c r="U4" s="31" t="str">
        <f t="shared" ca="1" si="15"/>
        <v>sri-ipb2-27b-h2-dc-HpDrop</v>
      </c>
      <c r="V4" s="32" t="str">
        <f ca="1">V1&amp;"-"&amp;V3</f>
        <v>sri-ipb2-27b-h2-dc-HpDrop/V^2</v>
      </c>
      <c r="W4" s="31" t="str">
        <f t="shared" ca="1" si="15"/>
        <v>sri-ipb2-27b-h2-dc-intT/CoreT</v>
      </c>
      <c r="X4" s="31" t="str">
        <f t="shared" ca="1" si="15"/>
        <v>ipb3-32b-he-V^2</v>
      </c>
      <c r="Y4" s="31" t="str">
        <f t="shared" ca="1" si="15"/>
        <v>ipb3-32b-he-HpDrop</v>
      </c>
      <c r="Z4" s="31" t="str">
        <f t="shared" ca="1" si="15"/>
        <v>ipb3-32b-he-HpDrop/V^2</v>
      </c>
      <c r="AA4" s="31" t="str">
        <f t="shared" ca="1" si="15"/>
        <v>ipb3-32b-he-intT/CoreT</v>
      </c>
      <c r="AB4" s="32" t="str">
        <f t="shared" ca="1" si="15"/>
        <v>ipb3-32b-h2-V^2</v>
      </c>
      <c r="AC4" s="32" t="str">
        <f t="shared" ca="1" si="15"/>
        <v>ipb3-32b-h2-HpDrop</v>
      </c>
      <c r="AD4" s="32" t="str">
        <f ca="1">AD1&amp;"-"&amp;AD3</f>
        <v>ipb3-32b-h2-HpDrop/V^2</v>
      </c>
      <c r="AE4" s="32" t="str">
        <f t="shared" ca="1" si="15"/>
        <v>ipb3-32b-h2-intT/CoreT</v>
      </c>
      <c r="AG4" s="31" t="str">
        <f t="shared" ref="AG4:AV4" ca="1" si="16">AG1&amp;"-"&amp;AG3</f>
        <v>sri-ipb2-27b-h2-100ns-V^2</v>
      </c>
      <c r="AH4" s="31" t="str">
        <f t="shared" ca="1" si="16"/>
        <v>sri-ipb2-27b-h2-100ns-HpDrop</v>
      </c>
      <c r="AI4" s="31" t="str">
        <f t="shared" ca="1" si="16"/>
        <v>sri-ipb2-27b-h2-100ns-HpDrop/V^2</v>
      </c>
      <c r="AJ4" s="31" t="str">
        <f t="shared" ca="1" si="16"/>
        <v>sri-ipb2-27b-h2-100ns-intT/CoreT</v>
      </c>
      <c r="AK4" s="32" t="str">
        <f t="shared" ca="1" si="16"/>
        <v>sri-ipb2-27-91ns-V^2</v>
      </c>
      <c r="AL4" s="32" t="str">
        <f t="shared" ca="1" si="16"/>
        <v>sri-ipb2-27-91ns-HpDrop</v>
      </c>
      <c r="AM4" s="32" t="str">
        <f t="shared" ca="1" si="16"/>
        <v>sri-ipb2-27-91ns-HpDrop/V^2</v>
      </c>
      <c r="AN4" s="32" t="str">
        <f t="shared" ca="1" si="16"/>
        <v>sri-ipb2-27-91ns-intT/CoreT</v>
      </c>
      <c r="AO4" s="31" t="str">
        <f t="shared" ca="1" si="16"/>
        <v>ipb3-32b-h2-100ns-V^2</v>
      </c>
      <c r="AP4" s="31" t="str">
        <f t="shared" ca="1" si="16"/>
        <v>ipb3-32b-h2-100ns-HpDrop</v>
      </c>
      <c r="AQ4" s="31" t="str">
        <f t="shared" ca="1" si="16"/>
        <v>ipb3-32b-h2-100ns-HpDrop/V^2</v>
      </c>
      <c r="AR4" s="31" t="str">
        <f t="shared" ca="1" si="16"/>
        <v>ipb3-32b-h2-100ns-intT/CoreT</v>
      </c>
      <c r="AS4" s="32" t="str">
        <f t="shared" ca="1" si="16"/>
        <v>ipb3-32-h2-91ns-V^2</v>
      </c>
      <c r="AT4" s="32" t="str">
        <f t="shared" ca="1" si="16"/>
        <v>ipb3-32-h2-91ns-HpDrop</v>
      </c>
      <c r="AU4" s="32" t="str">
        <f t="shared" ca="1" si="16"/>
        <v>ipb3-32-h2-91ns-HpDrop/V^2</v>
      </c>
      <c r="AV4" s="32" t="str">
        <f t="shared" ca="1" si="16"/>
        <v>ipb3-32-h2-91ns-intT/CoreT</v>
      </c>
    </row>
    <row r="5" spans="1:48" x14ac:dyDescent="0.25">
      <c r="A5" s="33">
        <v>5</v>
      </c>
      <c r="B5" s="33">
        <v>3</v>
      </c>
      <c r="C5" s="13">
        <v>150</v>
      </c>
      <c r="D5" s="34">
        <f ca="1">INDIRECT("'"&amp;D$1&amp;"'!"&amp;"y"&amp;$A5)</f>
        <v>1.6948549921721354</v>
      </c>
      <c r="E5" s="34">
        <f ca="1">INDIRECT("'"&amp;E$1&amp;"'!"&amp;"u"&amp;$A5)</f>
        <v>3.712360344827581</v>
      </c>
      <c r="F5" s="34">
        <f ca="1">INDIRECT("'"&amp;F$1&amp;"'!"&amp;"V"&amp;$A5)</f>
        <v>0</v>
      </c>
      <c r="G5" s="34">
        <f ca="1">INDIRECT("'"&amp;G$1&amp;"'!"&amp;"AA"&amp;$A5)</f>
        <v>0.96380956437847287</v>
      </c>
      <c r="H5" s="34">
        <f ca="1">INDIRECT("'"&amp;H$1&amp;"'!"&amp;"y"&amp;$A5)</f>
        <v>1.6940295301149997</v>
      </c>
      <c r="I5" s="34">
        <f ca="1">INDIRECT("'"&amp;I$1&amp;"'!"&amp;"u"&amp;$A5)</f>
        <v>2.4397763793103495</v>
      </c>
      <c r="J5" s="35">
        <f ca="1">INDIRECT("'"&amp;J$1&amp;"'!"&amp;"V"&amp;$A5)</f>
        <v>0</v>
      </c>
      <c r="K5" s="35">
        <f ca="1">INDIRECT("'"&amp;K$1&amp;"'!"&amp;"AA"&amp;$A5)</f>
        <v>0.96866578678501725</v>
      </c>
      <c r="L5" s="34">
        <f ca="1">INDIRECT("'"&amp;L$1&amp;"'!"&amp;"y"&amp;$A5)</f>
        <v>1.6918121475895993</v>
      </c>
      <c r="M5" s="34">
        <f ca="1">INDIRECT("'"&amp;M$1&amp;"'!"&amp;"u"&amp;$A5)</f>
        <v>5.2957469310344791</v>
      </c>
      <c r="N5" s="34">
        <f ca="1">INDIRECT("'"&amp;N$1&amp;"'!"&amp;"S"&amp;$A5)</f>
        <v>359</v>
      </c>
      <c r="O5" s="34">
        <f ca="1">INDIRECT("'"&amp;O$1&amp;"'!"&amp;"X"&amp;$A5)</f>
        <v>0.15932046776348083</v>
      </c>
      <c r="P5" s="34">
        <f ca="1">INDIRECT("'"&amp;P$1&amp;"'!"&amp;"U"&amp;$A5)</f>
        <v>0.15477586528919393</v>
      </c>
      <c r="Q5" s="34">
        <f ca="1">INDIRECT("'"&amp;Q$1&amp;"'!"&amp;"W"&amp;$A5)</f>
        <v>0</v>
      </c>
      <c r="R5" s="34">
        <f ca="1">INDIRECT("'"&amp;R$1&amp;"'!"&amp;"S"&amp;$A5)</f>
        <v>0</v>
      </c>
      <c r="S5" s="34">
        <f ca="1">INDIRECT("'"&amp;S$1&amp;"'!"&amp;"X"&amp;$A5)</f>
        <v>0.94300614653915293</v>
      </c>
      <c r="T5" s="34">
        <f ca="1">INDIRECT("'"&amp;T$1&amp;"'!"&amp;"y"&amp;$A5)</f>
        <v>1.6161945717231969</v>
      </c>
      <c r="U5" s="34">
        <f ca="1">INDIRECT("'"&amp;U$1&amp;"'!"&amp;"u"&amp;$A5)</f>
        <v>5.2084389655172503</v>
      </c>
      <c r="V5" s="34">
        <f ca="1">INDIRECT("'"&amp;V$1&amp;"'!"&amp;"z"&amp;$B5)</f>
        <v>3.1497467975423681</v>
      </c>
      <c r="W5" s="35">
        <f ca="1">V5*(AG5-T5)+U5</f>
        <v>10.085771426680852</v>
      </c>
      <c r="X5" s="34">
        <f ca="1">INDIRECT("'"&amp;X$1&amp;"'!"&amp;"y"&amp;$A5)</f>
        <v>1.694720319057988</v>
      </c>
      <c r="Y5" s="34">
        <f ca="1">INDIRECT("'"&amp;Y$1&amp;"'!"&amp;"u"&amp;$A5)</f>
        <v>4.3078510689654994</v>
      </c>
      <c r="Z5" s="34">
        <f ca="1">INDIRECT("'"&amp;Z$1&amp;"'!"&amp;"S"&amp;$A5)</f>
        <v>359</v>
      </c>
      <c r="AA5" s="34">
        <f ca="1">INDIRECT("'"&amp;AA$1&amp;"'!"&amp;"X"&amp;$A5)</f>
        <v>0.2162708562222761</v>
      </c>
      <c r="AB5" s="34">
        <f ca="1">INDIRECT("'"&amp;AB$1&amp;"'!"&amp;"y"&amp;$A5)</f>
        <v>1.6519926625351196</v>
      </c>
      <c r="AC5" s="34">
        <f ca="1">INDIRECT("'"&amp;AC$1&amp;"'!"&amp;"u"&amp;$A5)</f>
        <v>5.6415098965516908</v>
      </c>
      <c r="AD5" s="34">
        <f ca="1">INDIRECT("'"&amp;AD$1&amp;"'!"&amp;"z"&amp;$B5)</f>
        <v>3.168655432600513</v>
      </c>
      <c r="AE5" s="35">
        <f ca="1">AD5*(AG5-AB5)+AC5</f>
        <v>10.434690261283261</v>
      </c>
      <c r="AF5" s="2">
        <v>7</v>
      </c>
      <c r="AG5" s="34">
        <f ca="1">INDIRECT("'"&amp;AG$1&amp;"'!"&amp;"z"&amp;$AF5)</f>
        <v>3.1646785530289976</v>
      </c>
      <c r="AH5" s="34">
        <f ca="1">INDIRECT("'"&amp;AH$1&amp;"'!"&amp;"u"&amp;$AF5)</f>
        <v>2.430976586206901</v>
      </c>
      <c r="AI5" s="34">
        <f ca="1">INDIRECT("'"&amp;AI$1&amp;"'!"&amp;"V"&amp;$AF5)</f>
        <v>0</v>
      </c>
      <c r="AJ5" s="34">
        <f ca="1">INDIRECT("'"&amp;AJ$1&amp;"'!"&amp;"AC"&amp;$AF5)</f>
        <v>0.93567878594777043</v>
      </c>
      <c r="AK5" s="34">
        <f ca="1">INDIRECT("'"&amp;AK$1&amp;"'!"&amp;"z"&amp;$AF5)</f>
        <v>3.4501041065101705</v>
      </c>
      <c r="AL5" s="34">
        <f ca="1">INDIRECT("'"&amp;AL$1&amp;"'!"&amp;"u"&amp;$AF5)</f>
        <v>2.0130444137931001</v>
      </c>
      <c r="AM5" s="35">
        <f ca="1">INDIRECT("'"&amp;AM$1&amp;"'!"&amp;"V"&amp;$AF5)</f>
        <v>0</v>
      </c>
      <c r="AN5" s="35">
        <f ca="1">INDIRECT("'"&amp;AN$1&amp;"'!"&amp;"AC"&amp;$AF5)</f>
        <v>0.93620482529711124</v>
      </c>
      <c r="AO5" s="34">
        <f ca="1">INDIRECT("'"&amp;AO$1&amp;"'!"&amp;"z"&amp;$AF5)</f>
        <v>0.33097564060289703</v>
      </c>
      <c r="AP5" s="34">
        <f ca="1">INDIRECT("'"&amp;AP$1&amp;"'!"&amp;"u"&amp;$AF5)</f>
        <v>2.2427535517240997</v>
      </c>
      <c r="AQ5" s="34">
        <f ca="1">INDIRECT("'"&amp;AQ$1&amp;"'!"&amp;"V"&amp;$AF5)</f>
        <v>0</v>
      </c>
      <c r="AR5" s="34">
        <f ca="1">INDIRECT("'"&amp;AR$1&amp;"'!"&amp;"AC"&amp;$AF5)</f>
        <v>0.87262794537494448</v>
      </c>
      <c r="AS5" s="34">
        <f ca="1">INDIRECT("'"&amp;AS$1&amp;"'!"&amp;"z"&amp;$AF5)</f>
        <v>0.37002038900893985</v>
      </c>
      <c r="AT5" s="34">
        <f ca="1">INDIRECT("'"&amp;AT$1&amp;"'!"&amp;"u"&amp;$AF5)</f>
        <v>2.3285051724138004</v>
      </c>
      <c r="AU5" s="35">
        <f ca="1">INDIRECT("'"&amp;AU$1&amp;"'!"&amp;"V"&amp;$AF5)</f>
        <v>0</v>
      </c>
      <c r="AV5" s="35">
        <f ca="1">INDIRECT("'"&amp;AV$1&amp;"'!"&amp;"AC"&amp;$AF5)</f>
        <v>0.86321757076308181</v>
      </c>
    </row>
    <row r="6" spans="1:48" x14ac:dyDescent="0.25">
      <c r="A6" s="33">
        <f>A5+5</f>
        <v>10</v>
      </c>
      <c r="B6" s="33">
        <f>B5+5</f>
        <v>8</v>
      </c>
      <c r="C6" s="13">
        <v>200</v>
      </c>
      <c r="D6" s="34">
        <f t="shared" ref="D6:D12" ca="1" si="17">INDIRECT("'"&amp;D$1&amp;"'!"&amp;"y"&amp;$A6)</f>
        <v>1.6951506184202503</v>
      </c>
      <c r="E6" s="34">
        <f t="shared" ref="E6:E12" ca="1" si="18">INDIRECT("'"&amp;E$1&amp;"'!"&amp;"u"&amp;$A6)</f>
        <v>3.5718684482759002</v>
      </c>
      <c r="F6" s="34">
        <f t="shared" ref="F6:F12" ca="1" si="19">INDIRECT("'"&amp;F$1&amp;"'!"&amp;"V"&amp;$A6)</f>
        <v>0</v>
      </c>
      <c r="G6" s="34">
        <f t="shared" ref="G6:G12" ca="1" si="20">INDIRECT("'"&amp;G$1&amp;"'!"&amp;"AA"&amp;$A6)</f>
        <v>0.9532261090288815</v>
      </c>
      <c r="H6" s="34">
        <f t="shared" ref="H6:H12" ca="1" si="21">INDIRECT("'"&amp;H$1&amp;"'!"&amp;"y"&amp;$A6)</f>
        <v>1.6940295301149997</v>
      </c>
      <c r="I6" s="34">
        <f t="shared" ref="I6:I12" ca="1" si="22">INDIRECT("'"&amp;I$1&amp;"'!"&amp;"u"&amp;$A6)</f>
        <v>4.100311344827599</v>
      </c>
      <c r="J6" s="35">
        <f t="shared" ref="J6:J12" ca="1" si="23">INDIRECT("'"&amp;J$1&amp;"'!"&amp;"V"&amp;$A6)</f>
        <v>0</v>
      </c>
      <c r="K6" s="35">
        <f t="shared" ref="K6:K12" ca="1" si="24">INDIRECT("'"&amp;K$1&amp;"'!"&amp;"AA"&amp;$A6)</f>
        <v>0.96411242330544633</v>
      </c>
      <c r="L6" s="34">
        <f t="shared" ref="L6:L12" ca="1" si="25">INDIRECT("'"&amp;L$1&amp;"'!"&amp;"y"&amp;$A6)</f>
        <v>1.6939023397586257</v>
      </c>
      <c r="M6" s="34">
        <f t="shared" ref="M6:M12" ca="1" si="26">INDIRECT("'"&amp;M$1&amp;"'!"&amp;"u"&amp;$A6)</f>
        <v>5.1064198965517491</v>
      </c>
      <c r="N6" s="34">
        <f t="shared" ref="N6:N12" ca="1" si="27">INDIRECT("'"&amp;N$1&amp;"'!"&amp;"S"&amp;$A6)</f>
        <v>359</v>
      </c>
      <c r="O6" s="34">
        <f t="shared" ref="O6:O12" ca="1" si="28">INDIRECT("'"&amp;O$1&amp;"'!"&amp;"X"&amp;$A6)</f>
        <v>0.17413223420134458</v>
      </c>
      <c r="P6" s="34">
        <f t="shared" ref="P6:P12" ca="1" si="29">INDIRECT("'"&amp;P$1&amp;"'!"&amp;"U"&amp;$A6)</f>
        <v>0.16979652744528095</v>
      </c>
      <c r="Q6" s="34">
        <f t="shared" ref="Q6:Q12" ca="1" si="30">INDIRECT("'"&amp;Q$1&amp;"'!"&amp;"W"&amp;$A6)</f>
        <v>0</v>
      </c>
      <c r="R6" s="34">
        <f t="shared" ref="R6:R12" ca="1" si="31">INDIRECT("'"&amp;R$1&amp;"'!"&amp;"S"&amp;$A6)</f>
        <v>0</v>
      </c>
      <c r="S6" s="34">
        <f t="shared" ref="S6:S12" ca="1" si="32">INDIRECT("'"&amp;S$1&amp;"'!"&amp;"X"&amp;$A6)</f>
        <v>0.93285467804903599</v>
      </c>
      <c r="T6" s="34">
        <f t="shared" ref="T6:T12" ca="1" si="33">INDIRECT("'"&amp;T$1&amp;"'!"&amp;"y"&amp;$A6)</f>
        <v>1.6881387334444111</v>
      </c>
      <c r="U6" s="34">
        <f t="shared" ref="U6:U12" ca="1" si="34">INDIRECT("'"&amp;U$1&amp;"'!"&amp;"u"&amp;$A6)</f>
        <v>5.47908541379309</v>
      </c>
      <c r="V6" s="34">
        <f t="shared" ref="V6:V12" ca="1" si="35">INDIRECT("'"&amp;V$1&amp;"'!"&amp;"z"&amp;$B6)</f>
        <v>3.1227849904414846</v>
      </c>
      <c r="W6" s="35">
        <f t="shared" ref="W6:W10" ca="1" si="36">V6*(AG6-T6)+U6</f>
        <v>10.344803263096072</v>
      </c>
      <c r="X6" s="34">
        <f t="shared" ref="X6:X12" ca="1" si="37">INDIRECT("'"&amp;X$1&amp;"'!"&amp;"y"&amp;$A6)</f>
        <v>1.6948474710556289</v>
      </c>
      <c r="Y6" s="34">
        <f t="shared" ref="Y6:Y12" ca="1" si="38">INDIRECT("'"&amp;Y$1&amp;"'!"&amp;"u"&amp;$A6)</f>
        <v>4.1422275862069</v>
      </c>
      <c r="Z6" s="34">
        <f t="shared" ref="Z6:Z12" ca="1" si="39">INDIRECT("'"&amp;Z$1&amp;"'!"&amp;"S"&amp;$A6)</f>
        <v>359</v>
      </c>
      <c r="AA6" s="34">
        <f t="shared" ref="AA6:AA8" ca="1" si="40">INDIRECT("'"&amp;AA$1&amp;"'!"&amp;"X"&amp;$A6)</f>
        <v>0.24052814797124883</v>
      </c>
      <c r="AB6" s="34">
        <f t="shared" ref="AB6:AB12" ca="1" si="41">INDIRECT("'"&amp;AB$1&amp;"'!"&amp;"y"&amp;$A6)</f>
        <v>1.6971194823289819</v>
      </c>
      <c r="AC6" s="34">
        <f t="shared" ref="AC6:AC12" ca="1" si="42">INDIRECT("'"&amp;AC$1&amp;"'!"&amp;"u"&amp;$A6)</f>
        <v>5.9750809655173001</v>
      </c>
      <c r="AD6" s="34">
        <f t="shared" ref="AD6:AD10" ca="1" si="43">INDIRECT("'"&amp;AD$1&amp;"'!"&amp;"z"&amp;$B6)</f>
        <v>3.4179956185693108</v>
      </c>
      <c r="AE6" s="35">
        <f t="shared" ref="AE6:AE10" ca="1" si="44">AD6*(AG6-AB6)+AC6</f>
        <v>11.270080407346885</v>
      </c>
      <c r="AF6" s="2">
        <f>AF5+7</f>
        <v>14</v>
      </c>
      <c r="AG6" s="34">
        <f t="shared" ref="AG6:AG10" ca="1" si="45">INDIRECT("'"&amp;AG$1&amp;"'!"&amp;"z"&amp;$AF6)</f>
        <v>3.2462728554529483</v>
      </c>
      <c r="AH6" s="34">
        <f t="shared" ref="AH6:AH10" ca="1" si="46">INDIRECT("'"&amp;AH$1&amp;"'!"&amp;"u"&amp;$AF6)</f>
        <v>3.2780191379309986</v>
      </c>
      <c r="AI6" s="34">
        <f t="shared" ref="AI6:AI12" ca="1" si="47">INDIRECT("'"&amp;AI$1&amp;"'!"&amp;"V"&amp;$AF6)</f>
        <v>0</v>
      </c>
      <c r="AJ6" s="34">
        <f t="shared" ref="AJ6:AJ10" ca="1" si="48">INDIRECT("'"&amp;AJ$1&amp;"'!"&amp;"AC"&amp;$AF6)</f>
        <v>0.93200481662915691</v>
      </c>
      <c r="AK6" s="34">
        <f t="shared" ref="AK6:AK10" ca="1" si="49">INDIRECT("'"&amp;AK$1&amp;"'!"&amp;"z"&amp;$AF6)</f>
        <v>3.3494847444119156</v>
      </c>
      <c r="AL6" s="34">
        <f t="shared" ref="AL6:AL10" ca="1" si="50">INDIRECT("'"&amp;AL$1&amp;"'!"&amp;"u"&amp;$AF6)</f>
        <v>2.8024786206896994</v>
      </c>
      <c r="AM6" s="35">
        <f t="shared" ref="AM6:AM12" ca="1" si="51">INDIRECT("'"&amp;AM$1&amp;"'!"&amp;"V"&amp;$AF6)</f>
        <v>0</v>
      </c>
      <c r="AN6" s="35">
        <f t="shared" ref="AN6:AN10" ca="1" si="52">INDIRECT("'"&amp;AN$1&amp;"'!"&amp;"AC"&amp;$AF6)</f>
        <v>0.93297858583721127</v>
      </c>
      <c r="AO6" s="34">
        <f t="shared" ref="AO6:AO10" ca="1" si="53">INDIRECT("'"&amp;AO$1&amp;"'!"&amp;"z"&amp;$AF6)</f>
        <v>0.46429396407255247</v>
      </c>
      <c r="AP6" s="34">
        <f t="shared" ref="AP6:AP10" ca="1" si="54">INDIRECT("'"&amp;AP$1&amp;"'!"&amp;"u"&amp;$AF6)</f>
        <v>2.7033939655173</v>
      </c>
      <c r="AQ6" s="34">
        <f t="shared" ref="AQ6:AQ12" ca="1" si="55">INDIRECT("'"&amp;AQ$1&amp;"'!"&amp;"V"&amp;$AF6)</f>
        <v>0</v>
      </c>
      <c r="AR6" s="34">
        <f t="shared" ref="AR6:AR10" ca="1" si="56">INDIRECT("'"&amp;AR$1&amp;"'!"&amp;"AC"&amp;$AF6)</f>
        <v>0.8764008782790923</v>
      </c>
      <c r="AS6" s="34">
        <f t="shared" ref="AS6:AS10" ca="1" si="57">INDIRECT("'"&amp;AS$1&amp;"'!"&amp;"z"&amp;$AF6)</f>
        <v>0.54095643630302115</v>
      </c>
      <c r="AT6" s="34">
        <f t="shared" ref="AT6:AT10" ca="1" si="58">INDIRECT("'"&amp;AT$1&amp;"'!"&amp;"u"&amp;$AF6)</f>
        <v>2.8386391724137994</v>
      </c>
      <c r="AU6" s="35">
        <f t="shared" ref="AU6:AU12" ca="1" si="59">INDIRECT("'"&amp;AU$1&amp;"'!"&amp;"V"&amp;$AF6)</f>
        <v>0</v>
      </c>
      <c r="AV6" s="35">
        <f t="shared" ref="AV6:AV10" ca="1" si="60">INDIRECT("'"&amp;AV$1&amp;"'!"&amp;"AC"&amp;$AF6)</f>
        <v>0.86780337974420207</v>
      </c>
    </row>
    <row r="7" spans="1:48" x14ac:dyDescent="0.25">
      <c r="A7" s="33">
        <f t="shared" ref="A7:B12" si="61">A6+5</f>
        <v>15</v>
      </c>
      <c r="B7" s="33">
        <f t="shared" si="61"/>
        <v>13</v>
      </c>
      <c r="C7" s="13">
        <v>250</v>
      </c>
      <c r="D7" s="34">
        <f t="shared" ca="1" si="17"/>
        <v>1.6951152791608659</v>
      </c>
      <c r="E7" s="34">
        <f t="shared" ca="1" si="18"/>
        <v>3.3836303448275995</v>
      </c>
      <c r="F7" s="34">
        <f t="shared" ca="1" si="19"/>
        <v>0</v>
      </c>
      <c r="G7" s="34">
        <f t="shared" ca="1" si="20"/>
        <v>0.94574393808338142</v>
      </c>
      <c r="H7" s="34">
        <f t="shared" ca="1" si="21"/>
        <v>1.694093441256713</v>
      </c>
      <c r="I7" s="34">
        <f t="shared" ca="1" si="22"/>
        <v>4.2481895862068981</v>
      </c>
      <c r="J7" s="35">
        <f t="shared" ca="1" si="23"/>
        <v>0</v>
      </c>
      <c r="K7" s="35">
        <f t="shared" ca="1" si="24"/>
        <v>0.95653563583777312</v>
      </c>
      <c r="L7" s="34">
        <f t="shared" ca="1" si="25"/>
        <v>1.6943565488355796</v>
      </c>
      <c r="M7" s="34">
        <f t="shared" ca="1" si="26"/>
        <v>4.9243379310345006</v>
      </c>
      <c r="N7" s="34">
        <f t="shared" ca="1" si="27"/>
        <v>359</v>
      </c>
      <c r="O7" s="34">
        <f t="shared" ca="1" si="28"/>
        <v>0.19114530374915412</v>
      </c>
      <c r="P7" s="34">
        <f t="shared" ca="1" si="29"/>
        <v>0.18588643113950204</v>
      </c>
      <c r="Q7" s="34">
        <f t="shared" ca="1" si="30"/>
        <v>0</v>
      </c>
      <c r="R7" s="34">
        <f t="shared" ca="1" si="31"/>
        <v>0</v>
      </c>
      <c r="S7" s="34">
        <f t="shared" ca="1" si="32"/>
        <v>0.92657201672075618</v>
      </c>
      <c r="T7" s="34">
        <f t="shared" ca="1" si="33"/>
        <v>1.6877470892613142</v>
      </c>
      <c r="U7" s="34">
        <f t="shared" ca="1" si="34"/>
        <v>5.4503127931034996</v>
      </c>
      <c r="V7" s="34">
        <f t="shared" ca="1" si="35"/>
        <v>3.1348511233503324</v>
      </c>
      <c r="W7" s="35">
        <f t="shared" ca="1" si="36"/>
        <v>12.040357732432096</v>
      </c>
      <c r="X7" s="34">
        <f t="shared" ca="1" si="37"/>
        <v>1.6950090647767573</v>
      </c>
      <c r="Y7" s="34">
        <f t="shared" ca="1" si="38"/>
        <v>3.8951769655171979</v>
      </c>
      <c r="Z7" s="34">
        <f t="shared" ca="1" si="39"/>
        <v>359</v>
      </c>
      <c r="AA7" s="34">
        <f t="shared" ca="1" si="40"/>
        <v>0.26818275713699619</v>
      </c>
      <c r="AB7" s="34">
        <f t="shared" ca="1" si="41"/>
        <v>1.6968297345567112</v>
      </c>
      <c r="AC7" s="34">
        <f t="shared" ca="1" si="42"/>
        <v>5.8601839310343991</v>
      </c>
      <c r="AD7" s="34">
        <f t="shared" ca="1" si="43"/>
        <v>3.3855487392292249</v>
      </c>
      <c r="AE7" s="35">
        <f t="shared" ca="1" si="44"/>
        <v>12.946492533888856</v>
      </c>
      <c r="AF7" s="2">
        <f>AF6+7</f>
        <v>21</v>
      </c>
      <c r="AG7" s="34">
        <f t="shared" ca="1" si="45"/>
        <v>3.7899346190747139</v>
      </c>
      <c r="AH7" s="34">
        <f t="shared" ca="1" si="46"/>
        <v>4.1928654827585987</v>
      </c>
      <c r="AI7" s="34">
        <f t="shared" ca="1" si="47"/>
        <v>0</v>
      </c>
      <c r="AJ7" s="34">
        <f t="shared" ca="1" si="48"/>
        <v>0.92890307439125752</v>
      </c>
      <c r="AK7" s="34">
        <f t="shared" ca="1" si="49"/>
        <v>3.5995420800197837</v>
      </c>
      <c r="AL7" s="34">
        <f t="shared" ca="1" si="50"/>
        <v>3.7854022068965989</v>
      </c>
      <c r="AM7" s="35">
        <f t="shared" ca="1" si="51"/>
        <v>0</v>
      </c>
      <c r="AN7" s="35">
        <f t="shared" ca="1" si="52"/>
        <v>0.92955551341764797</v>
      </c>
      <c r="AO7" s="34">
        <f t="shared" ca="1" si="53"/>
        <v>0.66463413764446444</v>
      </c>
      <c r="AP7" s="34">
        <f t="shared" ca="1" si="54"/>
        <v>3.288754586206899</v>
      </c>
      <c r="AQ7" s="34">
        <f t="shared" ca="1" si="55"/>
        <v>0</v>
      </c>
      <c r="AR7" s="34">
        <f t="shared" ca="1" si="56"/>
        <v>0.87664108628493131</v>
      </c>
      <c r="AS7" s="34">
        <f t="shared" ca="1" si="57"/>
        <v>0.78505599209677246</v>
      </c>
      <c r="AT7" s="34">
        <f t="shared" ca="1" si="58"/>
        <v>3.3952013448276013</v>
      </c>
      <c r="AU7" s="35">
        <f t="shared" ca="1" si="59"/>
        <v>0</v>
      </c>
      <c r="AV7" s="35">
        <f t="shared" ca="1" si="60"/>
        <v>0.86951948902881049</v>
      </c>
    </row>
    <row r="8" spans="1:48" x14ac:dyDescent="0.25">
      <c r="A8" s="33">
        <f t="shared" si="61"/>
        <v>20</v>
      </c>
      <c r="B8" s="33">
        <f t="shared" si="61"/>
        <v>18</v>
      </c>
      <c r="C8" s="13">
        <v>300</v>
      </c>
      <c r="D8" s="34">
        <f t="shared" ca="1" si="17"/>
        <v>1.9621751031186623</v>
      </c>
      <c r="E8" s="34">
        <f t="shared" ca="1" si="18"/>
        <v>3.6773934137931015</v>
      </c>
      <c r="F8" s="34">
        <f t="shared" ca="1" si="19"/>
        <v>0</v>
      </c>
      <c r="G8" s="34">
        <f t="shared" ca="1" si="20"/>
        <v>0.94101856921540905</v>
      </c>
      <c r="H8" s="34">
        <f t="shared" ca="1" si="21"/>
        <v>1.9611942818717751</v>
      </c>
      <c r="I8" s="34">
        <f t="shared" ca="1" si="22"/>
        <v>4.9007771724138003</v>
      </c>
      <c r="J8" s="35">
        <f t="shared" ca="1" si="23"/>
        <v>0</v>
      </c>
      <c r="K8" s="35">
        <f t="shared" ca="1" si="24"/>
        <v>0.95170870587625911</v>
      </c>
      <c r="L8" s="34">
        <f t="shared" ca="1" si="25"/>
        <v>1.9590817075840001</v>
      </c>
      <c r="M8" s="34">
        <f t="shared" ca="1" si="26"/>
        <v>5.3103874482759004</v>
      </c>
      <c r="N8" s="34">
        <f t="shared" ca="1" si="27"/>
        <v>359</v>
      </c>
      <c r="O8" s="34">
        <f t="shared" ca="1" si="28"/>
        <v>0.21265763854691286</v>
      </c>
      <c r="P8" s="34">
        <f t="shared" ca="1" si="29"/>
        <v>0.2057455523224567</v>
      </c>
      <c r="Q8" s="34">
        <f t="shared" ca="1" si="30"/>
        <v>0</v>
      </c>
      <c r="R8" s="34">
        <f t="shared" ca="1" si="31"/>
        <v>0</v>
      </c>
      <c r="S8" s="34">
        <f t="shared" ca="1" si="32"/>
        <v>0.92304828005295814</v>
      </c>
      <c r="T8" s="34">
        <f t="shared" ca="1" si="33"/>
        <v>1.9556916253919194</v>
      </c>
      <c r="U8" s="34">
        <f t="shared" ca="1" si="34"/>
        <v>6.1004233103448016</v>
      </c>
      <c r="V8" s="34">
        <f t="shared" ca="1" si="35"/>
        <v>3.0358305845820124</v>
      </c>
      <c r="W8" s="35">
        <f t="shared" ca="1" si="36"/>
        <v>13.270940555040546</v>
      </c>
      <c r="X8" s="34">
        <f t="shared" ca="1" si="37"/>
        <v>1.9613357237899562</v>
      </c>
      <c r="Y8" s="34">
        <f t="shared" ca="1" si="38"/>
        <v>4.1447118965517049</v>
      </c>
      <c r="Z8" s="34">
        <f t="shared" ca="1" si="39"/>
        <v>359</v>
      </c>
      <c r="AA8" s="34">
        <f t="shared" ca="1" si="40"/>
        <v>0.30159525300225654</v>
      </c>
      <c r="AB8" s="34">
        <f t="shared" ca="1" si="41"/>
        <v>1.9638877466593578</v>
      </c>
      <c r="AC8" s="34">
        <f t="shared" ca="1" si="42"/>
        <v>6.4431794827585982</v>
      </c>
      <c r="AD8" s="34">
        <f t="shared" ca="1" si="43"/>
        <v>3.2278897032916083</v>
      </c>
      <c r="AE8" s="35">
        <f t="shared" ca="1" si="44"/>
        <v>14.040876940580914</v>
      </c>
      <c r="AF8" s="2">
        <f t="shared" ref="AF8:AF12" si="62">AF7+7</f>
        <v>28</v>
      </c>
      <c r="AG8" s="34">
        <f t="shared" ca="1" si="45"/>
        <v>4.3176538775388114</v>
      </c>
      <c r="AH8" s="34">
        <f t="shared" ca="1" si="46"/>
        <v>4.9437829310345016</v>
      </c>
      <c r="AI8" s="34">
        <f t="shared" ca="1" si="47"/>
        <v>0</v>
      </c>
      <c r="AJ8" s="34">
        <f t="shared" ca="1" si="48"/>
        <v>0.92714790331344443</v>
      </c>
      <c r="AK8" s="34">
        <f t="shared" ca="1" si="49"/>
        <v>4.4419872051753444</v>
      </c>
      <c r="AL8" s="34">
        <f t="shared" ca="1" si="50"/>
        <v>4.9169705862069009</v>
      </c>
      <c r="AM8" s="35">
        <f t="shared" ca="1" si="51"/>
        <v>0</v>
      </c>
      <c r="AN8" s="35">
        <f t="shared" ca="1" si="52"/>
        <v>0.92714117374283145</v>
      </c>
      <c r="AO8" s="34">
        <f t="shared" ca="1" si="53"/>
        <v>0.89635850672398665</v>
      </c>
      <c r="AP8" s="34">
        <f t="shared" ca="1" si="54"/>
        <v>3.7293974482759005</v>
      </c>
      <c r="AQ8" s="34">
        <f t="shared" ca="1" si="55"/>
        <v>0</v>
      </c>
      <c r="AR8" s="34">
        <f t="shared" ca="1" si="56"/>
        <v>0.87992454693394728</v>
      </c>
      <c r="AS8" s="34">
        <f t="shared" ca="1" si="57"/>
        <v>1.0308474170270696</v>
      </c>
      <c r="AT8" s="34">
        <f t="shared" ca="1" si="58"/>
        <v>3.8005262068965955</v>
      </c>
      <c r="AU8" s="35">
        <f t="shared" ca="1" si="59"/>
        <v>0</v>
      </c>
      <c r="AV8" s="35">
        <f t="shared" ca="1" si="60"/>
        <v>0.87399688780929974</v>
      </c>
    </row>
    <row r="9" spans="1:48" x14ac:dyDescent="0.25">
      <c r="A9" s="33">
        <f t="shared" si="61"/>
        <v>25</v>
      </c>
      <c r="B9" s="33">
        <f t="shared" si="61"/>
        <v>23</v>
      </c>
      <c r="C9" s="13">
        <v>350</v>
      </c>
      <c r="D9" s="34">
        <f t="shared" ca="1" si="17"/>
        <v>1.9611113712926176</v>
      </c>
      <c r="E9" s="34">
        <f t="shared" ca="1" si="18"/>
        <v>3.4341051379310024</v>
      </c>
      <c r="F9" s="34">
        <f t="shared" ca="1" si="19"/>
        <v>0</v>
      </c>
      <c r="G9" s="34">
        <f t="shared" ca="1" si="20"/>
        <v>0.93621005514312394</v>
      </c>
      <c r="H9" s="34">
        <f t="shared" ca="1" si="21"/>
        <v>1.9588575665222949</v>
      </c>
      <c r="I9" s="34">
        <f t="shared" ca="1" si="22"/>
        <v>4.8523054827586023</v>
      </c>
      <c r="J9" s="35">
        <f t="shared" ca="1" si="23"/>
        <v>0</v>
      </c>
      <c r="K9" s="35">
        <f t="shared" ca="1" si="24"/>
        <v>0.94668059401169002</v>
      </c>
      <c r="L9" s="34">
        <f t="shared" ca="1" si="25"/>
        <v>1.9595778449561545</v>
      </c>
      <c r="M9" s="34">
        <f t="shared" ca="1" si="26"/>
        <v>5.0876585862069028</v>
      </c>
      <c r="N9" s="34">
        <f t="shared" ca="1" si="27"/>
        <v>359</v>
      </c>
      <c r="O9" s="34">
        <f t="shared" ca="1" si="28"/>
        <v>0.23587769607648199</v>
      </c>
      <c r="P9" s="34">
        <f t="shared" ca="1" si="29"/>
        <v>0.22861966418796983</v>
      </c>
      <c r="Q9" s="34">
        <f t="shared" ca="1" si="30"/>
        <v>0</v>
      </c>
      <c r="R9" s="34">
        <f t="shared" ca="1" si="31"/>
        <v>0</v>
      </c>
      <c r="S9" s="34">
        <f t="shared" ca="1" si="32"/>
        <v>0.91931543063192411</v>
      </c>
      <c r="T9" s="34">
        <f t="shared" ca="1" si="33"/>
        <v>1.9557606810139718</v>
      </c>
      <c r="U9" s="34">
        <f t="shared" ca="1" si="34"/>
        <v>5.9303091724138</v>
      </c>
      <c r="V9" s="34">
        <f t="shared" ca="1" si="35"/>
        <v>2.9841252314746822</v>
      </c>
      <c r="W9" s="35">
        <f t="shared" ca="1" si="36"/>
        <v>10.984260344540672</v>
      </c>
      <c r="X9" s="34">
        <f t="shared" ca="1" si="37"/>
        <v>0</v>
      </c>
      <c r="Y9" s="34">
        <f t="shared" ca="1" si="38"/>
        <v>0</v>
      </c>
      <c r="Z9" s="34">
        <f t="shared" ca="1" si="39"/>
        <v>0</v>
      </c>
      <c r="AA9" s="34">
        <f t="shared" ref="AA9:AA12" ca="1" si="63">INDIRECT("'"&amp;AA$1&amp;"'!"&amp;"U"&amp;$A9)</f>
        <v>0</v>
      </c>
      <c r="AB9" s="34">
        <f t="shared" ca="1" si="41"/>
        <v>1.9648424243011733</v>
      </c>
      <c r="AC9" s="34">
        <f t="shared" ca="1" si="42"/>
        <v>6.1218683103448015</v>
      </c>
      <c r="AD9" s="34">
        <f t="shared" ca="1" si="43"/>
        <v>3.0424971820740514</v>
      </c>
      <c r="AE9" s="35">
        <f t="shared" ca="1" si="44"/>
        <v>11.247047757140169</v>
      </c>
      <c r="AF9" s="2">
        <f t="shared" si="62"/>
        <v>35</v>
      </c>
      <c r="AG9" s="34">
        <f t="shared" ca="1" si="45"/>
        <v>3.6493729727572819</v>
      </c>
      <c r="AH9" s="34">
        <f t="shared" ca="1" si="46"/>
        <v>3.6474953793103992</v>
      </c>
      <c r="AI9" s="34">
        <f t="shared" ca="1" si="47"/>
        <v>0</v>
      </c>
      <c r="AJ9" s="34">
        <f t="shared" ca="1" si="48"/>
        <v>0.92769961112437138</v>
      </c>
      <c r="AK9" s="34">
        <f t="shared" ca="1" si="49"/>
        <v>3.7662426119863981</v>
      </c>
      <c r="AL9" s="34">
        <f t="shared" ca="1" si="50"/>
        <v>3.6760347241378994</v>
      </c>
      <c r="AM9" s="35">
        <f t="shared" ca="1" si="51"/>
        <v>0</v>
      </c>
      <c r="AN9" s="35">
        <f t="shared" ca="1" si="52"/>
        <v>0.9276369325543079</v>
      </c>
      <c r="AO9" s="34">
        <f t="shared" ca="1" si="53"/>
        <v>0.50637836399234915</v>
      </c>
      <c r="AP9" s="34">
        <f t="shared" ca="1" si="54"/>
        <v>2.5096454137931019</v>
      </c>
      <c r="AQ9" s="34">
        <f t="shared" ca="1" si="55"/>
        <v>0</v>
      </c>
      <c r="AR9" s="34">
        <f t="shared" ca="1" si="56"/>
        <v>0.88832097338328331</v>
      </c>
      <c r="AS9" s="34">
        <f t="shared" ca="1" si="57"/>
        <v>0</v>
      </c>
      <c r="AT9" s="34">
        <f t="shared" ca="1" si="58"/>
        <v>0</v>
      </c>
      <c r="AU9" s="35">
        <f t="shared" ca="1" si="59"/>
        <v>0</v>
      </c>
      <c r="AV9" s="35">
        <f t="shared" ca="1" si="60"/>
        <v>0</v>
      </c>
    </row>
    <row r="10" spans="1:48" x14ac:dyDescent="0.25">
      <c r="A10" s="33">
        <f t="shared" si="61"/>
        <v>30</v>
      </c>
      <c r="B10" s="33">
        <f t="shared" si="61"/>
        <v>28</v>
      </c>
      <c r="C10" s="13">
        <v>400</v>
      </c>
      <c r="D10" s="34">
        <f t="shared" ca="1" si="17"/>
        <v>2.2552229240317216</v>
      </c>
      <c r="E10" s="34">
        <f t="shared" ca="1" si="18"/>
        <v>3.7449736551724015</v>
      </c>
      <c r="F10" s="34">
        <f t="shared" ca="1" si="19"/>
        <v>0</v>
      </c>
      <c r="G10" s="34">
        <f t="shared" ca="1" si="20"/>
        <v>0.93311541444942137</v>
      </c>
      <c r="H10" s="34">
        <f t="shared" ca="1" si="21"/>
        <v>2.2530251195817987</v>
      </c>
      <c r="I10" s="34">
        <f t="shared" ca="1" si="22"/>
        <v>5.4970714827586065</v>
      </c>
      <c r="J10" s="35">
        <f t="shared" ca="1" si="23"/>
        <v>0</v>
      </c>
      <c r="K10" s="35">
        <f t="shared" ca="1" si="24"/>
        <v>0.94335785516022042</v>
      </c>
      <c r="L10" s="34">
        <f t="shared" ca="1" si="25"/>
        <v>2.2545751510031136</v>
      </c>
      <c r="M10" s="34">
        <f t="shared" ca="1" si="26"/>
        <v>5.5029764827585979</v>
      </c>
      <c r="N10" s="34">
        <f t="shared" ca="1" si="27"/>
        <v>359</v>
      </c>
      <c r="O10" s="34">
        <f t="shared" ca="1" si="28"/>
        <v>0.25329677297441733</v>
      </c>
      <c r="P10" s="34">
        <f t="shared" ca="1" si="29"/>
        <v>0.2472167215249699</v>
      </c>
      <c r="Q10" s="34">
        <f t="shared" ca="1" si="30"/>
        <v>0</v>
      </c>
      <c r="R10" s="34">
        <f t="shared" ca="1" si="31"/>
        <v>0</v>
      </c>
      <c r="S10" s="34">
        <f t="shared" ca="1" si="32"/>
        <v>0.91616160243271216</v>
      </c>
      <c r="T10" s="34">
        <f t="shared" ca="1" si="33"/>
        <v>2.243281918787273</v>
      </c>
      <c r="U10" s="34">
        <f t="shared" ca="1" si="34"/>
        <v>6.5042073793102979</v>
      </c>
      <c r="V10" s="34">
        <f t="shared" ca="1" si="35"/>
        <v>2.8398574671818286</v>
      </c>
      <c r="W10" s="35">
        <f t="shared" ca="1" si="36"/>
        <v>9.6286832999915468</v>
      </c>
      <c r="X10" s="34">
        <f t="shared" ca="1" si="37"/>
        <v>0</v>
      </c>
      <c r="Y10" s="34">
        <f t="shared" ca="1" si="38"/>
        <v>0</v>
      </c>
      <c r="Z10" s="34">
        <f t="shared" ca="1" si="39"/>
        <v>0</v>
      </c>
      <c r="AA10" s="34">
        <f t="shared" ca="1" si="63"/>
        <v>0</v>
      </c>
      <c r="AB10" s="34">
        <f t="shared" ca="1" si="41"/>
        <v>2.2583866972081008</v>
      </c>
      <c r="AC10" s="34">
        <f t="shared" ca="1" si="42"/>
        <v>6.4747437586206971</v>
      </c>
      <c r="AD10" s="34">
        <f t="shared" ca="1" si="43"/>
        <v>2.791750309151908</v>
      </c>
      <c r="AE10" s="35">
        <f t="shared" ca="1" si="44"/>
        <v>9.504122317596261</v>
      </c>
      <c r="AF10" s="2">
        <f t="shared" si="62"/>
        <v>42</v>
      </c>
      <c r="AG10" s="34">
        <f t="shared" ca="1" si="45"/>
        <v>3.3435047140467358</v>
      </c>
      <c r="AH10" s="34">
        <f t="shared" ca="1" si="46"/>
        <v>2.9145648965517026</v>
      </c>
      <c r="AI10" s="34">
        <f t="shared" ca="1" si="47"/>
        <v>0</v>
      </c>
      <c r="AJ10" s="34">
        <f t="shared" ca="1" si="48"/>
        <v>0.92648878129113943</v>
      </c>
      <c r="AK10" s="34">
        <f t="shared" ca="1" si="49"/>
        <v>3.5083944160570173</v>
      </c>
      <c r="AL10" s="34">
        <f t="shared" ca="1" si="50"/>
        <v>2.9234798965516973</v>
      </c>
      <c r="AM10" s="35">
        <f t="shared" ca="1" si="51"/>
        <v>0</v>
      </c>
      <c r="AN10" s="35">
        <f t="shared" ca="1" si="52"/>
        <v>0.92657494945664842</v>
      </c>
      <c r="AO10" s="34">
        <f t="shared" ca="1" si="53"/>
        <v>0.50372377022501547</v>
      </c>
      <c r="AP10" s="34">
        <f t="shared" ca="1" si="54"/>
        <v>2.3860984137932064</v>
      </c>
      <c r="AQ10" s="34">
        <f t="shared" ca="1" si="55"/>
        <v>0</v>
      </c>
      <c r="AR10" s="34">
        <f t="shared" ca="1" si="56"/>
        <v>0.89810149181415611</v>
      </c>
      <c r="AS10" s="34">
        <f t="shared" ca="1" si="57"/>
        <v>0</v>
      </c>
      <c r="AT10" s="34">
        <f t="shared" ca="1" si="58"/>
        <v>0</v>
      </c>
      <c r="AU10" s="35">
        <f t="shared" ca="1" si="59"/>
        <v>0</v>
      </c>
      <c r="AV10" s="35">
        <f t="shared" ca="1" si="60"/>
        <v>0</v>
      </c>
    </row>
    <row r="11" spans="1:48" x14ac:dyDescent="0.25">
      <c r="A11" s="33">
        <f t="shared" si="61"/>
        <v>35</v>
      </c>
      <c r="B11" s="33">
        <f t="shared" si="61"/>
        <v>33</v>
      </c>
      <c r="C11" s="13">
        <v>450</v>
      </c>
      <c r="D11" s="34">
        <f t="shared" ca="1" si="17"/>
        <v>2.256114527836496</v>
      </c>
      <c r="E11" s="34">
        <f t="shared" ca="1" si="18"/>
        <v>3.5521590689655014</v>
      </c>
      <c r="F11" s="34">
        <f t="shared" ca="1" si="19"/>
        <v>0</v>
      </c>
      <c r="G11" s="34">
        <f t="shared" ca="1" si="20"/>
        <v>0.93114204376967391</v>
      </c>
      <c r="H11" s="34">
        <f t="shared" ca="1" si="21"/>
        <v>2.2536577612346456</v>
      </c>
      <c r="I11" s="34">
        <f t="shared" ca="1" si="22"/>
        <v>5.4054988620690025</v>
      </c>
      <c r="J11" s="35">
        <f t="shared" ca="1" si="23"/>
        <v>0</v>
      </c>
      <c r="K11" s="35">
        <f t="shared" ca="1" si="24"/>
        <v>0.94062689531074339</v>
      </c>
      <c r="L11" s="34">
        <f t="shared" ca="1" si="25"/>
        <v>2.2548172423350157</v>
      </c>
      <c r="M11" s="34">
        <f t="shared" ca="1" si="26"/>
        <v>5.228206896551697</v>
      </c>
      <c r="N11" s="34">
        <f t="shared" ca="1" si="27"/>
        <v>359</v>
      </c>
      <c r="O11" s="34">
        <f t="shared" ca="1" si="28"/>
        <v>0.26481028913461857</v>
      </c>
      <c r="P11" s="34">
        <f t="shared" ca="1" si="29"/>
        <v>0</v>
      </c>
      <c r="Q11" s="34">
        <f t="shared" ca="1" si="30"/>
        <v>0</v>
      </c>
      <c r="R11" s="34">
        <f t="shared" ca="1" si="31"/>
        <v>0</v>
      </c>
      <c r="S11" s="34">
        <f t="shared" ca="1" si="32"/>
        <v>0</v>
      </c>
      <c r="T11" s="34">
        <f t="shared" ca="1" si="33"/>
        <v>2.2433900686174266</v>
      </c>
      <c r="U11" s="34">
        <f t="shared" ca="1" si="34"/>
        <v>6.2464275862068988</v>
      </c>
      <c r="V11" s="34">
        <f t="shared" ca="1" si="35"/>
        <v>2.7380287924753932</v>
      </c>
      <c r="W11" s="35">
        <f t="shared" ref="W11:W12" ca="1" si="64">INDIRECT("'"&amp;W$1&amp;"'!"&amp;"X"&amp;$A11)</f>
        <v>0.20653445032080778</v>
      </c>
      <c r="X11" s="34">
        <f t="shared" ca="1" si="37"/>
        <v>0</v>
      </c>
      <c r="Y11" s="34">
        <f t="shared" ca="1" si="38"/>
        <v>0</v>
      </c>
      <c r="Z11" s="34">
        <f t="shared" ca="1" si="39"/>
        <v>0</v>
      </c>
      <c r="AA11" s="34">
        <f t="shared" ca="1" si="63"/>
        <v>0</v>
      </c>
      <c r="AB11" s="34">
        <f t="shared" ca="1" si="41"/>
        <v>0</v>
      </c>
      <c r="AC11" s="34">
        <f t="shared" ca="1" si="42"/>
        <v>0</v>
      </c>
      <c r="AD11" s="35">
        <f t="shared" ref="AD11:AD12" ca="1" si="65">INDIRECT("'"&amp;AD$1&amp;"'!"&amp;"S"&amp;$A11)</f>
        <v>0</v>
      </c>
      <c r="AE11" s="35">
        <f t="shared" ref="AE11:AE12" ca="1" si="66">INDIRECT("'"&amp;AE$1&amp;"'!"&amp;"X"&amp;$A11)</f>
        <v>0</v>
      </c>
      <c r="AF11" s="2">
        <f t="shared" si="62"/>
        <v>49</v>
      </c>
      <c r="AG11" s="34">
        <f ca="1">INDIRECT("'"&amp;AG$1&amp;"'!"&amp;"u"&amp;$AF11)</f>
        <v>0</v>
      </c>
      <c r="AH11" s="34">
        <f ca="1">INDIRECT("'"&amp;AH$1&amp;"'!"&amp;"z"&amp;$AF11)</f>
        <v>0</v>
      </c>
      <c r="AI11" s="34">
        <f t="shared" ca="1" si="47"/>
        <v>0</v>
      </c>
      <c r="AJ11" s="34">
        <f ca="1">INDIRECT("'"&amp;AJ$1&amp;"'!"&amp;"AB"&amp;$AF11)</f>
        <v>0</v>
      </c>
      <c r="AK11" s="35">
        <f ca="1">INDIRECT("'"&amp;AK$1&amp;"'!"&amp;"AA"&amp;$AF11)</f>
        <v>0</v>
      </c>
      <c r="AL11" s="35">
        <f t="shared" ref="AL11:AL12" ca="1" si="67">INDIRECT("'"&amp;AL$1&amp;"'!"&amp;"Z"&amp;$AF11)</f>
        <v>0</v>
      </c>
      <c r="AM11" s="35">
        <f t="shared" ca="1" si="51"/>
        <v>0</v>
      </c>
      <c r="AN11" s="35">
        <f ca="1">INDIRECT("'"&amp;AN$1&amp;"'!"&amp;"AB"&amp;$AF11)</f>
        <v>0</v>
      </c>
      <c r="AO11" s="34">
        <f ca="1">INDIRECT("'"&amp;AO$1&amp;"'!"&amp;"AA"&amp;$AF11)</f>
        <v>0</v>
      </c>
      <c r="AP11" s="34">
        <f t="shared" ref="AP11:AP12" ca="1" si="68">INDIRECT("'"&amp;AP$1&amp;"'!"&amp;"Z"&amp;$AF11)</f>
        <v>0</v>
      </c>
      <c r="AQ11" s="34">
        <f t="shared" ca="1" si="55"/>
        <v>0</v>
      </c>
      <c r="AR11" s="34">
        <f t="shared" ref="AR11:AR12" ca="1" si="69">INDIRECT("'"&amp;AR$1&amp;"'!"&amp;"AB"&amp;$AF11)</f>
        <v>0</v>
      </c>
      <c r="AS11" s="35">
        <f ca="1">INDIRECT("'"&amp;AS$1&amp;"'!"&amp;"AA"&amp;$AF11)</f>
        <v>0</v>
      </c>
      <c r="AT11" s="35">
        <f t="shared" ref="AT11:AT12" ca="1" si="70">INDIRECT("'"&amp;AT$1&amp;"'!"&amp;"Z"&amp;$AF11)</f>
        <v>0</v>
      </c>
      <c r="AU11" s="35">
        <f t="shared" ca="1" si="59"/>
        <v>0</v>
      </c>
      <c r="AV11" s="35">
        <f t="shared" ref="AV11:AV12" ca="1" si="71">INDIRECT("'"&amp;AV$1&amp;"'!"&amp;"AB"&amp;$AF11)</f>
        <v>0</v>
      </c>
    </row>
    <row r="12" spans="1:48" x14ac:dyDescent="0.25">
      <c r="A12" s="33">
        <f t="shared" si="61"/>
        <v>40</v>
      </c>
      <c r="B12" s="33">
        <f t="shared" si="61"/>
        <v>38</v>
      </c>
      <c r="C12" s="13">
        <v>500</v>
      </c>
      <c r="D12" s="34">
        <f t="shared" ca="1" si="17"/>
        <v>2.2560967644735741</v>
      </c>
      <c r="E12" s="34">
        <f t="shared" ca="1" si="18"/>
        <v>3.3778713793103989</v>
      </c>
      <c r="F12" s="34">
        <f t="shared" ca="1" si="19"/>
        <v>0</v>
      </c>
      <c r="G12" s="34">
        <f t="shared" ca="1" si="20"/>
        <v>0.9318869090645101</v>
      </c>
      <c r="H12" s="34">
        <f t="shared" ca="1" si="21"/>
        <v>2.2510961679596129</v>
      </c>
      <c r="I12" s="34">
        <f t="shared" ca="1" si="22"/>
        <v>5.1765607931033983</v>
      </c>
      <c r="J12" s="35">
        <f t="shared" ca="1" si="23"/>
        <v>0</v>
      </c>
      <c r="K12" s="35">
        <f t="shared" ca="1" si="24"/>
        <v>0.93899628256273515</v>
      </c>
      <c r="L12" s="34">
        <f t="shared" ca="1" si="25"/>
        <v>2.2525701818385757</v>
      </c>
      <c r="M12" s="34">
        <f t="shared" ca="1" si="26"/>
        <v>4.9144896551724955</v>
      </c>
      <c r="N12" s="34">
        <f t="shared" ca="1" si="27"/>
        <v>359</v>
      </c>
      <c r="O12" s="34">
        <f t="shared" ca="1" si="28"/>
        <v>0.27418004179863542</v>
      </c>
      <c r="P12" s="34">
        <f t="shared" ca="1" si="29"/>
        <v>0</v>
      </c>
      <c r="Q12" s="34">
        <f t="shared" ca="1" si="30"/>
        <v>0</v>
      </c>
      <c r="R12" s="34">
        <f t="shared" ca="1" si="31"/>
        <v>0</v>
      </c>
      <c r="S12" s="34">
        <f t="shared" ca="1" si="32"/>
        <v>0</v>
      </c>
      <c r="T12" s="34">
        <f t="shared" ca="1" si="33"/>
        <v>2.2433647611169514</v>
      </c>
      <c r="U12" s="34">
        <f t="shared" ca="1" si="34"/>
        <v>5.9997014482758004</v>
      </c>
      <c r="V12" s="34">
        <f t="shared" ca="1" si="35"/>
        <v>2.6210419692951126</v>
      </c>
      <c r="W12" s="35">
        <f t="shared" ca="1" si="64"/>
        <v>0.21677062299784469</v>
      </c>
      <c r="X12" s="34">
        <f t="shared" ca="1" si="37"/>
        <v>0</v>
      </c>
      <c r="Y12" s="34">
        <f t="shared" ca="1" si="38"/>
        <v>0</v>
      </c>
      <c r="Z12" s="34">
        <f t="shared" ca="1" si="39"/>
        <v>0</v>
      </c>
      <c r="AA12" s="34">
        <f t="shared" ca="1" si="63"/>
        <v>0</v>
      </c>
      <c r="AB12" s="34">
        <f t="shared" ca="1" si="41"/>
        <v>0</v>
      </c>
      <c r="AC12" s="34">
        <f t="shared" ca="1" si="42"/>
        <v>0</v>
      </c>
      <c r="AD12" s="35">
        <f t="shared" ca="1" si="65"/>
        <v>0</v>
      </c>
      <c r="AE12" s="35">
        <f t="shared" ca="1" si="66"/>
        <v>0</v>
      </c>
      <c r="AF12" s="2">
        <f t="shared" si="62"/>
        <v>56</v>
      </c>
      <c r="AG12" s="34">
        <f ca="1">INDIRECT("'"&amp;AG$1&amp;"'!"&amp;"u"&amp;$AF12)</f>
        <v>0</v>
      </c>
      <c r="AH12" s="34">
        <f ca="1">INDIRECT("'"&amp;AH$1&amp;"'!"&amp;"z"&amp;$AF12)</f>
        <v>0</v>
      </c>
      <c r="AI12" s="34">
        <f t="shared" ca="1" si="47"/>
        <v>0</v>
      </c>
      <c r="AJ12" s="34">
        <f ca="1">INDIRECT("'"&amp;AJ$1&amp;"'!"&amp;"AB"&amp;$AF12)</f>
        <v>0</v>
      </c>
      <c r="AK12" s="35">
        <f ca="1">INDIRECT("'"&amp;AK$1&amp;"'!"&amp;"AA"&amp;$AF12)</f>
        <v>0</v>
      </c>
      <c r="AL12" s="35">
        <f t="shared" ca="1" si="67"/>
        <v>0</v>
      </c>
      <c r="AM12" s="35">
        <f t="shared" ca="1" si="51"/>
        <v>0</v>
      </c>
      <c r="AN12" s="35">
        <f ca="1">INDIRECT("'"&amp;AN$1&amp;"'!"&amp;"AB"&amp;$AF12)</f>
        <v>0</v>
      </c>
      <c r="AO12" s="34">
        <f ca="1">INDIRECT("'"&amp;AO$1&amp;"'!"&amp;"AA"&amp;$AF12)</f>
        <v>0</v>
      </c>
      <c r="AP12" s="34">
        <f t="shared" ca="1" si="68"/>
        <v>0</v>
      </c>
      <c r="AQ12" s="34">
        <f t="shared" ca="1" si="55"/>
        <v>0</v>
      </c>
      <c r="AR12" s="34">
        <f t="shared" ca="1" si="69"/>
        <v>0</v>
      </c>
      <c r="AS12" s="35">
        <f ca="1">INDIRECT("'"&amp;AS$1&amp;"'!"&amp;"AA"&amp;$AF12)</f>
        <v>0</v>
      </c>
      <c r="AT12" s="35">
        <f t="shared" ca="1" si="70"/>
        <v>0</v>
      </c>
      <c r="AU12" s="35">
        <f t="shared" ca="1" si="59"/>
        <v>0</v>
      </c>
      <c r="AV12" s="35">
        <f t="shared" ca="1" si="71"/>
        <v>0</v>
      </c>
    </row>
    <row r="13" spans="1:48" x14ac:dyDescent="0.25">
      <c r="A13" s="33"/>
      <c r="B13" s="33"/>
    </row>
    <row r="14" spans="1:48" x14ac:dyDescent="0.25">
      <c r="A14" s="33"/>
      <c r="B14" s="33"/>
    </row>
    <row r="15" spans="1:48" x14ac:dyDescent="0.25">
      <c r="A15" s="33"/>
      <c r="B15" s="33"/>
    </row>
    <row r="16" spans="1:48" x14ac:dyDescent="0.25">
      <c r="A16" s="33"/>
      <c r="B16" s="33"/>
    </row>
    <row r="17" spans="1:32" x14ac:dyDescent="0.25">
      <c r="A17" s="33"/>
      <c r="B17" s="33"/>
    </row>
    <row r="18" spans="1:32" x14ac:dyDescent="0.25">
      <c r="A18" s="33"/>
      <c r="B18" s="33"/>
    </row>
    <row r="19" spans="1:32" x14ac:dyDescent="0.25">
      <c r="A19" s="33"/>
      <c r="B19" s="33"/>
    </row>
    <row r="20" spans="1:32" x14ac:dyDescent="0.25">
      <c r="A20" s="33"/>
      <c r="B20" s="33"/>
    </row>
    <row r="21" spans="1:32" x14ac:dyDescent="0.25">
      <c r="A21" s="33"/>
      <c r="B21" s="33"/>
    </row>
    <row r="22" spans="1:32" x14ac:dyDescent="0.25">
      <c r="A22" s="33"/>
      <c r="B22" s="33"/>
    </row>
    <row r="23" spans="1:32" x14ac:dyDescent="0.25">
      <c r="A23" s="33"/>
      <c r="B23" s="33"/>
    </row>
    <row r="24" spans="1:32" x14ac:dyDescent="0.25">
      <c r="A24" s="33"/>
      <c r="B24" s="33"/>
    </row>
    <row r="25" spans="1:32" x14ac:dyDescent="0.25">
      <c r="A25" s="33"/>
      <c r="B25" s="33"/>
    </row>
    <row r="26" spans="1:32" x14ac:dyDescent="0.25">
      <c r="A26" s="33"/>
      <c r="B26" s="33"/>
    </row>
    <row r="27" spans="1:32" x14ac:dyDescent="0.25">
      <c r="A27" s="33"/>
      <c r="B27" s="33"/>
    </row>
    <row r="28" spans="1:32" x14ac:dyDescent="0.25">
      <c r="A28" s="33"/>
      <c r="B28" s="33"/>
    </row>
    <row r="29" spans="1:32" s="14" customFormat="1" x14ac:dyDescent="0.25">
      <c r="A29" s="33"/>
      <c r="B29" s="3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s="14" customFormat="1" x14ac:dyDescent="0.25">
      <c r="A30" s="33"/>
      <c r="B30" s="3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s="14" customFormat="1" x14ac:dyDescent="0.25">
      <c r="A31" s="33"/>
      <c r="B31" s="3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s="14" customFormat="1" x14ac:dyDescent="0.25">
      <c r="A32" s="33"/>
      <c r="B32" s="3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 t="s">
        <v>21</v>
      </c>
      <c r="Y32" s="2"/>
      <c r="Z32" s="2"/>
      <c r="AA32" s="2"/>
      <c r="AB32" s="2"/>
      <c r="AC32" s="2"/>
      <c r="AD32" s="2" t="s">
        <v>21</v>
      </c>
      <c r="AE32" s="2"/>
      <c r="AF32" s="2"/>
    </row>
    <row r="33" spans="1:32" s="14" customFormat="1" x14ac:dyDescent="0.25">
      <c r="A33" s="33"/>
      <c r="B33" s="3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s="14" customFormat="1" x14ac:dyDescent="0.25">
      <c r="A34" s="33"/>
      <c r="B34" s="3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s="14" customFormat="1" x14ac:dyDescent="0.25">
      <c r="A35" s="33"/>
      <c r="B35" s="3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s="14" customFormat="1" x14ac:dyDescent="0.25">
      <c r="A36" s="33"/>
      <c r="B36" s="3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s="14" customFormat="1" x14ac:dyDescent="0.25">
      <c r="A37" s="33"/>
      <c r="B37" s="3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s="14" customFormat="1" x14ac:dyDescent="0.25">
      <c r="A38" s="33"/>
      <c r="B38" s="3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</sheetData>
  <pageMargins left="0.7" right="0.7" top="0.3" bottom="0.3" header="0.3" footer="0.3"/>
  <pageSetup orientation="portrait" useFirstPageNumber="1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opLeftCell="D1" workbookViewId="0">
      <selection activeCell="Z2" sqref="Z2"/>
    </sheetView>
  </sheetViews>
  <sheetFormatPr defaultRowHeight="15" x14ac:dyDescent="0.25"/>
  <cols>
    <col min="1" max="1" width="20.5703125" bestFit="1" customWidth="1"/>
    <col min="2" max="3" width="9.140625" style="1"/>
    <col min="6" max="6" width="9.140625" style="1"/>
    <col min="20" max="20" width="15.85546875" bestFit="1" customWidth="1"/>
    <col min="21" max="21" width="7.5703125" style="1" bestFit="1" customWidth="1"/>
    <col min="22" max="23" width="4.5703125" style="1" bestFit="1" customWidth="1"/>
    <col min="24" max="24" width="9.140625" style="8"/>
    <col min="25" max="25" width="6.42578125" bestFit="1" customWidth="1"/>
  </cols>
  <sheetData>
    <row r="1" spans="1:27" x14ac:dyDescent="0.25">
      <c r="A1" s="3" t="str">
        <f ca="1">MID(CELL("filename",A1),FIND("]",CELL("filename",A1))+1,256)</f>
        <v>ipb3-32b-h2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</v>
      </c>
      <c r="W1" s="1" t="s">
        <v>22</v>
      </c>
      <c r="X1" s="8" t="s">
        <v>23</v>
      </c>
      <c r="Y1" s="1" t="s">
        <v>24</v>
      </c>
      <c r="Z1" s="1" t="s">
        <v>43</v>
      </c>
      <c r="AA1" s="1" t="s">
        <v>33</v>
      </c>
    </row>
    <row r="2" spans="1:27" x14ac:dyDescent="0.25">
      <c r="A2" s="3">
        <v>149.93796406896601</v>
      </c>
      <c r="B2" s="1">
        <v>135.74528717241401</v>
      </c>
      <c r="C2" s="1">
        <v>25.048649068965499</v>
      </c>
      <c r="D2">
        <v>100</v>
      </c>
      <c r="E2">
        <v>1E-3</v>
      </c>
      <c r="F2" s="1">
        <v>8.9248084827586194</v>
      </c>
      <c r="G2">
        <v>0</v>
      </c>
      <c r="H2">
        <v>0</v>
      </c>
      <c r="I2">
        <v>0</v>
      </c>
      <c r="J2" s="1">
        <v>0</v>
      </c>
      <c r="K2" s="1">
        <v>2.5717241379310298E-4</v>
      </c>
      <c r="L2" s="1">
        <v>7.69593103448276E-3</v>
      </c>
      <c r="M2" s="1">
        <v>-7.4426206896551798E-3</v>
      </c>
      <c r="N2">
        <v>0</v>
      </c>
      <c r="O2">
        <v>0</v>
      </c>
      <c r="P2">
        <v>-1.0268756896551701</v>
      </c>
      <c r="Q2">
        <v>-0.439285275862069</v>
      </c>
      <c r="R2">
        <v>1</v>
      </c>
      <c r="S2">
        <v>719</v>
      </c>
      <c r="T2" s="6">
        <v>42734.839687500003</v>
      </c>
      <c r="Y2" s="1"/>
      <c r="AA2" s="1"/>
    </row>
    <row r="3" spans="1:27" x14ac:dyDescent="0.25">
      <c r="A3" s="3">
        <v>149.994557965517</v>
      </c>
      <c r="B3" s="1">
        <v>131.91607979310299</v>
      </c>
      <c r="C3" s="1">
        <v>25.050364034482801</v>
      </c>
      <c r="D3">
        <v>100</v>
      </c>
      <c r="E3">
        <v>1E-3</v>
      </c>
      <c r="F3" s="1">
        <v>11.286307827586199</v>
      </c>
      <c r="G3">
        <v>0</v>
      </c>
      <c r="H3">
        <v>0</v>
      </c>
      <c r="I3">
        <v>0</v>
      </c>
      <c r="J3" s="1">
        <v>0</v>
      </c>
      <c r="K3" s="1">
        <v>4.0974748275862103</v>
      </c>
      <c r="L3" s="1">
        <v>0.70153155172413795</v>
      </c>
      <c r="M3" s="1">
        <v>-7.4409999999999997E-3</v>
      </c>
      <c r="N3">
        <v>0.7</v>
      </c>
      <c r="O3">
        <v>0</v>
      </c>
      <c r="P3">
        <v>-0.87597541379310395</v>
      </c>
      <c r="Q3">
        <v>-0.17537472413793101</v>
      </c>
      <c r="R3">
        <v>2</v>
      </c>
      <c r="S3">
        <v>359</v>
      </c>
      <c r="T3" s="6">
        <v>42734.881354166668</v>
      </c>
      <c r="U3" s="1">
        <f>$F$6-F3</f>
        <v>1.971327310344801</v>
      </c>
      <c r="V3" s="1">
        <f>INDEX(LINEST(U3:U5,K3:K5),1)</f>
        <v>0.40705552627584646</v>
      </c>
      <c r="W3" s="1">
        <f>INDEX(LINEST(U3:U5,K3:K5),2)</f>
        <v>0.26578117267334411</v>
      </c>
      <c r="X3" s="8">
        <f>L3^2/K3</f>
        <v>0.12010971116920721</v>
      </c>
      <c r="Y3" s="1">
        <f>L3^2</f>
        <v>0.49214651806447685</v>
      </c>
      <c r="Z3" s="8">
        <f>INDEX(LINEST(U3:U5,Y3:Y5),1)</f>
        <v>3.168655432600513</v>
      </c>
      <c r="AA3" s="1">
        <f>B3/A3</f>
        <v>0.87947243941630093</v>
      </c>
    </row>
    <row r="4" spans="1:27" x14ac:dyDescent="0.25">
      <c r="A4" s="3">
        <v>150.000574</v>
      </c>
      <c r="B4" s="1">
        <v>132.13903227586201</v>
      </c>
      <c r="C4" s="1">
        <v>25.031859517241401</v>
      </c>
      <c r="D4">
        <v>100</v>
      </c>
      <c r="E4">
        <v>1E-3</v>
      </c>
      <c r="F4" s="1">
        <v>9.7366073793103407</v>
      </c>
      <c r="G4">
        <v>0</v>
      </c>
      <c r="H4">
        <v>0</v>
      </c>
      <c r="I4">
        <v>0</v>
      </c>
      <c r="J4" s="1">
        <v>0</v>
      </c>
      <c r="K4" s="1">
        <v>8.1653107241379299</v>
      </c>
      <c r="L4" s="1">
        <v>1.0006381379310301</v>
      </c>
      <c r="M4" s="1">
        <v>-7.4410344827586204E-3</v>
      </c>
      <c r="N4">
        <v>1</v>
      </c>
      <c r="O4">
        <v>0</v>
      </c>
      <c r="P4">
        <v>-0.99117089655172397</v>
      </c>
      <c r="Q4">
        <v>-6.8186896551723402E-3</v>
      </c>
      <c r="R4">
        <v>3</v>
      </c>
      <c r="S4">
        <v>359</v>
      </c>
      <c r="T4" s="6">
        <v>42734.923020833332</v>
      </c>
      <c r="U4" s="1">
        <f>$F$6-F4</f>
        <v>3.5210277586206598</v>
      </c>
      <c r="X4" s="8">
        <f>L4^2/K4</f>
        <v>0.12262566813558599</v>
      </c>
      <c r="Y4" s="1">
        <f>L4^2</f>
        <v>1.0012766830820792</v>
      </c>
      <c r="AA4" s="1">
        <f t="shared" ref="AA4:AA5" si="0">B4/A4</f>
        <v>0.88092351083844522</v>
      </c>
    </row>
    <row r="5" spans="1:27" x14ac:dyDescent="0.25">
      <c r="A5" s="3">
        <v>150.00080503448299</v>
      </c>
      <c r="B5" s="1">
        <v>132.714208241379</v>
      </c>
      <c r="C5" s="1">
        <v>25.028260448275901</v>
      </c>
      <c r="D5">
        <v>100</v>
      </c>
      <c r="E5">
        <v>1E-3</v>
      </c>
      <c r="F5" s="1">
        <v>7.6161252413793097</v>
      </c>
      <c r="G5">
        <v>0</v>
      </c>
      <c r="H5">
        <v>0</v>
      </c>
      <c r="I5">
        <v>0</v>
      </c>
      <c r="J5" s="1">
        <v>8.04998253206897E-281</v>
      </c>
      <c r="K5" s="1">
        <v>13.130608666666699</v>
      </c>
      <c r="L5" s="1">
        <v>1.2852986666666699</v>
      </c>
      <c r="M5" s="1">
        <v>-7.4394482758620697E-3</v>
      </c>
      <c r="N5">
        <v>1.3</v>
      </c>
      <c r="O5">
        <v>0</v>
      </c>
      <c r="P5">
        <v>-0.90157596551724095</v>
      </c>
      <c r="Q5">
        <v>-0.12805544827586199</v>
      </c>
      <c r="R5">
        <v>4</v>
      </c>
      <c r="S5">
        <v>359</v>
      </c>
      <c r="T5" s="6">
        <v>42734.964687500003</v>
      </c>
      <c r="U5" s="1">
        <f>$F$6-F5</f>
        <v>5.6415098965516908</v>
      </c>
      <c r="X5" s="8">
        <f>L5^2/K5</f>
        <v>0.12581234461193411</v>
      </c>
      <c r="Y5" s="1">
        <f>L5^2</f>
        <v>1.6519926625351196</v>
      </c>
      <c r="AA5" s="1">
        <f t="shared" si="0"/>
        <v>0.88475663987849895</v>
      </c>
    </row>
    <row r="6" spans="1:27" x14ac:dyDescent="0.25">
      <c r="A6" s="3">
        <v>149.99703348275901</v>
      </c>
      <c r="B6" s="1">
        <v>131.36355424137901</v>
      </c>
      <c r="C6" s="1">
        <v>24.986038137931001</v>
      </c>
      <c r="D6">
        <v>100</v>
      </c>
      <c r="E6">
        <v>1E-3</v>
      </c>
      <c r="F6" s="4">
        <v>13.257635137931</v>
      </c>
      <c r="G6">
        <v>0</v>
      </c>
      <c r="H6">
        <v>0</v>
      </c>
      <c r="I6">
        <v>0</v>
      </c>
      <c r="J6" s="1" t="s">
        <v>8</v>
      </c>
      <c r="K6" s="1">
        <v>3.4344827586206902E-4</v>
      </c>
      <c r="L6" s="1">
        <v>8.3284482758620697E-3</v>
      </c>
      <c r="M6" s="1">
        <v>-7.4397931034482804E-3</v>
      </c>
      <c r="N6">
        <v>0</v>
      </c>
      <c r="O6">
        <v>0</v>
      </c>
      <c r="P6">
        <v>-1.24703434482759</v>
      </c>
      <c r="Q6">
        <v>-0.54834710344827597</v>
      </c>
      <c r="R6">
        <v>5</v>
      </c>
      <c r="S6">
        <v>359</v>
      </c>
      <c r="T6" s="6">
        <v>42735.006354166668</v>
      </c>
      <c r="AA6" s="1"/>
    </row>
    <row r="7" spans="1:27" x14ac:dyDescent="0.25">
      <c r="A7" s="3">
        <v>200.00016199999999</v>
      </c>
      <c r="B7" s="1">
        <v>175.92366662069</v>
      </c>
      <c r="C7" s="1">
        <v>25.022205551724099</v>
      </c>
      <c r="D7">
        <v>100</v>
      </c>
      <c r="E7">
        <v>1E-3</v>
      </c>
      <c r="F7" s="4">
        <v>19.919539103448301</v>
      </c>
      <c r="G7">
        <v>0</v>
      </c>
      <c r="H7">
        <v>0</v>
      </c>
      <c r="I7">
        <v>0</v>
      </c>
      <c r="J7" s="1" t="s">
        <v>8</v>
      </c>
      <c r="K7" s="1">
        <v>3.4041379310344801E-4</v>
      </c>
      <c r="L7" s="1">
        <v>8.6377241379310306E-3</v>
      </c>
      <c r="M7" s="1">
        <v>-7.4392758620689704E-3</v>
      </c>
      <c r="N7">
        <v>0</v>
      </c>
      <c r="O7">
        <v>0</v>
      </c>
      <c r="P7">
        <v>-1.15168513793103</v>
      </c>
      <c r="Q7">
        <v>-0.90333486206896596</v>
      </c>
      <c r="R7">
        <v>6</v>
      </c>
      <c r="S7">
        <v>719</v>
      </c>
      <c r="T7" s="6">
        <v>42735.089687500003</v>
      </c>
      <c r="Y7" s="1"/>
      <c r="AA7" s="1"/>
    </row>
    <row r="8" spans="1:27" x14ac:dyDescent="0.25">
      <c r="A8" s="3">
        <v>200.00058668965499</v>
      </c>
      <c r="B8" s="1">
        <v>176.20534748275901</v>
      </c>
      <c r="C8" s="1">
        <v>25.008723275862099</v>
      </c>
      <c r="D8">
        <v>100</v>
      </c>
      <c r="E8">
        <v>1E-3</v>
      </c>
      <c r="F8" s="1">
        <v>18.0675327586207</v>
      </c>
      <c r="G8">
        <v>0</v>
      </c>
      <c r="H8">
        <v>0</v>
      </c>
      <c r="I8">
        <v>0</v>
      </c>
      <c r="J8" s="1" t="s">
        <v>8</v>
      </c>
      <c r="K8" s="1">
        <v>3.7289816923076899</v>
      </c>
      <c r="L8" s="1">
        <v>0.70252021428571398</v>
      </c>
      <c r="M8" s="1">
        <v>-7.4373448275862099E-3</v>
      </c>
      <c r="N8">
        <v>0.7</v>
      </c>
      <c r="O8">
        <v>0</v>
      </c>
      <c r="P8">
        <v>-1.34261272413793</v>
      </c>
      <c r="Q8">
        <v>-1.0531873103448299</v>
      </c>
      <c r="R8">
        <v>7</v>
      </c>
      <c r="S8">
        <v>360</v>
      </c>
      <c r="T8" s="6">
        <v>42735.131469907406</v>
      </c>
      <c r="U8" s="1">
        <f>$F$7-F8</f>
        <v>1.8520063448276005</v>
      </c>
      <c r="V8" s="1">
        <f>INDEX(LINEST(U8:U10,K8:K10),1)</f>
        <v>0.47762490864991231</v>
      </c>
      <c r="W8" s="1">
        <f>INDEX(LINEST(U8:U10,K8:K10),2)</f>
        <v>9.0682082061018576E-2</v>
      </c>
      <c r="X8" s="8">
        <f>L8^2/K8</f>
        <v>0.1323510524329285</v>
      </c>
      <c r="Y8" s="1">
        <f>L8^2</f>
        <v>0.49353465148004549</v>
      </c>
      <c r="Z8" s="8">
        <f>INDEX(LINEST(U8:U10,Y8:Y10),1)</f>
        <v>3.4179956185693108</v>
      </c>
      <c r="AA8" s="1">
        <f>B8/A8</f>
        <v>0.88102415297501324</v>
      </c>
    </row>
    <row r="9" spans="1:27" x14ac:dyDescent="0.25">
      <c r="A9" s="3">
        <v>200.00021675862101</v>
      </c>
      <c r="B9" s="1">
        <v>176.545053413793</v>
      </c>
      <c r="C9" s="1">
        <v>25.010930103448299</v>
      </c>
      <c r="D9">
        <v>100</v>
      </c>
      <c r="E9">
        <v>1E-3</v>
      </c>
      <c r="F9" s="1">
        <v>16.231178068965502</v>
      </c>
      <c r="G9">
        <v>0</v>
      </c>
      <c r="H9">
        <v>0</v>
      </c>
      <c r="I9">
        <v>0</v>
      </c>
      <c r="J9" s="1" t="s">
        <v>8</v>
      </c>
      <c r="K9" s="1">
        <v>7.4596242758620699</v>
      </c>
      <c r="L9" s="1">
        <v>1.00151913793103</v>
      </c>
      <c r="M9" s="1">
        <v>-7.4371034482758596E-3</v>
      </c>
      <c r="N9">
        <v>1</v>
      </c>
      <c r="O9">
        <v>0</v>
      </c>
      <c r="P9">
        <v>-1.4030011034482801</v>
      </c>
      <c r="Q9">
        <v>-0.85369368965517201</v>
      </c>
      <c r="R9">
        <v>8</v>
      </c>
      <c r="S9">
        <v>359</v>
      </c>
      <c r="T9" s="6">
        <v>42735.173136574071</v>
      </c>
      <c r="U9" s="1">
        <f>$F$7-F9</f>
        <v>3.6883610344827993</v>
      </c>
      <c r="X9" s="8">
        <f>L9^2/K9</f>
        <v>0.13446261454316977</v>
      </c>
      <c r="Y9" s="1">
        <f>L9^2</f>
        <v>1.0030405836421135</v>
      </c>
      <c r="AA9" s="1">
        <f t="shared" ref="AA9:AA10" si="1">B9/A9</f>
        <v>0.88272431037844379</v>
      </c>
    </row>
    <row r="10" spans="1:27" x14ac:dyDescent="0.25">
      <c r="A10" s="3">
        <v>200.00065041379301</v>
      </c>
      <c r="B10" s="1">
        <v>177.06121775862101</v>
      </c>
      <c r="C10" s="1">
        <v>25.002861517241399</v>
      </c>
      <c r="D10">
        <v>100</v>
      </c>
      <c r="E10">
        <v>1E-3</v>
      </c>
      <c r="F10" s="1">
        <v>13.944458137931001</v>
      </c>
      <c r="G10">
        <v>0</v>
      </c>
      <c r="H10">
        <v>0</v>
      </c>
      <c r="I10">
        <v>0</v>
      </c>
      <c r="J10" s="1" t="s">
        <v>8</v>
      </c>
      <c r="K10" s="1">
        <v>12.351628</v>
      </c>
      <c r="L10" s="1">
        <v>1.30273538461538</v>
      </c>
      <c r="M10" s="1">
        <v>-7.4362068965517199E-3</v>
      </c>
      <c r="N10">
        <v>1.3</v>
      </c>
      <c r="O10">
        <v>0</v>
      </c>
      <c r="P10">
        <v>-1.23522917241379</v>
      </c>
      <c r="Q10">
        <v>-1.0733861724137901</v>
      </c>
      <c r="R10">
        <v>9</v>
      </c>
      <c r="S10">
        <v>359</v>
      </c>
      <c r="T10" s="6">
        <v>42735.214803240742</v>
      </c>
      <c r="U10" s="1">
        <f>$F$7-F10</f>
        <v>5.9750809655173001</v>
      </c>
      <c r="X10" s="8">
        <f>L10^2/K10</f>
        <v>0.13740046917936502</v>
      </c>
      <c r="Y10" s="1">
        <f>L10^2</f>
        <v>1.6971194823289819</v>
      </c>
      <c r="AA10" s="1">
        <f t="shared" si="1"/>
        <v>0.88530320972601206</v>
      </c>
    </row>
    <row r="11" spans="1:27" x14ac:dyDescent="0.25">
      <c r="A11" s="3">
        <v>199.996936586207</v>
      </c>
      <c r="B11" s="1">
        <v>175.81542603448301</v>
      </c>
      <c r="C11" s="1">
        <v>24.966810241379299</v>
      </c>
      <c r="D11">
        <v>100</v>
      </c>
      <c r="E11">
        <v>1E-3</v>
      </c>
      <c r="F11" s="1">
        <v>19.749687482758599</v>
      </c>
      <c r="G11">
        <v>0</v>
      </c>
      <c r="H11">
        <v>0</v>
      </c>
      <c r="I11">
        <v>0</v>
      </c>
      <c r="J11" s="1" t="s">
        <v>8</v>
      </c>
      <c r="K11" s="1">
        <v>3.8765517241379297E-4</v>
      </c>
      <c r="L11" s="1">
        <v>8.9119655172413808E-3</v>
      </c>
      <c r="M11" s="1">
        <v>-7.4357931034482704E-3</v>
      </c>
      <c r="N11">
        <v>0</v>
      </c>
      <c r="O11">
        <v>0</v>
      </c>
      <c r="P11">
        <v>-1.51643503448276</v>
      </c>
      <c r="Q11">
        <v>-1.0013514827586201</v>
      </c>
      <c r="R11">
        <v>10</v>
      </c>
      <c r="S11">
        <v>359</v>
      </c>
      <c r="T11" s="6">
        <v>42735.256469907406</v>
      </c>
      <c r="AA11" s="1"/>
    </row>
    <row r="12" spans="1:27" x14ac:dyDescent="0.25">
      <c r="A12" s="3">
        <v>250.00061934482801</v>
      </c>
      <c r="B12" s="1">
        <v>219.99817782758601</v>
      </c>
      <c r="C12" s="1">
        <v>25.004242517241401</v>
      </c>
      <c r="D12">
        <v>100</v>
      </c>
      <c r="E12">
        <v>1E-3</v>
      </c>
      <c r="F12" s="4">
        <v>26.926394379310299</v>
      </c>
      <c r="G12">
        <v>0</v>
      </c>
      <c r="H12">
        <v>0</v>
      </c>
      <c r="I12">
        <v>0</v>
      </c>
      <c r="J12" s="1" t="s">
        <v>8</v>
      </c>
      <c r="K12" s="1">
        <v>3.56862068965517E-4</v>
      </c>
      <c r="L12" s="1">
        <v>9.0701034482758604E-3</v>
      </c>
      <c r="M12" s="1">
        <v>-7.4356551724137901E-3</v>
      </c>
      <c r="N12">
        <v>0</v>
      </c>
      <c r="O12">
        <v>0</v>
      </c>
      <c r="P12">
        <v>-1.40016820689655</v>
      </c>
      <c r="Q12">
        <v>-1.0839618620689699</v>
      </c>
      <c r="R12">
        <v>11</v>
      </c>
      <c r="S12">
        <v>719</v>
      </c>
      <c r="T12" s="6">
        <v>42735.339803240742</v>
      </c>
      <c r="Y12" s="1"/>
      <c r="AA12" s="1"/>
    </row>
    <row r="13" spans="1:27" x14ac:dyDescent="0.25">
      <c r="A13" s="3">
        <v>250.00042199999999</v>
      </c>
      <c r="B13" s="1">
        <v>220.241367827586</v>
      </c>
      <c r="C13" s="1">
        <v>24.998879310344801</v>
      </c>
      <c r="D13">
        <v>100</v>
      </c>
      <c r="E13">
        <v>1E-3</v>
      </c>
      <c r="F13" s="1">
        <v>25.146704965517198</v>
      </c>
      <c r="G13">
        <v>0</v>
      </c>
      <c r="H13">
        <v>0</v>
      </c>
      <c r="I13">
        <v>0</v>
      </c>
      <c r="J13" s="1" t="s">
        <v>8</v>
      </c>
      <c r="K13" s="1">
        <v>3.37774375862069</v>
      </c>
      <c r="L13" s="1">
        <v>0.70290717241379297</v>
      </c>
      <c r="M13" s="1">
        <v>-7.4341034482758601E-3</v>
      </c>
      <c r="N13">
        <v>0.7</v>
      </c>
      <c r="O13">
        <v>0</v>
      </c>
      <c r="P13">
        <v>-1.4573728620689701</v>
      </c>
      <c r="Q13">
        <v>-1.0848192758620701</v>
      </c>
      <c r="R13">
        <v>12</v>
      </c>
      <c r="S13">
        <v>359</v>
      </c>
      <c r="T13" s="6">
        <v>42735.381469907406</v>
      </c>
      <c r="U13" s="1">
        <f>$F$12-F13</f>
        <v>1.7796894137931005</v>
      </c>
      <c r="V13" s="1">
        <f>INDEX(LINEST(U13:U15,K13:K15),1)</f>
        <v>0.5168377228958605</v>
      </c>
      <c r="W13" s="1">
        <f>INDEX(LINEST(U13:U15,K13:K15),2)</f>
        <v>5.4012764192393981E-2</v>
      </c>
      <c r="X13" s="8">
        <f>L13^2/K13</f>
        <v>0.14627471126836214</v>
      </c>
      <c r="Y13" s="1">
        <f>L13^2</f>
        <v>0.49407849303075368</v>
      </c>
      <c r="Z13" s="8">
        <f>INDEX(LINEST(U13:U15,Y13:Y15),1)</f>
        <v>3.3855487392292249</v>
      </c>
      <c r="AA13" s="1">
        <f>B13/A13</f>
        <v>0.88096398424313871</v>
      </c>
    </row>
    <row r="14" spans="1:27" x14ac:dyDescent="0.25">
      <c r="A14" s="3">
        <v>250.000457275862</v>
      </c>
      <c r="B14" s="1">
        <v>220.53350458620699</v>
      </c>
      <c r="C14" s="1">
        <v>25.024168689655198</v>
      </c>
      <c r="D14">
        <v>100</v>
      </c>
      <c r="E14">
        <v>1E-3</v>
      </c>
      <c r="F14" s="1">
        <v>23.336885655172399</v>
      </c>
      <c r="G14">
        <v>0</v>
      </c>
      <c r="H14">
        <v>0</v>
      </c>
      <c r="I14">
        <v>0</v>
      </c>
      <c r="J14" s="1" t="s">
        <v>8</v>
      </c>
      <c r="K14" s="1">
        <v>6.77244918518518</v>
      </c>
      <c r="L14" s="1">
        <v>1.00143314814815</v>
      </c>
      <c r="M14" s="1">
        <v>-7.4335862068965501E-3</v>
      </c>
      <c r="N14">
        <v>1</v>
      </c>
      <c r="O14">
        <v>0</v>
      </c>
      <c r="P14">
        <v>-1.51407420689655</v>
      </c>
      <c r="Q14">
        <v>-1.28952210344828</v>
      </c>
      <c r="R14">
        <v>13</v>
      </c>
      <c r="S14">
        <v>359</v>
      </c>
      <c r="T14" s="6">
        <v>42735.423136574071</v>
      </c>
      <c r="U14" s="1">
        <f>$F$12-F14</f>
        <v>3.5895087241379002</v>
      </c>
      <c r="X14" s="8">
        <f>L14^2/K14</f>
        <v>0.14808060168302214</v>
      </c>
      <c r="Y14" s="1">
        <f>L14^2</f>
        <v>1.0028683502099145</v>
      </c>
      <c r="AA14" s="1">
        <f t="shared" ref="AA14:AA15" si="2">B14/A14</f>
        <v>0.88213240483340472</v>
      </c>
    </row>
    <row r="15" spans="1:27" x14ac:dyDescent="0.25">
      <c r="A15" s="3">
        <v>250.00080610344801</v>
      </c>
      <c r="B15" s="1">
        <v>220.99312982758599</v>
      </c>
      <c r="C15" s="1">
        <v>25.040058758620699</v>
      </c>
      <c r="D15">
        <v>100</v>
      </c>
      <c r="E15">
        <v>1E-3</v>
      </c>
      <c r="F15" s="1">
        <v>21.0662104482759</v>
      </c>
      <c r="G15">
        <v>0</v>
      </c>
      <c r="H15">
        <v>0</v>
      </c>
      <c r="I15">
        <v>0</v>
      </c>
      <c r="J15" s="1" t="s">
        <v>8</v>
      </c>
      <c r="K15" s="1">
        <v>11.2633828965517</v>
      </c>
      <c r="L15" s="1">
        <v>1.3026241724137899</v>
      </c>
      <c r="M15" s="1">
        <v>-7.4352758620689604E-3</v>
      </c>
      <c r="N15">
        <v>1.3</v>
      </c>
      <c r="O15">
        <v>0</v>
      </c>
      <c r="P15">
        <v>-1.45329086206897</v>
      </c>
      <c r="Q15">
        <v>-1.2603807931034501</v>
      </c>
      <c r="R15">
        <v>14</v>
      </c>
      <c r="S15">
        <v>359</v>
      </c>
      <c r="T15" s="6">
        <v>42735.464803240742</v>
      </c>
      <c r="U15" s="1">
        <f>$F$12-F15</f>
        <v>5.8601839310343991</v>
      </c>
      <c r="X15" s="8">
        <f>L15^2/K15</f>
        <v>0.15065009776735885</v>
      </c>
      <c r="Y15" s="1">
        <f>L15^2</f>
        <v>1.6968297345567112</v>
      </c>
      <c r="AA15" s="1">
        <f t="shared" si="2"/>
        <v>0.88396966902635143</v>
      </c>
    </row>
    <row r="16" spans="1:27" x14ac:dyDescent="0.25">
      <c r="A16" s="3">
        <v>249.998259344828</v>
      </c>
      <c r="B16" s="1">
        <v>219.84857544827599</v>
      </c>
      <c r="C16" s="1">
        <v>25.014516758620701</v>
      </c>
      <c r="D16">
        <v>100</v>
      </c>
      <c r="E16">
        <v>1E-3</v>
      </c>
      <c r="F16" s="1">
        <v>26.8057348275862</v>
      </c>
      <c r="G16">
        <v>0</v>
      </c>
      <c r="H16">
        <v>0</v>
      </c>
      <c r="I16">
        <v>0</v>
      </c>
      <c r="J16" s="1" t="s">
        <v>8</v>
      </c>
      <c r="K16" s="1">
        <v>3.3657142857142902E-4</v>
      </c>
      <c r="L16" s="1">
        <v>8.8741724137931105E-3</v>
      </c>
      <c r="M16" s="1">
        <v>-7.4353793103448303E-3</v>
      </c>
      <c r="N16">
        <v>0</v>
      </c>
      <c r="O16">
        <v>0</v>
      </c>
      <c r="P16">
        <v>-1.70809237931034</v>
      </c>
      <c r="Q16">
        <v>-1.3744489310344801</v>
      </c>
      <c r="R16">
        <v>15</v>
      </c>
      <c r="S16">
        <v>359</v>
      </c>
      <c r="T16" s="6">
        <v>42735.506469907406</v>
      </c>
      <c r="AA16" s="1"/>
    </row>
    <row r="17" spans="1:27" x14ac:dyDescent="0.25">
      <c r="A17" s="3">
        <v>300.00050189655201</v>
      </c>
      <c r="B17" s="1">
        <v>264.90151972413798</v>
      </c>
      <c r="C17" s="1">
        <v>25.084984689655201</v>
      </c>
      <c r="D17">
        <v>100</v>
      </c>
      <c r="E17">
        <v>1E-3</v>
      </c>
      <c r="F17" s="4">
        <v>34.6418114137931</v>
      </c>
      <c r="G17">
        <v>0</v>
      </c>
      <c r="H17">
        <v>0</v>
      </c>
      <c r="I17">
        <v>0</v>
      </c>
      <c r="J17" s="1" t="s">
        <v>8</v>
      </c>
      <c r="K17" s="1">
        <v>2.9481481481481503E-4</v>
      </c>
      <c r="L17" s="1">
        <v>8.9642592592592604E-3</v>
      </c>
      <c r="M17" s="1">
        <v>-7.4372413793103399E-3</v>
      </c>
      <c r="N17">
        <v>0</v>
      </c>
      <c r="O17">
        <v>0</v>
      </c>
      <c r="P17">
        <v>-1.63366062068966</v>
      </c>
      <c r="Q17">
        <v>-1.2200292758620701</v>
      </c>
      <c r="R17">
        <v>16</v>
      </c>
      <c r="S17">
        <v>719</v>
      </c>
      <c r="T17" s="6">
        <v>42735.589803240742</v>
      </c>
      <c r="Y17" s="1"/>
      <c r="AA17" s="1"/>
    </row>
    <row r="18" spans="1:27" x14ac:dyDescent="0.25">
      <c r="A18" s="3">
        <v>300.00065348275899</v>
      </c>
      <c r="B18" s="1">
        <v>265.21502151724201</v>
      </c>
      <c r="C18" s="1">
        <v>25.094230724137901</v>
      </c>
      <c r="D18">
        <v>100</v>
      </c>
      <c r="E18">
        <v>1E-3</v>
      </c>
      <c r="F18" s="1">
        <v>32.468948379310298</v>
      </c>
      <c r="G18">
        <v>0</v>
      </c>
      <c r="H18">
        <v>0</v>
      </c>
      <c r="I18">
        <v>0</v>
      </c>
      <c r="J18" s="1" t="s">
        <v>8</v>
      </c>
      <c r="K18" s="1">
        <v>3.9309602758620699</v>
      </c>
      <c r="L18" s="1">
        <v>0.80147696551724101</v>
      </c>
      <c r="M18" s="1">
        <v>-7.4370689655172397E-3</v>
      </c>
      <c r="N18">
        <v>0.8</v>
      </c>
      <c r="O18">
        <v>0</v>
      </c>
      <c r="P18">
        <v>-1.62240093103448</v>
      </c>
      <c r="Q18">
        <v>-1.32022668965517</v>
      </c>
      <c r="R18">
        <v>17</v>
      </c>
      <c r="S18">
        <v>359</v>
      </c>
      <c r="T18" s="6">
        <v>42735.631469907406</v>
      </c>
      <c r="U18" s="1">
        <f>$F$17-F18</f>
        <v>2.1728630344828019</v>
      </c>
      <c r="V18" s="1">
        <f>INDEX(LINEST(U18:U20,K18:K20),1)</f>
        <v>0.54784035736361258</v>
      </c>
      <c r="W18" s="1">
        <f>INDEX(LINEST(U18:U20,K18:K20),2)</f>
        <v>2.8908198553733833E-2</v>
      </c>
      <c r="X18" s="8">
        <f>L18^2/K18</f>
        <v>0.16341180810173728</v>
      </c>
      <c r="Y18" s="1">
        <f>L18^2</f>
        <v>0.64236532625472476</v>
      </c>
      <c r="Z18" s="8">
        <f>INDEX(LINEST(U18:U20,Y18:Y20),1)</f>
        <v>3.2278897032916083</v>
      </c>
      <c r="AA18" s="1">
        <f>B18/A18</f>
        <v>0.88404814602340154</v>
      </c>
    </row>
    <row r="19" spans="1:27" x14ac:dyDescent="0.25">
      <c r="A19" s="3">
        <v>300.00069989655202</v>
      </c>
      <c r="B19" s="1">
        <v>265.51637531034498</v>
      </c>
      <c r="C19" s="1">
        <v>25.120075413793099</v>
      </c>
      <c r="D19">
        <v>100</v>
      </c>
      <c r="E19">
        <v>1E-3</v>
      </c>
      <c r="F19" s="1">
        <v>30.564839517241399</v>
      </c>
      <c r="G19">
        <v>0</v>
      </c>
      <c r="H19">
        <v>0</v>
      </c>
      <c r="I19">
        <v>0</v>
      </c>
      <c r="J19" s="1" t="s">
        <v>8</v>
      </c>
      <c r="K19" s="1">
        <v>7.3578991724137897</v>
      </c>
      <c r="L19" s="1">
        <v>1.10248606896552</v>
      </c>
      <c r="M19" s="1">
        <v>-7.4371034482758596E-3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18</v>
      </c>
      <c r="S19">
        <v>359</v>
      </c>
      <c r="T19" s="6">
        <v>42735.673136574071</v>
      </c>
      <c r="U19" s="1">
        <f>$F$17-F19</f>
        <v>4.0769718965517008</v>
      </c>
      <c r="X19" s="8">
        <f>L19^2/K19</f>
        <v>0.16519328462940919</v>
      </c>
      <c r="Y19" s="1">
        <f>L19^2</f>
        <v>1.2154755322630455</v>
      </c>
      <c r="AA19" s="1">
        <f t="shared" ref="AA19:AA20" si="3">B19/A19</f>
        <v>0.8850525195504606</v>
      </c>
    </row>
    <row r="20" spans="1:27" x14ac:dyDescent="0.25">
      <c r="A20" s="3">
        <v>300.00026413793103</v>
      </c>
      <c r="B20" s="1">
        <v>265.97310444827599</v>
      </c>
      <c r="C20" s="1">
        <v>25.1200426896552</v>
      </c>
      <c r="D20">
        <v>100</v>
      </c>
      <c r="E20">
        <v>1E-3</v>
      </c>
      <c r="F20" s="1">
        <v>28.198631931034502</v>
      </c>
      <c r="G20">
        <v>0</v>
      </c>
      <c r="H20">
        <v>0</v>
      </c>
      <c r="I20">
        <v>0</v>
      </c>
      <c r="J20" s="1" t="s">
        <v>8</v>
      </c>
      <c r="K20" s="1">
        <v>11.7220225517241</v>
      </c>
      <c r="L20" s="1">
        <v>1.40138779310345</v>
      </c>
      <c r="M20" s="1">
        <v>-7.4384482758620696E-3</v>
      </c>
      <c r="N20">
        <v>1.4</v>
      </c>
      <c r="O20">
        <v>0</v>
      </c>
      <c r="P20">
        <v>-1.20442520689655</v>
      </c>
      <c r="Q20">
        <v>-1.1426614827586199</v>
      </c>
      <c r="R20">
        <v>19</v>
      </c>
      <c r="S20">
        <v>359</v>
      </c>
      <c r="T20" s="6">
        <v>42735.714803240742</v>
      </c>
      <c r="U20" s="1">
        <f>$F$17-F20</f>
        <v>6.4431794827585982</v>
      </c>
      <c r="X20" s="8">
        <f>L20^2/K20</f>
        <v>0.16753830134634104</v>
      </c>
      <c r="Y20" s="1">
        <f>L20^2</f>
        <v>1.9638877466593578</v>
      </c>
      <c r="AA20" s="1">
        <f t="shared" si="3"/>
        <v>0.88657623423287923</v>
      </c>
    </row>
    <row r="21" spans="1:27" x14ac:dyDescent="0.25">
      <c r="A21" s="3">
        <v>299.99855944827601</v>
      </c>
      <c r="B21" s="1">
        <v>264.72643620689701</v>
      </c>
      <c r="C21" s="1">
        <v>25.094135241379298</v>
      </c>
      <c r="D21">
        <v>100</v>
      </c>
      <c r="E21">
        <v>1E-3</v>
      </c>
      <c r="F21" s="1">
        <v>34.591855724137901</v>
      </c>
      <c r="G21">
        <v>0</v>
      </c>
      <c r="H21">
        <v>0</v>
      </c>
      <c r="I21">
        <v>0</v>
      </c>
      <c r="J21" s="1" t="s">
        <v>8</v>
      </c>
      <c r="K21" s="1">
        <v>2.8367857142857101E-4</v>
      </c>
      <c r="L21" s="1">
        <v>8.9191071428571401E-3</v>
      </c>
      <c r="M21" s="1">
        <v>-7.4383793103448299E-3</v>
      </c>
      <c r="N21">
        <v>0</v>
      </c>
      <c r="O21">
        <v>0</v>
      </c>
      <c r="P21">
        <v>-0.99858534482758599</v>
      </c>
      <c r="Q21">
        <v>-0.75995265517241395</v>
      </c>
      <c r="R21">
        <v>20</v>
      </c>
      <c r="S21">
        <v>359</v>
      </c>
      <c r="T21" s="6">
        <v>42735.756469907406</v>
      </c>
    </row>
    <row r="22" spans="1:27" x14ac:dyDescent="0.25">
      <c r="A22" s="3">
        <v>350.00054410344802</v>
      </c>
      <c r="B22" s="1">
        <v>311.089469172414</v>
      </c>
      <c r="C22" s="1">
        <v>25.129537827586201</v>
      </c>
      <c r="D22">
        <v>100</v>
      </c>
      <c r="E22">
        <v>1E-3</v>
      </c>
      <c r="F22" s="1">
        <v>43.344599758620703</v>
      </c>
      <c r="G22">
        <v>0</v>
      </c>
      <c r="H22">
        <v>0</v>
      </c>
      <c r="I22">
        <v>0</v>
      </c>
      <c r="J22" s="1" t="s">
        <v>8</v>
      </c>
      <c r="K22" s="1">
        <v>2.4348275862069E-4</v>
      </c>
      <c r="L22" s="1">
        <v>8.8552758620689693E-3</v>
      </c>
      <c r="M22" s="1">
        <v>-7.4365517241379298E-3</v>
      </c>
      <c r="N22">
        <v>0</v>
      </c>
      <c r="O22">
        <v>0</v>
      </c>
      <c r="P22">
        <v>-0.98630324137931102</v>
      </c>
      <c r="Q22">
        <v>-0.15117355172413799</v>
      </c>
      <c r="R22">
        <v>21</v>
      </c>
      <c r="S22">
        <v>719</v>
      </c>
      <c r="T22" s="6">
        <v>42735.839803240742</v>
      </c>
      <c r="Y22" s="1"/>
    </row>
    <row r="23" spans="1:27" x14ac:dyDescent="0.25">
      <c r="A23" s="3">
        <v>350.00037882758602</v>
      </c>
      <c r="B23" s="1">
        <v>311.401854344828</v>
      </c>
      <c r="C23" s="1">
        <v>25.135526034482801</v>
      </c>
      <c r="D23">
        <v>100</v>
      </c>
      <c r="E23">
        <v>1E-3</v>
      </c>
      <c r="F23" s="1">
        <v>41.244716310344799</v>
      </c>
      <c r="G23">
        <v>0</v>
      </c>
      <c r="H23">
        <v>0</v>
      </c>
      <c r="I23">
        <v>0</v>
      </c>
      <c r="J23" s="1" t="s">
        <v>8</v>
      </c>
      <c r="K23" s="1">
        <v>3.51699784615385</v>
      </c>
      <c r="L23" s="1">
        <v>0.80169859259259302</v>
      </c>
      <c r="M23" s="1">
        <v>-7.4363793103448296E-3</v>
      </c>
      <c r="N23">
        <v>0.8</v>
      </c>
      <c r="O23">
        <v>0</v>
      </c>
      <c r="P23">
        <v>-0.64298572413793098</v>
      </c>
      <c r="Q23">
        <v>0.33317403448275901</v>
      </c>
      <c r="R23">
        <v>22</v>
      </c>
      <c r="S23">
        <v>359</v>
      </c>
      <c r="T23" s="6">
        <v>42735.881469907406</v>
      </c>
      <c r="U23" s="1">
        <f>$F$22-F23</f>
        <v>2.0998834482759037</v>
      </c>
      <c r="V23" s="1">
        <f>INDEX(LINEST(U23:U25,K23:K25),1)</f>
        <v>0.57207229388891079</v>
      </c>
      <c r="W23" s="1">
        <f>INDEX(LINEST(U23:U25,K23:K25),2)</f>
        <v>7.8302088345127085E-2</v>
      </c>
      <c r="X23" s="8">
        <f>L23^2/K23</f>
        <v>0.18274695108722247</v>
      </c>
      <c r="Y23" s="1">
        <f>L23^2</f>
        <v>0.64272063336494445</v>
      </c>
      <c r="Z23" s="8">
        <f>INDEX(LINEST(U23:U25,Y23:Y25),1)</f>
        <v>3.0424971820740514</v>
      </c>
      <c r="AA23" s="1">
        <f>B23/A23</f>
        <v>0.88971862084248754</v>
      </c>
    </row>
    <row r="24" spans="1:27" x14ac:dyDescent="0.25">
      <c r="A24" s="3">
        <v>349.99982851724099</v>
      </c>
      <c r="B24" s="1">
        <v>311.70193472413803</v>
      </c>
      <c r="C24" s="1">
        <v>25.131380965517199</v>
      </c>
      <c r="D24">
        <v>100</v>
      </c>
      <c r="E24">
        <v>1E-3</v>
      </c>
      <c r="F24" s="1">
        <v>39.508047379310298</v>
      </c>
      <c r="G24">
        <v>0</v>
      </c>
      <c r="H24">
        <v>0</v>
      </c>
      <c r="I24">
        <v>0</v>
      </c>
      <c r="J24" s="1" t="s">
        <v>8</v>
      </c>
      <c r="K24" s="1">
        <v>6.5994211724137903</v>
      </c>
      <c r="L24" s="1">
        <v>1.10259503448276</v>
      </c>
      <c r="M24" s="1">
        <v>-7.4354827586206899E-3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23</v>
      </c>
      <c r="S24">
        <v>359</v>
      </c>
      <c r="T24" s="6">
        <v>42735.923136574071</v>
      </c>
      <c r="U24" s="1">
        <f>$F$22-F24</f>
        <v>3.8365523793104046</v>
      </c>
      <c r="X24" s="8">
        <f>L25^2/K25</f>
        <v>0.18621901530067927</v>
      </c>
      <c r="Y24" s="1">
        <f>L24^2</f>
        <v>1.2157158100660386</v>
      </c>
      <c r="AA24" s="1">
        <f t="shared" ref="AA24:AA25" si="4">B24/A24</f>
        <v>0.89057739269373271</v>
      </c>
    </row>
    <row r="25" spans="1:27" x14ac:dyDescent="0.25">
      <c r="A25" s="3">
        <v>350.00095234482802</v>
      </c>
      <c r="B25" s="1">
        <v>312.18475041379298</v>
      </c>
      <c r="C25" s="1">
        <v>25.140303310344802</v>
      </c>
      <c r="D25">
        <v>100</v>
      </c>
      <c r="E25">
        <v>1E-3</v>
      </c>
      <c r="F25" s="1">
        <v>37.222731448275901</v>
      </c>
      <c r="G25">
        <v>0</v>
      </c>
      <c r="H25">
        <v>0</v>
      </c>
      <c r="I25">
        <v>0</v>
      </c>
      <c r="J25" s="1" t="s">
        <v>8</v>
      </c>
      <c r="K25" s="1">
        <v>10.551244840000001</v>
      </c>
      <c r="L25" s="1">
        <v>1.40172837037037</v>
      </c>
      <c r="M25" s="1">
        <v>-7.4346206896551701E-3</v>
      </c>
      <c r="N25">
        <v>1.4</v>
      </c>
      <c r="O25">
        <v>0</v>
      </c>
      <c r="P25">
        <v>-0.45975648275862102</v>
      </c>
      <c r="Q25">
        <v>0.695068034482759</v>
      </c>
      <c r="R25">
        <v>24</v>
      </c>
      <c r="S25">
        <v>359</v>
      </c>
      <c r="T25" s="6">
        <v>42735.964803240742</v>
      </c>
      <c r="U25" s="1">
        <f>$F$22-F25</f>
        <v>6.1218683103448015</v>
      </c>
      <c r="X25" s="8">
        <f>L25^2/K25</f>
        <v>0.18621901530067927</v>
      </c>
      <c r="Y25" s="1">
        <f>L25^2</f>
        <v>1.9648424243011733</v>
      </c>
      <c r="AA25" s="1">
        <f t="shared" si="4"/>
        <v>0.89195400276003323</v>
      </c>
    </row>
    <row r="26" spans="1:27" x14ac:dyDescent="0.25">
      <c r="A26" s="3">
        <v>350.00055768965501</v>
      </c>
      <c r="B26" s="1">
        <v>310.95333548275897</v>
      </c>
      <c r="C26" s="1">
        <v>25.1187402413793</v>
      </c>
      <c r="D26">
        <v>100</v>
      </c>
      <c r="E26">
        <v>1E-3</v>
      </c>
      <c r="F26" s="1">
        <v>43.287455999999999</v>
      </c>
      <c r="G26">
        <v>0</v>
      </c>
      <c r="H26">
        <v>0</v>
      </c>
      <c r="I26">
        <v>0</v>
      </c>
      <c r="J26" s="1" t="s">
        <v>8</v>
      </c>
      <c r="K26" s="1">
        <v>2.6331999999999999E-4</v>
      </c>
      <c r="L26" s="1">
        <v>9.0819999999999998E-3</v>
      </c>
      <c r="M26" s="1">
        <v>-7.4352068965517198E-3</v>
      </c>
      <c r="N26">
        <v>0</v>
      </c>
      <c r="O26">
        <v>0</v>
      </c>
      <c r="P26">
        <v>-0.47554400000000002</v>
      </c>
      <c r="Q26">
        <v>0.496810793103448</v>
      </c>
      <c r="R26">
        <v>25</v>
      </c>
      <c r="S26">
        <v>359</v>
      </c>
      <c r="T26" s="6">
        <v>42736.006469907406</v>
      </c>
    </row>
    <row r="27" spans="1:27" x14ac:dyDescent="0.25">
      <c r="A27" s="3">
        <v>400.00008955172399</v>
      </c>
      <c r="B27" s="1">
        <v>359.23077075862102</v>
      </c>
      <c r="C27" s="1">
        <v>25.177711551724101</v>
      </c>
      <c r="D27">
        <v>100</v>
      </c>
      <c r="E27">
        <v>1E-3</v>
      </c>
      <c r="F27" s="1">
        <v>53.120012862068997</v>
      </c>
      <c r="G27">
        <v>0</v>
      </c>
      <c r="H27">
        <v>0</v>
      </c>
      <c r="I27">
        <v>0</v>
      </c>
      <c r="J27" s="1" t="s">
        <v>8</v>
      </c>
      <c r="K27" s="1">
        <v>2.5268965517241399E-4</v>
      </c>
      <c r="L27" s="1">
        <v>9.2680344827586192E-3</v>
      </c>
      <c r="M27" s="1">
        <v>-7.4349999999999998E-3</v>
      </c>
      <c r="N27">
        <v>0</v>
      </c>
      <c r="O27">
        <v>0</v>
      </c>
      <c r="P27">
        <v>-0.87077279310344802</v>
      </c>
      <c r="Q27">
        <v>-0.27034751724137901</v>
      </c>
      <c r="R27">
        <v>26</v>
      </c>
      <c r="S27">
        <v>719</v>
      </c>
      <c r="T27" s="6">
        <v>42736.089803240742</v>
      </c>
      <c r="Y27" s="1"/>
    </row>
    <row r="28" spans="1:27" x14ac:dyDescent="0.25">
      <c r="A28" s="3">
        <v>399.99980110344802</v>
      </c>
      <c r="B28" s="1">
        <v>359.82011268965499</v>
      </c>
      <c r="C28" s="1">
        <v>25.1846230689655</v>
      </c>
      <c r="D28">
        <v>100</v>
      </c>
      <c r="E28">
        <v>1E-3</v>
      </c>
      <c r="F28" s="1">
        <v>50.695537999999999</v>
      </c>
      <c r="G28">
        <v>0</v>
      </c>
      <c r="H28">
        <v>0</v>
      </c>
      <c r="I28">
        <v>0</v>
      </c>
      <c r="J28" s="1" t="s">
        <v>8</v>
      </c>
      <c r="K28" s="1">
        <v>4.1368624642857101</v>
      </c>
      <c r="L28" s="1">
        <v>0.90264637931034497</v>
      </c>
      <c r="M28" s="1">
        <v>-7.4356896551724099E-3</v>
      </c>
      <c r="N28">
        <v>0.9</v>
      </c>
      <c r="O28">
        <v>0</v>
      </c>
      <c r="P28">
        <v>-1.04595710344828</v>
      </c>
      <c r="Q28">
        <v>-0.36814027586206899</v>
      </c>
      <c r="R28">
        <v>27</v>
      </c>
      <c r="S28">
        <v>359</v>
      </c>
      <c r="T28" s="6">
        <v>42736.131469907406</v>
      </c>
      <c r="U28" s="1">
        <f>$F$27-F28</f>
        <v>2.4244748620689975</v>
      </c>
      <c r="V28" s="1">
        <f>INDEX(LINEST(U29:U30,K29:K30),1)</f>
        <v>0.566180960648767</v>
      </c>
      <c r="W28" s="1">
        <f>INDEX(LINEST(U29:U30,K29:K30),2)</f>
        <v>0.10207189520179138</v>
      </c>
      <c r="X28" s="8">
        <f>L28^2/K28</f>
        <v>0.19695372836688135</v>
      </c>
      <c r="Y28" s="1">
        <f>L28^2</f>
        <v>0.81477048608207514</v>
      </c>
      <c r="Z28" s="8">
        <f>INDEX(LINEST(U29:U30,Y29:Y30),1)</f>
        <v>2.791750309151908</v>
      </c>
      <c r="AA28" s="1">
        <f>B28/A28</f>
        <v>0.89955072901798327</v>
      </c>
    </row>
    <row r="29" spans="1:27" x14ac:dyDescent="0.25">
      <c r="A29" s="3">
        <v>399.99944331034499</v>
      </c>
      <c r="B29" s="1">
        <v>359.80464655172398</v>
      </c>
      <c r="C29" s="1">
        <v>25.182282482758598</v>
      </c>
      <c r="D29">
        <v>100</v>
      </c>
      <c r="E29">
        <v>1E-3</v>
      </c>
      <c r="F29" s="1">
        <v>50.675082068965501</v>
      </c>
      <c r="G29">
        <v>0</v>
      </c>
      <c r="H29">
        <v>0</v>
      </c>
      <c r="I29">
        <v>0</v>
      </c>
      <c r="J29" s="7" t="s">
        <v>8</v>
      </c>
      <c r="K29">
        <v>4.1380036785714296</v>
      </c>
      <c r="L29">
        <v>0.90272634482758596</v>
      </c>
      <c r="M29">
        <v>-7.4355172413793098E-3</v>
      </c>
      <c r="N29">
        <v>1.2</v>
      </c>
      <c r="O29">
        <v>0</v>
      </c>
      <c r="P29">
        <v>-1.1221517586206899</v>
      </c>
      <c r="Q29">
        <v>-0.57087868965517297</v>
      </c>
      <c r="R29">
        <v>28</v>
      </c>
      <c r="S29">
        <v>359</v>
      </c>
      <c r="T29" s="6">
        <v>42736.173136574071</v>
      </c>
      <c r="U29" s="1">
        <f>$F$27-F29</f>
        <v>2.4449307931034951</v>
      </c>
      <c r="X29" s="8">
        <f>L29^2/K29</f>
        <v>0.19693429898716477</v>
      </c>
      <c r="Y29" s="1">
        <f>L29^2</f>
        <v>0.81491485364577365</v>
      </c>
      <c r="AA29" s="1">
        <f t="shared" ref="AA29:AA30" si="5">B29/A29</f>
        <v>0.89951286825308074</v>
      </c>
    </row>
    <row r="30" spans="1:27" x14ac:dyDescent="0.25">
      <c r="A30" s="3">
        <v>400.00009358620702</v>
      </c>
      <c r="B30" s="1">
        <v>361.10349775862102</v>
      </c>
      <c r="C30" s="1">
        <v>25.193008689655201</v>
      </c>
      <c r="D30">
        <v>100</v>
      </c>
      <c r="E30">
        <v>1E-3</v>
      </c>
      <c r="F30" s="1">
        <v>46.6452691034483</v>
      </c>
      <c r="G30">
        <v>0</v>
      </c>
      <c r="H30">
        <v>0</v>
      </c>
      <c r="I30">
        <v>0</v>
      </c>
      <c r="J30" s="7" t="s">
        <v>8</v>
      </c>
      <c r="K30">
        <v>11.2555389642857</v>
      </c>
      <c r="L30">
        <v>1.5027929655172401</v>
      </c>
      <c r="M30">
        <v>-7.4344827586206898E-3</v>
      </c>
      <c r="N30">
        <v>1.5</v>
      </c>
      <c r="O30">
        <v>0</v>
      </c>
      <c r="P30">
        <v>-1.1700651034482801</v>
      </c>
      <c r="Q30">
        <v>-0.81589455172413805</v>
      </c>
      <c r="R30">
        <v>29</v>
      </c>
      <c r="S30">
        <v>359</v>
      </c>
      <c r="T30" s="6">
        <v>42736.214803240742</v>
      </c>
      <c r="U30" s="1">
        <f>$F$27-F30</f>
        <v>6.4747437586206971</v>
      </c>
      <c r="X30" s="8">
        <f>L30^2/K30</f>
        <v>0.20064669531810578</v>
      </c>
      <c r="Y30" s="1">
        <f t="shared" ref="Y30" si="6">L30^2</f>
        <v>2.2583866972081008</v>
      </c>
      <c r="AA30" s="1">
        <f t="shared" si="5"/>
        <v>0.90275853318218513</v>
      </c>
    </row>
    <row r="31" spans="1:27" x14ac:dyDescent="0.25">
      <c r="A31" s="3">
        <v>399.99945279310299</v>
      </c>
      <c r="B31" s="1">
        <v>361.109039310345</v>
      </c>
      <c r="C31" s="1">
        <v>25.1859683448276</v>
      </c>
      <c r="D31">
        <v>100</v>
      </c>
      <c r="E31">
        <v>1E-3</v>
      </c>
      <c r="F31" s="1">
        <v>46.693742068965499</v>
      </c>
      <c r="G31">
        <v>0</v>
      </c>
      <c r="H31">
        <v>0</v>
      </c>
      <c r="I31">
        <v>0</v>
      </c>
      <c r="J31" s="7" t="s">
        <v>8</v>
      </c>
      <c r="K31">
        <v>11.258197481481499</v>
      </c>
      <c r="L31">
        <v>1.50291357142857</v>
      </c>
      <c r="M31">
        <v>-7.4349655172413799E-3</v>
      </c>
      <c r="N31">
        <v>0</v>
      </c>
      <c r="O31">
        <v>0</v>
      </c>
      <c r="P31">
        <v>-1.4002515862069</v>
      </c>
      <c r="Q31">
        <v>-0.82027596551724102</v>
      </c>
      <c r="R31">
        <v>30</v>
      </c>
      <c r="S31">
        <v>359</v>
      </c>
      <c r="T31" s="6">
        <v>42736.256469907406</v>
      </c>
    </row>
    <row r="32" spans="1:27" x14ac:dyDescent="0.25">
      <c r="A32" s="3"/>
      <c r="O32">
        <v>0</v>
      </c>
      <c r="P32">
        <v>-1.0822909999999999</v>
      </c>
      <c r="Q32">
        <v>-0.76070496551724098</v>
      </c>
    </row>
    <row r="33" spans="1:17" x14ac:dyDescent="0.25">
      <c r="A33" s="3"/>
      <c r="O33">
        <v>0</v>
      </c>
      <c r="P33">
        <v>-1.19519031034483</v>
      </c>
      <c r="Q33">
        <v>-0.68632089655172401</v>
      </c>
    </row>
    <row r="34" spans="1:17" x14ac:dyDescent="0.25">
      <c r="O34">
        <v>0</v>
      </c>
      <c r="P34">
        <v>-0.953803344827586</v>
      </c>
      <c r="Q34">
        <v>-0.80614151724137895</v>
      </c>
    </row>
    <row r="35" spans="1:17" x14ac:dyDescent="0.25">
      <c r="O35">
        <v>0</v>
      </c>
      <c r="P35">
        <v>-1.0043542413793101</v>
      </c>
      <c r="Q35">
        <v>-0.63908955172413795</v>
      </c>
    </row>
    <row r="36" spans="1:17" x14ac:dyDescent="0.25">
      <c r="O36">
        <v>0</v>
      </c>
      <c r="P36">
        <v>-1.29651479310345</v>
      </c>
      <c r="Q36">
        <v>-1.1021285172413799</v>
      </c>
    </row>
    <row r="37" spans="1:17" x14ac:dyDescent="0.25">
      <c r="O37">
        <v>0</v>
      </c>
      <c r="P37">
        <v>-1.3163245862069</v>
      </c>
      <c r="Q37">
        <v>-0.88648731034482797</v>
      </c>
    </row>
    <row r="38" spans="1:17" x14ac:dyDescent="0.25">
      <c r="O38">
        <v>0</v>
      </c>
      <c r="P38">
        <v>-1.20287237931034</v>
      </c>
      <c r="Q38">
        <v>-0.71658679310344797</v>
      </c>
    </row>
    <row r="39" spans="1:17" x14ac:dyDescent="0.25">
      <c r="O39">
        <v>0</v>
      </c>
      <c r="P39">
        <v>-1.23889693103448</v>
      </c>
      <c r="Q39">
        <v>-0.94518924137931004</v>
      </c>
    </row>
    <row r="40" spans="1:17" x14ac:dyDescent="0.25">
      <c r="O40">
        <v>0</v>
      </c>
      <c r="P40">
        <v>-1.1265024137930999</v>
      </c>
      <c r="Q40">
        <v>-1.04213668965517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U1" sqref="U1:U1048576"/>
    </sheetView>
  </sheetViews>
  <sheetFormatPr defaultRowHeight="15" x14ac:dyDescent="0.25"/>
  <cols>
    <col min="1" max="1" width="20.7109375" bestFit="1" customWidth="1"/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ipb3-32b-he-01022017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S1" t="s">
        <v>2</v>
      </c>
      <c r="T1" t="s">
        <v>22</v>
      </c>
      <c r="U1" s="8" t="s">
        <v>23</v>
      </c>
      <c r="V1" s="1" t="s">
        <v>24</v>
      </c>
      <c r="W1" s="1"/>
    </row>
    <row r="2" spans="1:23" x14ac:dyDescent="0.25">
      <c r="A2" s="3">
        <v>150.00083558620699</v>
      </c>
      <c r="B2" s="1">
        <v>128.25811082758599</v>
      </c>
      <c r="C2" s="1">
        <v>24.937505482758599</v>
      </c>
      <c r="D2">
        <v>100</v>
      </c>
      <c r="E2">
        <v>1E-3</v>
      </c>
      <c r="F2" s="1">
        <v>13.073239517241401</v>
      </c>
      <c r="G2">
        <v>0</v>
      </c>
      <c r="H2">
        <v>0</v>
      </c>
      <c r="I2">
        <v>0</v>
      </c>
      <c r="J2" s="1" t="s">
        <v>8</v>
      </c>
      <c r="K2" s="1">
        <v>4.10137931034483E-4</v>
      </c>
      <c r="L2" s="1">
        <v>8.6770000000000007E-3</v>
      </c>
      <c r="M2" s="1">
        <v>-7.4369310344827603E-3</v>
      </c>
      <c r="N2">
        <v>0</v>
      </c>
      <c r="O2">
        <v>1</v>
      </c>
      <c r="P2">
        <v>660</v>
      </c>
      <c r="Q2" s="6">
        <v>42737.625173611108</v>
      </c>
      <c r="V2" s="1"/>
      <c r="W2" s="1"/>
    </row>
    <row r="3" spans="1:23" x14ac:dyDescent="0.25">
      <c r="A3" s="3">
        <v>150.001131241379</v>
      </c>
      <c r="B3" s="1">
        <v>128.94590068965499</v>
      </c>
      <c r="C3" s="1">
        <v>24.962235172413799</v>
      </c>
      <c r="D3">
        <v>100</v>
      </c>
      <c r="E3">
        <v>1E-3</v>
      </c>
      <c r="F3" s="1">
        <v>11.2043291724138</v>
      </c>
      <c r="G3">
        <v>0</v>
      </c>
      <c r="H3">
        <v>0</v>
      </c>
      <c r="I3">
        <v>0</v>
      </c>
      <c r="J3" s="1" t="s">
        <v>8</v>
      </c>
      <c r="K3" s="1">
        <v>4.1000227931034496</v>
      </c>
      <c r="L3" s="1">
        <v>0.70214113793103505</v>
      </c>
      <c r="M3" s="1">
        <v>-7.4383793103448299E-3</v>
      </c>
      <c r="N3">
        <v>0.7</v>
      </c>
      <c r="O3">
        <v>2</v>
      </c>
      <c r="P3">
        <v>359</v>
      </c>
      <c r="Q3" s="6">
        <v>42737.66684027778</v>
      </c>
      <c r="R3" s="1">
        <f>$F$2-F3</f>
        <v>1.8689103448276008</v>
      </c>
      <c r="S3" s="1">
        <f>INDEX(LINEST(R3:R5,K3:K5),1)</f>
        <v>0.4283211786411884</v>
      </c>
      <c r="T3" s="1">
        <f>INDEX(LINEST(R3:R5,K3:K5),2)</f>
        <v>0.12717795455961722</v>
      </c>
      <c r="U3" s="8">
        <f t="shared" ref="U3:U24" si="0">L3^2/K3</f>
        <v>0.12024376508451513</v>
      </c>
      <c r="V3" s="1">
        <f>L3^2</f>
        <v>0.4930021775750888</v>
      </c>
      <c r="W3" s="1"/>
    </row>
    <row r="4" spans="1:23" x14ac:dyDescent="0.25">
      <c r="A4" s="3">
        <v>150.00089082758601</v>
      </c>
      <c r="B4" s="1">
        <v>129.71061289655199</v>
      </c>
      <c r="C4" s="1">
        <v>24.975647034482801</v>
      </c>
      <c r="D4">
        <v>100</v>
      </c>
      <c r="E4">
        <v>1E-3</v>
      </c>
      <c r="F4" s="1">
        <v>9.4302572413793104</v>
      </c>
      <c r="G4">
        <v>0</v>
      </c>
      <c r="H4">
        <v>0</v>
      </c>
      <c r="I4">
        <v>0</v>
      </c>
      <c r="J4" s="1" t="s">
        <v>8</v>
      </c>
      <c r="K4" s="1">
        <v>8.1477275517241399</v>
      </c>
      <c r="L4" s="1">
        <v>1.0009396551724099</v>
      </c>
      <c r="M4" s="1">
        <v>-7.43803448275862E-3</v>
      </c>
      <c r="N4">
        <v>1</v>
      </c>
      <c r="O4">
        <v>3</v>
      </c>
      <c r="P4">
        <v>359</v>
      </c>
      <c r="Q4" s="6">
        <v>42737.708506944444</v>
      </c>
      <c r="R4" s="1">
        <f>$F$2-F4</f>
        <v>3.6429822758620904</v>
      </c>
      <c r="S4" s="1"/>
      <c r="T4" s="1"/>
      <c r="U4" s="8">
        <f t="shared" si="0"/>
        <v>0.12296437097785075</v>
      </c>
      <c r="V4" s="1">
        <f t="shared" ref="V4:V5" si="1">L4^2</f>
        <v>1.0018801932966628</v>
      </c>
      <c r="W4" s="1"/>
    </row>
    <row r="5" spans="1:23" x14ac:dyDescent="0.25">
      <c r="A5" s="3">
        <v>150.00139334482799</v>
      </c>
      <c r="B5" s="1">
        <v>130.72411531034501</v>
      </c>
      <c r="C5" s="1">
        <v>24.8986682758621</v>
      </c>
      <c r="D5">
        <v>100</v>
      </c>
      <c r="E5">
        <v>1E-3</v>
      </c>
      <c r="F5" s="1">
        <v>7.31009551724138</v>
      </c>
      <c r="G5">
        <v>0</v>
      </c>
      <c r="H5">
        <v>0</v>
      </c>
      <c r="I5">
        <v>0</v>
      </c>
      <c r="J5" s="1" t="s">
        <v>8</v>
      </c>
      <c r="K5" s="1">
        <v>13.1852735172414</v>
      </c>
      <c r="L5" s="1">
        <v>1.2908157241379301</v>
      </c>
      <c r="M5" s="1">
        <v>-7.3857241379310301E-3</v>
      </c>
      <c r="N5">
        <v>1.3</v>
      </c>
      <c r="O5">
        <v>4</v>
      </c>
      <c r="P5">
        <v>359</v>
      </c>
      <c r="Q5" s="6">
        <v>42737.750173611108</v>
      </c>
      <c r="R5" s="1">
        <f>$F$2-F5</f>
        <v>5.7631440000000209</v>
      </c>
      <c r="S5" s="1"/>
      <c r="T5" s="1"/>
      <c r="U5" s="8">
        <f t="shared" si="0"/>
        <v>0.12636865147339996</v>
      </c>
      <c r="V5" s="1">
        <f t="shared" si="1"/>
        <v>1.6662052336817288</v>
      </c>
      <c r="W5" s="1"/>
    </row>
    <row r="6" spans="1:23" x14ac:dyDescent="0.25">
      <c r="A6" s="3">
        <v>149.99606324137901</v>
      </c>
      <c r="B6" s="1">
        <v>128.512737448276</v>
      </c>
      <c r="C6" s="1">
        <v>24.861908344827601</v>
      </c>
      <c r="D6">
        <v>100</v>
      </c>
      <c r="E6">
        <v>1E-3</v>
      </c>
      <c r="F6" s="1">
        <v>12.7967995862069</v>
      </c>
      <c r="G6">
        <v>0</v>
      </c>
      <c r="H6">
        <v>0</v>
      </c>
      <c r="I6">
        <v>0</v>
      </c>
      <c r="J6" s="1" t="s">
        <v>8</v>
      </c>
      <c r="K6" s="1">
        <v>4.2851724137930999E-4</v>
      </c>
      <c r="L6" s="1">
        <v>8.8256551724137898E-3</v>
      </c>
      <c r="M6" s="1">
        <v>-7.36520689655172E-3</v>
      </c>
      <c r="N6">
        <v>0</v>
      </c>
      <c r="O6">
        <v>5</v>
      </c>
      <c r="P6">
        <v>359</v>
      </c>
      <c r="Q6" s="6">
        <v>42737.79184027778</v>
      </c>
      <c r="R6" s="1"/>
      <c r="S6" s="1"/>
      <c r="T6" s="1"/>
      <c r="V6" s="1"/>
      <c r="W6" s="1"/>
    </row>
    <row r="7" spans="1:23" x14ac:dyDescent="0.25">
      <c r="A7" s="3">
        <v>199.999472206897</v>
      </c>
      <c r="B7" s="1">
        <v>172.66293868965499</v>
      </c>
      <c r="C7" s="1">
        <v>24.8792000344828</v>
      </c>
      <c r="D7">
        <v>100</v>
      </c>
      <c r="E7">
        <v>1E-3</v>
      </c>
      <c r="F7" s="1">
        <v>19.396566965517199</v>
      </c>
      <c r="G7">
        <v>0</v>
      </c>
      <c r="H7">
        <v>0</v>
      </c>
      <c r="I7">
        <v>0</v>
      </c>
      <c r="J7" s="1" t="s">
        <v>8</v>
      </c>
      <c r="K7" s="1">
        <v>3.8182758620689699E-4</v>
      </c>
      <c r="L7" s="1">
        <v>8.8437241379310406E-3</v>
      </c>
      <c r="M7" s="1">
        <v>-7.2725172413793098E-3</v>
      </c>
      <c r="N7">
        <v>0</v>
      </c>
      <c r="O7">
        <v>6</v>
      </c>
      <c r="P7">
        <v>719</v>
      </c>
      <c r="Q7" s="6">
        <v>42737.875173611108</v>
      </c>
      <c r="R7" s="1"/>
      <c r="S7" s="1"/>
      <c r="T7" s="1"/>
      <c r="V7" s="1"/>
      <c r="W7" s="1"/>
    </row>
    <row r="8" spans="1:23" x14ac:dyDescent="0.25">
      <c r="A8" s="3">
        <v>200.00062613793099</v>
      </c>
      <c r="B8" s="1">
        <v>173.27469551724101</v>
      </c>
      <c r="C8" s="1">
        <v>24.87875</v>
      </c>
      <c r="D8">
        <v>100</v>
      </c>
      <c r="E8">
        <v>1E-3</v>
      </c>
      <c r="F8" s="1">
        <v>17.574338896551701</v>
      </c>
      <c r="G8">
        <v>0</v>
      </c>
      <c r="H8">
        <v>0</v>
      </c>
      <c r="I8">
        <v>0</v>
      </c>
      <c r="J8" s="1" t="s">
        <v>8</v>
      </c>
      <c r="K8" s="1">
        <v>3.7281327857142799</v>
      </c>
      <c r="L8" s="1">
        <v>0.70269275862069003</v>
      </c>
      <c r="M8" s="1">
        <v>-7.43279310344827E-3</v>
      </c>
      <c r="N8">
        <v>0.7</v>
      </c>
      <c r="O8">
        <v>7</v>
      </c>
      <c r="P8">
        <v>359</v>
      </c>
      <c r="Q8" s="6">
        <v>42737.91684027778</v>
      </c>
      <c r="R8" s="1">
        <f>$F$7-F8</f>
        <v>1.8222280689654973</v>
      </c>
      <c r="S8" s="1">
        <f>INDEX(LINEST(R8:R10,K8:K10),1)</f>
        <v>0.46310325676410824</v>
      </c>
      <c r="T8" s="1">
        <f>INDEX(LINEST(R8:R10,K8:K10),2)</f>
        <v>0.10366479170059772</v>
      </c>
      <c r="U8" s="8">
        <f t="shared" si="0"/>
        <v>0.13244622479919305</v>
      </c>
      <c r="V8" s="1">
        <f>L8^2</f>
        <v>0.49377711301795535</v>
      </c>
      <c r="W8" s="1"/>
    </row>
    <row r="9" spans="1:23" x14ac:dyDescent="0.25">
      <c r="A9" s="3">
        <v>200.00146589655199</v>
      </c>
      <c r="B9" s="1">
        <v>173.95286141379299</v>
      </c>
      <c r="C9" s="1">
        <v>24.876532655172401</v>
      </c>
      <c r="D9">
        <v>100</v>
      </c>
      <c r="E9">
        <v>1E-3</v>
      </c>
      <c r="F9" s="1">
        <v>15.831582068965499</v>
      </c>
      <c r="G9">
        <v>0</v>
      </c>
      <c r="H9">
        <v>0</v>
      </c>
      <c r="I9">
        <v>0</v>
      </c>
      <c r="J9" s="1" t="s">
        <v>8</v>
      </c>
      <c r="K9" s="1">
        <v>7.4439105833333299</v>
      </c>
      <c r="L9" s="1">
        <v>1.0014099166666699</v>
      </c>
      <c r="M9" s="1">
        <v>-7.4319310344827501E-3</v>
      </c>
      <c r="N9">
        <v>1</v>
      </c>
      <c r="O9">
        <v>8</v>
      </c>
      <c r="P9">
        <v>359</v>
      </c>
      <c r="Q9" s="6">
        <v>42737.958506944444</v>
      </c>
      <c r="R9" s="1">
        <f>$F$7-F9</f>
        <v>3.5649848965516995</v>
      </c>
      <c r="S9" s="1"/>
      <c r="T9" s="1"/>
      <c r="U9" s="8">
        <f t="shared" si="0"/>
        <v>0.13471706974068601</v>
      </c>
      <c r="V9" s="1">
        <f t="shared" ref="V9:V10" si="2">L9^2</f>
        <v>1.0028218211983468</v>
      </c>
      <c r="W9" s="1"/>
    </row>
    <row r="10" spans="1:23" x14ac:dyDescent="0.25">
      <c r="A10" s="3">
        <v>200.00089279310299</v>
      </c>
      <c r="B10" s="1">
        <v>174.95596841379299</v>
      </c>
      <c r="C10" s="1">
        <v>24.8967723448276</v>
      </c>
      <c r="D10">
        <v>100</v>
      </c>
      <c r="E10">
        <v>1E-3</v>
      </c>
      <c r="F10" s="1">
        <v>13.6001084482759</v>
      </c>
      <c r="G10">
        <v>0</v>
      </c>
      <c r="H10">
        <v>0</v>
      </c>
      <c r="I10">
        <v>0</v>
      </c>
      <c r="J10" s="1" t="s">
        <v>8</v>
      </c>
      <c r="K10" s="1">
        <v>12.305824576923101</v>
      </c>
      <c r="L10" s="1">
        <v>1.30274742307692</v>
      </c>
      <c r="M10" s="1">
        <v>-7.4326896551724104E-3</v>
      </c>
      <c r="N10">
        <v>1.3</v>
      </c>
      <c r="O10">
        <v>9</v>
      </c>
      <c r="P10">
        <v>359</v>
      </c>
      <c r="Q10" s="6">
        <v>42738.000173611108</v>
      </c>
      <c r="R10" s="1">
        <f>$F$7-F10</f>
        <v>5.7964585172412981</v>
      </c>
      <c r="S10" s="1"/>
      <c r="T10" s="1"/>
      <c r="U10" s="8">
        <f t="shared" si="0"/>
        <v>0.13791443537365169</v>
      </c>
      <c r="V10" s="1">
        <f t="shared" si="2"/>
        <v>1.6971508483335558</v>
      </c>
      <c r="W10" s="1"/>
    </row>
    <row r="11" spans="1:23" x14ac:dyDescent="0.25">
      <c r="A11" s="3">
        <v>199.99632631034501</v>
      </c>
      <c r="B11" s="1">
        <v>172.73547262068999</v>
      </c>
      <c r="C11" s="1">
        <v>24.8563940689655</v>
      </c>
      <c r="D11">
        <v>100</v>
      </c>
      <c r="E11">
        <v>1E-3</v>
      </c>
      <c r="F11" s="1">
        <v>19.221748793103501</v>
      </c>
      <c r="G11">
        <v>0</v>
      </c>
      <c r="H11">
        <v>0</v>
      </c>
      <c r="I11">
        <v>0</v>
      </c>
      <c r="J11" s="1" t="s">
        <v>8</v>
      </c>
      <c r="K11" s="1">
        <v>4.4444827586206898E-4</v>
      </c>
      <c r="L11" s="1">
        <v>9.3464482758620696E-3</v>
      </c>
      <c r="M11" s="1">
        <v>-7.4333103448275799E-3</v>
      </c>
      <c r="N11">
        <v>0</v>
      </c>
      <c r="O11">
        <v>10</v>
      </c>
      <c r="P11">
        <v>359</v>
      </c>
      <c r="Q11" s="6">
        <v>42738.04184027778</v>
      </c>
      <c r="V11" s="1"/>
      <c r="W11" s="1"/>
    </row>
    <row r="12" spans="1:23" x14ac:dyDescent="0.25">
      <c r="A12" s="3">
        <v>250.00038203448301</v>
      </c>
      <c r="B12" s="1">
        <v>216.736619517241</v>
      </c>
      <c r="C12" s="1">
        <v>24.910021137931</v>
      </c>
      <c r="D12">
        <v>100</v>
      </c>
      <c r="E12">
        <v>1E-3</v>
      </c>
      <c r="F12" s="1">
        <v>26.3016373793103</v>
      </c>
      <c r="G12">
        <v>0</v>
      </c>
      <c r="H12">
        <v>0</v>
      </c>
      <c r="I12">
        <v>0</v>
      </c>
      <c r="J12" s="1" t="s">
        <v>8</v>
      </c>
      <c r="K12" s="1">
        <v>3.9307692307692302E-4</v>
      </c>
      <c r="L12" s="1">
        <v>9.3681851851851808E-3</v>
      </c>
      <c r="M12" s="1">
        <v>-7.4324827586206904E-3</v>
      </c>
      <c r="N12">
        <v>0</v>
      </c>
      <c r="O12">
        <v>11</v>
      </c>
      <c r="P12">
        <v>719</v>
      </c>
      <c r="Q12" s="6">
        <v>42738.125173611108</v>
      </c>
      <c r="R12" s="1"/>
      <c r="S12" s="1"/>
      <c r="T12" s="1"/>
      <c r="V12" s="1"/>
      <c r="W12" s="1"/>
    </row>
    <row r="13" spans="1:23" x14ac:dyDescent="0.25">
      <c r="A13" s="3">
        <v>250.000835034483</v>
      </c>
      <c r="B13" s="1">
        <v>217.284977793103</v>
      </c>
      <c r="C13" s="1">
        <v>24.919849448275901</v>
      </c>
      <c r="D13">
        <v>100</v>
      </c>
      <c r="E13">
        <v>1E-3</v>
      </c>
      <c r="F13" s="1">
        <v>24.583025172413802</v>
      </c>
      <c r="G13">
        <v>0</v>
      </c>
      <c r="H13">
        <v>0</v>
      </c>
      <c r="I13">
        <v>0</v>
      </c>
      <c r="J13" s="1" t="s">
        <v>8</v>
      </c>
      <c r="K13" s="1">
        <v>3.3683730714285698</v>
      </c>
      <c r="L13" s="1">
        <v>0.70279579310344897</v>
      </c>
      <c r="M13" s="1">
        <v>-7.4327586206896501E-3</v>
      </c>
      <c r="N13">
        <v>0.7</v>
      </c>
      <c r="O13">
        <v>12</v>
      </c>
      <c r="P13">
        <v>359</v>
      </c>
      <c r="Q13" s="6">
        <v>42738.16684027778</v>
      </c>
      <c r="R13" s="1">
        <f>$F$12-F13</f>
        <v>1.7186122068964984</v>
      </c>
      <c r="S13" s="1">
        <f>INDEX(LINEST(R13:R15,K13:K15),1)</f>
        <v>0.50281183653512806</v>
      </c>
      <c r="T13" s="1">
        <f>INDEX(LINEST(R13:R15,K13:K15),2)</f>
        <v>3.9684173324510574E-2</v>
      </c>
      <c r="U13" s="8">
        <f t="shared" si="0"/>
        <v>0.14663516075267377</v>
      </c>
      <c r="V13" s="1">
        <f>L13^2</f>
        <v>0.49392192680390584</v>
      </c>
      <c r="W13" s="1"/>
    </row>
    <row r="14" spans="1:23" x14ac:dyDescent="0.25">
      <c r="A14" s="3">
        <v>250.00094817241401</v>
      </c>
      <c r="B14" s="1">
        <v>217.88383051724099</v>
      </c>
      <c r="C14" s="1">
        <v>24.924221793103399</v>
      </c>
      <c r="D14">
        <v>100</v>
      </c>
      <c r="E14">
        <v>1E-3</v>
      </c>
      <c r="F14" s="1">
        <v>22.841917310344801</v>
      </c>
      <c r="G14">
        <v>0</v>
      </c>
      <c r="H14">
        <v>0</v>
      </c>
      <c r="I14">
        <v>0</v>
      </c>
      <c r="J14" s="1" t="s">
        <v>8</v>
      </c>
      <c r="K14" s="1">
        <v>6.7503128571428599</v>
      </c>
      <c r="L14" s="1">
        <v>1.0016569285714301</v>
      </c>
      <c r="M14" s="1">
        <v>-7.4329655172413796E-3</v>
      </c>
      <c r="N14">
        <v>1</v>
      </c>
      <c r="O14">
        <v>13</v>
      </c>
      <c r="P14">
        <v>359</v>
      </c>
      <c r="Q14" s="6">
        <v>42738.208506944444</v>
      </c>
      <c r="R14" s="1">
        <f>$F$12-F14</f>
        <v>3.459720068965499</v>
      </c>
      <c r="S14" s="1"/>
      <c r="T14" s="1"/>
      <c r="U14" s="8">
        <f t="shared" si="0"/>
        <v>0.14863260767143394</v>
      </c>
      <c r="V14" s="1">
        <f t="shared" ref="V14:V15" si="3">L14^2</f>
        <v>1.003316602555151</v>
      </c>
      <c r="W14" s="1"/>
    </row>
    <row r="15" spans="1:23" x14ac:dyDescent="0.25">
      <c r="A15" s="3">
        <v>250.000053586207</v>
      </c>
      <c r="B15" s="1">
        <v>218.794654172414</v>
      </c>
      <c r="C15" s="1">
        <v>24.9353196551724</v>
      </c>
      <c r="D15">
        <v>100</v>
      </c>
      <c r="E15">
        <v>1E-3</v>
      </c>
      <c r="F15" s="1">
        <v>20.636346206896601</v>
      </c>
      <c r="G15">
        <v>0</v>
      </c>
      <c r="H15">
        <v>0</v>
      </c>
      <c r="I15">
        <v>0</v>
      </c>
      <c r="J15" s="1" t="s">
        <v>8</v>
      </c>
      <c r="K15" s="1">
        <v>11.2105075172414</v>
      </c>
      <c r="L15" s="1">
        <v>1.3026105862069</v>
      </c>
      <c r="M15" s="1">
        <v>-7.4331724137930997E-3</v>
      </c>
      <c r="N15">
        <v>1.3</v>
      </c>
      <c r="O15">
        <v>14</v>
      </c>
      <c r="P15">
        <v>359</v>
      </c>
      <c r="Q15" s="6">
        <v>42738.250173611108</v>
      </c>
      <c r="R15" s="1">
        <f>$F$12-F15</f>
        <v>5.6652911724136992</v>
      </c>
      <c r="S15" s="1"/>
      <c r="T15" s="1"/>
      <c r="U15" s="8">
        <f t="shared" si="0"/>
        <v>0.15135749533985579</v>
      </c>
      <c r="V15" s="1">
        <f t="shared" si="3"/>
        <v>1.6967943392982836</v>
      </c>
      <c r="W15" s="1"/>
    </row>
    <row r="16" spans="1:23" x14ac:dyDescent="0.25">
      <c r="A16" s="3">
        <v>249.99788165517199</v>
      </c>
      <c r="B16" s="1">
        <v>216.72239734482801</v>
      </c>
      <c r="C16" s="1">
        <v>24.912236344827601</v>
      </c>
      <c r="D16">
        <v>100</v>
      </c>
      <c r="E16">
        <v>1E-3</v>
      </c>
      <c r="F16" s="1">
        <v>26.2127793103448</v>
      </c>
      <c r="G16">
        <v>0</v>
      </c>
      <c r="H16">
        <v>0</v>
      </c>
      <c r="I16">
        <v>0</v>
      </c>
      <c r="J16" s="1" t="s">
        <v>8</v>
      </c>
      <c r="K16" s="1">
        <v>3.6348275862069002E-4</v>
      </c>
      <c r="L16" s="1">
        <v>9.1024827586206909E-3</v>
      </c>
      <c r="M16" s="1">
        <v>-7.4335862068965501E-3</v>
      </c>
      <c r="N16">
        <v>0</v>
      </c>
      <c r="O16">
        <v>15</v>
      </c>
      <c r="P16">
        <v>359</v>
      </c>
      <c r="Q16" s="6">
        <v>42738.29184027778</v>
      </c>
      <c r="V16" s="1"/>
      <c r="W16" s="1"/>
    </row>
    <row r="17" spans="1:23" x14ac:dyDescent="0.25">
      <c r="A17" s="3">
        <v>299.999840068965</v>
      </c>
      <c r="B17" s="1">
        <v>261.88102558620699</v>
      </c>
      <c r="C17" s="1">
        <v>24.974551275862101</v>
      </c>
      <c r="D17">
        <v>100</v>
      </c>
      <c r="E17">
        <v>1E-3</v>
      </c>
      <c r="F17" s="1">
        <v>33.992174862069</v>
      </c>
      <c r="G17">
        <v>0</v>
      </c>
      <c r="H17">
        <v>0</v>
      </c>
      <c r="I17">
        <v>0</v>
      </c>
      <c r="J17" s="1" t="s">
        <v>8</v>
      </c>
      <c r="K17" s="1">
        <v>3.2762068965517198E-4</v>
      </c>
      <c r="L17" s="1">
        <v>9.2372068965517196E-3</v>
      </c>
      <c r="M17" s="1">
        <v>-7.4341034482758601E-3</v>
      </c>
      <c r="N17">
        <v>0</v>
      </c>
      <c r="O17">
        <v>16</v>
      </c>
      <c r="P17">
        <v>719</v>
      </c>
      <c r="Q17" s="6">
        <v>42738.375173611108</v>
      </c>
      <c r="R17" s="1"/>
      <c r="S17" s="1"/>
      <c r="T17" s="1"/>
      <c r="V17" s="1"/>
      <c r="W17" s="1"/>
    </row>
    <row r="18" spans="1:23" x14ac:dyDescent="0.25">
      <c r="A18" s="3">
        <v>300.000597724138</v>
      </c>
      <c r="B18" s="1">
        <v>262.56883189655201</v>
      </c>
      <c r="C18" s="1">
        <v>24.981099862069001</v>
      </c>
      <c r="D18">
        <v>100</v>
      </c>
      <c r="E18">
        <v>1E-3</v>
      </c>
      <c r="F18" s="1">
        <v>31.902885931034501</v>
      </c>
      <c r="G18">
        <v>0</v>
      </c>
      <c r="H18">
        <v>0</v>
      </c>
      <c r="I18">
        <v>0</v>
      </c>
      <c r="J18" s="1" t="s">
        <v>8</v>
      </c>
      <c r="K18" s="1">
        <v>3.91880421428572</v>
      </c>
      <c r="L18" s="1">
        <v>0.80175489655172405</v>
      </c>
      <c r="M18" s="1">
        <v>-7.4339655172413798E-3</v>
      </c>
      <c r="N18">
        <v>0.8</v>
      </c>
      <c r="O18">
        <v>17</v>
      </c>
      <c r="P18">
        <v>359</v>
      </c>
      <c r="Q18" s="6">
        <v>42738.41684027778</v>
      </c>
      <c r="R18" s="1">
        <f>$F$17-F18</f>
        <v>2.0892889310344991</v>
      </c>
      <c r="S18" s="1">
        <f>INDEX(LINEST(R18:R20,K18:K20),1)</f>
        <v>0.53122624799691809</v>
      </c>
      <c r="T18" s="1">
        <f>INDEX(LINEST(R18:R20,K18:K20),2)</f>
        <v>2.7762169645305868E-2</v>
      </c>
      <c r="U18" s="8">
        <f t="shared" si="0"/>
        <v>0.16403241371471036</v>
      </c>
      <c r="V18" s="1">
        <f>L18^2</f>
        <v>0.64281091414466573</v>
      </c>
      <c r="W18" s="1"/>
    </row>
    <row r="19" spans="1:23" x14ac:dyDescent="0.25">
      <c r="A19" s="3">
        <v>300.00088503448302</v>
      </c>
      <c r="B19" s="1">
        <v>263.22035493103402</v>
      </c>
      <c r="C19" s="1">
        <v>24.996844655172399</v>
      </c>
      <c r="D19">
        <v>100</v>
      </c>
      <c r="E19">
        <v>1E-3</v>
      </c>
      <c r="F19" s="1">
        <v>30.033822344827598</v>
      </c>
      <c r="G19">
        <v>0</v>
      </c>
      <c r="H19">
        <v>0</v>
      </c>
      <c r="I19">
        <v>0</v>
      </c>
      <c r="J19" s="1" t="s">
        <v>8</v>
      </c>
      <c r="K19" s="1">
        <v>7.3309388965517197</v>
      </c>
      <c r="L19" s="1">
        <v>1.1029243448275901</v>
      </c>
      <c r="M19" s="1">
        <v>-7.4343793103448302E-3</v>
      </c>
      <c r="N19">
        <v>1.1000000000000001</v>
      </c>
      <c r="O19">
        <v>18</v>
      </c>
      <c r="P19">
        <v>359</v>
      </c>
      <c r="Q19" s="6">
        <v>42738.458506944444</v>
      </c>
      <c r="R19" s="1">
        <f>$F$17-F19</f>
        <v>3.9583525172414014</v>
      </c>
      <c r="S19" s="1"/>
      <c r="T19" s="1"/>
      <c r="U19" s="8">
        <f t="shared" si="0"/>
        <v>0.16593264895244877</v>
      </c>
      <c r="V19" s="1">
        <f t="shared" ref="V19:V20" si="4">L19^2</f>
        <v>1.2164421104133687</v>
      </c>
      <c r="W19" s="1"/>
    </row>
    <row r="20" spans="1:23" x14ac:dyDescent="0.25">
      <c r="A20" s="3">
        <v>299.99992213793098</v>
      </c>
      <c r="B20" s="1">
        <v>264.16328475862099</v>
      </c>
      <c r="C20" s="1">
        <v>25.008462206896599</v>
      </c>
      <c r="D20">
        <v>100</v>
      </c>
      <c r="E20">
        <v>1E-3</v>
      </c>
      <c r="F20" s="1">
        <v>27.7864751034483</v>
      </c>
      <c r="G20">
        <v>0</v>
      </c>
      <c r="H20">
        <v>0</v>
      </c>
      <c r="I20">
        <v>0</v>
      </c>
      <c r="J20" s="1" t="s">
        <v>8</v>
      </c>
      <c r="K20" s="1">
        <v>11.6596194137931</v>
      </c>
      <c r="L20" s="1">
        <v>1.40166620689655</v>
      </c>
      <c r="M20" s="1">
        <v>-7.4341724137930998E-3</v>
      </c>
      <c r="N20">
        <v>1.4</v>
      </c>
      <c r="O20">
        <v>19</v>
      </c>
      <c r="P20">
        <v>359</v>
      </c>
      <c r="Q20" s="6">
        <v>42738.500173611108</v>
      </c>
      <c r="R20" s="1">
        <f>$F$17-F20</f>
        <v>6.2056997586206997</v>
      </c>
      <c r="S20" s="1"/>
      <c r="T20" s="1"/>
      <c r="U20" s="8">
        <f t="shared" si="0"/>
        <v>0.16850191124005287</v>
      </c>
      <c r="V20" s="1">
        <f t="shared" si="4"/>
        <v>1.9646681555557621</v>
      </c>
      <c r="W20" s="1"/>
    </row>
    <row r="21" spans="1:23" x14ac:dyDescent="0.25">
      <c r="A21" s="3">
        <v>299.998374241379</v>
      </c>
      <c r="B21" s="1">
        <v>261.86774631034501</v>
      </c>
      <c r="C21" s="1">
        <v>24.989892482758599</v>
      </c>
      <c r="D21">
        <v>100</v>
      </c>
      <c r="E21">
        <v>1E-3</v>
      </c>
      <c r="F21" s="1">
        <v>33.967589620689701</v>
      </c>
      <c r="G21">
        <v>0</v>
      </c>
      <c r="H21">
        <v>0</v>
      </c>
      <c r="I21">
        <v>0</v>
      </c>
      <c r="J21" s="1" t="s">
        <v>8</v>
      </c>
      <c r="K21" s="1">
        <v>3.1042857142857098E-4</v>
      </c>
      <c r="L21" s="1">
        <v>9.1726551724137899E-3</v>
      </c>
      <c r="M21" s="1">
        <v>-7.4352068965517198E-3</v>
      </c>
      <c r="N21">
        <v>0</v>
      </c>
      <c r="O21">
        <v>20</v>
      </c>
      <c r="P21">
        <v>359</v>
      </c>
      <c r="Q21" s="6">
        <v>42738.54184027778</v>
      </c>
      <c r="V21" s="1"/>
      <c r="W21" s="1"/>
    </row>
    <row r="22" spans="1:23" x14ac:dyDescent="0.25">
      <c r="A22" s="3">
        <v>350.00174051724099</v>
      </c>
      <c r="B22" s="1">
        <v>308.669117896552</v>
      </c>
      <c r="C22" s="1">
        <v>25.065698724137899</v>
      </c>
      <c r="D22">
        <v>100</v>
      </c>
      <c r="E22">
        <v>1E-3</v>
      </c>
      <c r="F22" s="1">
        <v>42.703268793103497</v>
      </c>
      <c r="G22">
        <v>0</v>
      </c>
      <c r="H22">
        <v>0</v>
      </c>
      <c r="I22">
        <v>0</v>
      </c>
      <c r="J22" s="1" t="s">
        <v>8</v>
      </c>
      <c r="K22" s="1">
        <v>2.5617241379310301E-4</v>
      </c>
      <c r="L22" s="1">
        <v>9.1045862068965498E-3</v>
      </c>
      <c r="M22" s="1">
        <v>-7.1895862068965498E-3</v>
      </c>
      <c r="N22">
        <v>0</v>
      </c>
      <c r="O22">
        <v>21</v>
      </c>
      <c r="P22">
        <v>719</v>
      </c>
      <c r="Q22" s="6">
        <v>42738.625173611108</v>
      </c>
      <c r="R22" s="1"/>
      <c r="S22" s="1"/>
      <c r="T22" s="1"/>
      <c r="V22" s="1"/>
      <c r="W22" s="1"/>
    </row>
    <row r="23" spans="1:23" x14ac:dyDescent="0.25">
      <c r="A23" s="3">
        <v>350.00285289655199</v>
      </c>
      <c r="B23" s="1">
        <v>309.35673886206899</v>
      </c>
      <c r="C23" s="1">
        <v>25.096891137930999</v>
      </c>
      <c r="D23">
        <v>100</v>
      </c>
      <c r="E23">
        <v>1E-3</v>
      </c>
      <c r="F23" s="1">
        <v>40.696693068965502</v>
      </c>
      <c r="G23">
        <v>0</v>
      </c>
      <c r="H23">
        <v>0</v>
      </c>
      <c r="I23">
        <v>0</v>
      </c>
      <c r="J23" s="1" t="s">
        <v>8</v>
      </c>
      <c r="K23" s="1">
        <v>3.4984566666666699</v>
      </c>
      <c r="L23" s="1">
        <v>0.80159851724137898</v>
      </c>
      <c r="M23" s="1">
        <v>-7.3612068965517204E-3</v>
      </c>
      <c r="N23">
        <v>0.8</v>
      </c>
      <c r="O23">
        <v>22</v>
      </c>
      <c r="P23">
        <v>359</v>
      </c>
      <c r="Q23" s="6">
        <v>42738.66684027778</v>
      </c>
      <c r="R23" s="1">
        <f>$F$22-F23</f>
        <v>2.0065757241379956</v>
      </c>
      <c r="S23" s="1">
        <f>INDEX(LINEST(R23:R24,K23:K24),1)</f>
        <v>0.53111760103586725</v>
      </c>
      <c r="T23" s="1">
        <f>INDEX(LINEST(R23:R24,K23:K24),2)</f>
        <v>0.14848381201005711</v>
      </c>
      <c r="U23" s="8">
        <f t="shared" si="0"/>
        <v>0.18366961322285261</v>
      </c>
      <c r="V23" s="1">
        <f>L23^2</f>
        <v>0.64256018284357741</v>
      </c>
      <c r="W23" s="1"/>
    </row>
    <row r="24" spans="1:23" x14ac:dyDescent="0.25">
      <c r="A24" s="3">
        <v>349.99628734482798</v>
      </c>
      <c r="B24" s="1">
        <v>310.01944289655199</v>
      </c>
      <c r="C24" s="1">
        <v>25.099376551724099</v>
      </c>
      <c r="D24">
        <v>100</v>
      </c>
      <c r="E24">
        <v>1E-3</v>
      </c>
      <c r="F24" s="1">
        <v>39.070886862069003</v>
      </c>
      <c r="G24">
        <v>0</v>
      </c>
      <c r="H24">
        <v>0</v>
      </c>
      <c r="I24">
        <v>0</v>
      </c>
      <c r="J24" s="1" t="s">
        <v>8</v>
      </c>
      <c r="K24" s="1">
        <v>6.5595606551724197</v>
      </c>
      <c r="L24" s="1">
        <v>1.10295062068966</v>
      </c>
      <c r="M24" s="1">
        <v>-7.4374482758620703E-3</v>
      </c>
      <c r="N24">
        <v>1.1000000000000001</v>
      </c>
      <c r="O24">
        <v>23</v>
      </c>
      <c r="P24">
        <v>359</v>
      </c>
      <c r="Q24" s="6">
        <v>42738.708506944444</v>
      </c>
      <c r="R24" s="1">
        <f>$F$22-F24</f>
        <v>3.6323819310344945</v>
      </c>
      <c r="S24" s="1"/>
      <c r="T24" s="1"/>
      <c r="U24" s="8">
        <f t="shared" si="0"/>
        <v>0.18545450459711166</v>
      </c>
      <c r="V24" s="1">
        <f t="shared" ref="V24" si="5">L24^2</f>
        <v>1.2165000716797063</v>
      </c>
      <c r="W24" s="1"/>
    </row>
    <row r="25" spans="1:23" x14ac:dyDescent="0.25">
      <c r="A25" s="3"/>
      <c r="B25" s="1"/>
      <c r="C25" s="1"/>
      <c r="F25" s="1"/>
      <c r="J25" s="1"/>
      <c r="K25" s="1"/>
      <c r="L25" s="1"/>
      <c r="M25" s="1"/>
      <c r="V25" s="1"/>
      <c r="W25" s="1"/>
    </row>
    <row r="26" spans="1:23" x14ac:dyDescent="0.25">
      <c r="A26" s="3"/>
      <c r="B26" s="1"/>
      <c r="C26" s="1"/>
      <c r="F26" s="1"/>
      <c r="J26" s="1"/>
      <c r="K26" s="1"/>
      <c r="L26" s="1"/>
      <c r="M26" s="1"/>
      <c r="V26" s="1"/>
      <c r="W26" s="1"/>
    </row>
    <row r="27" spans="1:23" x14ac:dyDescent="0.25">
      <c r="A27" s="3"/>
      <c r="B27" s="1"/>
      <c r="C27" s="1"/>
      <c r="F27" s="1"/>
      <c r="J27" s="1"/>
      <c r="K27" s="1"/>
      <c r="L27" s="1"/>
      <c r="M27" s="1"/>
      <c r="V27" s="1"/>
      <c r="W27" s="1"/>
    </row>
    <row r="28" spans="1:23" x14ac:dyDescent="0.25">
      <c r="A28" s="3"/>
      <c r="B28" s="1"/>
      <c r="C28" s="1"/>
      <c r="F28" s="1"/>
      <c r="J28" s="1"/>
      <c r="K28" s="1"/>
      <c r="L28" s="1"/>
      <c r="M28" s="1"/>
      <c r="V28" s="1"/>
      <c r="W28" s="1"/>
    </row>
    <row r="29" spans="1:23" x14ac:dyDescent="0.25">
      <c r="A29" s="3"/>
      <c r="B29" s="1"/>
      <c r="C29" s="1"/>
      <c r="F29" s="1"/>
      <c r="V29" s="1"/>
      <c r="W29" s="1"/>
    </row>
    <row r="30" spans="1:23" x14ac:dyDescent="0.25">
      <c r="A30" s="3"/>
      <c r="B30" s="1"/>
      <c r="C30" s="1"/>
      <c r="F30" s="1"/>
      <c r="V30" s="1"/>
      <c r="W30" s="1"/>
    </row>
    <row r="31" spans="1:23" x14ac:dyDescent="0.25">
      <c r="A31" s="3"/>
      <c r="B31" s="1"/>
      <c r="C31" s="1"/>
      <c r="W31" s="1"/>
    </row>
    <row r="32" spans="1:23" x14ac:dyDescent="0.25">
      <c r="A32" s="3"/>
      <c r="B32" s="1"/>
      <c r="C32" s="1"/>
      <c r="W32" s="1"/>
    </row>
    <row r="33" spans="1:23" x14ac:dyDescent="0.25">
      <c r="A33" s="3"/>
      <c r="B33" s="1"/>
      <c r="C33" s="1"/>
      <c r="W33" s="1"/>
    </row>
    <row r="34" spans="1:23" x14ac:dyDescent="0.25">
      <c r="W34" s="1"/>
    </row>
    <row r="35" spans="1:23" x14ac:dyDescent="0.25">
      <c r="W35" s="1"/>
    </row>
    <row r="36" spans="1:23" x14ac:dyDescent="0.25">
      <c r="W36" s="1"/>
    </row>
    <row r="37" spans="1:23" x14ac:dyDescent="0.25">
      <c r="W37" s="1"/>
    </row>
    <row r="38" spans="1:23" x14ac:dyDescent="0.25">
      <c r="W38" s="1"/>
    </row>
    <row r="39" spans="1:23" x14ac:dyDescent="0.25">
      <c r="W39" s="1"/>
    </row>
    <row r="40" spans="1:23" x14ac:dyDescent="0.25">
      <c r="W40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B1" workbookViewId="0">
      <selection activeCell="W28" sqref="W28"/>
    </sheetView>
  </sheetViews>
  <sheetFormatPr defaultRowHeight="15" x14ac:dyDescent="0.25"/>
  <cols>
    <col min="17" max="17" width="13.85546875" bestFit="1" customWidth="1"/>
    <col min="21" max="21" width="9.140625" style="8"/>
  </cols>
  <sheetData>
    <row r="1" spans="1:23" x14ac:dyDescent="0.25">
      <c r="A1" s="3" t="str">
        <f ca="1">MID(CELL("filename",A1),FIND("]",CELL("filename",A1))+1,256)</f>
        <v>ipb3-32b-he-01042017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</row>
    <row r="2" spans="1:23" x14ac:dyDescent="0.25">
      <c r="A2" s="3">
        <v>150.00040193103499</v>
      </c>
      <c r="B2" s="1">
        <v>128.40012855172401</v>
      </c>
      <c r="C2" s="1">
        <v>24.919513172413801</v>
      </c>
      <c r="D2">
        <v>100</v>
      </c>
      <c r="E2">
        <v>1E-3</v>
      </c>
      <c r="F2" s="1">
        <v>13.007573965517199</v>
      </c>
      <c r="G2">
        <v>0</v>
      </c>
      <c r="H2">
        <v>0</v>
      </c>
      <c r="I2">
        <v>0</v>
      </c>
      <c r="J2" s="1">
        <v>2.60244827586207E-3</v>
      </c>
      <c r="K2" s="1">
        <v>3.9175000000000001E-4</v>
      </c>
      <c r="L2" s="1">
        <v>8.4894399999999991E-3</v>
      </c>
      <c r="M2" s="1">
        <v>-7.4380689655172399E-3</v>
      </c>
      <c r="N2">
        <v>0</v>
      </c>
      <c r="O2">
        <v>1</v>
      </c>
      <c r="P2">
        <v>719</v>
      </c>
      <c r="Q2" s="6">
        <v>42739.603391203702</v>
      </c>
      <c r="R2" s="1"/>
      <c r="S2" s="1"/>
      <c r="T2" s="1"/>
      <c r="V2" s="1"/>
    </row>
    <row r="3" spans="1:23" x14ac:dyDescent="0.25">
      <c r="A3" s="3">
        <v>150.000562103448</v>
      </c>
      <c r="B3" s="1">
        <v>129.05701624137899</v>
      </c>
      <c r="C3" s="1">
        <v>24.942003724137901</v>
      </c>
      <c r="D3">
        <v>100</v>
      </c>
      <c r="E3">
        <v>1E-3</v>
      </c>
      <c r="F3" s="1">
        <v>11.180220862069</v>
      </c>
      <c r="G3">
        <v>0</v>
      </c>
      <c r="H3">
        <v>0</v>
      </c>
      <c r="I3">
        <v>0</v>
      </c>
      <c r="J3" s="1">
        <v>6.6220689655172396E-4</v>
      </c>
      <c r="K3" s="1">
        <v>4.1847116551724097</v>
      </c>
      <c r="L3" s="1">
        <v>0.70174475862068897</v>
      </c>
      <c r="M3" s="1">
        <v>-7.2822758620689704E-3</v>
      </c>
      <c r="N3">
        <v>0.7</v>
      </c>
      <c r="O3">
        <v>2</v>
      </c>
      <c r="P3">
        <v>360</v>
      </c>
      <c r="Q3" s="6">
        <v>42739.645173611112</v>
      </c>
      <c r="R3" s="1">
        <f>$F$6-F3</f>
        <v>1.5989759655171998</v>
      </c>
      <c r="S3" s="8">
        <f>INDEX(LINEST(R3:R5,K3:K5),1)</f>
        <v>0.42550221290414897</v>
      </c>
      <c r="T3" s="8">
        <f>INDEX(LINEST(R3:R5,K3:K5),2)</f>
        <v>-0.17494642835840102</v>
      </c>
      <c r="U3" s="8">
        <f t="shared" ref="U3:U24" si="0">L3^2/K3</f>
        <v>0.11767733283198466</v>
      </c>
      <c r="V3" s="1">
        <f>L3^2</f>
        <v>0.49244570625160905</v>
      </c>
      <c r="W3" s="8">
        <f>INDEX(LINEST(V4:V5,R4:R5),1)</f>
        <v>0.30682702011619739</v>
      </c>
    </row>
    <row r="4" spans="1:23" x14ac:dyDescent="0.25">
      <c r="A4" s="3">
        <v>150.001084413793</v>
      </c>
      <c r="B4" s="1">
        <v>129.86024003448301</v>
      </c>
      <c r="C4" s="1">
        <v>24.921634862068998</v>
      </c>
      <c r="D4">
        <v>100</v>
      </c>
      <c r="E4">
        <v>1E-3</v>
      </c>
      <c r="F4" s="1">
        <v>9.4040459310344797</v>
      </c>
      <c r="G4">
        <v>0</v>
      </c>
      <c r="H4">
        <v>0</v>
      </c>
      <c r="I4">
        <v>0</v>
      </c>
      <c r="J4" s="1">
        <v>1.74834482758621E-3</v>
      </c>
      <c r="K4" s="1">
        <v>8.3134774137931107</v>
      </c>
      <c r="L4" s="1">
        <v>1.00088468965517</v>
      </c>
      <c r="M4" s="1">
        <v>-7.43720689655172E-3</v>
      </c>
      <c r="N4">
        <v>1</v>
      </c>
      <c r="O4">
        <v>3</v>
      </c>
      <c r="P4">
        <v>359</v>
      </c>
      <c r="Q4" s="6">
        <v>42739.686840277776</v>
      </c>
      <c r="R4" s="1">
        <f t="shared" ref="R4:R5" si="1">$F$6-F4</f>
        <v>3.3751508965517196</v>
      </c>
      <c r="S4" s="8"/>
      <c r="T4" s="8"/>
      <c r="U4" s="8">
        <f t="shared" si="0"/>
        <v>0.12049953492675189</v>
      </c>
      <c r="V4" s="1">
        <f t="shared" ref="V4:V5" si="2">L4^2</f>
        <v>1.0017701619861259</v>
      </c>
    </row>
    <row r="5" spans="1:23" x14ac:dyDescent="0.25">
      <c r="A5" s="3">
        <v>150.00134913793099</v>
      </c>
      <c r="B5" s="1">
        <v>130.81826989655201</v>
      </c>
      <c r="C5" s="1">
        <v>24.9074889310345</v>
      </c>
      <c r="D5">
        <v>100</v>
      </c>
      <c r="E5">
        <v>1E-3</v>
      </c>
      <c r="F5" s="1">
        <v>7.4704632413793099</v>
      </c>
      <c r="G5">
        <v>0</v>
      </c>
      <c r="H5">
        <v>0</v>
      </c>
      <c r="I5">
        <v>0</v>
      </c>
      <c r="J5" s="1">
        <v>7.1000000000000002E-4</v>
      </c>
      <c r="K5" s="1">
        <v>12.9016782068966</v>
      </c>
      <c r="L5" s="1">
        <v>1.2629511379310301</v>
      </c>
      <c r="M5" s="1">
        <v>-7.3307241379310297E-3</v>
      </c>
      <c r="N5">
        <v>1.3</v>
      </c>
      <c r="O5">
        <v>4</v>
      </c>
      <c r="P5">
        <v>359</v>
      </c>
      <c r="Q5" s="6">
        <v>42739.728506944448</v>
      </c>
      <c r="R5" s="1">
        <f t="shared" si="1"/>
        <v>5.3087335862068894</v>
      </c>
      <c r="S5" s="8"/>
      <c r="T5" s="8"/>
      <c r="U5" s="8">
        <f t="shared" si="0"/>
        <v>0.12363086035959658</v>
      </c>
      <c r="V5" s="1">
        <f t="shared" si="2"/>
        <v>1.5950455768012839</v>
      </c>
    </row>
    <row r="6" spans="1:23" x14ac:dyDescent="0.25">
      <c r="A6" s="3">
        <v>149.99579224137901</v>
      </c>
      <c r="B6" s="1">
        <v>128.637245965517</v>
      </c>
      <c r="C6" s="1">
        <v>24.856639103448298</v>
      </c>
      <c r="D6">
        <v>100</v>
      </c>
      <c r="E6">
        <v>1E-3</v>
      </c>
      <c r="F6" s="1">
        <v>12.779196827586199</v>
      </c>
      <c r="G6">
        <v>0</v>
      </c>
      <c r="H6">
        <v>0</v>
      </c>
      <c r="I6">
        <v>0</v>
      </c>
      <c r="J6" s="1">
        <v>-1.4788275862068999E-3</v>
      </c>
      <c r="K6" s="1">
        <v>4.1625000000000001E-4</v>
      </c>
      <c r="L6" s="1">
        <v>8.5826428571428495E-3</v>
      </c>
      <c r="M6" s="1">
        <v>-7.4351724137930999E-3</v>
      </c>
      <c r="N6">
        <v>0</v>
      </c>
      <c r="O6">
        <v>5</v>
      </c>
      <c r="P6">
        <v>359</v>
      </c>
      <c r="Q6" s="6">
        <v>42739.770173611112</v>
      </c>
      <c r="R6" s="1"/>
      <c r="S6" s="8"/>
      <c r="T6" s="8"/>
      <c r="V6" s="1"/>
    </row>
    <row r="7" spans="1:23" x14ac:dyDescent="0.25">
      <c r="A7" s="3">
        <v>200.00040837930999</v>
      </c>
      <c r="B7" s="1">
        <v>172.401880689655</v>
      </c>
      <c r="C7" s="1">
        <v>24.876862586206901</v>
      </c>
      <c r="D7">
        <v>100</v>
      </c>
      <c r="E7">
        <v>1E-3</v>
      </c>
      <c r="F7" s="1">
        <v>19.319904896551702</v>
      </c>
      <c r="G7">
        <v>0</v>
      </c>
      <c r="H7">
        <v>0</v>
      </c>
      <c r="I7">
        <v>0</v>
      </c>
      <c r="J7" s="1">
        <v>2.8780689655172401E-3</v>
      </c>
      <c r="K7" s="1">
        <v>4.00740740740741E-4</v>
      </c>
      <c r="L7" s="1">
        <v>8.7798518518518495E-3</v>
      </c>
      <c r="M7" s="1">
        <v>-7.4339999999999996E-3</v>
      </c>
      <c r="N7">
        <v>0</v>
      </c>
      <c r="O7">
        <v>6</v>
      </c>
      <c r="P7">
        <v>719</v>
      </c>
      <c r="Q7" s="6">
        <v>42739.853506944448</v>
      </c>
      <c r="R7" s="1"/>
      <c r="S7" s="8"/>
      <c r="T7" s="8"/>
      <c r="V7" s="1"/>
    </row>
    <row r="8" spans="1:23" x14ac:dyDescent="0.25">
      <c r="A8" s="3">
        <v>200.00094134482799</v>
      </c>
      <c r="B8" s="1">
        <v>173.026825</v>
      </c>
      <c r="C8" s="1">
        <v>24.880070103448301</v>
      </c>
      <c r="D8">
        <v>100</v>
      </c>
      <c r="E8">
        <v>1E-3</v>
      </c>
      <c r="F8" s="1">
        <v>17.497427758620699</v>
      </c>
      <c r="G8">
        <v>0</v>
      </c>
      <c r="H8">
        <v>0</v>
      </c>
      <c r="I8">
        <v>0</v>
      </c>
      <c r="J8" s="1">
        <v>2.8837931034482699E-3</v>
      </c>
      <c r="K8" s="1">
        <v>3.8090309259259301</v>
      </c>
      <c r="L8" s="1">
        <v>0.70247003571428601</v>
      </c>
      <c r="M8" s="1">
        <v>-7.4334482758620698E-3</v>
      </c>
      <c r="N8">
        <v>0.7</v>
      </c>
      <c r="O8">
        <v>7</v>
      </c>
      <c r="P8">
        <v>359</v>
      </c>
      <c r="Q8" s="6">
        <v>42739.895173611112</v>
      </c>
      <c r="R8" s="1">
        <f>$F$7-F8</f>
        <v>1.8224771379310027</v>
      </c>
      <c r="S8" s="8">
        <f>INDEX(LINEST(R8:R10,K8:K10),1)</f>
        <v>0.45864712375241989</v>
      </c>
      <c r="T8" s="8">
        <f>INDEX(LINEST(R8:R10,K8:K10),2)</f>
        <v>9.036185523577478E-2</v>
      </c>
      <c r="U8" s="8">
        <f t="shared" si="0"/>
        <v>0.12955110123094499</v>
      </c>
      <c r="V8" s="1">
        <f>L8^2</f>
        <v>0.49346415107643027</v>
      </c>
      <c r="W8" s="8">
        <f>INDEX(LINEST(V8:V10,R8:R10),1)</f>
        <v>0.30029755164089533</v>
      </c>
    </row>
    <row r="9" spans="1:23" x14ac:dyDescent="0.25">
      <c r="A9" s="3">
        <v>200.00108703448299</v>
      </c>
      <c r="B9" s="1">
        <v>173.72098786206899</v>
      </c>
      <c r="C9" s="1">
        <v>24.8971210689655</v>
      </c>
      <c r="D9">
        <v>100</v>
      </c>
      <c r="E9">
        <v>1E-3</v>
      </c>
      <c r="F9" s="1">
        <v>15.716430517241401</v>
      </c>
      <c r="G9">
        <v>0</v>
      </c>
      <c r="H9">
        <v>0</v>
      </c>
      <c r="I9">
        <v>0</v>
      </c>
      <c r="J9" s="1">
        <v>2.8851379310344798E-3</v>
      </c>
      <c r="K9" s="1">
        <v>7.6024141379310297</v>
      </c>
      <c r="L9" s="1">
        <v>1.0014964482758599</v>
      </c>
      <c r="M9" s="1">
        <v>-7.4344137931034501E-3</v>
      </c>
      <c r="N9">
        <v>1</v>
      </c>
      <c r="O9">
        <v>8</v>
      </c>
      <c r="P9">
        <v>359</v>
      </c>
      <c r="Q9" s="6">
        <v>42739.936840277776</v>
      </c>
      <c r="R9" s="1">
        <f t="shared" ref="R9:R10" si="3">$F$7-F9</f>
        <v>3.6034743793103008</v>
      </c>
      <c r="S9" s="8"/>
      <c r="T9" s="8"/>
      <c r="U9" s="8">
        <f t="shared" si="0"/>
        <v>0.13193113630904141</v>
      </c>
      <c r="V9" s="1">
        <f t="shared" ref="V9:V10" si="4">L9^2</f>
        <v>1.0029951359091622</v>
      </c>
    </row>
    <row r="10" spans="1:23" x14ac:dyDescent="0.25">
      <c r="A10" s="3">
        <v>200.001192310345</v>
      </c>
      <c r="B10" s="1">
        <v>174.74762968965501</v>
      </c>
      <c r="C10" s="1">
        <v>24.897281655172399</v>
      </c>
      <c r="D10">
        <v>100</v>
      </c>
      <c r="E10">
        <v>1E-3</v>
      </c>
      <c r="F10" s="1">
        <v>13.482575000000001</v>
      </c>
      <c r="G10">
        <v>0</v>
      </c>
      <c r="H10">
        <v>0</v>
      </c>
      <c r="I10">
        <v>0</v>
      </c>
      <c r="J10" s="1">
        <v>2.8822413793103499E-3</v>
      </c>
      <c r="K10" s="1">
        <v>12.5551193793103</v>
      </c>
      <c r="L10" s="1">
        <v>1.30279744827586</v>
      </c>
      <c r="M10" s="1">
        <v>-7.4330689655172401E-3</v>
      </c>
      <c r="N10">
        <v>1.3</v>
      </c>
      <c r="O10">
        <v>9</v>
      </c>
      <c r="P10">
        <v>359</v>
      </c>
      <c r="Q10" s="6">
        <v>42739.978506944448</v>
      </c>
      <c r="R10" s="1">
        <f t="shared" si="3"/>
        <v>5.8373298965517009</v>
      </c>
      <c r="S10" s="8"/>
      <c r="T10" s="8"/>
      <c r="U10" s="8">
        <f t="shared" si="0"/>
        <v>0.13518638413196274</v>
      </c>
      <c r="V10" s="1">
        <f t="shared" si="4"/>
        <v>1.6972811912340919</v>
      </c>
    </row>
    <row r="11" spans="1:23" x14ac:dyDescent="0.25">
      <c r="A11" s="3">
        <v>199.99647103448299</v>
      </c>
      <c r="B11" s="1">
        <v>172.51666668965501</v>
      </c>
      <c r="C11" s="1">
        <v>24.886840586206901</v>
      </c>
      <c r="D11">
        <v>100</v>
      </c>
      <c r="E11">
        <v>1E-3</v>
      </c>
      <c r="F11" s="1">
        <v>19.152267793103402</v>
      </c>
      <c r="G11">
        <v>0</v>
      </c>
      <c r="H11">
        <v>0</v>
      </c>
      <c r="I11">
        <v>0</v>
      </c>
      <c r="J11" s="1">
        <v>2.8784137931034499E-3</v>
      </c>
      <c r="K11" s="1">
        <v>4.4641379310344798E-4</v>
      </c>
      <c r="L11" s="1">
        <v>9.1706206896551706E-3</v>
      </c>
      <c r="M11" s="1">
        <v>-7.4333793103448197E-3</v>
      </c>
      <c r="N11">
        <v>0</v>
      </c>
      <c r="O11">
        <v>10</v>
      </c>
      <c r="P11">
        <v>359</v>
      </c>
      <c r="Q11" s="6">
        <v>42740.020173611112</v>
      </c>
      <c r="R11" s="1"/>
      <c r="S11" s="8"/>
      <c r="T11" s="8"/>
      <c r="V11" s="1"/>
    </row>
    <row r="12" spans="1:23" x14ac:dyDescent="0.25">
      <c r="A12" s="3">
        <v>249.999864793103</v>
      </c>
      <c r="B12" s="1">
        <v>216.500467241379</v>
      </c>
      <c r="C12" s="1">
        <v>24.929811344827598</v>
      </c>
      <c r="D12">
        <v>100</v>
      </c>
      <c r="E12">
        <v>1E-3</v>
      </c>
      <c r="F12" s="1">
        <v>26.255888551724102</v>
      </c>
      <c r="G12">
        <v>0</v>
      </c>
      <c r="H12">
        <v>0</v>
      </c>
      <c r="I12">
        <v>0</v>
      </c>
      <c r="J12" s="1">
        <v>2.8765172413793101E-3</v>
      </c>
      <c r="K12" s="1">
        <v>4.0835714285714298E-4</v>
      </c>
      <c r="L12" s="1">
        <v>9.2886785714285693E-3</v>
      </c>
      <c r="M12" s="1">
        <v>-7.4343448275861999E-3</v>
      </c>
      <c r="N12">
        <v>0</v>
      </c>
      <c r="O12">
        <v>11</v>
      </c>
      <c r="P12">
        <v>719</v>
      </c>
      <c r="Q12" s="6">
        <v>42740.103506944448</v>
      </c>
      <c r="R12" s="1"/>
      <c r="S12" s="8"/>
      <c r="T12" s="8"/>
      <c r="V12" s="1"/>
    </row>
    <row r="13" spans="1:23" x14ac:dyDescent="0.25">
      <c r="A13" s="3">
        <v>250.000604068966</v>
      </c>
      <c r="B13" s="1">
        <v>217.069545793103</v>
      </c>
      <c r="C13" s="1">
        <v>24.9383126206897</v>
      </c>
      <c r="D13">
        <v>100</v>
      </c>
      <c r="E13">
        <v>1E-3</v>
      </c>
      <c r="F13" s="1">
        <v>24.496986137931</v>
      </c>
      <c r="G13">
        <v>0</v>
      </c>
      <c r="H13">
        <v>0</v>
      </c>
      <c r="I13">
        <v>0</v>
      </c>
      <c r="J13" s="1">
        <v>2.8780344827586202E-3</v>
      </c>
      <c r="K13" s="1">
        <v>3.44563034482759</v>
      </c>
      <c r="L13" s="1">
        <v>0.70298813793103399</v>
      </c>
      <c r="M13" s="1">
        <v>-7.4350344827586196E-3</v>
      </c>
      <c r="N13">
        <v>0.7</v>
      </c>
      <c r="O13">
        <v>12</v>
      </c>
      <c r="P13">
        <v>359</v>
      </c>
      <c r="Q13" s="6">
        <v>42740.145173611112</v>
      </c>
      <c r="R13" s="1">
        <f>$F$12-F13</f>
        <v>1.758902413793102</v>
      </c>
      <c r="S13" s="8">
        <f>INDEX(LINEST(R13:R15,K13:K15),1)</f>
        <v>0.49604923512116861</v>
      </c>
      <c r="T13" s="8">
        <f>INDEX(LINEST(R13:R15,K13:K15),2)</f>
        <v>6.3016058835399402E-2</v>
      </c>
      <c r="U13" s="8">
        <f t="shared" si="0"/>
        <v>0.14342580968199317</v>
      </c>
      <c r="V13" s="1">
        <f>L13^2</f>
        <v>0.49419232207174246</v>
      </c>
      <c r="W13" s="8">
        <f>INDEX(LINEST(V13:V15,R13:R15),1)</f>
        <v>0.30319626334600791</v>
      </c>
    </row>
    <row r="14" spans="1:23" x14ac:dyDescent="0.25">
      <c r="A14" s="3">
        <v>250.00006468965501</v>
      </c>
      <c r="B14" s="1">
        <v>217.68131286206901</v>
      </c>
      <c r="C14" s="1">
        <v>24.938423103448301</v>
      </c>
      <c r="D14">
        <v>100</v>
      </c>
      <c r="E14">
        <v>1E-3</v>
      </c>
      <c r="F14" s="1">
        <v>22.747499793103501</v>
      </c>
      <c r="G14">
        <v>0</v>
      </c>
      <c r="H14">
        <v>0</v>
      </c>
      <c r="I14">
        <v>0</v>
      </c>
      <c r="J14" s="1">
        <v>2.8761379310344799E-3</v>
      </c>
      <c r="K14" s="1">
        <v>6.8984133793103402</v>
      </c>
      <c r="L14" s="1">
        <v>1.00165834482759</v>
      </c>
      <c r="M14" s="1">
        <v>-7.4341724137930998E-3</v>
      </c>
      <c r="N14">
        <v>1</v>
      </c>
      <c r="O14">
        <v>13</v>
      </c>
      <c r="P14">
        <v>359</v>
      </c>
      <c r="Q14" s="6">
        <v>42740.186840277776</v>
      </c>
      <c r="R14" s="1">
        <f t="shared" ref="R14:R15" si="5">$F$12-F14</f>
        <v>3.5083887586206011</v>
      </c>
      <c r="S14" s="8"/>
      <c r="T14" s="8"/>
      <c r="U14" s="8">
        <f t="shared" si="0"/>
        <v>0.14544205813642511</v>
      </c>
      <c r="V14" s="1">
        <f t="shared" ref="V14:V15" si="6">L14^2</f>
        <v>1.0033194397627472</v>
      </c>
    </row>
    <row r="15" spans="1:23" x14ac:dyDescent="0.25">
      <c r="A15" s="3">
        <v>250.000833413793</v>
      </c>
      <c r="B15" s="1">
        <v>218.610696758621</v>
      </c>
      <c r="C15" s="1">
        <v>24.935977793103401</v>
      </c>
      <c r="D15">
        <v>100</v>
      </c>
      <c r="E15">
        <v>1E-3</v>
      </c>
      <c r="F15" s="1">
        <v>20.523827689655199</v>
      </c>
      <c r="G15">
        <v>0</v>
      </c>
      <c r="H15">
        <v>0</v>
      </c>
      <c r="I15">
        <v>0</v>
      </c>
      <c r="J15" s="1">
        <v>2.8792413793103399E-3</v>
      </c>
      <c r="K15" s="1">
        <v>11.448760482758599</v>
      </c>
      <c r="L15" s="1">
        <v>1.30276951724138</v>
      </c>
      <c r="M15" s="1">
        <v>-7.4340689655172402E-3</v>
      </c>
      <c r="N15">
        <v>1.3</v>
      </c>
      <c r="O15">
        <v>14</v>
      </c>
      <c r="P15">
        <v>359</v>
      </c>
      <c r="Q15" s="6">
        <v>42740.228506944448</v>
      </c>
      <c r="R15" s="1">
        <f t="shared" si="5"/>
        <v>5.7320608620689022</v>
      </c>
      <c r="S15" s="8"/>
      <c r="T15" s="8"/>
      <c r="U15" s="8">
        <f t="shared" si="0"/>
        <v>0.14824385728125505</v>
      </c>
      <c r="V15" s="1">
        <f t="shared" si="6"/>
        <v>1.6972084150533384</v>
      </c>
    </row>
    <row r="16" spans="1:23" x14ac:dyDescent="0.25">
      <c r="A16" s="3">
        <v>249.99809531034501</v>
      </c>
      <c r="B16" s="1">
        <v>216.54045634482799</v>
      </c>
      <c r="C16" s="1">
        <v>24.897302689655199</v>
      </c>
      <c r="D16">
        <v>100</v>
      </c>
      <c r="E16">
        <v>1E-3</v>
      </c>
      <c r="F16" s="1">
        <v>26.162844344827601</v>
      </c>
      <c r="G16">
        <v>0</v>
      </c>
      <c r="H16">
        <v>0</v>
      </c>
      <c r="I16">
        <v>0</v>
      </c>
      <c r="J16" s="1">
        <v>2.88427586206896E-3</v>
      </c>
      <c r="K16" s="1">
        <v>4.1648275862069E-4</v>
      </c>
      <c r="L16" s="1">
        <v>9.3029655172413798E-3</v>
      </c>
      <c r="M16" s="1">
        <v>-7.4325172413793102E-3</v>
      </c>
      <c r="N16">
        <v>0</v>
      </c>
      <c r="O16">
        <v>15</v>
      </c>
      <c r="P16">
        <v>359</v>
      </c>
      <c r="Q16" s="6">
        <v>42740.270173611112</v>
      </c>
      <c r="R16" s="1"/>
      <c r="S16" s="8"/>
      <c r="T16" s="8"/>
      <c r="V16" s="1"/>
    </row>
    <row r="17" spans="1:23" x14ac:dyDescent="0.25">
      <c r="A17" s="3">
        <v>299.99917493103402</v>
      </c>
      <c r="B17" s="1">
        <v>261.55025403448298</v>
      </c>
      <c r="C17" s="1">
        <v>24.941965689655198</v>
      </c>
      <c r="D17">
        <v>100</v>
      </c>
      <c r="E17">
        <v>1E-3</v>
      </c>
      <c r="F17" s="1">
        <v>33.947655517241401</v>
      </c>
      <c r="G17">
        <v>0</v>
      </c>
      <c r="H17">
        <v>0</v>
      </c>
      <c r="I17">
        <v>0</v>
      </c>
      <c r="J17" s="1">
        <v>2.8827931034482801E-3</v>
      </c>
      <c r="K17" s="1">
        <v>3.8355172413793098E-4</v>
      </c>
      <c r="L17" s="1">
        <v>9.5755172413793093E-3</v>
      </c>
      <c r="M17" s="1">
        <v>-7.4324827586206904E-3</v>
      </c>
      <c r="N17">
        <v>0</v>
      </c>
      <c r="O17">
        <v>16</v>
      </c>
      <c r="P17">
        <v>719</v>
      </c>
      <c r="Q17" s="6">
        <v>42740.353506944448</v>
      </c>
      <c r="R17" s="1"/>
      <c r="S17" s="8"/>
      <c r="T17" s="8"/>
      <c r="V17" s="1"/>
    </row>
    <row r="18" spans="1:23" x14ac:dyDescent="0.25">
      <c r="A18" s="3">
        <v>300.00091131034497</v>
      </c>
      <c r="B18" s="1">
        <v>262.24572755172397</v>
      </c>
      <c r="C18" s="1">
        <v>24.942778482758602</v>
      </c>
      <c r="D18">
        <v>100</v>
      </c>
      <c r="E18">
        <v>1E-3</v>
      </c>
      <c r="F18" s="1">
        <v>31.8023549310345</v>
      </c>
      <c r="G18">
        <v>0</v>
      </c>
      <c r="H18">
        <v>0</v>
      </c>
      <c r="I18">
        <v>0</v>
      </c>
      <c r="J18" s="1">
        <v>-4.0834482758620702E-4</v>
      </c>
      <c r="K18" s="1">
        <v>4.0193392758620696</v>
      </c>
      <c r="L18" s="1">
        <v>0.80217879310344797</v>
      </c>
      <c r="M18" s="1">
        <v>-7.4318620689655104E-3</v>
      </c>
      <c r="N18">
        <v>0.8</v>
      </c>
      <c r="O18">
        <v>17</v>
      </c>
      <c r="P18">
        <v>359</v>
      </c>
      <c r="Q18" s="6">
        <v>42740.395173611112</v>
      </c>
      <c r="R18" s="1">
        <f>$F$17-F18</f>
        <v>2.1453005862069006</v>
      </c>
      <c r="S18" s="8">
        <f>INDEX(LINEST(R18:R20,K18:K20),1)</f>
        <v>0.52737184662933012</v>
      </c>
      <c r="T18" s="8">
        <f>INDEX(LINEST(R18:R20,K18:K20),2)</f>
        <v>5.019065030164338E-2</v>
      </c>
      <c r="U18" s="8">
        <f t="shared" si="0"/>
        <v>0.16009865600780573</v>
      </c>
      <c r="V18" s="1">
        <f>L18^2</f>
        <v>0.64349081610490444</v>
      </c>
      <c r="W18" s="8">
        <f>INDEX(LINEST(V18:V20,R18:R20),1)</f>
        <v>0.31680483964863299</v>
      </c>
    </row>
    <row r="19" spans="1:23" x14ac:dyDescent="0.25">
      <c r="A19" s="3">
        <v>300.00008641379299</v>
      </c>
      <c r="B19" s="1">
        <v>262.90983744827599</v>
      </c>
      <c r="C19" s="1">
        <v>24.959717620689698</v>
      </c>
      <c r="D19">
        <v>100</v>
      </c>
      <c r="E19">
        <v>1E-3</v>
      </c>
      <c r="F19" s="1">
        <v>29.893818827586198</v>
      </c>
      <c r="G19">
        <v>0</v>
      </c>
      <c r="H19">
        <v>0</v>
      </c>
      <c r="I19">
        <v>0</v>
      </c>
      <c r="J19" s="1">
        <v>-1.47086206896552E-3</v>
      </c>
      <c r="K19" s="1">
        <v>7.5083226428571397</v>
      </c>
      <c r="L19" s="1">
        <v>1.1031384285714301</v>
      </c>
      <c r="M19" s="1">
        <v>-7.4321379310344797E-3</v>
      </c>
      <c r="N19">
        <v>1.1000000000000001</v>
      </c>
      <c r="O19">
        <v>18</v>
      </c>
      <c r="P19">
        <v>359</v>
      </c>
      <c r="Q19" s="6">
        <v>42740.436840277776</v>
      </c>
      <c r="R19" s="1">
        <f t="shared" ref="R19:R20" si="7">$F$17-F19</f>
        <v>4.0538366896552027</v>
      </c>
      <c r="S19" s="8"/>
      <c r="T19" s="8"/>
      <c r="U19" s="8">
        <f t="shared" si="0"/>
        <v>0.16207539958991055</v>
      </c>
      <c r="V19" s="1">
        <f t="shared" ref="V19:V20" si="8">L19^2</f>
        <v>1.2169143925910442</v>
      </c>
    </row>
    <row r="20" spans="1:23" x14ac:dyDescent="0.25">
      <c r="A20" s="3">
        <v>299.998633068966</v>
      </c>
      <c r="B20" s="1">
        <v>263.872255517241</v>
      </c>
      <c r="C20" s="1">
        <v>24.974016103448299</v>
      </c>
      <c r="D20">
        <v>100</v>
      </c>
      <c r="E20">
        <v>1E-3</v>
      </c>
      <c r="F20" s="1">
        <v>27.6252207241379</v>
      </c>
      <c r="G20">
        <v>0</v>
      </c>
      <c r="H20">
        <v>0</v>
      </c>
      <c r="I20">
        <v>0</v>
      </c>
      <c r="J20" s="1">
        <v>-1.4233793103448299E-3</v>
      </c>
      <c r="K20" s="1">
        <v>11.9301699642857</v>
      </c>
      <c r="L20" s="1">
        <v>1.4018144482758601</v>
      </c>
      <c r="M20" s="1">
        <v>-7.2053793103448198E-3</v>
      </c>
      <c r="N20">
        <v>1.4</v>
      </c>
      <c r="O20">
        <v>19</v>
      </c>
      <c r="P20">
        <v>359</v>
      </c>
      <c r="Q20" s="6">
        <v>42740.478506944448</v>
      </c>
      <c r="R20" s="1">
        <f t="shared" si="7"/>
        <v>6.3224347931035005</v>
      </c>
      <c r="S20" s="8"/>
      <c r="T20" s="8"/>
      <c r="U20" s="8">
        <f t="shared" si="0"/>
        <v>0.16471548630720706</v>
      </c>
      <c r="V20" s="1">
        <f t="shared" si="8"/>
        <v>1.9650837473949541</v>
      </c>
    </row>
    <row r="21" spans="1:23" x14ac:dyDescent="0.25">
      <c r="A21" s="3">
        <v>299.999005551724</v>
      </c>
      <c r="B21" s="1">
        <v>261.59564106896602</v>
      </c>
      <c r="C21" s="1">
        <v>24.961523</v>
      </c>
      <c r="D21">
        <v>100</v>
      </c>
      <c r="E21">
        <v>1E-3</v>
      </c>
      <c r="F21" s="1">
        <v>33.9230318275862</v>
      </c>
      <c r="G21">
        <v>0</v>
      </c>
      <c r="H21">
        <v>0</v>
      </c>
      <c r="I21">
        <v>0</v>
      </c>
      <c r="J21" s="1">
        <v>-1.42475862068966E-3</v>
      </c>
      <c r="K21" s="1">
        <v>3.6603571428571398E-4</v>
      </c>
      <c r="L21" s="1">
        <v>9.4286785714285705E-3</v>
      </c>
      <c r="M21" s="1">
        <v>-7.2092068965517201E-3</v>
      </c>
      <c r="N21">
        <v>0</v>
      </c>
      <c r="O21">
        <v>20</v>
      </c>
      <c r="P21">
        <v>359</v>
      </c>
      <c r="Q21" s="6">
        <v>42740.520173611112</v>
      </c>
      <c r="R21" s="1"/>
      <c r="S21" s="8"/>
      <c r="T21" s="8"/>
      <c r="V21" s="1"/>
    </row>
    <row r="22" spans="1:23" x14ac:dyDescent="0.25">
      <c r="A22" s="3">
        <v>349.99831096551702</v>
      </c>
      <c r="B22" s="1">
        <v>308.07827765517197</v>
      </c>
      <c r="C22" s="1">
        <v>25.0291682068966</v>
      </c>
      <c r="D22">
        <v>100</v>
      </c>
      <c r="E22">
        <v>1E-3</v>
      </c>
      <c r="F22" s="1">
        <v>42.548245965517197</v>
      </c>
      <c r="G22">
        <v>0</v>
      </c>
      <c r="H22">
        <v>0</v>
      </c>
      <c r="I22">
        <v>0</v>
      </c>
      <c r="J22" s="1">
        <v>-4.13551724137931E-4</v>
      </c>
      <c r="K22" s="1">
        <v>2.8293103448275898E-4</v>
      </c>
      <c r="L22" s="1">
        <v>9.1044482758620704E-3</v>
      </c>
      <c r="M22" s="1">
        <v>-7.4345172413793096E-3</v>
      </c>
      <c r="N22">
        <v>0</v>
      </c>
      <c r="O22">
        <v>21</v>
      </c>
      <c r="P22">
        <v>719</v>
      </c>
      <c r="Q22" s="6">
        <v>42740.603506944448</v>
      </c>
      <c r="R22" s="1"/>
      <c r="S22" s="8"/>
      <c r="T22" s="8"/>
      <c r="V22" s="1"/>
    </row>
    <row r="23" spans="1:23" x14ac:dyDescent="0.25">
      <c r="A23" s="3">
        <v>349.99819006896598</v>
      </c>
      <c r="B23" s="1">
        <v>308.74827634482801</v>
      </c>
      <c r="C23" s="1">
        <v>25.066588517241399</v>
      </c>
      <c r="D23">
        <v>100</v>
      </c>
      <c r="E23">
        <v>1E-3</v>
      </c>
      <c r="F23" s="1">
        <v>40.582939724137901</v>
      </c>
      <c r="G23">
        <v>0</v>
      </c>
      <c r="H23">
        <v>0</v>
      </c>
      <c r="I23">
        <v>0</v>
      </c>
      <c r="J23" s="1">
        <v>1.7474137931034501E-3</v>
      </c>
      <c r="K23" s="1">
        <v>3.5857738620689701</v>
      </c>
      <c r="L23" s="1">
        <v>0.80158989655172397</v>
      </c>
      <c r="M23" s="1">
        <v>-7.4361379310344802E-3</v>
      </c>
      <c r="N23">
        <v>0.8</v>
      </c>
      <c r="O23">
        <v>22</v>
      </c>
      <c r="P23">
        <v>359</v>
      </c>
      <c r="Q23" s="6">
        <v>42740.645173611112</v>
      </c>
      <c r="R23" s="1">
        <f>$F$22-F23</f>
        <v>1.9653062413792952</v>
      </c>
      <c r="S23" s="8">
        <f>INDEX(LINEST(R23:R24,K23:K24),1)</f>
        <v>0.55576172701788262</v>
      </c>
      <c r="T23" s="8">
        <f>INDEX(LINEST(R23:R24,K23:K24),2)</f>
        <v>-2.752963289973831E-2</v>
      </c>
      <c r="U23" s="8">
        <f>L23^2/K23</f>
        <v>0.17919321936354854</v>
      </c>
      <c r="V23" s="1">
        <f>L23^2</f>
        <v>0.64254636225380357</v>
      </c>
      <c r="W23" s="8">
        <f>INDEX(LINEST(V23:V24,R23:R24),1)</f>
        <v>0.3290841242742984</v>
      </c>
    </row>
    <row r="24" spans="1:23" x14ac:dyDescent="0.25">
      <c r="A24" s="3">
        <v>349.99993255172399</v>
      </c>
      <c r="B24" s="1">
        <v>309.39624651724102</v>
      </c>
      <c r="C24" s="1">
        <v>25.047933827586199</v>
      </c>
      <c r="D24">
        <v>100</v>
      </c>
      <c r="E24">
        <v>1E-3</v>
      </c>
      <c r="F24" s="1">
        <v>38.841452137931</v>
      </c>
      <c r="G24">
        <v>0</v>
      </c>
      <c r="H24">
        <v>0</v>
      </c>
      <c r="I24">
        <v>0</v>
      </c>
      <c r="J24" s="1">
        <v>1.76227586206897E-3</v>
      </c>
      <c r="K24" s="1">
        <v>6.7192886428571503</v>
      </c>
      <c r="L24" s="1">
        <v>1.10256168965517</v>
      </c>
      <c r="M24" s="1">
        <v>-7.4347586206896504E-3</v>
      </c>
      <c r="N24">
        <v>1.1000000000000001</v>
      </c>
      <c r="O24">
        <v>23</v>
      </c>
      <c r="P24">
        <v>359</v>
      </c>
      <c r="Q24" s="6">
        <v>42740.686840277776</v>
      </c>
      <c r="R24" s="1">
        <f t="shared" ref="R24:R25" si="9">$F$22-F24</f>
        <v>3.7067938275861962</v>
      </c>
      <c r="S24" s="8"/>
      <c r="T24" s="8"/>
      <c r="U24" s="8">
        <f t="shared" si="0"/>
        <v>0.18091830015183757</v>
      </c>
      <c r="V24" s="1">
        <f t="shared" ref="V24" si="10">L24^2</f>
        <v>1.2156422794952633</v>
      </c>
    </row>
    <row r="25" spans="1:23" x14ac:dyDescent="0.25">
      <c r="A25" s="3">
        <v>349.94207355172398</v>
      </c>
      <c r="B25" s="1">
        <v>310.07819655172398</v>
      </c>
      <c r="C25" s="1">
        <v>25.078207068965501</v>
      </c>
      <c r="D25">
        <v>100</v>
      </c>
      <c r="E25">
        <v>1E-3</v>
      </c>
      <c r="F25" s="1">
        <v>38.0881718965517</v>
      </c>
      <c r="G25">
        <v>0</v>
      </c>
      <c r="H25">
        <v>0</v>
      </c>
      <c r="I25">
        <v>0</v>
      </c>
      <c r="J25" s="1">
        <v>1.9019310344827599E-3</v>
      </c>
      <c r="K25" s="1">
        <v>1.64846188461538</v>
      </c>
      <c r="L25" s="1">
        <v>0.20762122222222201</v>
      </c>
      <c r="M25" s="1">
        <v>-7.4008620689655098E-3</v>
      </c>
      <c r="N25">
        <v>1.4</v>
      </c>
      <c r="O25">
        <v>24</v>
      </c>
      <c r="P25">
        <v>359</v>
      </c>
      <c r="Q25" s="6">
        <v>42740.728506944448</v>
      </c>
      <c r="R25" s="1">
        <f t="shared" si="9"/>
        <v>4.460074068965497</v>
      </c>
      <c r="S25" s="8"/>
      <c r="T25" s="8"/>
      <c r="V25" s="1"/>
    </row>
    <row r="26" spans="1:23" x14ac:dyDescent="0.25">
      <c r="A26" s="3">
        <v>349.99707244827601</v>
      </c>
      <c r="B26" s="1">
        <v>308.13791627586198</v>
      </c>
      <c r="C26" s="1">
        <v>25.0337417586207</v>
      </c>
      <c r="D26">
        <v>100</v>
      </c>
      <c r="E26">
        <v>1E-3</v>
      </c>
      <c r="F26" s="1">
        <v>42.722915862069001</v>
      </c>
      <c r="G26">
        <v>0</v>
      </c>
      <c r="H26">
        <v>0</v>
      </c>
      <c r="I26">
        <v>0</v>
      </c>
      <c r="J26" s="1">
        <v>8.2765517241379304E-4</v>
      </c>
      <c r="K26" s="1">
        <v>0</v>
      </c>
      <c r="L26" s="1">
        <v>0</v>
      </c>
      <c r="M26" s="1">
        <v>-7.4000344827586202E-3</v>
      </c>
      <c r="N26">
        <v>0</v>
      </c>
      <c r="O26">
        <v>25</v>
      </c>
      <c r="P26">
        <v>359</v>
      </c>
      <c r="Q26" s="6">
        <v>42740.770173611112</v>
      </c>
      <c r="R26" s="1"/>
      <c r="S26" s="8"/>
      <c r="T26" s="8"/>
      <c r="V26" s="1"/>
    </row>
    <row r="27" spans="1:23" x14ac:dyDescent="0.25">
      <c r="A27" s="3">
        <v>399.99966224137899</v>
      </c>
      <c r="B27" s="1">
        <v>356.37061817241403</v>
      </c>
      <c r="C27" s="1">
        <v>25.089386379310302</v>
      </c>
      <c r="D27">
        <v>100</v>
      </c>
      <c r="E27">
        <v>1E-3</v>
      </c>
      <c r="F27" s="1">
        <v>52.377991931034501</v>
      </c>
      <c r="G27">
        <v>0</v>
      </c>
      <c r="H27">
        <v>0</v>
      </c>
      <c r="I27">
        <v>0</v>
      </c>
      <c r="J27" s="1">
        <v>2.9757241379310302E-3</v>
      </c>
      <c r="K27" s="1">
        <v>0</v>
      </c>
      <c r="L27" s="1">
        <v>0</v>
      </c>
      <c r="M27" s="1">
        <v>-7.4024137931034397E-3</v>
      </c>
      <c r="N27">
        <v>0</v>
      </c>
      <c r="O27">
        <v>26</v>
      </c>
      <c r="P27">
        <v>719</v>
      </c>
      <c r="Q27" s="6">
        <v>42740.853506944448</v>
      </c>
      <c r="R27" s="1"/>
      <c r="S27" s="8"/>
      <c r="T27" s="8"/>
      <c r="V27" s="1"/>
    </row>
    <row r="28" spans="1:23" x14ac:dyDescent="0.25">
      <c r="A28" s="3">
        <v>400.000848241379</v>
      </c>
      <c r="B28" s="1">
        <v>356.36754631034501</v>
      </c>
      <c r="C28" s="1">
        <v>25.0777705517241</v>
      </c>
      <c r="D28">
        <v>100</v>
      </c>
      <c r="E28">
        <v>1E-3</v>
      </c>
      <c r="F28" s="1">
        <v>52.366485344827602</v>
      </c>
      <c r="G28">
        <v>0</v>
      </c>
      <c r="H28">
        <v>0</v>
      </c>
      <c r="I28">
        <v>0</v>
      </c>
      <c r="J28" s="1">
        <v>2.6530689655172401E-3</v>
      </c>
      <c r="K28" s="1">
        <v>0</v>
      </c>
      <c r="L28" s="1">
        <v>0</v>
      </c>
      <c r="M28" s="1">
        <v>-7.4030344827586197E-3</v>
      </c>
      <c r="N28">
        <v>0.9</v>
      </c>
      <c r="O28">
        <v>27</v>
      </c>
      <c r="P28">
        <v>359</v>
      </c>
      <c r="Q28" s="6">
        <v>42740.895173611112</v>
      </c>
      <c r="R28" s="1"/>
      <c r="S28" s="8"/>
      <c r="T28" s="8"/>
      <c r="V28" s="1"/>
      <c r="W28" s="8"/>
    </row>
    <row r="29" spans="1:23" x14ac:dyDescent="0.25">
      <c r="A29" s="3"/>
      <c r="B29" s="1"/>
      <c r="C29" s="1"/>
      <c r="F29" s="1"/>
      <c r="R29" s="1"/>
      <c r="S29" s="1"/>
      <c r="T29" s="1"/>
      <c r="V29" s="1"/>
    </row>
    <row r="30" spans="1:23" x14ac:dyDescent="0.25">
      <c r="A30" s="3"/>
      <c r="B30" s="1"/>
      <c r="C30" s="1"/>
      <c r="F30" s="1"/>
      <c r="R30" s="1"/>
      <c r="S30" s="1"/>
      <c r="T30" s="1"/>
      <c r="V30" s="1"/>
    </row>
    <row r="31" spans="1:23" x14ac:dyDescent="0.25">
      <c r="A31" s="3"/>
      <c r="B31" s="1"/>
      <c r="C31" s="1"/>
      <c r="R31" s="1"/>
      <c r="S31" s="1"/>
      <c r="T31" s="1"/>
      <c r="V31" s="1"/>
    </row>
    <row r="32" spans="1:23" x14ac:dyDescent="0.25">
      <c r="A32" s="3"/>
      <c r="B32" s="1"/>
      <c r="C32" s="1"/>
    </row>
    <row r="33" spans="1:3" x14ac:dyDescent="0.25">
      <c r="A33" s="3"/>
      <c r="B33" s="1"/>
      <c r="C3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B1" zoomScaleNormal="100" workbookViewId="0">
      <selection activeCell="AH9" sqref="AH9"/>
    </sheetView>
  </sheetViews>
  <sheetFormatPr defaultRowHeight="15" x14ac:dyDescent="0.25"/>
  <cols>
    <col min="1" max="1" width="5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6" width="5.5703125" style="1" bestFit="1" customWidth="1"/>
    <col min="7" max="7" width="9.140625" style="1"/>
    <col min="8" max="9" width="4.5703125" style="1" bestFit="1" customWidth="1"/>
    <col min="10" max="10" width="6" style="1" bestFit="1" customWidth="1"/>
    <col min="11" max="11" width="5.5703125" style="1" bestFit="1" customWidth="1"/>
    <col min="12" max="12" width="6.5703125" style="1" bestFit="1" customWidth="1"/>
    <col min="13" max="13" width="5.140625" style="1" bestFit="1" customWidth="1"/>
    <col min="14" max="14" width="6.28515625" bestFit="1" customWidth="1"/>
    <col min="15" max="15" width="3.140625" bestFit="1" customWidth="1"/>
    <col min="16" max="16" width="6.42578125" style="1" bestFit="1" customWidth="1"/>
    <col min="17" max="17" width="5.28515625" style="1" bestFit="1" customWidth="1"/>
    <col min="18" max="18" width="4.140625" bestFit="1" customWidth="1"/>
    <col min="19" max="19" width="5.7109375" bestFit="1" customWidth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3" x14ac:dyDescent="0.25">
      <c r="A1" s="3" t="str">
        <f ca="1">MID(CELL("filename",A1),FIND("]",CELL("filename",A1))+1,256)</f>
        <v>sri-ipb2-27b-h2-100ns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</row>
    <row r="2" spans="1:33" x14ac:dyDescent="0.25">
      <c r="A2">
        <v>150.00045399999999</v>
      </c>
      <c r="B2">
        <v>140.16966934482801</v>
      </c>
      <c r="C2">
        <v>25.338692379310299</v>
      </c>
      <c r="D2">
        <v>100</v>
      </c>
      <c r="E2">
        <v>10</v>
      </c>
      <c r="F2">
        <v>9.4709110344827607</v>
      </c>
      <c r="G2">
        <v>0</v>
      </c>
      <c r="H2">
        <v>0</v>
      </c>
      <c r="I2">
        <v>0</v>
      </c>
      <c r="J2">
        <v>2.1215244592668001</v>
      </c>
      <c r="K2">
        <v>3.4032187026476599</v>
      </c>
      <c r="L2">
        <v>300.01004144603098</v>
      </c>
      <c r="M2">
        <v>8.0374869109947691E-3</v>
      </c>
      <c r="N2">
        <v>300</v>
      </c>
      <c r="O2">
        <v>1</v>
      </c>
      <c r="P2">
        <v>-2.7414462331975602</v>
      </c>
      <c r="Q2">
        <v>-3.04338627087576</v>
      </c>
      <c r="R2">
        <v>1</v>
      </c>
      <c r="S2">
        <v>1089</v>
      </c>
      <c r="T2" s="6">
        <v>42742.474004629628</v>
      </c>
      <c r="X2" s="1">
        <v>0.93</v>
      </c>
      <c r="Y2" s="26">
        <v>0.93</v>
      </c>
      <c r="Z2" s="1"/>
      <c r="AC2" s="1"/>
      <c r="AF2" s="1">
        <f>H2-I2</f>
        <v>0</v>
      </c>
    </row>
    <row r="3" spans="1:33" x14ac:dyDescent="0.25">
      <c r="A3">
        <v>149.99950013793099</v>
      </c>
      <c r="B3">
        <v>140.25711068965501</v>
      </c>
      <c r="C3">
        <v>25.340556413793099</v>
      </c>
      <c r="D3">
        <v>100</v>
      </c>
      <c r="E3">
        <v>17.382329665363599</v>
      </c>
      <c r="F3">
        <v>8.0782974137931003</v>
      </c>
      <c r="G3">
        <v>4.5054398888888896</v>
      </c>
      <c r="H3">
        <v>6.8937754012345698</v>
      </c>
      <c r="I3">
        <v>5.5516894228395</v>
      </c>
      <c r="J3">
        <v>29.223748163580201</v>
      </c>
      <c r="K3">
        <v>34.855954333333301</v>
      </c>
      <c r="L3">
        <v>300.09072561728402</v>
      </c>
      <c r="M3">
        <v>3.0319513682564501E-2</v>
      </c>
      <c r="N3">
        <v>300</v>
      </c>
      <c r="O3">
        <v>1</v>
      </c>
      <c r="P3">
        <v>16.210952268518501</v>
      </c>
      <c r="Q3">
        <v>-0.31901825617284002</v>
      </c>
      <c r="R3">
        <v>2</v>
      </c>
      <c r="S3">
        <v>359</v>
      </c>
      <c r="T3" s="6">
        <v>42742.5156712963</v>
      </c>
      <c r="U3" s="1">
        <f>$F$2-F3</f>
        <v>1.3926136206896604</v>
      </c>
      <c r="V3" s="1">
        <f>INDEX(LINEST(U3:U7,G3:G7),1)</f>
        <v>0.31660137724348869</v>
      </c>
      <c r="W3" s="1">
        <f>INDEX(LINEST(U3:U7,G3:G7),2)</f>
        <v>-2.6617999279210824E-2</v>
      </c>
      <c r="X3" s="1">
        <f>(J3-$J$2)-((P3-$P$2)/$X$2+(Q3-$Q$2)/$Y$2)</f>
        <v>3.7938726113897658</v>
      </c>
      <c r="Y3" s="1">
        <f>(J3-$J$2)-(P3-$P$2)/$Y$2</f>
        <v>6.7233005841886033</v>
      </c>
      <c r="Z3" s="1">
        <f>(H3-I3)^2</f>
        <v>1.8011947734046518</v>
      </c>
      <c r="AA3" s="8">
        <f>INDEX(LINEST(U3:U7,Z3:Z7),1)</f>
        <v>0.76620135780671805</v>
      </c>
      <c r="AB3" s="1">
        <f>Z3/X3</f>
        <v>0.47476416788407683</v>
      </c>
      <c r="AC3" s="1">
        <f t="shared" ref="AC3:AC42" si="0">B3/A3</f>
        <v>0.93505052057295235</v>
      </c>
      <c r="AD3" s="8">
        <f>INDEX(LINEST(U3:U7,X3:X7),1)</f>
        <v>0.42937148211173576</v>
      </c>
      <c r="AE3" s="1">
        <f>Z3/X3</f>
        <v>0.47476416788407683</v>
      </c>
      <c r="AF3" s="1">
        <f t="shared" ref="AF3:AF42" si="1">H3-I3</f>
        <v>1.3420859783950698</v>
      </c>
      <c r="AG3">
        <f>Z3/AE3</f>
        <v>3.7938726113897658</v>
      </c>
    </row>
    <row r="4" spans="1:33" x14ac:dyDescent="0.25">
      <c r="A4">
        <v>149.99902344827601</v>
      </c>
      <c r="B4">
        <v>140.28265855172401</v>
      </c>
      <c r="C4">
        <v>25.337710241379298</v>
      </c>
      <c r="D4">
        <v>100</v>
      </c>
      <c r="E4">
        <v>24.177669633811501</v>
      </c>
      <c r="F4">
        <v>7.8142960344827603</v>
      </c>
      <c r="G4">
        <v>5.3283850401234503</v>
      </c>
      <c r="H4">
        <v>7.48219691975308</v>
      </c>
      <c r="I4">
        <v>6.0168832839506097</v>
      </c>
      <c r="J4">
        <v>33.968146861111101</v>
      </c>
      <c r="K4">
        <v>20.711738709876499</v>
      </c>
      <c r="L4">
        <v>299.98987067901197</v>
      </c>
      <c r="M4">
        <v>4.9814282595134103E-2</v>
      </c>
      <c r="N4">
        <v>300</v>
      </c>
      <c r="O4">
        <v>1</v>
      </c>
      <c r="P4">
        <v>19.6341694660494</v>
      </c>
      <c r="Q4">
        <v>0.20439283024691399</v>
      </c>
      <c r="R4">
        <v>3</v>
      </c>
      <c r="S4">
        <v>359</v>
      </c>
      <c r="T4" s="6">
        <v>42742.557337962964</v>
      </c>
      <c r="U4" s="1">
        <f t="shared" ref="U4:U7" si="2">$F$2-F4</f>
        <v>1.6566150000000004</v>
      </c>
      <c r="X4" s="1">
        <f t="shared" ref="X4:X7" si="3">(J4-$J$2)-((P4-$P$2)/$X$2+(Q4-$Q$2)/$Y$2)</f>
        <v>4.2945849820920046</v>
      </c>
      <c r="Y4" s="1">
        <f t="shared" ref="Y4:Y7" si="4">(J4-$J$2)-(P4-$P$2)/$Y$2</f>
        <v>7.7868205746970318</v>
      </c>
      <c r="Z4" s="1">
        <f>(H4-I4)^2</f>
        <v>2.1471440512686546</v>
      </c>
      <c r="AB4" s="1">
        <f t="shared" ref="AB4:AB7" si="5">Z4/X4</f>
        <v>0.49996543559436668</v>
      </c>
      <c r="AC4" s="1">
        <f t="shared" si="0"/>
        <v>0.93522381230766827</v>
      </c>
      <c r="AE4" s="1">
        <f t="shared" ref="AE4:AE7" si="6">Z4/X4</f>
        <v>0.49996543559436668</v>
      </c>
      <c r="AF4" s="1">
        <f t="shared" si="1"/>
        <v>1.4653136358024703</v>
      </c>
    </row>
    <row r="5" spans="1:33" x14ac:dyDescent="0.25">
      <c r="A5">
        <v>150.00051824137901</v>
      </c>
      <c r="B5">
        <v>140.307847655172</v>
      </c>
      <c r="C5">
        <v>25.340422379310301</v>
      </c>
      <c r="D5">
        <v>100</v>
      </c>
      <c r="E5">
        <v>29.962054105863899</v>
      </c>
      <c r="F5">
        <v>7.5442218620689596</v>
      </c>
      <c r="G5">
        <v>6.1142276574074099</v>
      </c>
      <c r="H5">
        <v>8.0205283024691294</v>
      </c>
      <c r="I5">
        <v>6.4536676296296296</v>
      </c>
      <c r="J5">
        <v>38.670949074074102</v>
      </c>
      <c r="K5">
        <v>4.2394186080246898</v>
      </c>
      <c r="L5">
        <v>299.99524197530798</v>
      </c>
      <c r="M5">
        <v>6.5623075246497006E-2</v>
      </c>
      <c r="N5">
        <v>300</v>
      </c>
      <c r="O5">
        <v>1</v>
      </c>
      <c r="P5">
        <v>23.0164709197531</v>
      </c>
      <c r="Q5">
        <v>0.61676284259259295</v>
      </c>
      <c r="R5">
        <v>4</v>
      </c>
      <c r="S5">
        <v>359</v>
      </c>
      <c r="T5" s="6">
        <v>42742.599004629628</v>
      </c>
      <c r="U5" s="1">
        <f t="shared" si="2"/>
        <v>1.9266891724138011</v>
      </c>
      <c r="X5" s="1">
        <f t="shared" si="3"/>
        <v>4.9170952960771785</v>
      </c>
      <c r="Y5" s="1">
        <f t="shared" si="4"/>
        <v>8.8527395041076673</v>
      </c>
      <c r="Z5" s="1">
        <f>(H5-I5)^2</f>
        <v>2.4550523680910499</v>
      </c>
      <c r="AB5" s="1">
        <f t="shared" si="5"/>
        <v>0.49928915757432485</v>
      </c>
      <c r="AC5" s="1">
        <f t="shared" si="0"/>
        <v>0.93538241934198063</v>
      </c>
      <c r="AE5" s="1">
        <f t="shared" si="6"/>
        <v>0.49928915757432485</v>
      </c>
      <c r="AF5" s="1">
        <f t="shared" si="1"/>
        <v>1.5668606728394998</v>
      </c>
    </row>
    <row r="6" spans="1:33" x14ac:dyDescent="0.25">
      <c r="A6">
        <v>150.00078400000001</v>
      </c>
      <c r="B6">
        <v>140.32994765517199</v>
      </c>
      <c r="C6">
        <v>25.340724931034501</v>
      </c>
      <c r="D6">
        <v>100</v>
      </c>
      <c r="E6">
        <v>35.216727459351198</v>
      </c>
      <c r="F6">
        <v>7.2788337241379297</v>
      </c>
      <c r="G6">
        <v>6.9943887438271597</v>
      </c>
      <c r="H6">
        <v>8.5632151759259205</v>
      </c>
      <c r="I6">
        <v>6.8819516728394996</v>
      </c>
      <c r="J6">
        <v>43.707397888888899</v>
      </c>
      <c r="K6">
        <v>33.210002978395003</v>
      </c>
      <c r="L6">
        <v>300.217606172839</v>
      </c>
      <c r="M6">
        <v>7.9433402043536203E-2</v>
      </c>
      <c r="N6">
        <v>300</v>
      </c>
      <c r="O6">
        <v>1</v>
      </c>
      <c r="P6">
        <v>26.569561416666598</v>
      </c>
      <c r="Q6">
        <v>1.1899039537036999</v>
      </c>
      <c r="R6">
        <v>5</v>
      </c>
      <c r="S6">
        <v>359</v>
      </c>
      <c r="T6" s="6">
        <v>42742.6406712963</v>
      </c>
      <c r="U6" s="1">
        <f t="shared" si="2"/>
        <v>2.192077310344831</v>
      </c>
      <c r="X6" s="1">
        <f t="shared" si="3"/>
        <v>5.5167359302203565</v>
      </c>
      <c r="Y6" s="1">
        <f t="shared" si="4"/>
        <v>10.068660902886442</v>
      </c>
      <c r="Z6" s="1">
        <f>(H6-I6)^2</f>
        <v>2.8266469668104235</v>
      </c>
      <c r="AB6" s="1">
        <f t="shared" si="5"/>
        <v>0.51237670292069204</v>
      </c>
      <c r="AC6" s="1">
        <f t="shared" si="0"/>
        <v>0.93552809467430509</v>
      </c>
      <c r="AE6" s="1">
        <f t="shared" si="6"/>
        <v>0.51237670292069204</v>
      </c>
      <c r="AF6" s="1">
        <f t="shared" si="1"/>
        <v>1.6812635030864209</v>
      </c>
    </row>
    <row r="7" spans="1:33" x14ac:dyDescent="0.25">
      <c r="A7">
        <v>150.00031355172399</v>
      </c>
      <c r="B7">
        <v>140.352111275862</v>
      </c>
      <c r="C7">
        <v>25.341471103448299</v>
      </c>
      <c r="D7">
        <v>100</v>
      </c>
      <c r="E7">
        <v>40.1289187277672</v>
      </c>
      <c r="F7">
        <v>7.0399344482758597</v>
      </c>
      <c r="G7">
        <v>7.7967227592592696</v>
      </c>
      <c r="H7">
        <v>9.0299505648148095</v>
      </c>
      <c r="I7">
        <v>7.2509962222222297</v>
      </c>
      <c r="J7">
        <v>48.389950808641998</v>
      </c>
      <c r="K7">
        <v>54.726351117283897</v>
      </c>
      <c r="L7">
        <v>300.32304691358098</v>
      </c>
      <c r="M7">
        <v>9.1955021359223205E-2</v>
      </c>
      <c r="N7">
        <v>300</v>
      </c>
      <c r="O7">
        <v>1</v>
      </c>
      <c r="P7">
        <v>29.8441742376543</v>
      </c>
      <c r="Q7">
        <v>1.6224478611111099</v>
      </c>
      <c r="R7">
        <v>6</v>
      </c>
      <c r="S7">
        <v>359</v>
      </c>
      <c r="T7" s="6">
        <v>42742.682337962964</v>
      </c>
      <c r="U7" s="1">
        <f t="shared" si="2"/>
        <v>2.430976586206901</v>
      </c>
      <c r="X7" s="1">
        <f t="shared" si="3"/>
        <v>6.2130988194410861</v>
      </c>
      <c r="Y7" s="1">
        <f t="shared" si="4"/>
        <v>11.230124767814061</v>
      </c>
      <c r="Z7" s="1">
        <f>(H7-I7)^2</f>
        <v>3.1646785530289976</v>
      </c>
      <c r="AB7" s="1">
        <f t="shared" si="5"/>
        <v>0.50935590194164715</v>
      </c>
      <c r="AC7" s="1">
        <f t="shared" si="0"/>
        <v>0.93567878594777043</v>
      </c>
      <c r="AE7" s="1">
        <f t="shared" si="6"/>
        <v>0.50935590194164715</v>
      </c>
      <c r="AF7" s="1">
        <f t="shared" si="1"/>
        <v>1.7789543425925798</v>
      </c>
    </row>
    <row r="8" spans="1:33" x14ac:dyDescent="0.25">
      <c r="A8">
        <v>149.99888717241399</v>
      </c>
      <c r="B8">
        <v>140.19825320689699</v>
      </c>
      <c r="C8">
        <v>25.3332101724138</v>
      </c>
      <c r="D8">
        <v>100</v>
      </c>
      <c r="E8">
        <v>36.3664887216284</v>
      </c>
      <c r="F8">
        <v>9.4478002068965505</v>
      </c>
      <c r="G8">
        <v>0</v>
      </c>
      <c r="H8">
        <v>0</v>
      </c>
      <c r="I8">
        <v>0</v>
      </c>
      <c r="J8">
        <v>2.2693700956790099</v>
      </c>
      <c r="K8">
        <v>3.37125283024691</v>
      </c>
      <c r="L8">
        <v>300.011268518517</v>
      </c>
      <c r="M8">
        <v>8.1536587788892695E-2</v>
      </c>
      <c r="N8">
        <v>300</v>
      </c>
      <c r="O8">
        <v>1</v>
      </c>
      <c r="P8">
        <v>-2.5468442098765398</v>
      </c>
      <c r="Q8">
        <v>-2.8460134876543202</v>
      </c>
      <c r="R8">
        <v>7</v>
      </c>
      <c r="S8">
        <v>359</v>
      </c>
      <c r="T8" s="6">
        <v>42742.724004629628</v>
      </c>
      <c r="X8" s="1"/>
      <c r="Y8" s="1"/>
      <c r="Z8" s="1"/>
      <c r="AC8" s="1"/>
      <c r="AF8" s="1">
        <f t="shared" si="1"/>
        <v>0</v>
      </c>
    </row>
    <row r="9" spans="1:33" x14ac:dyDescent="0.25">
      <c r="A9">
        <v>200.00049879310299</v>
      </c>
      <c r="B9">
        <v>186.49960855172401</v>
      </c>
      <c r="C9">
        <v>25.390914793103398</v>
      </c>
      <c r="D9">
        <v>100</v>
      </c>
      <c r="E9">
        <v>30.9040684651821</v>
      </c>
      <c r="F9">
        <v>14.1020694827586</v>
      </c>
      <c r="G9">
        <v>0</v>
      </c>
      <c r="H9">
        <v>0</v>
      </c>
      <c r="I9">
        <v>0</v>
      </c>
      <c r="J9">
        <v>2.2684324243827101</v>
      </c>
      <c r="K9">
        <v>3.4340763888888901</v>
      </c>
      <c r="L9">
        <v>300.01120169753398</v>
      </c>
      <c r="M9">
        <v>6.6402823512827697E-2</v>
      </c>
      <c r="N9">
        <v>300</v>
      </c>
      <c r="O9">
        <v>1</v>
      </c>
      <c r="P9">
        <v>-2.6248788425925902</v>
      </c>
      <c r="Q9">
        <v>-2.9293240910493799</v>
      </c>
      <c r="R9">
        <v>8</v>
      </c>
      <c r="S9">
        <v>719</v>
      </c>
      <c r="T9" s="6">
        <v>42742.807337962964</v>
      </c>
      <c r="X9" s="1"/>
      <c r="Y9" s="1"/>
      <c r="Z9" s="1"/>
      <c r="AC9" s="1"/>
      <c r="AF9" s="1">
        <f t="shared" si="1"/>
        <v>0</v>
      </c>
    </row>
    <row r="10" spans="1:33" x14ac:dyDescent="0.25">
      <c r="A10">
        <v>199.99920389655199</v>
      </c>
      <c r="B10">
        <v>186.43842972413799</v>
      </c>
      <c r="C10">
        <v>25.395842758620699</v>
      </c>
      <c r="D10">
        <v>100</v>
      </c>
      <c r="E10">
        <v>31.9567039142343</v>
      </c>
      <c r="F10">
        <v>12.2407907931034</v>
      </c>
      <c r="G10">
        <v>4.5737889444444404</v>
      </c>
      <c r="H10">
        <v>6.9504042067901102</v>
      </c>
      <c r="I10">
        <v>5.6000507006172899</v>
      </c>
      <c r="J10">
        <v>28.900553867284</v>
      </c>
      <c r="K10">
        <v>33.4757221203703</v>
      </c>
      <c r="L10">
        <v>300.08456450617302</v>
      </c>
      <c r="M10">
        <v>6.9570005941617205E-2</v>
      </c>
      <c r="N10">
        <v>300</v>
      </c>
      <c r="O10">
        <v>1</v>
      </c>
      <c r="P10">
        <v>15.734705472222201</v>
      </c>
      <c r="Q10">
        <v>-0.37920057098765497</v>
      </c>
      <c r="R10">
        <v>9</v>
      </c>
      <c r="S10">
        <v>359</v>
      </c>
      <c r="T10" s="6">
        <v>42742.849004629628</v>
      </c>
      <c r="U10" s="1">
        <f>$F$9-F10</f>
        <v>1.8612786896551992</v>
      </c>
      <c r="V10" s="1">
        <f>INDEX(LINEST(U10:U14,G10:G14),1)</f>
        <v>0.41362211116651193</v>
      </c>
      <c r="W10" s="1">
        <f>INDEX(LINEST(U10:U14,G10:G14),2)</f>
        <v>-3.1068587167936812E-2</v>
      </c>
      <c r="X10" s="1">
        <f>(J10-$J$2)-((P10-$P$2)/$X$2+(Q10-$Q$2)/$Y$2)</f>
        <v>4.0474838109119666</v>
      </c>
      <c r="Y10" s="1">
        <f>(J10-$J$2)-(P10-$P$9)/$Y$2</f>
        <v>7.0375408974636642</v>
      </c>
      <c r="Z10" s="1">
        <f>(H10-I10)^2</f>
        <v>1.8234545916332288</v>
      </c>
      <c r="AA10" s="8">
        <f>INDEX(LINEST(U10:U14,Z10:Z14),1)</f>
        <v>0.98333307948114501</v>
      </c>
      <c r="AB10" s="1">
        <f>Z10/X10</f>
        <v>0.45051559853487683</v>
      </c>
      <c r="AC10" s="1">
        <f t="shared" si="0"/>
        <v>0.9321958592423788</v>
      </c>
      <c r="AD10" s="8">
        <f>INDEX(LINEST(U10:U14,X10:X14),1)</f>
        <v>0.56594705106816312</v>
      </c>
      <c r="AE10" s="1">
        <f>Z10/X10</f>
        <v>0.45051559853487683</v>
      </c>
      <c r="AF10" s="1">
        <f t="shared" si="1"/>
        <v>1.3503535061728202</v>
      </c>
    </row>
    <row r="11" spans="1:33" x14ac:dyDescent="0.25">
      <c r="A11">
        <v>199.99900965517199</v>
      </c>
      <c r="B11">
        <v>186.428959724138</v>
      </c>
      <c r="C11">
        <v>25.393527793103399</v>
      </c>
      <c r="D11">
        <v>100</v>
      </c>
      <c r="E11">
        <v>33.523681313230099</v>
      </c>
      <c r="F11">
        <v>11.8747586206897</v>
      </c>
      <c r="G11">
        <v>5.4385420308642001</v>
      </c>
      <c r="H11">
        <v>7.5571591913580196</v>
      </c>
      <c r="I11">
        <v>6.0775010895061703</v>
      </c>
      <c r="J11">
        <v>33.693960601851799</v>
      </c>
      <c r="K11">
        <v>38.837790382716001</v>
      </c>
      <c r="L11">
        <v>300.097571296296</v>
      </c>
      <c r="M11">
        <v>7.3647483194278898E-2</v>
      </c>
      <c r="N11">
        <v>300</v>
      </c>
      <c r="O11">
        <v>1</v>
      </c>
      <c r="P11">
        <v>19.2385082623457</v>
      </c>
      <c r="Q11">
        <v>0.18657107098765399</v>
      </c>
      <c r="R11">
        <v>10</v>
      </c>
      <c r="S11">
        <v>359</v>
      </c>
      <c r="T11" s="6">
        <v>42742.8906712963</v>
      </c>
      <c r="U11" s="1">
        <f t="shared" ref="U11:U14" si="7">$F$9-F11</f>
        <v>2.2273108620688991</v>
      </c>
      <c r="X11" s="1">
        <f t="shared" ref="X11:X14" si="8">(J11-$J$2)-((P11-$P$2)/$X$2+(Q11-$Q$2)/$Y$2)</f>
        <v>4.4650040593520153</v>
      </c>
      <c r="Y11" s="1">
        <f t="shared" ref="Y11:Y14" si="9">(J11-$J$2)-(P11-$P$9)/$Y$2</f>
        <v>8.0634177501782354</v>
      </c>
      <c r="Z11" s="1">
        <f>(H11-I11)^2</f>
        <v>2.1893880983758178</v>
      </c>
      <c r="AB11" s="1">
        <f t="shared" ref="AB11:AB14" si="10">Z11/X11</f>
        <v>0.49034403312357866</v>
      </c>
      <c r="AC11" s="1">
        <f t="shared" si="0"/>
        <v>0.93214941436744725</v>
      </c>
      <c r="AE11" s="1">
        <f t="shared" ref="AE11:AE14" si="11">Z11/X11</f>
        <v>0.49034403312357866</v>
      </c>
      <c r="AF11" s="1">
        <f t="shared" si="1"/>
        <v>1.4796581018518493</v>
      </c>
    </row>
    <row r="12" spans="1:33" x14ac:dyDescent="0.25">
      <c r="A12">
        <v>199.99850251724101</v>
      </c>
      <c r="B12">
        <v>186.42357034482799</v>
      </c>
      <c r="C12">
        <v>25.393987965517201</v>
      </c>
      <c r="D12">
        <v>100</v>
      </c>
      <c r="E12">
        <v>35.513574918123503</v>
      </c>
      <c r="F12">
        <v>11.522664862069</v>
      </c>
      <c r="G12">
        <v>6.3239754012345601</v>
      </c>
      <c r="H12">
        <v>8.1314645987654295</v>
      </c>
      <c r="I12">
        <v>6.5300104197530899</v>
      </c>
      <c r="J12">
        <v>38.602783290123497</v>
      </c>
      <c r="K12">
        <v>44.488118499999999</v>
      </c>
      <c r="L12">
        <v>300.12167469135898</v>
      </c>
      <c r="M12">
        <v>7.8453247842443105E-2</v>
      </c>
      <c r="N12">
        <v>300</v>
      </c>
      <c r="O12">
        <v>1</v>
      </c>
      <c r="P12">
        <v>22.642043216049402</v>
      </c>
      <c r="Q12">
        <v>0.68737142901234605</v>
      </c>
      <c r="R12">
        <v>11</v>
      </c>
      <c r="S12">
        <v>359</v>
      </c>
      <c r="T12" s="6">
        <v>42742.932337962964</v>
      </c>
      <c r="U12" s="1">
        <f t="shared" si="7"/>
        <v>2.5794046206895995</v>
      </c>
      <c r="X12" s="1">
        <f t="shared" si="8"/>
        <v>5.1756167350125359</v>
      </c>
      <c r="Y12" s="1">
        <f t="shared" si="9"/>
        <v>9.3125254344674602</v>
      </c>
      <c r="Z12" s="1">
        <f>(H12-I12)^2</f>
        <v>2.5646554874760863</v>
      </c>
      <c r="AB12" s="1">
        <f t="shared" si="10"/>
        <v>0.49552654664833379</v>
      </c>
      <c r="AC12" s="1">
        <f t="shared" si="0"/>
        <v>0.93212483092845766</v>
      </c>
      <c r="AE12" s="1">
        <f t="shared" si="11"/>
        <v>0.49552654664833379</v>
      </c>
      <c r="AF12" s="1">
        <f t="shared" si="1"/>
        <v>1.6014541790123396</v>
      </c>
    </row>
    <row r="13" spans="1:33" x14ac:dyDescent="0.25">
      <c r="A13">
        <v>199.99985213793099</v>
      </c>
      <c r="B13">
        <v>186.41715272413799</v>
      </c>
      <c r="C13">
        <v>25.396453379310401</v>
      </c>
      <c r="D13">
        <v>100</v>
      </c>
      <c r="E13">
        <v>37.805420918438998</v>
      </c>
      <c r="F13">
        <v>11.1929792413793</v>
      </c>
      <c r="G13">
        <v>7.1548782222222203</v>
      </c>
      <c r="H13">
        <v>8.6375721018518608</v>
      </c>
      <c r="I13">
        <v>6.9298267962963003</v>
      </c>
      <c r="J13">
        <v>43.232445111111097</v>
      </c>
      <c r="K13">
        <v>49.8089423765433</v>
      </c>
      <c r="L13">
        <v>300.22579907407402</v>
      </c>
      <c r="M13">
        <v>8.3747825727854705E-2</v>
      </c>
      <c r="N13">
        <v>300</v>
      </c>
      <c r="O13">
        <v>1</v>
      </c>
      <c r="P13">
        <v>25.8260039475309</v>
      </c>
      <c r="Q13">
        <v>1.1221727191358</v>
      </c>
      <c r="R13">
        <v>12</v>
      </c>
      <c r="S13">
        <v>359</v>
      </c>
      <c r="T13" s="6">
        <v>42742.974004629628</v>
      </c>
      <c r="U13" s="1">
        <f t="shared" si="7"/>
        <v>2.9090902413792996</v>
      </c>
      <c r="X13" s="1">
        <f t="shared" si="8"/>
        <v>5.9141365972851361</v>
      </c>
      <c r="Y13" s="1">
        <f t="shared" si="9"/>
        <v>10.518573565690009</v>
      </c>
      <c r="Z13" s="1">
        <f>(H13-I13)^2</f>
        <v>2.9163940286470544</v>
      </c>
      <c r="AB13" s="1">
        <f t="shared" si="10"/>
        <v>0.49312253457010363</v>
      </c>
      <c r="AC13" s="1">
        <f t="shared" si="0"/>
        <v>0.93208645272184698</v>
      </c>
      <c r="AE13" s="1">
        <f t="shared" si="11"/>
        <v>0.49312253457010363</v>
      </c>
      <c r="AF13" s="1">
        <f t="shared" si="1"/>
        <v>1.7077453055555605</v>
      </c>
    </row>
    <row r="14" spans="1:33" x14ac:dyDescent="0.25">
      <c r="A14">
        <v>200.002827</v>
      </c>
      <c r="B14">
        <v>186.40359810344799</v>
      </c>
      <c r="C14">
        <v>25.3923633793103</v>
      </c>
      <c r="D14">
        <v>100</v>
      </c>
      <c r="E14">
        <v>40.285130892200399</v>
      </c>
      <c r="F14">
        <v>10.824050344827601</v>
      </c>
      <c r="G14">
        <v>7.9637259012345698</v>
      </c>
      <c r="H14">
        <v>9.1099873919752898</v>
      </c>
      <c r="I14">
        <v>7.3082457746913496</v>
      </c>
      <c r="J14">
        <v>47.854744095679003</v>
      </c>
      <c r="K14">
        <v>55.011537604938297</v>
      </c>
      <c r="L14">
        <v>300.29923765432</v>
      </c>
      <c r="M14">
        <v>8.9416210760596096E-2</v>
      </c>
      <c r="N14">
        <v>300</v>
      </c>
      <c r="O14">
        <v>1</v>
      </c>
      <c r="P14">
        <v>29.121712086419802</v>
      </c>
      <c r="Q14">
        <v>1.67502491975309</v>
      </c>
      <c r="R14">
        <v>13</v>
      </c>
      <c r="S14">
        <v>359</v>
      </c>
      <c r="T14" s="6">
        <v>42743.0156712963</v>
      </c>
      <c r="U14" s="1">
        <f t="shared" si="7"/>
        <v>3.2780191379309986</v>
      </c>
      <c r="X14" s="1">
        <f t="shared" si="8"/>
        <v>6.3981986576528342</v>
      </c>
      <c r="Y14" s="1">
        <f t="shared" si="9"/>
        <v>11.597100357904253</v>
      </c>
      <c r="Z14" s="1">
        <f>(H14-I14)^2</f>
        <v>3.2462728554529483</v>
      </c>
      <c r="AB14" s="1">
        <f t="shared" si="10"/>
        <v>0.50737293872082379</v>
      </c>
      <c r="AC14" s="1">
        <f t="shared" si="0"/>
        <v>0.93200481662915691</v>
      </c>
      <c r="AE14" s="1">
        <f t="shared" si="11"/>
        <v>0.50737293872082379</v>
      </c>
      <c r="AF14" s="1">
        <f t="shared" si="1"/>
        <v>1.8017416172839402</v>
      </c>
    </row>
    <row r="15" spans="1:33" x14ac:dyDescent="0.25">
      <c r="A15">
        <v>199.999597517241</v>
      </c>
      <c r="B15">
        <v>186.53441000000001</v>
      </c>
      <c r="C15">
        <v>25.391255103448302</v>
      </c>
      <c r="D15">
        <v>100</v>
      </c>
      <c r="E15">
        <v>38.287302828628597</v>
      </c>
      <c r="F15">
        <v>14.0847563448276</v>
      </c>
      <c r="G15">
        <v>0</v>
      </c>
      <c r="H15">
        <v>0</v>
      </c>
      <c r="I15">
        <v>0</v>
      </c>
      <c r="J15">
        <v>2.1833193549382699</v>
      </c>
      <c r="K15">
        <v>3.41711685185185</v>
      </c>
      <c r="L15">
        <v>300.011792901234</v>
      </c>
      <c r="M15">
        <v>8.4069291021671905E-2</v>
      </c>
      <c r="N15">
        <v>300</v>
      </c>
      <c r="O15">
        <v>1</v>
      </c>
      <c r="P15">
        <v>-2.4164902407407398</v>
      </c>
      <c r="Q15">
        <v>-2.7835121759259298</v>
      </c>
      <c r="R15">
        <v>14</v>
      </c>
      <c r="S15">
        <v>359</v>
      </c>
      <c r="T15" s="6">
        <v>42743.057337962964</v>
      </c>
      <c r="X15" s="1"/>
      <c r="Y15" s="1"/>
      <c r="Z15" s="1"/>
      <c r="AC15" s="1"/>
      <c r="AF15" s="1">
        <f t="shared" si="1"/>
        <v>0</v>
      </c>
    </row>
    <row r="16" spans="1:33" x14ac:dyDescent="0.25">
      <c r="A16">
        <v>249.99936600000001</v>
      </c>
      <c r="B16">
        <v>232.59003251724101</v>
      </c>
      <c r="C16">
        <v>25.451599103448299</v>
      </c>
      <c r="D16">
        <v>100</v>
      </c>
      <c r="E16">
        <v>34.924586496497703</v>
      </c>
      <c r="F16">
        <v>19.235535655172399</v>
      </c>
      <c r="G16">
        <v>0</v>
      </c>
      <c r="H16">
        <v>0</v>
      </c>
      <c r="I16">
        <v>0</v>
      </c>
      <c r="J16">
        <v>2.1818908132715999</v>
      </c>
      <c r="K16">
        <v>3.4187198657407398</v>
      </c>
      <c r="L16">
        <v>300.01181157407598</v>
      </c>
      <c r="M16">
        <v>7.5063256067763401E-2</v>
      </c>
      <c r="N16">
        <v>300</v>
      </c>
      <c r="O16">
        <v>1</v>
      </c>
      <c r="P16">
        <v>-2.5659259984567901</v>
      </c>
      <c r="Q16">
        <v>-2.8336973734567898</v>
      </c>
      <c r="R16">
        <v>15</v>
      </c>
      <c r="S16">
        <v>719</v>
      </c>
      <c r="T16" s="6">
        <v>42743.1406712963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250.00105555172399</v>
      </c>
      <c r="B17">
        <v>232.36902751724099</v>
      </c>
      <c r="C17">
        <v>25.460733896551702</v>
      </c>
      <c r="D17">
        <v>100</v>
      </c>
      <c r="E17">
        <v>35.388046437722402</v>
      </c>
      <c r="F17">
        <v>16.800119034482801</v>
      </c>
      <c r="G17">
        <v>4.9219236172839498</v>
      </c>
      <c r="H17">
        <v>7.0495153950617304</v>
      </c>
      <c r="I17">
        <v>5.5939982623456803</v>
      </c>
      <c r="J17">
        <v>29.229546694444402</v>
      </c>
      <c r="K17">
        <v>33.786186537036997</v>
      </c>
      <c r="L17">
        <v>300.08810956790097</v>
      </c>
      <c r="M17">
        <v>7.6744299087111195E-2</v>
      </c>
      <c r="N17">
        <v>300</v>
      </c>
      <c r="O17">
        <v>1</v>
      </c>
      <c r="P17">
        <v>15.412634450617301</v>
      </c>
      <c r="Q17">
        <v>-0.27433879629629598</v>
      </c>
      <c r="R17">
        <v>16</v>
      </c>
      <c r="S17">
        <v>359</v>
      </c>
      <c r="T17" s="6">
        <v>42743.182337962964</v>
      </c>
      <c r="U17" s="1">
        <f>$F$16-F17</f>
        <v>2.4354166206895975</v>
      </c>
      <c r="V17" s="1">
        <f>INDEX(LINEST(U17:U21,G17:G21),1)</f>
        <v>0.47976826795010635</v>
      </c>
      <c r="W17" s="1">
        <f>INDEX(LINEST(U17:U21,G17:G21),2)</f>
        <v>7.3205527925319203E-2</v>
      </c>
      <c r="X17" s="1">
        <f>(J17-$J$2)-((P17-$P$2)/$X$2+(Q17-$Q$2)/$Y$2)</f>
        <v>4.6100349680869286</v>
      </c>
      <c r="Y17" s="1">
        <f>(J17-$J$2)-(P17-$P$16)/$Y$2</f>
        <v>7.7762368060656755</v>
      </c>
      <c r="Z17" s="1">
        <f>(H17-I17)^2</f>
        <v>2.1185301236299519</v>
      </c>
      <c r="AA17" s="8">
        <f>INDEX(LINEST(U17:U21,Z17:Z21),1)</f>
        <v>1.0494792965782085</v>
      </c>
      <c r="AB17" s="1">
        <f>Z17/X17</f>
        <v>0.45954751716538478</v>
      </c>
      <c r="AC17" s="1">
        <f t="shared" si="0"/>
        <v>0.92947218564509215</v>
      </c>
      <c r="AD17" s="8">
        <f>INDEX(LINEST(U17:U21,X17:X21),1)</f>
        <v>0.55798889541332464</v>
      </c>
      <c r="AE17" s="1">
        <f>Z17/X17</f>
        <v>0.45954751716538478</v>
      </c>
      <c r="AF17" s="1">
        <f t="shared" si="1"/>
        <v>1.4555171327160501</v>
      </c>
    </row>
    <row r="18" spans="1:32" x14ac:dyDescent="0.25">
      <c r="A18">
        <v>250.00193110344799</v>
      </c>
      <c r="B18">
        <v>232.33411962068999</v>
      </c>
      <c r="C18">
        <v>25.459374241379301</v>
      </c>
      <c r="D18">
        <v>100</v>
      </c>
      <c r="E18">
        <v>36.222620515691602</v>
      </c>
      <c r="F18">
        <v>16.3642094827586</v>
      </c>
      <c r="G18">
        <v>5.8345938117283902</v>
      </c>
      <c r="H18">
        <v>7.6573203086419799</v>
      </c>
      <c r="I18">
        <v>6.0659203395061603</v>
      </c>
      <c r="J18">
        <v>34.029614398148198</v>
      </c>
      <c r="K18">
        <v>39.116361706790101</v>
      </c>
      <c r="L18">
        <v>300.08813395061702</v>
      </c>
      <c r="M18">
        <v>7.92151387947546E-2</v>
      </c>
      <c r="N18">
        <v>300</v>
      </c>
      <c r="O18">
        <v>1</v>
      </c>
      <c r="P18">
        <v>18.734976648148201</v>
      </c>
      <c r="Q18">
        <v>0.22488060802469101</v>
      </c>
      <c r="R18">
        <v>17</v>
      </c>
      <c r="S18">
        <v>359</v>
      </c>
      <c r="T18" s="6">
        <v>42743.224004629628</v>
      </c>
      <c r="U18" s="1">
        <f t="shared" ref="U18:U21" si="12">$F$16-F18</f>
        <v>2.8713261724137986</v>
      </c>
      <c r="X18" s="1">
        <f t="shared" ref="X18:X21" si="13">(J18-$J$2)-((P18-$P$2)/$X$2+(Q18-$Q$2)/$Y$2)</f>
        <v>5.3008966482940707</v>
      </c>
      <c r="Y18" s="1">
        <f t="shared" ref="Y18:Y21" si="14">(J18-$J$2)-(P18-$P$16)/$Y$2</f>
        <v>9.0038935446824802</v>
      </c>
      <c r="Z18" s="1">
        <f>(H18-I18)^2</f>
        <v>2.5325538617654875</v>
      </c>
      <c r="AB18" s="1">
        <f t="shared" ref="AB18:AB21" si="15">Z18/X18</f>
        <v>0.47775952443451458</v>
      </c>
      <c r="AC18" s="1">
        <f t="shared" si="0"/>
        <v>0.92932929995869806</v>
      </c>
      <c r="AE18" s="1">
        <f t="shared" ref="AE18:AE21" si="16">Z18/X18</f>
        <v>0.47775952443451458</v>
      </c>
      <c r="AF18" s="1">
        <f t="shared" si="1"/>
        <v>1.5913999691358196</v>
      </c>
    </row>
    <row r="19" spans="1:32" x14ac:dyDescent="0.25">
      <c r="A19">
        <v>250.00194793103401</v>
      </c>
      <c r="B19">
        <v>232.29809782758599</v>
      </c>
      <c r="C19">
        <v>25.462127896551699</v>
      </c>
      <c r="D19">
        <v>100</v>
      </c>
      <c r="E19">
        <v>37.375927979187203</v>
      </c>
      <c r="F19">
        <v>15.933860724137901</v>
      </c>
      <c r="G19">
        <v>6.7303651265432096</v>
      </c>
      <c r="H19">
        <v>8.2064967253086394</v>
      </c>
      <c r="I19">
        <v>6.4907339506172796</v>
      </c>
      <c r="J19">
        <v>38.731896444444402</v>
      </c>
      <c r="K19">
        <v>44.415368925925897</v>
      </c>
      <c r="L19">
        <v>300.130540123456</v>
      </c>
      <c r="M19">
        <v>8.2330579805934501E-2</v>
      </c>
      <c r="N19">
        <v>300</v>
      </c>
      <c r="O19">
        <v>1</v>
      </c>
      <c r="P19">
        <v>21.909158067901199</v>
      </c>
      <c r="Q19">
        <v>0.68960775925925999</v>
      </c>
      <c r="R19">
        <v>18</v>
      </c>
      <c r="S19">
        <v>359</v>
      </c>
      <c r="T19" s="6">
        <v>42743.2656712963</v>
      </c>
      <c r="U19" s="1">
        <f t="shared" si="12"/>
        <v>3.3016749310344977</v>
      </c>
      <c r="X19" s="1">
        <f t="shared" si="13"/>
        <v>6.090373779549882</v>
      </c>
      <c r="Y19" s="1">
        <f t="shared" si="14"/>
        <v>10.293077290169009</v>
      </c>
      <c r="Z19" s="1">
        <f>(H19-I19)^2</f>
        <v>2.9438418990165935</v>
      </c>
      <c r="AB19" s="1">
        <f t="shared" si="15"/>
        <v>0.48335980771842912</v>
      </c>
      <c r="AC19" s="1">
        <f t="shared" si="0"/>
        <v>0.92918515135597324</v>
      </c>
      <c r="AE19" s="1">
        <f t="shared" si="16"/>
        <v>0.48335980771842912</v>
      </c>
      <c r="AF19" s="1">
        <f t="shared" si="1"/>
        <v>1.7157627746913597</v>
      </c>
    </row>
    <row r="20" spans="1:32" x14ac:dyDescent="0.25">
      <c r="A20">
        <v>250.001055482759</v>
      </c>
      <c r="B20">
        <v>232.25412248275899</v>
      </c>
      <c r="C20">
        <v>25.460958896551698</v>
      </c>
      <c r="D20">
        <v>100</v>
      </c>
      <c r="E20">
        <v>38.819633677874499</v>
      </c>
      <c r="F20">
        <v>15.480645137931001</v>
      </c>
      <c r="G20">
        <v>7.6713897993827098</v>
      </c>
      <c r="H20">
        <v>8.7453065679012294</v>
      </c>
      <c r="I20">
        <v>6.9066338333333297</v>
      </c>
      <c r="J20">
        <v>43.637586206790097</v>
      </c>
      <c r="K20">
        <v>49.793502234567903</v>
      </c>
      <c r="L20">
        <v>300.25021512345597</v>
      </c>
      <c r="M20">
        <v>8.6033382111633999E-2</v>
      </c>
      <c r="N20">
        <v>300</v>
      </c>
      <c r="O20">
        <v>1</v>
      </c>
      <c r="P20">
        <v>25.238755922839498</v>
      </c>
      <c r="Q20">
        <v>1.1558038518518501</v>
      </c>
      <c r="R20">
        <v>19</v>
      </c>
      <c r="S20">
        <v>359</v>
      </c>
      <c r="T20" s="6">
        <v>42743.307337962964</v>
      </c>
      <c r="U20" s="1">
        <f t="shared" si="12"/>
        <v>3.7548905172413978</v>
      </c>
      <c r="X20" s="1">
        <f t="shared" si="13"/>
        <v>6.9145646735827953</v>
      </c>
      <c r="Y20" s="1">
        <f t="shared" si="14"/>
        <v>11.618554305269221</v>
      </c>
      <c r="Z20" s="1">
        <f>(H20-I20)^2</f>
        <v>3.380717424843398</v>
      </c>
      <c r="AB20" s="1">
        <f t="shared" si="15"/>
        <v>0.48892700906529701</v>
      </c>
      <c r="AC20" s="1">
        <f t="shared" si="0"/>
        <v>0.9290125677040435</v>
      </c>
      <c r="AE20" s="1">
        <f t="shared" si="16"/>
        <v>0.48892700906529701</v>
      </c>
      <c r="AF20" s="1">
        <f t="shared" si="1"/>
        <v>1.8386727345678997</v>
      </c>
    </row>
    <row r="21" spans="1:32" x14ac:dyDescent="0.25">
      <c r="A21">
        <v>249.999549103448</v>
      </c>
      <c r="B21">
        <v>232.22534975862101</v>
      </c>
      <c r="C21">
        <v>25.4632234827586</v>
      </c>
      <c r="D21">
        <v>100</v>
      </c>
      <c r="E21">
        <v>40.455282534346999</v>
      </c>
      <c r="F21">
        <v>15.0426701724138</v>
      </c>
      <c r="G21">
        <v>8.5874902685185202</v>
      </c>
      <c r="H21">
        <v>9.2456878179012296</v>
      </c>
      <c r="I21">
        <v>7.2989123765432096</v>
      </c>
      <c r="J21">
        <v>48.499077379629597</v>
      </c>
      <c r="K21">
        <v>55.388935944444398</v>
      </c>
      <c r="L21">
        <v>300.26575648148099</v>
      </c>
      <c r="M21">
        <v>9.0111794303389503E-2</v>
      </c>
      <c r="N21">
        <v>300</v>
      </c>
      <c r="O21">
        <v>1</v>
      </c>
      <c r="P21">
        <v>28.494676487654299</v>
      </c>
      <c r="Q21">
        <v>1.6529715308641999</v>
      </c>
      <c r="R21">
        <v>20</v>
      </c>
      <c r="S21">
        <v>359</v>
      </c>
      <c r="T21" s="6">
        <v>42743.349004629628</v>
      </c>
      <c r="U21" s="1">
        <f t="shared" si="12"/>
        <v>4.1928654827585987</v>
      </c>
      <c r="X21" s="1">
        <f t="shared" si="13"/>
        <v>7.7404770896189063</v>
      </c>
      <c r="Y21" s="1">
        <f t="shared" si="14"/>
        <v>12.979055623469151</v>
      </c>
      <c r="Z21" s="1">
        <f>(H21-I21)^2</f>
        <v>3.7899346190747139</v>
      </c>
      <c r="AB21" s="1">
        <f t="shared" si="15"/>
        <v>0.48962545527814577</v>
      </c>
      <c r="AC21" s="1">
        <f t="shared" si="0"/>
        <v>0.92890307439125752</v>
      </c>
      <c r="AE21" s="1">
        <f t="shared" si="16"/>
        <v>0.48962545527814577</v>
      </c>
      <c r="AF21" s="1">
        <f t="shared" si="1"/>
        <v>1.9467754413580201</v>
      </c>
    </row>
    <row r="22" spans="1:32" x14ac:dyDescent="0.25">
      <c r="A22">
        <v>249.99968213793099</v>
      </c>
      <c r="B22">
        <v>232.606866206897</v>
      </c>
      <c r="C22">
        <v>25.454579758620699</v>
      </c>
      <c r="D22">
        <v>100</v>
      </c>
      <c r="E22">
        <v>39.0900618881602</v>
      </c>
      <c r="F22">
        <v>19.218565482758599</v>
      </c>
      <c r="G22">
        <v>0</v>
      </c>
      <c r="H22">
        <v>0</v>
      </c>
      <c r="I22">
        <v>0</v>
      </c>
      <c r="J22">
        <v>1.73237855555556</v>
      </c>
      <c r="K22">
        <v>3.3424467469135801</v>
      </c>
      <c r="L22">
        <v>300.01012160493798</v>
      </c>
      <c r="M22">
        <v>8.6450733267351101E-2</v>
      </c>
      <c r="N22">
        <v>300</v>
      </c>
      <c r="O22">
        <v>1</v>
      </c>
      <c r="P22">
        <v>-2.3665515030864199</v>
      </c>
      <c r="Q22">
        <v>-2.69629583950617</v>
      </c>
      <c r="R22">
        <v>21</v>
      </c>
      <c r="S22">
        <v>359</v>
      </c>
      <c r="T22" s="6">
        <v>42743.3906712963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300.00002420689702</v>
      </c>
      <c r="B23">
        <v>278.59898534482801</v>
      </c>
      <c r="C23">
        <v>25.5264099310345</v>
      </c>
      <c r="D23">
        <v>100</v>
      </c>
      <c r="E23">
        <v>36.663962264116201</v>
      </c>
      <c r="F23">
        <v>24.953056862069001</v>
      </c>
      <c r="G23">
        <v>0</v>
      </c>
      <c r="H23">
        <v>0</v>
      </c>
      <c r="I23">
        <v>0</v>
      </c>
      <c r="J23">
        <v>1.7303408518518499</v>
      </c>
      <c r="K23">
        <v>3.4204147268518499</v>
      </c>
      <c r="L23">
        <v>300.01090462963202</v>
      </c>
      <c r="M23">
        <v>7.9938548047188002E-2</v>
      </c>
      <c r="N23">
        <v>300</v>
      </c>
      <c r="O23">
        <v>1</v>
      </c>
      <c r="P23">
        <v>-2.53283645524691</v>
      </c>
      <c r="Q23">
        <v>-2.7561761558642002</v>
      </c>
      <c r="R23">
        <v>22</v>
      </c>
      <c r="S23">
        <v>719</v>
      </c>
      <c r="T23" s="6">
        <v>42743.474004629628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299.99972948275899</v>
      </c>
      <c r="B24">
        <v>278.33410334482801</v>
      </c>
      <c r="C24">
        <v>25.5364115517241</v>
      </c>
      <c r="D24">
        <v>100</v>
      </c>
      <c r="E24">
        <v>36.956424729762098</v>
      </c>
      <c r="F24">
        <v>22.1156415172414</v>
      </c>
      <c r="G24">
        <v>5.2310893302469204</v>
      </c>
      <c r="H24">
        <v>7.1112121851851899</v>
      </c>
      <c r="I24">
        <v>5.5531798333333304</v>
      </c>
      <c r="J24">
        <v>28.957073787037</v>
      </c>
      <c r="K24">
        <v>33.495373679012403</v>
      </c>
      <c r="L24">
        <v>300.08305679012301</v>
      </c>
      <c r="M24">
        <v>8.0845692876863495E-2</v>
      </c>
      <c r="N24">
        <v>300</v>
      </c>
      <c r="O24">
        <v>1</v>
      </c>
      <c r="P24">
        <v>15.042265660493801</v>
      </c>
      <c r="Q24">
        <v>-0.163743296296296</v>
      </c>
      <c r="R24">
        <v>23</v>
      </c>
      <c r="S24">
        <v>359</v>
      </c>
      <c r="T24" s="6">
        <v>42743.5156712963</v>
      </c>
      <c r="U24" s="1">
        <f>$F$23-F24</f>
        <v>2.8374153448276012</v>
      </c>
      <c r="V24" s="1">
        <f>INDEX(LINEST(U24:U28,G24:G28),1)</f>
        <v>0.54232711898540698</v>
      </c>
      <c r="W24" s="1">
        <f>INDEX(LINEST(U24:U28,G24:G28),2)</f>
        <v>1.1643329271872283E-2</v>
      </c>
      <c r="X24" s="1">
        <f>(J24-$J$2)-((P24-$P$2)/$X$2+(Q24-$Q$2)/$Y$2)</f>
        <v>4.6168881790918945</v>
      </c>
      <c r="Y24" s="1">
        <f>(J24-$J$2)-(P24-$P$23)/$Y$2</f>
        <v>7.9375900635328733</v>
      </c>
      <c r="Z24" s="1">
        <f>(H24-I24)^2</f>
        <v>2.4274648094170366</v>
      </c>
      <c r="AA24" s="8">
        <f>INDEX(LINEST(U24:U28,Z24:Z28),1)</f>
        <v>1.1089535731565885</v>
      </c>
      <c r="AB24" s="1">
        <f>Z24/X24</f>
        <v>0.5257794244205628</v>
      </c>
      <c r="AC24" s="1">
        <f t="shared" si="0"/>
        <v>0.92778118108544461</v>
      </c>
      <c r="AD24" s="8">
        <f>INDEX(LINEST(U24:U28,X24:X28),1)</f>
        <v>0.63848502895713966</v>
      </c>
      <c r="AE24" s="1">
        <f>Z24/X24</f>
        <v>0.5257794244205628</v>
      </c>
      <c r="AF24" s="1">
        <f t="shared" si="1"/>
        <v>1.5580323518518595</v>
      </c>
    </row>
    <row r="25" spans="1:32" x14ac:dyDescent="0.25">
      <c r="A25">
        <v>300.00138375862099</v>
      </c>
      <c r="B25">
        <v>278.27878868965502</v>
      </c>
      <c r="C25">
        <v>25.536447413793098</v>
      </c>
      <c r="D25">
        <v>100</v>
      </c>
      <c r="E25">
        <v>37.5337763850087</v>
      </c>
      <c r="F25">
        <v>21.5686576896552</v>
      </c>
      <c r="G25">
        <v>6.1937364320987696</v>
      </c>
      <c r="H25">
        <v>7.7210395123456799</v>
      </c>
      <c r="I25">
        <v>6.0198623086419696</v>
      </c>
      <c r="J25">
        <v>33.671507768518502</v>
      </c>
      <c r="K25">
        <v>38.752493654321</v>
      </c>
      <c r="L25">
        <v>300.08525925925898</v>
      </c>
      <c r="M25">
        <v>8.2315338415609299E-2</v>
      </c>
      <c r="N25">
        <v>300</v>
      </c>
      <c r="O25">
        <v>1</v>
      </c>
      <c r="P25">
        <v>18.242496429012299</v>
      </c>
      <c r="Q25">
        <v>0.30559910802469098</v>
      </c>
      <c r="R25">
        <v>24</v>
      </c>
      <c r="S25">
        <v>359</v>
      </c>
      <c r="T25" s="6">
        <v>42743.557337962964</v>
      </c>
      <c r="U25" s="1">
        <f t="shared" ref="U25:U28" si="17">$F$23-F25</f>
        <v>3.3843991724138007</v>
      </c>
      <c r="X25" s="1">
        <f t="shared" ref="X25:X28" si="18">(J25-$J$2)-((P25-$P$2)/$X$2+(Q25-$Q$2)/$Y$2)</f>
        <v>5.3855445553696484</v>
      </c>
      <c r="Y25" s="1">
        <f t="shared" ref="Y25:Y28" si="19">(J25-$J$2)-(P25-$P$23)/$Y$2</f>
        <v>9.2109156917686832</v>
      </c>
      <c r="Z25" s="1">
        <f>(H25-I25)^2</f>
        <v>2.894003878401175</v>
      </c>
      <c r="AB25" s="1">
        <f t="shared" ref="AB25:AB28" si="20">Z25/X25</f>
        <v>0.53736513525186846</v>
      </c>
      <c r="AC25" s="1">
        <f t="shared" si="0"/>
        <v>0.9275916837555529</v>
      </c>
      <c r="AE25" s="1">
        <f t="shared" ref="AE25:AE28" si="21">Z25/X25</f>
        <v>0.53736513525186846</v>
      </c>
      <c r="AF25" s="1">
        <f t="shared" si="1"/>
        <v>1.7011772037037103</v>
      </c>
    </row>
    <row r="26" spans="1:32" x14ac:dyDescent="0.25">
      <c r="A26">
        <v>300.00373048275901</v>
      </c>
      <c r="B26">
        <v>278.23110641379299</v>
      </c>
      <c r="C26">
        <v>25.5390804482759</v>
      </c>
      <c r="D26">
        <v>100</v>
      </c>
      <c r="E26">
        <v>38.387083257239503</v>
      </c>
      <c r="F26">
        <v>21.027504482758602</v>
      </c>
      <c r="G26">
        <v>7.2126161790123504</v>
      </c>
      <c r="H26">
        <v>8.3192620154320895</v>
      </c>
      <c r="I26">
        <v>6.4774911944444504</v>
      </c>
      <c r="J26">
        <v>38.666134524691302</v>
      </c>
      <c r="K26">
        <v>44.335113478395002</v>
      </c>
      <c r="L26">
        <v>300.13394598765302</v>
      </c>
      <c r="M26">
        <v>8.4319455426156806E-2</v>
      </c>
      <c r="N26">
        <v>300</v>
      </c>
      <c r="O26">
        <v>1</v>
      </c>
      <c r="P26">
        <v>21.560409969135801</v>
      </c>
      <c r="Q26">
        <v>0.83890868518518602</v>
      </c>
      <c r="R26">
        <v>25</v>
      </c>
      <c r="S26">
        <v>359</v>
      </c>
      <c r="T26" s="6">
        <v>42743.599004629628</v>
      </c>
      <c r="U26" s="1">
        <f t="shared" si="17"/>
        <v>3.9255523793103997</v>
      </c>
      <c r="X26" s="1">
        <f t="shared" si="18"/>
        <v>6.2390711854306247</v>
      </c>
      <c r="Y26" s="1">
        <f t="shared" si="19"/>
        <v>10.637893480066747</v>
      </c>
      <c r="Z26" s="1">
        <f>(H26-I26)^2</f>
        <v>3.3921197570414821</v>
      </c>
      <c r="AB26" s="1">
        <f t="shared" si="20"/>
        <v>0.54368986283770948</v>
      </c>
      <c r="AC26" s="1">
        <f t="shared" si="0"/>
        <v>0.92742548889665466</v>
      </c>
      <c r="AE26" s="1">
        <f t="shared" si="21"/>
        <v>0.54368986283770948</v>
      </c>
      <c r="AF26" s="1">
        <f t="shared" si="1"/>
        <v>1.8417708209876391</v>
      </c>
    </row>
    <row r="27" spans="1:32" x14ac:dyDescent="0.25">
      <c r="A27">
        <v>300.00246027586201</v>
      </c>
      <c r="B27">
        <v>278.191025413793</v>
      </c>
      <c r="C27">
        <v>25.540384310344798</v>
      </c>
      <c r="D27">
        <v>100</v>
      </c>
      <c r="E27">
        <v>39.467122441607302</v>
      </c>
      <c r="F27">
        <v>20.513723068965501</v>
      </c>
      <c r="G27">
        <v>8.1661472253086398</v>
      </c>
      <c r="H27">
        <v>8.8367955030864298</v>
      </c>
      <c r="I27">
        <v>6.8711909382716003</v>
      </c>
      <c r="J27">
        <v>43.291035225308597</v>
      </c>
      <c r="K27">
        <v>49.656550064814802</v>
      </c>
      <c r="L27">
        <v>300.25242407407399</v>
      </c>
      <c r="M27">
        <v>8.6753036401715306E-2</v>
      </c>
      <c r="N27">
        <v>300</v>
      </c>
      <c r="O27">
        <v>1</v>
      </c>
      <c r="P27">
        <v>24.655388487654299</v>
      </c>
      <c r="Q27">
        <v>1.25584861111111</v>
      </c>
      <c r="R27">
        <v>26</v>
      </c>
      <c r="S27">
        <v>359</v>
      </c>
      <c r="T27" s="6">
        <v>42743.6406712963</v>
      </c>
      <c r="U27" s="1">
        <f t="shared" si="17"/>
        <v>4.4393337931035006</v>
      </c>
      <c r="X27" s="1">
        <f t="shared" si="18"/>
        <v>7.087715494172194</v>
      </c>
      <c r="Y27" s="1">
        <f t="shared" si="19"/>
        <v>11.93486028980394</v>
      </c>
      <c r="Z27" s="1">
        <f>(H27-I27)^2</f>
        <v>3.8636013052208953</v>
      </c>
      <c r="AB27" s="1">
        <f t="shared" si="20"/>
        <v>0.54511235790964019</v>
      </c>
      <c r="AC27" s="1">
        <f t="shared" si="0"/>
        <v>0.92729581336762146</v>
      </c>
      <c r="AE27" s="1">
        <f t="shared" si="21"/>
        <v>0.54511235790964019</v>
      </c>
      <c r="AF27" s="1">
        <f t="shared" si="1"/>
        <v>1.9656045648148295</v>
      </c>
    </row>
    <row r="28" spans="1:32" x14ac:dyDescent="0.25">
      <c r="A28">
        <v>300.00133848275902</v>
      </c>
      <c r="B28">
        <v>278.14561196551699</v>
      </c>
      <c r="C28">
        <v>25.542107413793101</v>
      </c>
      <c r="D28">
        <v>100</v>
      </c>
      <c r="E28">
        <v>40.697474495990399</v>
      </c>
      <c r="F28">
        <v>20.0092739310345</v>
      </c>
      <c r="G28">
        <v>9.1014325308641908</v>
      </c>
      <c r="H28">
        <v>9.3233036975308696</v>
      </c>
      <c r="I28">
        <v>7.2454071944444403</v>
      </c>
      <c r="J28">
        <v>47.907024126543199</v>
      </c>
      <c r="K28">
        <v>54.765789617284</v>
      </c>
      <c r="L28">
        <v>300.25992716049302</v>
      </c>
      <c r="M28">
        <v>8.9565047435030506E-2</v>
      </c>
      <c r="N28">
        <v>300</v>
      </c>
      <c r="O28">
        <v>1</v>
      </c>
      <c r="P28">
        <v>27.737115114197501</v>
      </c>
      <c r="Q28">
        <v>1.72151527777778</v>
      </c>
      <c r="R28">
        <v>27</v>
      </c>
      <c r="S28">
        <v>359</v>
      </c>
      <c r="T28" s="6">
        <v>42743.682337962964</v>
      </c>
      <c r="U28" s="1">
        <f t="shared" si="17"/>
        <v>4.9437829310345016</v>
      </c>
      <c r="X28" s="1">
        <f t="shared" si="18"/>
        <v>7.8893030048585473</v>
      </c>
      <c r="Y28" s="1">
        <f t="shared" si="19"/>
        <v>13.237164646368434</v>
      </c>
      <c r="Z28" s="1">
        <f>(H28-I28)^2</f>
        <v>4.3176538775388114</v>
      </c>
      <c r="AB28" s="1">
        <f t="shared" si="20"/>
        <v>0.54727950934066394</v>
      </c>
      <c r="AC28" s="1">
        <f t="shared" si="0"/>
        <v>0.92714790331344443</v>
      </c>
      <c r="AE28" s="1">
        <f t="shared" si="21"/>
        <v>0.54727950934066394</v>
      </c>
      <c r="AF28" s="1">
        <f t="shared" si="1"/>
        <v>2.0778965030864294</v>
      </c>
    </row>
    <row r="29" spans="1:32" x14ac:dyDescent="0.25">
      <c r="A29">
        <v>300.00000941379301</v>
      </c>
      <c r="B29">
        <v>278.597231103448</v>
      </c>
      <c r="C29">
        <v>25.532245586206901</v>
      </c>
      <c r="D29">
        <v>100</v>
      </c>
      <c r="E29">
        <v>39.655088601217599</v>
      </c>
      <c r="F29">
        <v>24.9408733793103</v>
      </c>
      <c r="G29">
        <v>0</v>
      </c>
      <c r="H29">
        <v>0</v>
      </c>
      <c r="I29">
        <v>0</v>
      </c>
      <c r="J29">
        <v>2.2472110246913601</v>
      </c>
      <c r="K29">
        <v>3.4164040586419802</v>
      </c>
      <c r="L29">
        <v>300.010183024691</v>
      </c>
      <c r="M29">
        <v>8.68109422014052E-2</v>
      </c>
      <c r="N29">
        <v>300</v>
      </c>
      <c r="O29">
        <v>1</v>
      </c>
      <c r="P29">
        <v>-2.36751372222222</v>
      </c>
      <c r="Q29">
        <v>-2.6427715956790099</v>
      </c>
      <c r="R29">
        <v>28</v>
      </c>
      <c r="S29">
        <v>359</v>
      </c>
      <c r="T29" s="6">
        <v>42743.724004629628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349.99984000000001</v>
      </c>
      <c r="B30">
        <v>324.39731779310301</v>
      </c>
      <c r="C30">
        <v>25.612046344827601</v>
      </c>
      <c r="D30">
        <v>100</v>
      </c>
      <c r="E30">
        <v>37.749393460213497</v>
      </c>
      <c r="F30">
        <v>31.305305034482799</v>
      </c>
      <c r="G30">
        <v>0</v>
      </c>
      <c r="H30">
        <v>0</v>
      </c>
      <c r="I30">
        <v>0</v>
      </c>
      <c r="J30">
        <v>2.24508158333333</v>
      </c>
      <c r="K30">
        <v>3.4179000493827201</v>
      </c>
      <c r="L30">
        <v>300.01062515432301</v>
      </c>
      <c r="M30">
        <v>8.1770253378079999E-2</v>
      </c>
      <c r="N30">
        <v>300</v>
      </c>
      <c r="O30">
        <v>1</v>
      </c>
      <c r="P30">
        <v>-2.4925535694444401</v>
      </c>
      <c r="Q30">
        <v>-2.7052968796296302</v>
      </c>
      <c r="R30">
        <v>29</v>
      </c>
      <c r="S30">
        <v>719</v>
      </c>
      <c r="T30" s="6">
        <v>42743.807337962964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349.999721103448</v>
      </c>
      <c r="B31">
        <v>324.569106586207</v>
      </c>
      <c r="C31">
        <v>25.6249232068966</v>
      </c>
      <c r="D31">
        <v>100</v>
      </c>
      <c r="E31">
        <v>37.916653786211299</v>
      </c>
      <c r="F31">
        <v>29.209881206896601</v>
      </c>
      <c r="G31">
        <v>4.8054313209876502</v>
      </c>
      <c r="H31">
        <v>7.0065037623456803</v>
      </c>
      <c r="I31">
        <v>5.5820852592592596</v>
      </c>
      <c r="J31">
        <v>28.989678342592601</v>
      </c>
      <c r="K31">
        <v>33.6801048240741</v>
      </c>
      <c r="L31">
        <v>300.08686296296298</v>
      </c>
      <c r="M31">
        <v>8.2277965656392199E-2</v>
      </c>
      <c r="N31">
        <v>300</v>
      </c>
      <c r="O31">
        <v>1</v>
      </c>
      <c r="P31">
        <v>15.548615913580299</v>
      </c>
      <c r="Q31">
        <v>-0.203876385802469</v>
      </c>
      <c r="R31">
        <v>30</v>
      </c>
      <c r="S31">
        <v>359</v>
      </c>
      <c r="T31" s="6">
        <v>42743.849004629628</v>
      </c>
      <c r="U31" s="1">
        <f>$F$30-F31</f>
        <v>2.0954238275861989</v>
      </c>
      <c r="V31" s="1">
        <f>INDEX(LINEST(U31:U35,G31:G35),1)</f>
        <v>0.42959869498833597</v>
      </c>
      <c r="W31" s="1">
        <f>INDEX(LINEST(U31:U35,G31:G35),2)</f>
        <v>4.9203301591556947E-2</v>
      </c>
      <c r="X31" s="1">
        <f>(J31-$J$2)-((P31-$P$2)/$X$2+(Q31-$Q$2)/$Y$2)</f>
        <v>4.1481839566041323</v>
      </c>
      <c r="Y31" s="1">
        <f>(J31-$J$2)-(P31-$P$30)/$Y$2</f>
        <v>7.4690469123314571</v>
      </c>
      <c r="Z31" s="1">
        <f>(H31-I31)^2</f>
        <v>2.0289680719349596</v>
      </c>
      <c r="AA31" s="8">
        <f>INDEX(LINEST(U31:U35,Z31:Z35),1)</f>
        <v>0.95998599185430078</v>
      </c>
      <c r="AB31" s="1">
        <f>Z31/X31</f>
        <v>0.48912200933247746</v>
      </c>
      <c r="AC31" s="1">
        <f t="shared" si="0"/>
        <v>0.92734104348121871</v>
      </c>
      <c r="AD31" s="8">
        <f>INDEX(LINEST(U31:U35,X31:X35),1)</f>
        <v>0.43865336562693813</v>
      </c>
      <c r="AE31" s="1">
        <f>Z31/X31</f>
        <v>0.48912200933247746</v>
      </c>
      <c r="AF31" s="1">
        <f t="shared" si="1"/>
        <v>1.4244185030864207</v>
      </c>
    </row>
    <row r="32" spans="1:32" x14ac:dyDescent="0.25">
      <c r="A32">
        <v>349.99811741379301</v>
      </c>
      <c r="B32">
        <v>324.60066386206898</v>
      </c>
      <c r="C32">
        <v>25.623917034482801</v>
      </c>
      <c r="D32">
        <v>100</v>
      </c>
      <c r="E32">
        <v>38.3108161507812</v>
      </c>
      <c r="F32">
        <v>28.791875620689702</v>
      </c>
      <c r="G32">
        <v>5.7206061851851899</v>
      </c>
      <c r="H32">
        <v>7.6203104444444403</v>
      </c>
      <c r="I32">
        <v>6.0577864259259302</v>
      </c>
      <c r="J32">
        <v>34.070967342592603</v>
      </c>
      <c r="K32">
        <v>39.198403925925902</v>
      </c>
      <c r="L32">
        <v>300.09211419753001</v>
      </c>
      <c r="M32">
        <v>8.3517191629771906E-2</v>
      </c>
      <c r="N32">
        <v>300</v>
      </c>
      <c r="O32">
        <v>1</v>
      </c>
      <c r="P32">
        <v>18.928920820987699</v>
      </c>
      <c r="Q32">
        <v>0.33319561728395097</v>
      </c>
      <c r="R32">
        <v>31</v>
      </c>
      <c r="S32">
        <v>359</v>
      </c>
      <c r="T32" s="6">
        <v>42743.8906712963</v>
      </c>
      <c r="U32" s="1">
        <f t="shared" ref="U32:U35" si="22">$F$30-F32</f>
        <v>2.5134294137930979</v>
      </c>
      <c r="X32" s="1">
        <f t="shared" ref="X32:X35" si="23">(J32-$J$2)-((P32-$P$2)/$X$2+(Q32-$Q$2)/$Y$2)</f>
        <v>5.0172397195140057</v>
      </c>
      <c r="Y32" s="1">
        <f t="shared" ref="Y32:Y35" si="24">(J32-$J$2)-(P32-$P$30)/$Y$2</f>
        <v>8.9155994527536109</v>
      </c>
      <c r="Z32" s="1">
        <f>(H32-I32)^2</f>
        <v>2.4414813084472331</v>
      </c>
      <c r="AB32" s="1">
        <f t="shared" ref="AB32:AB35" si="25">Z32/X32</f>
        <v>0.486618428645408</v>
      </c>
      <c r="AC32" s="1">
        <f t="shared" si="0"/>
        <v>0.92743545668362171</v>
      </c>
      <c r="AE32" s="1">
        <f t="shared" ref="AE32:AE35" si="26">Z32/X32</f>
        <v>0.486618428645408</v>
      </c>
      <c r="AF32" s="1">
        <f t="shared" si="1"/>
        <v>1.5625240185185101</v>
      </c>
    </row>
    <row r="33" spans="1:32" x14ac:dyDescent="0.25">
      <c r="A33">
        <v>349.99974648275901</v>
      </c>
      <c r="B33">
        <v>324.635186586207</v>
      </c>
      <c r="C33">
        <v>25.6276937931035</v>
      </c>
      <c r="D33">
        <v>100</v>
      </c>
      <c r="E33">
        <v>38.911292551606003</v>
      </c>
      <c r="F33">
        <v>28.4020687586207</v>
      </c>
      <c r="G33">
        <v>6.59447941049382</v>
      </c>
      <c r="H33">
        <v>8.1686055679012401</v>
      </c>
      <c r="I33">
        <v>6.4872037283950599</v>
      </c>
      <c r="J33">
        <v>38.7863941574074</v>
      </c>
      <c r="K33">
        <v>44.441631703703699</v>
      </c>
      <c r="L33">
        <v>300.12804259259298</v>
      </c>
      <c r="M33">
        <v>8.5200848718991307E-2</v>
      </c>
      <c r="N33">
        <v>300</v>
      </c>
      <c r="O33">
        <v>1</v>
      </c>
      <c r="P33">
        <v>22.0374867253087</v>
      </c>
      <c r="Q33">
        <v>0.79019670679012399</v>
      </c>
      <c r="R33">
        <v>32</v>
      </c>
      <c r="S33">
        <v>359</v>
      </c>
      <c r="T33" s="6">
        <v>42743.932337962964</v>
      </c>
      <c r="U33" s="1">
        <f t="shared" si="22"/>
        <v>2.9032362758620991</v>
      </c>
      <c r="X33" s="1">
        <f t="shared" si="23"/>
        <v>5.8987235302135623</v>
      </c>
      <c r="Y33" s="1">
        <f t="shared" si="24"/>
        <v>10.288482284427548</v>
      </c>
      <c r="Z33" s="1">
        <f>(H33-I33)^2</f>
        <v>2.827112145894767</v>
      </c>
      <c r="AB33" s="1">
        <f t="shared" si="25"/>
        <v>0.47927524173902281</v>
      </c>
      <c r="AC33" s="1">
        <f t="shared" si="0"/>
        <v>0.92752977637427669</v>
      </c>
      <c r="AE33" s="1">
        <f t="shared" si="26"/>
        <v>0.47927524173902281</v>
      </c>
      <c r="AF33" s="1">
        <f t="shared" si="1"/>
        <v>1.6814018395061803</v>
      </c>
    </row>
    <row r="34" spans="1:32" x14ac:dyDescent="0.25">
      <c r="A34">
        <v>349.99991579310301</v>
      </c>
      <c r="B34">
        <v>324.66303548275903</v>
      </c>
      <c r="C34">
        <v>25.625756827586201</v>
      </c>
      <c r="D34">
        <v>100</v>
      </c>
      <c r="E34">
        <v>39.707185155241802</v>
      </c>
      <c r="F34">
        <v>28.024795517241401</v>
      </c>
      <c r="G34">
        <v>7.4982224475308596</v>
      </c>
      <c r="H34">
        <v>8.6968600493827104</v>
      </c>
      <c r="I34">
        <v>6.8990200246913602</v>
      </c>
      <c r="J34">
        <v>43.6172949506173</v>
      </c>
      <c r="K34">
        <v>49.776670895061699</v>
      </c>
      <c r="L34">
        <v>300.24321697531002</v>
      </c>
      <c r="M34">
        <v>8.7298380061811606E-2</v>
      </c>
      <c r="N34">
        <v>300</v>
      </c>
      <c r="O34">
        <v>1</v>
      </c>
      <c r="P34">
        <v>25.324438438271599</v>
      </c>
      <c r="Q34">
        <v>1.17524266666667</v>
      </c>
      <c r="R34">
        <v>33</v>
      </c>
      <c r="S34">
        <v>359</v>
      </c>
      <c r="T34" s="6">
        <v>42743.974004629628</v>
      </c>
      <c r="U34" s="1">
        <f t="shared" si="22"/>
        <v>3.2805095172413985</v>
      </c>
      <c r="X34" s="1">
        <f t="shared" si="23"/>
        <v>6.7812397289724444</v>
      </c>
      <c r="Y34" s="1">
        <f t="shared" si="24"/>
        <v>11.585026397032181</v>
      </c>
      <c r="Z34" s="1">
        <f>(H34-I34)^2</f>
        <v>3.2322287543821946</v>
      </c>
      <c r="AB34" s="1">
        <f t="shared" si="25"/>
        <v>0.4766427502293849</v>
      </c>
      <c r="AC34" s="1">
        <f t="shared" si="0"/>
        <v>0.9276088959823594</v>
      </c>
      <c r="AE34" s="1">
        <f t="shared" si="26"/>
        <v>0.4766427502293849</v>
      </c>
      <c r="AF34" s="1">
        <f t="shared" si="1"/>
        <v>1.7978400246913502</v>
      </c>
    </row>
    <row r="35" spans="1:32" x14ac:dyDescent="0.25">
      <c r="A35">
        <v>350.00213520689698</v>
      </c>
      <c r="B35">
        <v>324.69684472413797</v>
      </c>
      <c r="C35">
        <v>25.624899068965501</v>
      </c>
      <c r="D35">
        <v>100</v>
      </c>
      <c r="E35">
        <v>40.688151068453799</v>
      </c>
      <c r="F35">
        <v>27.6578096551724</v>
      </c>
      <c r="G35">
        <v>8.4215795925925896</v>
      </c>
      <c r="H35">
        <v>9.2021422932098904</v>
      </c>
      <c r="I35">
        <v>7.2918090833333302</v>
      </c>
      <c r="J35">
        <v>48.556013654320999</v>
      </c>
      <c r="K35">
        <v>55.2881323518519</v>
      </c>
      <c r="L35">
        <v>300.28396944444398</v>
      </c>
      <c r="M35">
        <v>8.9752317623425795E-2</v>
      </c>
      <c r="N35">
        <v>300</v>
      </c>
      <c r="O35">
        <v>1</v>
      </c>
      <c r="P35">
        <v>28.5625254135802</v>
      </c>
      <c r="Q35">
        <v>1.6961105030864201</v>
      </c>
      <c r="R35">
        <v>34</v>
      </c>
      <c r="S35">
        <v>359</v>
      </c>
      <c r="T35" s="6">
        <v>42744.0156712963</v>
      </c>
      <c r="U35" s="1">
        <f t="shared" si="22"/>
        <v>3.6474953793103992</v>
      </c>
      <c r="X35" s="1">
        <f t="shared" si="23"/>
        <v>7.6780715383445894</v>
      </c>
      <c r="Y35" s="1">
        <f t="shared" si="24"/>
        <v>13.041931148791143</v>
      </c>
      <c r="Z35" s="1">
        <f>(H35-I35)^2</f>
        <v>3.6493729727572819</v>
      </c>
      <c r="AB35" s="1">
        <f t="shared" si="25"/>
        <v>0.47529812069764793</v>
      </c>
      <c r="AC35" s="1">
        <f t="shared" si="0"/>
        <v>0.92769961112437138</v>
      </c>
      <c r="AE35" s="1">
        <f t="shared" si="26"/>
        <v>0.47529812069764793</v>
      </c>
      <c r="AF35" s="1">
        <f t="shared" si="1"/>
        <v>1.9103332098765602</v>
      </c>
    </row>
    <row r="36" spans="1:32" x14ac:dyDescent="0.25">
      <c r="A36">
        <v>350.00011789655201</v>
      </c>
      <c r="B36">
        <v>324.41689220689699</v>
      </c>
      <c r="C36">
        <v>25.611088379310299</v>
      </c>
      <c r="D36">
        <v>100</v>
      </c>
      <c r="E36">
        <v>39.849807325469001</v>
      </c>
      <c r="F36">
        <v>31.277698137931001</v>
      </c>
      <c r="G36">
        <v>0</v>
      </c>
      <c r="H36">
        <v>0</v>
      </c>
      <c r="I36">
        <v>0</v>
      </c>
      <c r="J36">
        <v>2.06395966049383</v>
      </c>
      <c r="K36">
        <v>3.3867463549382699</v>
      </c>
      <c r="L36">
        <v>300.01124537036998</v>
      </c>
      <c r="M36">
        <v>8.7531602999924601E-2</v>
      </c>
      <c r="N36">
        <v>300</v>
      </c>
      <c r="O36">
        <v>1</v>
      </c>
      <c r="P36">
        <v>-2.3838620462962901</v>
      </c>
      <c r="Q36">
        <v>-2.6745028641975299</v>
      </c>
      <c r="R36">
        <v>35</v>
      </c>
      <c r="S36">
        <v>359</v>
      </c>
      <c r="T36" s="6">
        <v>42744.057337962964</v>
      </c>
      <c r="X36" s="1"/>
      <c r="Y36" s="1"/>
      <c r="AC36" s="1"/>
      <c r="AF36" s="1">
        <f t="shared" si="1"/>
        <v>0</v>
      </c>
    </row>
    <row r="37" spans="1:32" x14ac:dyDescent="0.25">
      <c r="A37">
        <v>400.00075234482802</v>
      </c>
      <c r="B37">
        <v>370.08207965517198</v>
      </c>
      <c r="C37">
        <v>25.7094384827586</v>
      </c>
      <c r="D37">
        <v>100</v>
      </c>
      <c r="E37">
        <v>38.290309214732197</v>
      </c>
      <c r="F37">
        <v>38.346455379310299</v>
      </c>
      <c r="G37">
        <v>0</v>
      </c>
      <c r="H37">
        <v>0</v>
      </c>
      <c r="I37">
        <v>0</v>
      </c>
      <c r="J37">
        <v>2.0618505370370399</v>
      </c>
      <c r="K37">
        <v>3.39319936882716</v>
      </c>
      <c r="L37">
        <v>300.01120540123702</v>
      </c>
      <c r="M37">
        <v>8.3395043406395905E-2</v>
      </c>
      <c r="N37">
        <v>300</v>
      </c>
      <c r="O37">
        <v>1</v>
      </c>
      <c r="P37">
        <v>-2.5169740138888899</v>
      </c>
      <c r="Q37">
        <v>-2.7667231944444399</v>
      </c>
      <c r="R37">
        <v>36</v>
      </c>
      <c r="S37">
        <v>719</v>
      </c>
      <c r="T37" s="6">
        <v>42744.1406712963</v>
      </c>
      <c r="X37" s="1"/>
      <c r="Y37" s="1"/>
      <c r="AC37" s="1"/>
      <c r="AF37" s="1">
        <f t="shared" si="1"/>
        <v>0</v>
      </c>
    </row>
    <row r="38" spans="1:32" x14ac:dyDescent="0.25">
      <c r="A38">
        <v>400.00000620689701</v>
      </c>
      <c r="B38">
        <v>370.37298482758598</v>
      </c>
      <c r="C38">
        <v>25.708731448275898</v>
      </c>
      <c r="D38">
        <v>100</v>
      </c>
      <c r="E38">
        <v>38.403183364211202</v>
      </c>
      <c r="F38">
        <v>36.650046827586202</v>
      </c>
      <c r="G38">
        <v>4.6324746419753096</v>
      </c>
      <c r="H38">
        <v>6.9306950339506201</v>
      </c>
      <c r="I38">
        <v>5.5501040740740804</v>
      </c>
      <c r="J38">
        <v>28.974409941358001</v>
      </c>
      <c r="K38">
        <v>24.5312051944444</v>
      </c>
      <c r="L38">
        <v>300.006666049383</v>
      </c>
      <c r="M38">
        <v>8.3904099585645001E-2</v>
      </c>
      <c r="N38">
        <v>300</v>
      </c>
      <c r="O38">
        <v>1</v>
      </c>
      <c r="P38">
        <v>15.7494281512346</v>
      </c>
      <c r="Q38">
        <v>-0.161081256172839</v>
      </c>
      <c r="R38">
        <v>37</v>
      </c>
      <c r="S38">
        <v>359</v>
      </c>
      <c r="T38" s="6">
        <v>42744.182337962964</v>
      </c>
      <c r="U38" s="1">
        <f>$F$37-F38</f>
        <v>1.6964085517240974</v>
      </c>
      <c r="V38" s="1">
        <f>INDEX(LINEST(U38:U42,G38:G42),1)</f>
        <v>0.35850910404524527</v>
      </c>
      <c r="W38" s="1">
        <f>INDEX(LINEST(U38:U42,G38:G42),2)</f>
        <v>3.1421420656937649E-2</v>
      </c>
      <c r="X38" s="1">
        <f>(J38-$J$2)-((P38-$P$2)/$X$2+(Q38-$Q$2)/$Y$2)</f>
        <v>3.8709721496878871</v>
      </c>
      <c r="Y38" s="1">
        <f>(J38-$J$2)-(P38-$P$37)/$Y$2</f>
        <v>7.2115928314207807</v>
      </c>
      <c r="Z38" s="1">
        <f>(H38-I38)^2</f>
        <v>1.9060313984928254</v>
      </c>
      <c r="AA38" s="8">
        <f>INDEX(LINEST(U38:U42,Z38:Z42),1)</f>
        <v>0.83803693521867639</v>
      </c>
      <c r="AB38" s="1">
        <f>Z38/X38</f>
        <v>0.49239088394022856</v>
      </c>
      <c r="AC38" s="1">
        <f t="shared" si="0"/>
        <v>0.92593244770104655</v>
      </c>
      <c r="AD38" s="8">
        <f>INDEX(LINEST(U38:U42,X38:X42),1)</f>
        <v>0.4522344955290778</v>
      </c>
      <c r="AE38" s="1">
        <f>Z38/X38</f>
        <v>0.49239088394022856</v>
      </c>
      <c r="AF38" s="1">
        <f t="shared" si="1"/>
        <v>1.3805909598765398</v>
      </c>
    </row>
    <row r="39" spans="1:32" x14ac:dyDescent="0.25">
      <c r="A39">
        <v>400.00042837930999</v>
      </c>
      <c r="B39">
        <v>370.43184158620699</v>
      </c>
      <c r="C39">
        <v>25.7113114827586</v>
      </c>
      <c r="D39">
        <v>100</v>
      </c>
      <c r="E39">
        <v>38.6970159004332</v>
      </c>
      <c r="F39">
        <v>36.355793965517201</v>
      </c>
      <c r="G39">
        <v>5.4830449907407397</v>
      </c>
      <c r="H39">
        <v>7.5217541975308704</v>
      </c>
      <c r="I39">
        <v>6.0139688950617201</v>
      </c>
      <c r="J39">
        <v>33.670870117283997</v>
      </c>
      <c r="K39">
        <v>4.7305409135802501</v>
      </c>
      <c r="L39">
        <v>300.00510432098702</v>
      </c>
      <c r="M39">
        <v>8.4788224953649599E-2</v>
      </c>
      <c r="N39">
        <v>300</v>
      </c>
      <c r="O39">
        <v>1</v>
      </c>
      <c r="P39">
        <v>19.041757651234601</v>
      </c>
      <c r="Q39">
        <v>0.18551814506172801</v>
      </c>
      <c r="R39">
        <v>38</v>
      </c>
      <c r="S39">
        <v>359</v>
      </c>
      <c r="T39" s="6">
        <v>42744.224004629628</v>
      </c>
      <c r="U39" s="1">
        <f t="shared" ref="U39:U42" si="27">$F$37-F39</f>
        <v>1.9906614137930987</v>
      </c>
      <c r="X39" s="1">
        <f t="shared" ref="X39:X42" si="28">(J39-$J$2)-((P39-$P$2)/$X$2+(Q39-$Q$2)/$Y$2)</f>
        <v>4.6546055500928425</v>
      </c>
      <c r="Y39" s="1">
        <f t="shared" ref="Y39:Y42" si="29">(J39-$J$2)-(P39-$P$37)/$Y$2</f>
        <v>8.3679137600349485</v>
      </c>
      <c r="Z39" s="1">
        <f>(H39-I39)^2</f>
        <v>2.2734165183419872</v>
      </c>
      <c r="AB39" s="1">
        <f t="shared" ref="AB39:AB42" si="30">Z39/X39</f>
        <v>0.48842302400826226</v>
      </c>
      <c r="AC39" s="1">
        <f t="shared" si="0"/>
        <v>0.92607861218322529</v>
      </c>
      <c r="AE39" s="1">
        <f t="shared" ref="AE39:AE42" si="31">Z39/X39</f>
        <v>0.48842302400826226</v>
      </c>
      <c r="AF39" s="1">
        <f t="shared" si="1"/>
        <v>1.5077853024691503</v>
      </c>
    </row>
    <row r="40" spans="1:32" x14ac:dyDescent="0.25">
      <c r="A40">
        <v>399.99982855172402</v>
      </c>
      <c r="B40">
        <v>370.485071689655</v>
      </c>
      <c r="C40">
        <v>25.7089094827586</v>
      </c>
      <c r="D40">
        <v>100</v>
      </c>
      <c r="E40">
        <v>39.177556314839002</v>
      </c>
      <c r="F40">
        <v>36.012317827586202</v>
      </c>
      <c r="G40">
        <v>6.3916950740740699</v>
      </c>
      <c r="H40">
        <v>8.1061536388888804</v>
      </c>
      <c r="I40">
        <v>6.4725998456790101</v>
      </c>
      <c r="J40">
        <v>38.697392895061697</v>
      </c>
      <c r="K40">
        <v>23.831888404320999</v>
      </c>
      <c r="L40">
        <v>300.12887129629701</v>
      </c>
      <c r="M40">
        <v>8.6051909787062397E-2</v>
      </c>
      <c r="N40">
        <v>300</v>
      </c>
      <c r="O40">
        <v>1</v>
      </c>
      <c r="P40">
        <v>22.460940373456801</v>
      </c>
      <c r="Q40">
        <v>0.73056979938271605</v>
      </c>
      <c r="R40">
        <v>39</v>
      </c>
      <c r="S40">
        <v>359</v>
      </c>
      <c r="T40" s="6">
        <v>42744.2656712963</v>
      </c>
      <c r="U40" s="1">
        <f t="shared" si="27"/>
        <v>2.3341375517240976</v>
      </c>
      <c r="X40" s="1">
        <f t="shared" si="28"/>
        <v>5.4185107186843169</v>
      </c>
      <c r="Y40" s="1">
        <f t="shared" si="29"/>
        <v>9.7178959762834012</v>
      </c>
      <c r="Z40" s="1">
        <f>(H40-I40)^2</f>
        <v>2.6684979953103554</v>
      </c>
      <c r="AB40" s="1">
        <f t="shared" si="30"/>
        <v>0.49247812431351995</v>
      </c>
      <c r="AC40" s="1">
        <f t="shared" si="0"/>
        <v>0.92621307621822524</v>
      </c>
      <c r="AE40" s="1">
        <f t="shared" si="31"/>
        <v>0.49247812431351995</v>
      </c>
      <c r="AF40" s="1">
        <f t="shared" si="1"/>
        <v>1.6335537932098703</v>
      </c>
    </row>
    <row r="41" spans="1:32" x14ac:dyDescent="0.25">
      <c r="A41">
        <v>399.99990731034501</v>
      </c>
      <c r="B41">
        <v>370.54279727586197</v>
      </c>
      <c r="C41">
        <v>25.713760172413799</v>
      </c>
      <c r="D41">
        <v>100</v>
      </c>
      <c r="E41">
        <v>39.818348840642102</v>
      </c>
      <c r="F41">
        <v>35.742476689655199</v>
      </c>
      <c r="G41">
        <v>7.2331738333333302</v>
      </c>
      <c r="H41">
        <v>8.6099026265432101</v>
      </c>
      <c r="I41">
        <v>6.8682259876543297</v>
      </c>
      <c r="J41">
        <v>43.330605419753098</v>
      </c>
      <c r="K41">
        <v>49.612487728395102</v>
      </c>
      <c r="L41">
        <v>300.21782962962902</v>
      </c>
      <c r="M41">
        <v>8.7634312142528301E-2</v>
      </c>
      <c r="N41">
        <v>300</v>
      </c>
      <c r="O41">
        <v>1</v>
      </c>
      <c r="P41">
        <v>25.7688187376543</v>
      </c>
      <c r="Q41">
        <v>1.1778226975308601</v>
      </c>
      <c r="R41">
        <v>40</v>
      </c>
      <c r="S41">
        <v>359</v>
      </c>
      <c r="T41" s="6">
        <v>42744.307337962964</v>
      </c>
      <c r="U41" s="1">
        <f t="shared" si="27"/>
        <v>2.6039786896551007</v>
      </c>
      <c r="X41" s="1">
        <f t="shared" si="28"/>
        <v>6.0139476924664237</v>
      </c>
      <c r="Y41" s="1">
        <f t="shared" si="29"/>
        <v>10.794250044848457</v>
      </c>
      <c r="Z41" s="1">
        <f>(H41-I41)^2</f>
        <v>3.0334375144512675</v>
      </c>
      <c r="AB41" s="1">
        <f t="shared" si="30"/>
        <v>0.50440038217346095</v>
      </c>
      <c r="AC41" s="1">
        <f t="shared" si="0"/>
        <v>0.9263572078489799</v>
      </c>
      <c r="AE41" s="1">
        <f t="shared" si="31"/>
        <v>0.50440038217346095</v>
      </c>
      <c r="AF41" s="1">
        <f t="shared" si="1"/>
        <v>1.7416766388888805</v>
      </c>
    </row>
    <row r="42" spans="1:32" x14ac:dyDescent="0.25">
      <c r="A42">
        <v>400.000098965517</v>
      </c>
      <c r="B42">
        <v>370.59560420689701</v>
      </c>
      <c r="C42">
        <v>25.7304335862069</v>
      </c>
      <c r="D42">
        <v>100</v>
      </c>
      <c r="E42">
        <v>40.607320853685998</v>
      </c>
      <c r="F42">
        <v>35.431890482758597</v>
      </c>
      <c r="G42">
        <v>8.0095555246913595</v>
      </c>
      <c r="H42">
        <v>9.0750750432098908</v>
      </c>
      <c r="I42">
        <v>7.2465497592592598</v>
      </c>
      <c r="J42">
        <v>47.935065555555603</v>
      </c>
      <c r="K42">
        <v>54.951519956790101</v>
      </c>
      <c r="L42">
        <v>300.32015154321101</v>
      </c>
      <c r="M42">
        <v>8.9505105053105799E-2</v>
      </c>
      <c r="N42">
        <v>300</v>
      </c>
      <c r="O42">
        <v>1</v>
      </c>
      <c r="P42">
        <v>28.979226691358001</v>
      </c>
      <c r="Q42">
        <v>1.758114</v>
      </c>
      <c r="R42">
        <v>41</v>
      </c>
      <c r="S42">
        <v>359</v>
      </c>
      <c r="T42" s="6">
        <v>42744.349004629628</v>
      </c>
      <c r="U42" s="1">
        <f t="shared" si="27"/>
        <v>2.9145648965517026</v>
      </c>
      <c r="X42" s="1">
        <f t="shared" si="28"/>
        <v>6.5423871227067352</v>
      </c>
      <c r="Y42" s="1">
        <f t="shared" si="29"/>
        <v>11.946658617528705</v>
      </c>
      <c r="Z42" s="1">
        <f>(H42-I42)^2</f>
        <v>3.3435047140467358</v>
      </c>
      <c r="AB42" s="1">
        <f t="shared" si="30"/>
        <v>0.51105271689631404</v>
      </c>
      <c r="AC42" s="1">
        <f t="shared" si="0"/>
        <v>0.92648878129113943</v>
      </c>
      <c r="AE42" s="1">
        <f t="shared" si="31"/>
        <v>0.51105271689631404</v>
      </c>
      <c r="AF42" s="1">
        <f t="shared" si="1"/>
        <v>1.828525283950631</v>
      </c>
    </row>
    <row r="43" spans="1:32" x14ac:dyDescent="0.25">
      <c r="A43">
        <v>399.99946848275903</v>
      </c>
      <c r="B43">
        <v>370.06678506896498</v>
      </c>
      <c r="C43">
        <v>25.7205026551724</v>
      </c>
      <c r="D43">
        <v>100</v>
      </c>
      <c r="E43">
        <v>39.907809165143398</v>
      </c>
      <c r="F43">
        <v>38.321146793103402</v>
      </c>
      <c r="G43">
        <v>0</v>
      </c>
      <c r="H43">
        <v>0</v>
      </c>
      <c r="I43">
        <v>0</v>
      </c>
      <c r="J43">
        <v>2.28022873148148</v>
      </c>
      <c r="K43">
        <v>3.39810651234568</v>
      </c>
      <c r="L43">
        <v>300.01262777777703</v>
      </c>
      <c r="M43">
        <v>8.7653634466233504E-2</v>
      </c>
      <c r="N43">
        <v>300</v>
      </c>
      <c r="O43">
        <v>1</v>
      </c>
      <c r="P43">
        <v>-2.2744950030864199</v>
      </c>
      <c r="Q43">
        <v>-2.5751884660493798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3"/>
  <sheetViews>
    <sheetView workbookViewId="0">
      <selection activeCell="X4" sqref="X4"/>
    </sheetView>
  </sheetViews>
  <sheetFormatPr defaultRowHeight="15" x14ac:dyDescent="0.25"/>
  <cols>
    <col min="1" max="1" width="9.140625" style="3"/>
    <col min="2" max="3" width="9.140625" style="1"/>
    <col min="5" max="13" width="9.140625" style="1"/>
    <col min="16" max="17" width="9.140625" style="1"/>
    <col min="20" max="20" width="13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  <col min="33" max="34" width="9.140625" style="1"/>
  </cols>
  <sheetData>
    <row r="1" spans="1:34" x14ac:dyDescent="0.25">
      <c r="A1" s="3" t="str">
        <f ca="1">MID(CELL("filename",A1),FIND("]",CELL("filename",A1))+1,256)</f>
        <v>ipb3-32b-h2-100ns</v>
      </c>
      <c r="B1" s="1" t="s">
        <v>9</v>
      </c>
      <c r="C1" s="1" t="s">
        <v>10</v>
      </c>
      <c r="D1" t="s">
        <v>11</v>
      </c>
      <c r="E1" s="1" t="s">
        <v>12</v>
      </c>
      <c r="F1" s="1" t="s">
        <v>1</v>
      </c>
      <c r="G1" s="1" t="s">
        <v>5</v>
      </c>
      <c r="H1" s="1" t="s">
        <v>13</v>
      </c>
      <c r="I1" s="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s="1" t="s">
        <v>30</v>
      </c>
      <c r="Q1" s="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  <c r="AG1" s="1" t="s">
        <v>34</v>
      </c>
      <c r="AH1" s="1" t="s">
        <v>37</v>
      </c>
    </row>
    <row r="2" spans="1:34" x14ac:dyDescent="0.25">
      <c r="A2">
        <v>150.00098913793099</v>
      </c>
      <c r="B2">
        <v>130.65254944827601</v>
      </c>
      <c r="C2">
        <v>24.971952793103402</v>
      </c>
      <c r="D2">
        <v>100</v>
      </c>
      <c r="E2">
        <v>69.044879000000407</v>
      </c>
      <c r="F2">
        <v>13.398315965517201</v>
      </c>
      <c r="G2">
        <v>0</v>
      </c>
      <c r="H2">
        <v>0</v>
      </c>
      <c r="I2">
        <v>0</v>
      </c>
      <c r="J2">
        <v>1.3796352926044999</v>
      </c>
      <c r="K2">
        <v>3.00199999999997</v>
      </c>
      <c r="L2">
        <v>300.20000000000198</v>
      </c>
      <c r="M2">
        <v>4.9206884422110502E-3</v>
      </c>
      <c r="N2">
        <v>300</v>
      </c>
      <c r="O2">
        <v>1</v>
      </c>
      <c r="P2">
        <v>-0.26339771221864899</v>
      </c>
      <c r="Q2">
        <v>0.46920601286173602</v>
      </c>
      <c r="R2">
        <v>1</v>
      </c>
      <c r="S2">
        <v>691</v>
      </c>
      <c r="T2" s="6">
        <v>42741.788321759261</v>
      </c>
      <c r="X2" s="26">
        <v>0.75</v>
      </c>
      <c r="Y2" s="26">
        <v>0.7</v>
      </c>
      <c r="Z2" s="1"/>
      <c r="AC2" s="1"/>
      <c r="AF2" s="1">
        <f>H2-I2</f>
        <v>0</v>
      </c>
      <c r="AG2" s="1">
        <v>0</v>
      </c>
    </row>
    <row r="3" spans="1:34" x14ac:dyDescent="0.25">
      <c r="A3">
        <v>149.999802758621</v>
      </c>
      <c r="B3">
        <v>130.82328427586199</v>
      </c>
      <c r="C3">
        <v>24.968863172413801</v>
      </c>
      <c r="D3">
        <v>100</v>
      </c>
      <c r="E3">
        <v>59.342884167210102</v>
      </c>
      <c r="F3">
        <v>12.0814843103448</v>
      </c>
      <c r="G3">
        <v>1.6351297129629601</v>
      </c>
      <c r="H3">
        <v>6.6897106635802501</v>
      </c>
      <c r="I3">
        <v>6.2459691790123504</v>
      </c>
      <c r="J3">
        <v>29.068150157407398</v>
      </c>
      <c r="K3">
        <v>30.1126203703706</v>
      </c>
      <c r="L3">
        <v>300.199999999998</v>
      </c>
      <c r="M3">
        <v>3.9134344191096598E-2</v>
      </c>
      <c r="N3">
        <v>300</v>
      </c>
      <c r="O3">
        <v>1</v>
      </c>
      <c r="P3">
        <v>16.6748533549383</v>
      </c>
      <c r="Q3">
        <v>1.3262264845678999</v>
      </c>
      <c r="R3">
        <v>2</v>
      </c>
      <c r="S3">
        <v>359</v>
      </c>
      <c r="T3" s="6">
        <v>42741.829988425925</v>
      </c>
      <c r="U3" s="1">
        <f>$F$2-F3</f>
        <v>1.3168316551724004</v>
      </c>
      <c r="V3" s="1">
        <f>INDEX(LINEST(U3:U7,G3:G7),1)</f>
        <v>0.82223932175973002</v>
      </c>
      <c r="W3" s="1">
        <f>INDEX(LINEST(U3:U7,G3:G7),2)</f>
        <v>-2.7310821466865809E-2</v>
      </c>
      <c r="X3" s="1">
        <f>(J3-$J$2)-((P3-$P$2)+(Q3-$Q$2))/$X$2</f>
        <v>3.9614861463187481</v>
      </c>
      <c r="Y3" s="1">
        <f>(J3-$J$2)-(P3-$P$2)/$Y$2</f>
        <v>3.4910133402929695</v>
      </c>
      <c r="Z3" s="1">
        <f>(H3-I3)^2</f>
        <v>0.19690650512652361</v>
      </c>
      <c r="AA3" s="8">
        <f>INDEX(LINEST(U3:U7,Z3:Z7),1)</f>
        <v>6.9510143949533791</v>
      </c>
      <c r="AB3" s="1">
        <f>Z3/X3</f>
        <v>4.9705211088394444E-2</v>
      </c>
      <c r="AC3" s="1">
        <f t="shared" ref="AC3:AC42" si="0">B3/A3</f>
        <v>0.87215637534125445</v>
      </c>
      <c r="AD3" s="1">
        <f>INDEX(LINEST(U3:U7,Y3:Y7),1)</f>
        <v>0.36617773959016781</v>
      </c>
      <c r="AE3" s="1">
        <f>Z3/Y3</f>
        <v>5.6403824887704096E-2</v>
      </c>
      <c r="AF3" s="1">
        <f>H3-I3</f>
        <v>0.44374148456789975</v>
      </c>
      <c r="AG3" s="1">
        <v>1.34184196407187</v>
      </c>
      <c r="AH3" s="1">
        <f>AG3/AF3</f>
        <v>3.0239272430850357</v>
      </c>
    </row>
    <row r="4" spans="1:34" x14ac:dyDescent="0.25">
      <c r="A4">
        <v>150.000096862069</v>
      </c>
      <c r="B4">
        <v>130.85233217241401</v>
      </c>
      <c r="C4">
        <v>24.9616801724138</v>
      </c>
      <c r="D4">
        <v>100</v>
      </c>
      <c r="E4">
        <v>55.922084069879602</v>
      </c>
      <c r="F4">
        <v>11.848151862069001</v>
      </c>
      <c r="G4">
        <v>1.9180874999999999</v>
      </c>
      <c r="H4">
        <v>7.2552330154320996</v>
      </c>
      <c r="I4">
        <v>6.7754091327160504</v>
      </c>
      <c r="J4">
        <v>33.9172784259259</v>
      </c>
      <c r="K4">
        <v>36.023999999999901</v>
      </c>
      <c r="L4">
        <v>300.199999999998</v>
      </c>
      <c r="M4">
        <v>6.2276083534136502E-2</v>
      </c>
      <c r="N4">
        <v>300</v>
      </c>
      <c r="O4">
        <v>1</v>
      </c>
      <c r="P4">
        <v>19.591644469135801</v>
      </c>
      <c r="Q4">
        <v>1.1651400339506199</v>
      </c>
      <c r="R4">
        <v>3</v>
      </c>
      <c r="S4">
        <v>359</v>
      </c>
      <c r="T4" s="6">
        <v>42741.871655092589</v>
      </c>
      <c r="U4" s="1">
        <f t="shared" ref="U4:U7" si="1">$F$2-F4</f>
        <v>1.5501641034481999</v>
      </c>
      <c r="X4" s="1">
        <f>(J4-$J$2)-((P4-$P$2)+(Q4-$Q$2))/$X$2</f>
        <v>5.1363415300636248</v>
      </c>
      <c r="Y4" s="1">
        <f t="shared" ref="Y4:Y7" si="2">(J4-$J$2)-(P4-$P$2)/$Y$2</f>
        <v>4.173297159957901</v>
      </c>
      <c r="Z4" s="1">
        <f>(H4-I4)^2</f>
        <v>0.23023095842470498</v>
      </c>
      <c r="AB4" s="1">
        <f t="shared" ref="AB4:AB7" si="3">Z4/X4</f>
        <v>4.4823919335802632E-2</v>
      </c>
      <c r="AC4" s="1">
        <f t="shared" si="0"/>
        <v>0.87234831783300704</v>
      </c>
      <c r="AE4" s="1">
        <f t="shared" ref="AE4:AE7" si="4">Z4/Y4</f>
        <v>5.5167640740691345E-2</v>
      </c>
      <c r="AF4" s="1">
        <f t="shared" ref="AF4:AF43" si="5">H4-I4</f>
        <v>0.47982388271604925</v>
      </c>
      <c r="AG4" s="1">
        <v>1.4651331826347302</v>
      </c>
      <c r="AH4" s="1">
        <f t="shared" ref="AH4:AH7" si="6">AG4/AF4</f>
        <v>3.0534811530041504</v>
      </c>
    </row>
    <row r="5" spans="1:34" x14ac:dyDescent="0.25">
      <c r="A5">
        <v>150.00047355172401</v>
      </c>
      <c r="B5">
        <v>130.87126155172399</v>
      </c>
      <c r="C5">
        <v>24.957527896551699</v>
      </c>
      <c r="D5">
        <v>100</v>
      </c>
      <c r="E5">
        <v>55.490802170808301</v>
      </c>
      <c r="F5">
        <v>11.629551655172399</v>
      </c>
      <c r="G5">
        <v>2.1907666049382799</v>
      </c>
      <c r="H5">
        <v>7.7665685246913503</v>
      </c>
      <c r="I5">
        <v>7.2545634907407504</v>
      </c>
      <c r="J5">
        <v>38.725472938271601</v>
      </c>
      <c r="K5">
        <v>42.027524691358202</v>
      </c>
      <c r="L5">
        <v>300.19660493827001</v>
      </c>
      <c r="M5">
        <v>7.9461137667304005E-2</v>
      </c>
      <c r="N5">
        <v>300</v>
      </c>
      <c r="O5">
        <v>1</v>
      </c>
      <c r="P5">
        <v>22.455552555555599</v>
      </c>
      <c r="Q5">
        <v>1.1800138487654299</v>
      </c>
      <c r="R5">
        <v>4</v>
      </c>
      <c r="S5">
        <v>359</v>
      </c>
      <c r="T5" s="6">
        <v>42741.913321759261</v>
      </c>
      <c r="U5" s="1">
        <f t="shared" si="1"/>
        <v>1.7687643103448014</v>
      </c>
      <c r="X5" s="1">
        <f t="shared" ref="X5:X7" si="7">(J5-$J$2)-((P5-$P$2)+(Q5-$Q$2))/$X$2</f>
        <v>6.1061601740965159</v>
      </c>
      <c r="Y5" s="1">
        <f t="shared" si="2"/>
        <v>4.8901944059896039</v>
      </c>
      <c r="Z5" s="1">
        <f>(H5-I5)^2</f>
        <v>0.26214915479075501</v>
      </c>
      <c r="AB5" s="1">
        <f t="shared" si="3"/>
        <v>4.2931915854883929E-2</v>
      </c>
      <c r="AC5" s="1">
        <f t="shared" si="0"/>
        <v>0.87247232260634311</v>
      </c>
      <c r="AE5" s="1">
        <f t="shared" si="4"/>
        <v>5.3607102913877963E-2</v>
      </c>
      <c r="AF5" s="1">
        <f t="shared" si="5"/>
        <v>0.51200503395059993</v>
      </c>
      <c r="AG5" s="1">
        <v>1.5659629730538907</v>
      </c>
      <c r="AH5" s="1">
        <f t="shared" si="6"/>
        <v>3.0584913608583393</v>
      </c>
    </row>
    <row r="6" spans="1:34" x14ac:dyDescent="0.25">
      <c r="A6">
        <v>150.00026162069</v>
      </c>
      <c r="B6">
        <v>130.87568462069001</v>
      </c>
      <c r="C6">
        <v>24.9273507931035</v>
      </c>
      <c r="D6">
        <v>100</v>
      </c>
      <c r="E6">
        <v>56.571816979395798</v>
      </c>
      <c r="F6">
        <v>11.377486068965499</v>
      </c>
      <c r="G6">
        <v>2.47788621296296</v>
      </c>
      <c r="H6">
        <v>8.2649431635802397</v>
      </c>
      <c r="I6">
        <v>7.7207241604938401</v>
      </c>
      <c r="J6">
        <v>43.498938043209797</v>
      </c>
      <c r="K6">
        <v>45.027962962963201</v>
      </c>
      <c r="L6">
        <v>300.18672839506002</v>
      </c>
      <c r="M6">
        <v>9.3712407290015898E-2</v>
      </c>
      <c r="N6">
        <v>300</v>
      </c>
      <c r="O6">
        <v>1</v>
      </c>
      <c r="P6">
        <v>25.463905129629602</v>
      </c>
      <c r="Q6">
        <v>1.31842231790123</v>
      </c>
      <c r="R6">
        <v>5</v>
      </c>
      <c r="S6">
        <v>359</v>
      </c>
      <c r="T6" s="6">
        <v>42741.954988425925</v>
      </c>
      <c r="U6" s="1">
        <f t="shared" si="1"/>
        <v>2.0208298965517013</v>
      </c>
      <c r="X6" s="1">
        <f t="shared" si="7"/>
        <v>6.683943888088308</v>
      </c>
      <c r="Y6" s="1">
        <f t="shared" si="2"/>
        <v>5.3660129765363678</v>
      </c>
      <c r="Z6" s="1">
        <f>(H6-I6)^2</f>
        <v>0.29617432332035459</v>
      </c>
      <c r="AB6" s="1">
        <f t="shared" si="3"/>
        <v>4.4311312045598898E-2</v>
      </c>
      <c r="AC6" s="1">
        <f t="shared" si="0"/>
        <v>0.87250304237228027</v>
      </c>
      <c r="AE6" s="1">
        <f t="shared" si="4"/>
        <v>5.5194485107549623E-2</v>
      </c>
      <c r="AF6" s="1">
        <f t="shared" si="5"/>
        <v>0.54421900308639959</v>
      </c>
      <c r="AG6" s="1">
        <v>1.6809959371257497</v>
      </c>
      <c r="AH6" s="1">
        <f t="shared" si="6"/>
        <v>3.088822565166613</v>
      </c>
    </row>
    <row r="7" spans="1:34" x14ac:dyDescent="0.25">
      <c r="A7">
        <v>150.00066879310299</v>
      </c>
      <c r="B7">
        <v>130.89477541379301</v>
      </c>
      <c r="C7">
        <v>24.9216145862069</v>
      </c>
      <c r="D7">
        <v>100</v>
      </c>
      <c r="E7">
        <v>58.483250906177901</v>
      </c>
      <c r="F7">
        <v>11.155562413793101</v>
      </c>
      <c r="G7">
        <v>2.7675066450617298</v>
      </c>
      <c r="H7">
        <v>8.7307142654321002</v>
      </c>
      <c r="I7">
        <v>8.1554094413580298</v>
      </c>
      <c r="J7">
        <v>48.380899959876501</v>
      </c>
      <c r="K7">
        <v>54.029222222222302</v>
      </c>
      <c r="L7">
        <v>300.16234567901</v>
      </c>
      <c r="M7">
        <v>0.106351713125846</v>
      </c>
      <c r="N7">
        <v>300</v>
      </c>
      <c r="O7">
        <v>1</v>
      </c>
      <c r="P7">
        <v>28.401825324074</v>
      </c>
      <c r="Q7">
        <v>1.41815259259259</v>
      </c>
      <c r="R7">
        <v>6</v>
      </c>
      <c r="S7">
        <v>359</v>
      </c>
      <c r="T7" s="6">
        <v>42741.996655092589</v>
      </c>
      <c r="U7" s="1">
        <f t="shared" si="1"/>
        <v>2.2427535517240997</v>
      </c>
      <c r="X7" s="1">
        <f t="shared" si="7"/>
        <v>7.5157051792406691</v>
      </c>
      <c r="Y7" s="1">
        <f t="shared" si="2"/>
        <v>6.0509460439967881</v>
      </c>
      <c r="Z7" s="1">
        <f>(H7-I7)^2</f>
        <v>0.33097564060289703</v>
      </c>
      <c r="AB7" s="1">
        <f t="shared" si="3"/>
        <v>4.4037869063450454E-2</v>
      </c>
      <c r="AC7" s="1">
        <f t="shared" si="0"/>
        <v>0.87262794537494448</v>
      </c>
      <c r="AE7" s="1">
        <f t="shared" si="4"/>
        <v>5.4698164253383433E-2</v>
      </c>
      <c r="AF7" s="1">
        <f t="shared" si="5"/>
        <v>0.57530482407407035</v>
      </c>
      <c r="AG7" s="1">
        <v>1.7783917275448893</v>
      </c>
      <c r="AH7" s="1">
        <f t="shared" si="6"/>
        <v>3.0912164354038545</v>
      </c>
    </row>
    <row r="8" spans="1:34" x14ac:dyDescent="0.25">
      <c r="A8">
        <v>149.99938327586199</v>
      </c>
      <c r="B8">
        <v>130.542117344828</v>
      </c>
      <c r="C8">
        <v>24.911869827586202</v>
      </c>
      <c r="D8">
        <v>100</v>
      </c>
      <c r="E8">
        <v>53.328757487995397</v>
      </c>
      <c r="F8">
        <v>13.3350276551724</v>
      </c>
      <c r="G8">
        <v>0</v>
      </c>
      <c r="H8">
        <v>0</v>
      </c>
      <c r="I8">
        <v>0</v>
      </c>
      <c r="J8">
        <v>1.2406184166666701</v>
      </c>
      <c r="K8">
        <v>3.0019999999999798</v>
      </c>
      <c r="L8">
        <v>300.199999999998</v>
      </c>
      <c r="M8">
        <v>9.2229054309327194E-2</v>
      </c>
      <c r="N8">
        <v>300</v>
      </c>
      <c r="O8">
        <v>1</v>
      </c>
      <c r="P8">
        <v>-1.83167564506173</v>
      </c>
      <c r="Q8">
        <v>-2.5121608765432102</v>
      </c>
      <c r="R8">
        <v>7</v>
      </c>
      <c r="S8">
        <v>359</v>
      </c>
      <c r="T8" s="6">
        <v>42742.038321759261</v>
      </c>
      <c r="X8" s="1"/>
      <c r="Y8" s="1"/>
      <c r="Z8" s="1"/>
      <c r="AC8" s="1"/>
      <c r="AF8" s="1">
        <f t="shared" si="5"/>
        <v>0</v>
      </c>
      <c r="AG8" s="1">
        <v>0</v>
      </c>
    </row>
    <row r="9" spans="1:34" x14ac:dyDescent="0.25">
      <c r="A9">
        <v>200.00049451724101</v>
      </c>
      <c r="B9">
        <v>175.19162406896601</v>
      </c>
      <c r="C9">
        <v>24.948559344827601</v>
      </c>
      <c r="D9">
        <v>100</v>
      </c>
      <c r="E9">
        <v>43.857873042645501</v>
      </c>
      <c r="F9">
        <v>19.840202758620698</v>
      </c>
      <c r="G9">
        <v>0</v>
      </c>
      <c r="H9">
        <v>0</v>
      </c>
      <c r="I9">
        <v>0</v>
      </c>
      <c r="J9">
        <v>1.2328044691358</v>
      </c>
      <c r="K9">
        <v>3.00199999999997</v>
      </c>
      <c r="L9">
        <v>300.20000000000198</v>
      </c>
      <c r="M9">
        <v>7.2554195045468894E-2</v>
      </c>
      <c r="N9">
        <v>300</v>
      </c>
      <c r="O9">
        <v>1</v>
      </c>
      <c r="P9">
        <v>-2.18833431944444</v>
      </c>
      <c r="Q9">
        <v>-2.8480279228395098</v>
      </c>
      <c r="R9">
        <v>8</v>
      </c>
      <c r="S9">
        <v>719</v>
      </c>
      <c r="T9" s="6">
        <v>42742.121655092589</v>
      </c>
      <c r="X9" s="1"/>
      <c r="Y9" s="1"/>
      <c r="Z9" s="1"/>
      <c r="AC9" s="1"/>
      <c r="AF9" s="1">
        <f t="shared" si="5"/>
        <v>0</v>
      </c>
      <c r="AG9" s="1">
        <v>0</v>
      </c>
    </row>
    <row r="10" spans="1:34" x14ac:dyDescent="0.25">
      <c r="A10">
        <v>199.999908896552</v>
      </c>
      <c r="B10">
        <v>175.30557200000001</v>
      </c>
      <c r="C10">
        <v>24.934063344827599</v>
      </c>
      <c r="D10">
        <v>100</v>
      </c>
      <c r="E10">
        <v>43.512114659264597</v>
      </c>
      <c r="F10">
        <v>18.2897424137931</v>
      </c>
      <c r="G10">
        <v>1.9039042777777799</v>
      </c>
      <c r="H10">
        <v>6.7303361851851804</v>
      </c>
      <c r="I10">
        <v>6.2107709969135803</v>
      </c>
      <c r="J10">
        <v>29.165361179012301</v>
      </c>
      <c r="K10">
        <v>30.186777777778001</v>
      </c>
      <c r="L10">
        <v>300.199999999998</v>
      </c>
      <c r="M10">
        <v>7.5885201252490903E-2</v>
      </c>
      <c r="N10">
        <v>300</v>
      </c>
      <c r="O10">
        <v>1</v>
      </c>
      <c r="P10">
        <v>15.0593743117284</v>
      </c>
      <c r="Q10">
        <v>-0.869754108024692</v>
      </c>
      <c r="R10">
        <v>9</v>
      </c>
      <c r="S10">
        <v>359</v>
      </c>
      <c r="T10" s="6">
        <v>42742.163321759261</v>
      </c>
      <c r="U10" s="1">
        <f>$F$9-F10</f>
        <v>1.5504603448275986</v>
      </c>
      <c r="V10" s="1">
        <f>INDEX(LINEST(U10:U14,G10:G14),1)</f>
        <v>0.84287729014360202</v>
      </c>
      <c r="W10" s="1">
        <f>INDEX(LINEST(U10:U14,G10:G14),2)</f>
        <v>-4.0039089977479847E-2</v>
      </c>
      <c r="X10" s="1">
        <f>(J10-$J$9)-((P10-$P$9)+(Q10-$Q$9))/$X$2</f>
        <v>2.2979134485596227</v>
      </c>
      <c r="Y10" s="1">
        <f>(J10-$J$2)-(P10-$P$9)/$Y$2</f>
        <v>3.146142127589453</v>
      </c>
      <c r="Z10" s="1">
        <f>(H10-I10)^2</f>
        <v>0.26994798486370331</v>
      </c>
      <c r="AA10" s="8">
        <f>INDEX(LINEST(U10:U14,Z10:Z14),1)</f>
        <v>5.8839379386110169</v>
      </c>
      <c r="AB10" s="1">
        <f>Z10/X10</f>
        <v>0.11747526219184279</v>
      </c>
      <c r="AC10" s="1">
        <f t="shared" si="0"/>
        <v>0.87652825927373346</v>
      </c>
      <c r="AD10" s="1">
        <f>INDEX(LINEST(U10:U14,Y10:Y14),1)</f>
        <v>0.60320316783199979</v>
      </c>
      <c r="AE10" s="1">
        <f>Z10/Y10</f>
        <v>8.5802857568464369E-2</v>
      </c>
      <c r="AF10" s="1">
        <f t="shared" si="5"/>
        <v>0.51956518827160014</v>
      </c>
      <c r="AG10" s="1">
        <v>1.3499470838323093</v>
      </c>
      <c r="AH10" s="1">
        <f>AG10/AF10</f>
        <v>2.598224658436183</v>
      </c>
    </row>
    <row r="11" spans="1:34" x14ac:dyDescent="0.25">
      <c r="A11">
        <v>200.00000103448301</v>
      </c>
      <c r="B11">
        <v>175.30762727586199</v>
      </c>
      <c r="C11">
        <v>24.931698379310301</v>
      </c>
      <c r="D11">
        <v>100</v>
      </c>
      <c r="E11">
        <v>43.8778311897305</v>
      </c>
      <c r="F11">
        <v>17.992248137931</v>
      </c>
      <c r="G11">
        <v>2.2332088950617299</v>
      </c>
      <c r="H11">
        <v>7.2956626666666597</v>
      </c>
      <c r="I11">
        <v>6.7331355709876597</v>
      </c>
      <c r="J11">
        <v>33.855497361111098</v>
      </c>
      <c r="K11">
        <v>36.023851851851802</v>
      </c>
      <c r="L11">
        <v>300.19907407407197</v>
      </c>
      <c r="M11">
        <v>8.0253440708887305E-2</v>
      </c>
      <c r="N11">
        <v>300</v>
      </c>
      <c r="O11">
        <v>1</v>
      </c>
      <c r="P11">
        <v>17.892727148148101</v>
      </c>
      <c r="Q11">
        <v>-0.90567622839506201</v>
      </c>
      <c r="R11">
        <v>10</v>
      </c>
      <c r="S11">
        <v>359</v>
      </c>
      <c r="T11" s="6">
        <v>42742.204988425925</v>
      </c>
      <c r="U11" s="1">
        <f t="shared" ref="U11:U14" si="8">$F$9-F11</f>
        <v>1.8479546206896984</v>
      </c>
      <c r="X11" s="1">
        <f t="shared" ref="X11:X14" si="9">(J11-$J$9)-((P11-$P$9)+(Q11-$Q$9))/$X$2</f>
        <v>3.2581420092593127</v>
      </c>
      <c r="Y11" s="1">
        <f t="shared" ref="Y11:Y14" si="10">(J11-$J$2)-(P11-$P$9)/$Y$2</f>
        <v>3.7886314005172537</v>
      </c>
      <c r="Z11" s="1">
        <f>(H11-I11)^2</f>
        <v>0.31643673337305089</v>
      </c>
      <c r="AB11" s="1">
        <f t="shared" ref="AB11:AB14" si="11">Z11/X11</f>
        <v>9.7121835841952081E-2</v>
      </c>
      <c r="AC11" s="1">
        <f t="shared" si="0"/>
        <v>0.8765381318454909</v>
      </c>
      <c r="AE11" s="1">
        <f t="shared" ref="AE11:AE14" si="12">Z11/Y11</f>
        <v>8.3522702506728011E-2</v>
      </c>
      <c r="AF11" s="1">
        <f t="shared" si="5"/>
        <v>0.56252709567900006</v>
      </c>
      <c r="AG11" s="1">
        <v>1.4797486047903998</v>
      </c>
      <c r="AH11" s="1">
        <f t="shared" ref="AH11:AH14" si="13">AG11/AF11</f>
        <v>2.6305374730514353</v>
      </c>
    </row>
    <row r="12" spans="1:34" x14ac:dyDescent="0.25">
      <c r="A12">
        <v>200.00066675862101</v>
      </c>
      <c r="B12">
        <v>175.30364410344799</v>
      </c>
      <c r="C12">
        <v>24.9381492413793</v>
      </c>
      <c r="D12">
        <v>100</v>
      </c>
      <c r="E12">
        <v>44.814735550347699</v>
      </c>
      <c r="F12">
        <v>17.6787502758621</v>
      </c>
      <c r="G12">
        <v>2.5837753055555601</v>
      </c>
      <c r="H12">
        <v>7.8387434999999996</v>
      </c>
      <c r="I12">
        <v>7.2332656296296296</v>
      </c>
      <c r="J12">
        <v>38.774109688271601</v>
      </c>
      <c r="K12">
        <v>42.027006172839599</v>
      </c>
      <c r="L12">
        <v>300.193209876541</v>
      </c>
      <c r="M12">
        <v>8.5485431867339701E-2</v>
      </c>
      <c r="N12">
        <v>300</v>
      </c>
      <c r="O12">
        <v>1</v>
      </c>
      <c r="P12">
        <v>20.930886719135799</v>
      </c>
      <c r="Q12">
        <v>-0.80790919135802497</v>
      </c>
      <c r="R12">
        <v>11</v>
      </c>
      <c r="S12">
        <v>359</v>
      </c>
      <c r="T12" s="6">
        <v>42742.246655092589</v>
      </c>
      <c r="U12" s="1">
        <f t="shared" si="8"/>
        <v>2.1614524827585981</v>
      </c>
      <c r="X12" s="1">
        <f t="shared" si="9"/>
        <v>3.9955188590535045</v>
      </c>
      <c r="Y12" s="1">
        <f t="shared" si="10"/>
        <v>4.3670157691239027</v>
      </c>
      <c r="Z12" s="1">
        <f>(H12-I12)^2</f>
        <v>0.36660345150823864</v>
      </c>
      <c r="AB12" s="1">
        <f t="shared" si="11"/>
        <v>9.17536531400788E-2</v>
      </c>
      <c r="AC12" s="1">
        <f t="shared" si="0"/>
        <v>0.87651529839658171</v>
      </c>
      <c r="AE12" s="1">
        <f t="shared" si="12"/>
        <v>8.3948277471364727E-2</v>
      </c>
      <c r="AF12" s="1">
        <f t="shared" si="5"/>
        <v>0.60547787037037004</v>
      </c>
      <c r="AG12" s="1">
        <v>1.6014283473053812</v>
      </c>
      <c r="AH12" s="1">
        <f t="shared" si="13"/>
        <v>2.6448998810242057</v>
      </c>
    </row>
    <row r="13" spans="1:34" x14ac:dyDescent="0.25">
      <c r="A13">
        <v>200.000658758621</v>
      </c>
      <c r="B13">
        <v>175.28559613793101</v>
      </c>
      <c r="C13">
        <v>24.936960275862099</v>
      </c>
      <c r="D13">
        <v>100</v>
      </c>
      <c r="E13">
        <v>46.193422031437599</v>
      </c>
      <c r="F13">
        <v>17.422101379310298</v>
      </c>
      <c r="G13">
        <v>2.9253538580246898</v>
      </c>
      <c r="H13">
        <v>8.3368418518518492</v>
      </c>
      <c r="I13">
        <v>7.6915459444444396</v>
      </c>
      <c r="J13">
        <v>43.520612577160499</v>
      </c>
      <c r="K13">
        <v>45.026481481481703</v>
      </c>
      <c r="L13">
        <v>300.17685185185002</v>
      </c>
      <c r="M13">
        <v>9.1344014715719193E-2</v>
      </c>
      <c r="N13">
        <v>300</v>
      </c>
      <c r="O13">
        <v>1</v>
      </c>
      <c r="P13">
        <v>24.009071265432102</v>
      </c>
      <c r="Q13">
        <v>-0.52791444444444402</v>
      </c>
      <c r="R13">
        <v>12</v>
      </c>
      <c r="S13">
        <v>359</v>
      </c>
      <c r="T13" s="6">
        <v>42742.288321759261</v>
      </c>
      <c r="U13" s="1">
        <f t="shared" si="8"/>
        <v>2.4181013793104</v>
      </c>
      <c r="X13" s="1">
        <f t="shared" si="9"/>
        <v>4.2644493569958897</v>
      </c>
      <c r="Y13" s="1">
        <f t="shared" si="10"/>
        <v>4.7161121633037979</v>
      </c>
      <c r="Z13" s="1">
        <f>(H13-I13)^2</f>
        <v>0.41640680811675218</v>
      </c>
      <c r="AB13" s="1">
        <f t="shared" si="11"/>
        <v>9.7646090563516932E-2</v>
      </c>
      <c r="AC13" s="1">
        <f t="shared" si="0"/>
        <v>0.87642509392672363</v>
      </c>
      <c r="AE13" s="1">
        <f t="shared" si="12"/>
        <v>8.829450905702059E-2</v>
      </c>
      <c r="AF13" s="1">
        <f t="shared" si="5"/>
        <v>0.64529590740740961</v>
      </c>
      <c r="AG13" s="1">
        <v>1.7074214730539001</v>
      </c>
      <c r="AH13" s="1">
        <f t="shared" si="13"/>
        <v>2.6459511883683993</v>
      </c>
    </row>
    <row r="14" spans="1:34" x14ac:dyDescent="0.25">
      <c r="A14">
        <v>200.00028568965499</v>
      </c>
      <c r="B14">
        <v>175.28042603448301</v>
      </c>
      <c r="C14">
        <v>24.937858551724101</v>
      </c>
      <c r="D14">
        <v>100</v>
      </c>
      <c r="E14">
        <v>47.922417394260201</v>
      </c>
      <c r="F14">
        <v>17.136808793103398</v>
      </c>
      <c r="G14">
        <v>3.2637724074074099</v>
      </c>
      <c r="H14">
        <v>8.8040454197530895</v>
      </c>
      <c r="I14">
        <v>8.12265422222222</v>
      </c>
      <c r="J14">
        <v>48.310632506172801</v>
      </c>
      <c r="K14">
        <v>54.027444444444498</v>
      </c>
      <c r="L14">
        <v>300.15246913580103</v>
      </c>
      <c r="M14">
        <v>9.76842505718446E-2</v>
      </c>
      <c r="N14">
        <v>300</v>
      </c>
      <c r="O14">
        <v>1</v>
      </c>
      <c r="P14">
        <v>27.156670950617301</v>
      </c>
      <c r="Q14">
        <v>-0.103194240740741</v>
      </c>
      <c r="R14">
        <v>13</v>
      </c>
      <c r="S14">
        <v>359</v>
      </c>
      <c r="T14" s="6">
        <v>42742.329988425925</v>
      </c>
      <c r="U14" s="1">
        <f t="shared" si="8"/>
        <v>2.7033939655173</v>
      </c>
      <c r="X14" s="1">
        <f t="shared" si="9"/>
        <v>4.2913761008229869</v>
      </c>
      <c r="Y14" s="1">
        <f t="shared" si="10"/>
        <v>5.0095611134801032</v>
      </c>
      <c r="Z14" s="1">
        <f>(H14-I14)^2</f>
        <v>0.46429396407255247</v>
      </c>
      <c r="AB14" s="1">
        <f t="shared" si="11"/>
        <v>0.10819232646225335</v>
      </c>
      <c r="AC14" s="1">
        <f t="shared" si="0"/>
        <v>0.8764008782790923</v>
      </c>
      <c r="AE14" s="1">
        <f t="shared" si="12"/>
        <v>9.2681565022372001E-2</v>
      </c>
      <c r="AF14" s="1">
        <f t="shared" si="5"/>
        <v>0.68139119753086952</v>
      </c>
      <c r="AG14" s="1">
        <v>1.8019302964071704</v>
      </c>
      <c r="AH14" s="1">
        <f t="shared" si="13"/>
        <v>2.6444871946346744</v>
      </c>
    </row>
    <row r="15" spans="1:34" x14ac:dyDescent="0.25">
      <c r="A15">
        <v>199.99953913793101</v>
      </c>
      <c r="B15">
        <v>175.025082206897</v>
      </c>
      <c r="C15">
        <v>24.940027586206899</v>
      </c>
      <c r="D15">
        <v>100</v>
      </c>
      <c r="E15">
        <v>45.321663243132001</v>
      </c>
      <c r="F15">
        <v>19.772224999999999</v>
      </c>
      <c r="G15">
        <v>0</v>
      </c>
      <c r="H15">
        <v>0</v>
      </c>
      <c r="I15">
        <v>0</v>
      </c>
      <c r="J15">
        <v>1.3029114382716001</v>
      </c>
      <c r="K15">
        <v>3.0019999999999798</v>
      </c>
      <c r="L15">
        <v>300.199999999998</v>
      </c>
      <c r="M15">
        <v>9.12467644652252E-2</v>
      </c>
      <c r="N15">
        <v>300</v>
      </c>
      <c r="O15">
        <v>1</v>
      </c>
      <c r="P15">
        <v>-2.7201424537037</v>
      </c>
      <c r="Q15">
        <v>-3.65795134259259</v>
      </c>
      <c r="R15">
        <v>14</v>
      </c>
      <c r="S15">
        <v>359</v>
      </c>
      <c r="T15" s="6">
        <v>42742.371655092589</v>
      </c>
      <c r="X15" s="1"/>
      <c r="Y15" s="1"/>
      <c r="Z15" s="1"/>
      <c r="AC15" s="1"/>
      <c r="AF15" s="1">
        <f t="shared" si="5"/>
        <v>0</v>
      </c>
      <c r="AG15" s="1">
        <v>0</v>
      </c>
    </row>
    <row r="16" spans="1:34" x14ac:dyDescent="0.25">
      <c r="A16">
        <v>250.000363103448</v>
      </c>
      <c r="B16">
        <v>219.26962862069001</v>
      </c>
      <c r="C16">
        <v>24.999540034482798</v>
      </c>
      <c r="D16">
        <v>100</v>
      </c>
      <c r="E16">
        <v>40.994720944991897</v>
      </c>
      <c r="F16">
        <v>26.8564403793103</v>
      </c>
      <c r="G16">
        <v>0</v>
      </c>
      <c r="H16">
        <v>0</v>
      </c>
      <c r="I16">
        <v>0</v>
      </c>
      <c r="J16">
        <v>1.2927664984567899</v>
      </c>
      <c r="K16">
        <v>3.00199999999997</v>
      </c>
      <c r="L16">
        <v>300.20000000000198</v>
      </c>
      <c r="M16">
        <v>8.0507834284725993E-2</v>
      </c>
      <c r="N16">
        <v>300</v>
      </c>
      <c r="O16">
        <v>1</v>
      </c>
      <c r="P16">
        <v>-2.6114254675925901</v>
      </c>
      <c r="Q16">
        <v>-3.4893926249999998</v>
      </c>
      <c r="R16">
        <v>15</v>
      </c>
      <c r="S16">
        <v>719</v>
      </c>
      <c r="T16" s="6">
        <v>42742.454988425925</v>
      </c>
      <c r="X16" s="1"/>
      <c r="Y16" s="1"/>
      <c r="Z16" s="1"/>
      <c r="AC16" s="1"/>
      <c r="AF16" s="1">
        <f t="shared" si="5"/>
        <v>0</v>
      </c>
      <c r="AG16" s="1">
        <v>0</v>
      </c>
    </row>
    <row r="17" spans="1:34" x14ac:dyDescent="0.25">
      <c r="A17">
        <v>250.00001217241399</v>
      </c>
      <c r="B17">
        <v>219.269907448276</v>
      </c>
      <c r="C17">
        <v>25.013341344827602</v>
      </c>
      <c r="D17">
        <v>100</v>
      </c>
      <c r="E17">
        <v>40.949995636854702</v>
      </c>
      <c r="F17">
        <v>24.979207310344801</v>
      </c>
      <c r="G17">
        <v>2.2247948447204999</v>
      </c>
      <c r="H17">
        <v>6.7540120124223604</v>
      </c>
      <c r="I17">
        <v>6.1398235186335404</v>
      </c>
      <c r="J17">
        <v>29.030733293209899</v>
      </c>
      <c r="K17">
        <v>30.020000000000199</v>
      </c>
      <c r="L17">
        <v>300.199999999998</v>
      </c>
      <c r="M17">
        <v>8.1976143161343204E-2</v>
      </c>
      <c r="N17">
        <v>300</v>
      </c>
      <c r="O17">
        <v>1</v>
      </c>
      <c r="P17">
        <v>14.7098391574074</v>
      </c>
      <c r="Q17">
        <v>-0.89967283024691302</v>
      </c>
      <c r="R17">
        <v>16</v>
      </c>
      <c r="S17">
        <v>359</v>
      </c>
      <c r="T17" s="6">
        <v>42742.496655092589</v>
      </c>
      <c r="U17" s="1">
        <f>$F$16-F17</f>
        <v>1.8772330689654986</v>
      </c>
      <c r="V17" s="1">
        <f>INDEX(LINEST(U17:U21,G17:G21),1)</f>
        <v>0.86291163890625378</v>
      </c>
      <c r="W17" s="1">
        <f>INDEX(LINEST(U17:U21,G17:G21),2)</f>
        <v>-2.6764860917197542E-2</v>
      </c>
      <c r="X17" s="1">
        <f>(J17-$J$16)-((P17-$P$16)+(Q17-$Q$16))/$X$2</f>
        <v>1.189987568415674</v>
      </c>
      <c r="Y17" s="1">
        <f>(J17-$J$2)-(P17-$P$16)/$Y$2</f>
        <v>2.9064342506054111</v>
      </c>
      <c r="Z17" s="1">
        <f>(H17-I17)^2</f>
        <v>0.37722750590257942</v>
      </c>
      <c r="AA17" s="8">
        <f>INDEX(LINEST(U17:U21,Z17:Z21),1)</f>
        <v>4.9426631753240224</v>
      </c>
      <c r="AB17" s="1">
        <f>Z17/X17</f>
        <v>0.31700121573943219</v>
      </c>
      <c r="AC17" s="1">
        <f t="shared" si="0"/>
        <v>0.87707958708840061</v>
      </c>
      <c r="AD17" s="1">
        <f>INDEX(LINEST(U17:U21,Y17:Y21),1)</f>
        <v>1.7715788068523979</v>
      </c>
      <c r="AE17" s="1">
        <f>Z17/Y17</f>
        <v>0.12979048324385897</v>
      </c>
      <c r="AF17" s="1">
        <f t="shared" si="5"/>
        <v>0.61418849378882001</v>
      </c>
      <c r="AG17" s="1">
        <v>1.4543247514969995</v>
      </c>
      <c r="AH17" s="1">
        <f>AG17/AF17</f>
        <v>2.367880164158608</v>
      </c>
    </row>
    <row r="18" spans="1:34" x14ac:dyDescent="0.25">
      <c r="A18">
        <v>250.00023517241399</v>
      </c>
      <c r="B18">
        <v>219.25120748275901</v>
      </c>
      <c r="C18">
        <v>25.021059137931001</v>
      </c>
      <c r="D18">
        <v>100</v>
      </c>
      <c r="E18">
        <v>41.330898086638499</v>
      </c>
      <c r="F18">
        <v>24.585520724137901</v>
      </c>
      <c r="G18">
        <v>2.6587396728395101</v>
      </c>
      <c r="H18">
        <v>7.3648116728395099</v>
      </c>
      <c r="I18">
        <v>6.6911492654320996</v>
      </c>
      <c r="J18">
        <v>34.002125141975299</v>
      </c>
      <c r="K18">
        <v>36.023999999999901</v>
      </c>
      <c r="L18">
        <v>300.199999999998</v>
      </c>
      <c r="M18">
        <v>8.4305918338777305E-2</v>
      </c>
      <c r="N18">
        <v>300</v>
      </c>
      <c r="O18">
        <v>1</v>
      </c>
      <c r="P18">
        <v>18.097883808641999</v>
      </c>
      <c r="Q18">
        <v>-0.16589289197530899</v>
      </c>
      <c r="R18">
        <v>17</v>
      </c>
      <c r="S18">
        <v>359</v>
      </c>
      <c r="T18" s="6">
        <v>42742.538321759261</v>
      </c>
      <c r="U18" s="1">
        <f t="shared" ref="U18:U21" si="14">$F$16-F18</f>
        <v>2.2709196551723991</v>
      </c>
      <c r="X18" s="1">
        <f t="shared" ref="X18:X21" si="15">(J18-$J$16)-((P18-$P$16)+(Q18-$Q$16))/$X$2</f>
        <v>0.66561329783947087</v>
      </c>
      <c r="Y18" s="1">
        <f t="shared" ref="Y18:Y21" si="16">(J18-$J$2)-(P18-$P$16)/$Y$2</f>
        <v>3.0377623118928163</v>
      </c>
      <c r="Z18" s="1">
        <f>(H18-I18)^2</f>
        <v>0.45382103915394756</v>
      </c>
      <c r="AB18" s="1">
        <f t="shared" ref="AB18:AB21" si="17">Z18/X18</f>
        <v>0.68180885301873539</v>
      </c>
      <c r="AC18" s="1">
        <f t="shared" si="0"/>
        <v>0.87700400494244035</v>
      </c>
      <c r="AE18" s="1">
        <f t="shared" ref="AE18:AE21" si="18">Z18/Y18</f>
        <v>0.14939320215319074</v>
      </c>
      <c r="AF18" s="1">
        <f t="shared" si="5"/>
        <v>0.67366240740741024</v>
      </c>
      <c r="AG18" s="1">
        <v>1.59011249401199</v>
      </c>
      <c r="AH18" s="1">
        <f t="shared" ref="AH18:AH21" si="19">AG18/AF18</f>
        <v>2.3603996252834381</v>
      </c>
    </row>
    <row r="19" spans="1:34" x14ac:dyDescent="0.25">
      <c r="A19">
        <v>250.00068875862101</v>
      </c>
      <c r="B19">
        <v>219.222723586207</v>
      </c>
      <c r="C19">
        <v>25.027608827586199</v>
      </c>
      <c r="D19">
        <v>100</v>
      </c>
      <c r="E19">
        <v>42.054566594846598</v>
      </c>
      <c r="F19">
        <v>24.238641137931001</v>
      </c>
      <c r="G19">
        <v>3.0445010493827098</v>
      </c>
      <c r="H19">
        <v>7.8852095895061698</v>
      </c>
      <c r="I19">
        <v>7.1641095123456804</v>
      </c>
      <c r="J19">
        <v>38.6932844475309</v>
      </c>
      <c r="K19">
        <v>42.027265432098901</v>
      </c>
      <c r="L19">
        <v>300.195061728393</v>
      </c>
      <c r="M19">
        <v>8.73262578113434E-2</v>
      </c>
      <c r="N19">
        <v>300</v>
      </c>
      <c r="O19">
        <v>1</v>
      </c>
      <c r="P19">
        <v>21.3044034598765</v>
      </c>
      <c r="Q19">
        <v>0.46386806172839501</v>
      </c>
      <c r="R19">
        <v>18</v>
      </c>
      <c r="S19">
        <v>359</v>
      </c>
      <c r="T19" s="6">
        <v>42742.579988425925</v>
      </c>
      <c r="U19" s="1">
        <f t="shared" si="14"/>
        <v>2.6177992413792985</v>
      </c>
      <c r="X19" s="1">
        <f t="shared" si="15"/>
        <v>0.2417317968107966</v>
      </c>
      <c r="Y19" s="1">
        <f t="shared" si="16"/>
        <v>3.1481792585419868</v>
      </c>
      <c r="Z19" s="1">
        <f>(H19-I19)^2</f>
        <v>0.51998532128086372</v>
      </c>
      <c r="AB19" s="1">
        <f t="shared" si="17"/>
        <v>2.1510836726533582</v>
      </c>
      <c r="AC19" s="1">
        <f t="shared" si="0"/>
        <v>0.87688847848683105</v>
      </c>
      <c r="AE19" s="1">
        <f t="shared" si="18"/>
        <v>0.165170175703935</v>
      </c>
      <c r="AF19" s="1">
        <f t="shared" si="5"/>
        <v>0.72110007716048941</v>
      </c>
      <c r="AG19" s="1">
        <v>1.7157364341317303</v>
      </c>
      <c r="AH19" s="1">
        <f t="shared" si="19"/>
        <v>2.379331924200963</v>
      </c>
    </row>
    <row r="20" spans="1:34" x14ac:dyDescent="0.25">
      <c r="A20">
        <v>249.99990679310301</v>
      </c>
      <c r="B20">
        <v>219.19603382758601</v>
      </c>
      <c r="C20">
        <v>25.046885586206901</v>
      </c>
      <c r="D20">
        <v>100</v>
      </c>
      <c r="E20">
        <v>43.088599169845999</v>
      </c>
      <c r="F20">
        <v>23.8736644482759</v>
      </c>
      <c r="G20">
        <v>3.4662132962963002</v>
      </c>
      <c r="H20">
        <v>8.3970858549382701</v>
      </c>
      <c r="I20">
        <v>7.6262340000000002</v>
      </c>
      <c r="J20">
        <v>43.594042552469098</v>
      </c>
      <c r="K20">
        <v>45.026342592592798</v>
      </c>
      <c r="L20">
        <v>300.17561728394901</v>
      </c>
      <c r="M20">
        <v>9.0973064151476699E-2</v>
      </c>
      <c r="N20">
        <v>300</v>
      </c>
      <c r="O20">
        <v>1</v>
      </c>
      <c r="P20">
        <v>24.515653049382699</v>
      </c>
      <c r="Q20">
        <v>1.10229206790123</v>
      </c>
      <c r="R20">
        <v>19</v>
      </c>
      <c r="S20">
        <v>359</v>
      </c>
      <c r="T20" s="6">
        <v>42742.621655092589</v>
      </c>
      <c r="U20" s="1">
        <f t="shared" si="14"/>
        <v>2.9827759310344</v>
      </c>
      <c r="X20" s="1">
        <f t="shared" si="15"/>
        <v>9.5917741769468989E-3</v>
      </c>
      <c r="Y20" s="1">
        <f t="shared" si="16"/>
        <v>3.4614379498999028</v>
      </c>
      <c r="Z20" s="1">
        <f>(H20-I20)^2</f>
        <v>0.59421258226177154</v>
      </c>
      <c r="AB20" s="1">
        <f t="shared" si="17"/>
        <v>61.950226444020792</v>
      </c>
      <c r="AC20" s="1">
        <f t="shared" si="0"/>
        <v>0.87678446219978023</v>
      </c>
      <c r="AE20" s="1">
        <f t="shared" si="18"/>
        <v>0.17166639727832037</v>
      </c>
      <c r="AF20" s="1">
        <f t="shared" si="5"/>
        <v>0.77085185493826991</v>
      </c>
      <c r="AG20" s="1">
        <v>1.8373559251496996</v>
      </c>
      <c r="AH20" s="1">
        <f t="shared" si="19"/>
        <v>2.3835396041134724</v>
      </c>
    </row>
    <row r="21" spans="1:34" x14ac:dyDescent="0.25">
      <c r="A21">
        <v>249.99951796551699</v>
      </c>
      <c r="B21">
        <v>219.15984900000001</v>
      </c>
      <c r="C21">
        <v>25.062024379310301</v>
      </c>
      <c r="D21">
        <v>100</v>
      </c>
      <c r="E21">
        <v>44.368233163761403</v>
      </c>
      <c r="F21">
        <v>23.567685793103401</v>
      </c>
      <c r="G21">
        <v>3.8695466327160499</v>
      </c>
      <c r="H21">
        <v>8.86333691975309</v>
      </c>
      <c r="I21">
        <v>8.0480859537036995</v>
      </c>
      <c r="J21">
        <v>48.344103197530799</v>
      </c>
      <c r="K21">
        <v>54.027277777777797</v>
      </c>
      <c r="L21">
        <v>300.151543209875</v>
      </c>
      <c r="M21">
        <v>9.5121418186731505E-2</v>
      </c>
      <c r="N21">
        <v>300</v>
      </c>
      <c r="O21">
        <v>1</v>
      </c>
      <c r="P21">
        <v>27.705135604938299</v>
      </c>
      <c r="Q21">
        <v>1.7731217345679</v>
      </c>
      <c r="R21">
        <v>20</v>
      </c>
      <c r="S21">
        <v>359</v>
      </c>
      <c r="T21" s="6">
        <v>42742.663321759261</v>
      </c>
      <c r="U21" s="1">
        <f t="shared" si="14"/>
        <v>3.288754586206899</v>
      </c>
      <c r="X21" s="1">
        <f t="shared" si="15"/>
        <v>-0.38743054372437769</v>
      </c>
      <c r="Y21" s="1">
        <f t="shared" si="16"/>
        <v>3.6550949441678853</v>
      </c>
      <c r="Z21" s="1">
        <f>(H21-I21)^2</f>
        <v>0.66463413764446444</v>
      </c>
      <c r="AB21" s="1">
        <f t="shared" si="17"/>
        <v>-1.7154923596248324</v>
      </c>
      <c r="AC21" s="1">
        <f t="shared" si="0"/>
        <v>0.87664108628493131</v>
      </c>
      <c r="AE21" s="1">
        <f t="shared" si="18"/>
        <v>0.18183772180937813</v>
      </c>
      <c r="AF21" s="1">
        <f t="shared" si="5"/>
        <v>0.81525096604939051</v>
      </c>
      <c r="AG21" s="1">
        <v>1.9460482395209597</v>
      </c>
      <c r="AH21" s="1">
        <f t="shared" si="19"/>
        <v>2.387054196269498</v>
      </c>
    </row>
    <row r="22" spans="1:34" x14ac:dyDescent="0.25">
      <c r="A22">
        <v>249.99929065517199</v>
      </c>
      <c r="B22">
        <v>219.08841210344801</v>
      </c>
      <c r="C22">
        <v>25.056051413793099</v>
      </c>
      <c r="D22">
        <v>100</v>
      </c>
      <c r="E22">
        <v>42.789189103300799</v>
      </c>
      <c r="F22">
        <v>26.765878103448301</v>
      </c>
      <c r="G22">
        <v>0</v>
      </c>
      <c r="H22">
        <v>0</v>
      </c>
      <c r="I22">
        <v>0</v>
      </c>
      <c r="J22">
        <v>1.3139965462962999</v>
      </c>
      <c r="K22">
        <v>3.0019999999999798</v>
      </c>
      <c r="L22">
        <v>300.199999999998</v>
      </c>
      <c r="M22">
        <v>9.0948933851132702E-2</v>
      </c>
      <c r="N22">
        <v>300</v>
      </c>
      <c r="O22">
        <v>1</v>
      </c>
      <c r="P22">
        <v>-1.4536769104938301</v>
      </c>
      <c r="Q22">
        <v>-1.70607071604938</v>
      </c>
      <c r="R22">
        <v>21</v>
      </c>
      <c r="S22">
        <v>359</v>
      </c>
      <c r="T22" s="6">
        <v>42742.704988425925</v>
      </c>
      <c r="X22" s="1"/>
      <c r="Y22" s="1"/>
      <c r="Z22" s="1"/>
      <c r="AC22" s="1"/>
      <c r="AF22" s="1">
        <f t="shared" si="5"/>
        <v>0</v>
      </c>
      <c r="AG22" s="1">
        <v>0</v>
      </c>
    </row>
    <row r="23" spans="1:34" x14ac:dyDescent="0.25">
      <c r="A23">
        <v>300.00027155172398</v>
      </c>
      <c r="B23">
        <v>264.16126231034502</v>
      </c>
      <c r="C23">
        <v>25.1147185172414</v>
      </c>
      <c r="D23">
        <v>100</v>
      </c>
      <c r="E23">
        <v>39.9977152966676</v>
      </c>
      <c r="F23">
        <v>34.555360862069001</v>
      </c>
      <c r="G23">
        <v>0</v>
      </c>
      <c r="H23">
        <v>0</v>
      </c>
      <c r="I23">
        <v>0</v>
      </c>
      <c r="J23">
        <v>1.31212514660494</v>
      </c>
      <c r="K23">
        <v>3.00199999999997</v>
      </c>
      <c r="L23">
        <v>300.20000000000198</v>
      </c>
      <c r="M23">
        <v>8.3550694374776094E-2</v>
      </c>
      <c r="N23">
        <v>300</v>
      </c>
      <c r="O23">
        <v>1</v>
      </c>
      <c r="P23">
        <v>-1.39924348611111</v>
      </c>
      <c r="Q23">
        <v>-1.52504872376543</v>
      </c>
      <c r="R23">
        <v>22</v>
      </c>
      <c r="S23">
        <v>719</v>
      </c>
      <c r="T23" s="6">
        <v>42742.788321759261</v>
      </c>
      <c r="X23" s="1"/>
      <c r="Y23" s="1"/>
      <c r="Z23" s="1"/>
      <c r="AC23" s="1"/>
      <c r="AF23" s="1">
        <f t="shared" si="5"/>
        <v>0</v>
      </c>
      <c r="AG23" s="1">
        <v>0</v>
      </c>
    </row>
    <row r="24" spans="1:34" x14ac:dyDescent="0.25">
      <c r="A24">
        <v>299.99985062068998</v>
      </c>
      <c r="B24">
        <v>264.070948137931</v>
      </c>
      <c r="C24">
        <v>25.120690862069001</v>
      </c>
      <c r="D24">
        <v>100</v>
      </c>
      <c r="E24">
        <v>40.026854434402402</v>
      </c>
      <c r="F24">
        <v>32.436383896551703</v>
      </c>
      <c r="G24">
        <v>2.5630382654321</v>
      </c>
      <c r="H24">
        <v>6.8185267685185202</v>
      </c>
      <c r="I24">
        <v>6.1068639783950696</v>
      </c>
      <c r="J24">
        <v>29.128032200617302</v>
      </c>
      <c r="K24">
        <v>30.260867283950901</v>
      </c>
      <c r="L24">
        <v>300.199999999998</v>
      </c>
      <c r="M24">
        <v>8.4478189605611195E-2</v>
      </c>
      <c r="N24">
        <v>300</v>
      </c>
      <c r="O24">
        <v>1</v>
      </c>
      <c r="P24">
        <v>15.530124632715999</v>
      </c>
      <c r="Q24">
        <v>0.77804331172839503</v>
      </c>
      <c r="R24">
        <v>23</v>
      </c>
      <c r="S24">
        <v>359</v>
      </c>
      <c r="T24" s="6">
        <v>42742.829988425925</v>
      </c>
      <c r="U24" s="1">
        <f>$F$23-F24</f>
        <v>2.1189769655172981</v>
      </c>
      <c r="V24" s="1">
        <f>INDEX(LINEST(U24:U28,G24:G28),1)</f>
        <v>0.84894477627791165</v>
      </c>
      <c r="W24" s="1">
        <f>INDEX(LINEST(U24:U28,G24:G28),2)</f>
        <v>-3.8797920535253994E-2</v>
      </c>
      <c r="X24" s="1">
        <f>(J24-$J$23)-((P24-$P$23)+(Q24-$Q$23))/0.93</f>
        <v>7.1358423719468398</v>
      </c>
      <c r="Y24" s="1">
        <f>(J24-$J$2)-(P24-$P$23)/$Y$2</f>
        <v>3.5635853096883565</v>
      </c>
      <c r="Z24" s="1">
        <f>(H24-I24)^2</f>
        <v>0.5064639268462946</v>
      </c>
      <c r="AA24" s="8">
        <f>INDEX(LINEST(U24:U28,Z24:Z28),1)</f>
        <v>4.1464144941471011</v>
      </c>
      <c r="AB24" s="1">
        <f>Z24/X24</f>
        <v>7.0974651687565005E-2</v>
      </c>
      <c r="AC24" s="1">
        <f t="shared" si="0"/>
        <v>0.88023693209038856</v>
      </c>
      <c r="AD24" s="1">
        <f>INDEX(LINEST(U24:U28,X24:X28),1)</f>
        <v>0.36411144911014964</v>
      </c>
      <c r="AE24" s="1">
        <f>Z24/Y24</f>
        <v>0.14212201556375426</v>
      </c>
      <c r="AF24" s="1">
        <f t="shared" si="5"/>
        <v>0.71166279012345068</v>
      </c>
      <c r="AG24" s="1">
        <v>1.5580366916167803</v>
      </c>
      <c r="AH24" s="1">
        <f>AG24/AF24</f>
        <v>2.1892906489413488</v>
      </c>
    </row>
    <row r="25" spans="1:34" x14ac:dyDescent="0.25">
      <c r="A25">
        <v>300.00122068965499</v>
      </c>
      <c r="B25">
        <v>264.04898389655199</v>
      </c>
      <c r="C25">
        <v>25.122723172413799</v>
      </c>
      <c r="D25">
        <v>100</v>
      </c>
      <c r="E25">
        <v>40.340629402504902</v>
      </c>
      <c r="F25">
        <v>32.019176620689699</v>
      </c>
      <c r="G25">
        <v>3.0182000432098799</v>
      </c>
      <c r="H25">
        <v>7.3929684969135803</v>
      </c>
      <c r="I25">
        <v>6.6200462716049397</v>
      </c>
      <c r="J25">
        <v>33.870180175925903</v>
      </c>
      <c r="K25">
        <v>36.023999999999901</v>
      </c>
      <c r="L25">
        <v>300.199999999998</v>
      </c>
      <c r="M25">
        <v>8.6032895466134796E-2</v>
      </c>
      <c r="N25">
        <v>300</v>
      </c>
      <c r="O25">
        <v>1</v>
      </c>
      <c r="P25">
        <v>18.596345172839499</v>
      </c>
      <c r="Q25">
        <v>1.2126354876543199</v>
      </c>
      <c r="R25">
        <v>24</v>
      </c>
      <c r="S25">
        <v>359</v>
      </c>
      <c r="T25" s="6">
        <v>42742.871655092589</v>
      </c>
      <c r="U25" s="1">
        <f t="shared" ref="U25:U28" si="20">$F$23-F25</f>
        <v>2.5361842413793028</v>
      </c>
      <c r="X25" s="1">
        <f t="shared" ref="X25:X28" si="21">(J25-$J$23)-((P25-$P$23)+(Q25-$Q$23))/0.93</f>
        <v>8.113675598815199</v>
      </c>
      <c r="Y25" s="1">
        <f t="shared" ref="Y25:Y28" si="22">(J25-$J$2)-(P25-$P$23)/$Y$2</f>
        <v>3.9254182276776746</v>
      </c>
      <c r="Z25" s="1">
        <f>(H25-I25)^2</f>
        <v>0.59740876637606088</v>
      </c>
      <c r="AB25" s="1">
        <f t="shared" ref="AB25:AB28" si="23">Z25/X25</f>
        <v>7.3629856049864453E-2</v>
      </c>
      <c r="AC25" s="1">
        <f t="shared" si="0"/>
        <v>0.88015969831571172</v>
      </c>
      <c r="AE25" s="1">
        <f t="shared" ref="AE25:AE28" si="24">Z25/Y25</f>
        <v>0.1521898385664488</v>
      </c>
      <c r="AF25" s="1">
        <f t="shared" si="5"/>
        <v>0.77292222530864052</v>
      </c>
      <c r="AG25" s="1">
        <v>1.7013053532934306</v>
      </c>
      <c r="AH25" s="1">
        <f t="shared" ref="AH25:AH28" si="25">AG25/AF25</f>
        <v>2.2011339531788874</v>
      </c>
    </row>
    <row r="26" spans="1:34" x14ac:dyDescent="0.25">
      <c r="A26">
        <v>300.00181531034502</v>
      </c>
      <c r="B26">
        <v>264.02734789655199</v>
      </c>
      <c r="C26">
        <v>25.128658344827599</v>
      </c>
      <c r="D26">
        <v>100</v>
      </c>
      <c r="E26">
        <v>40.920534286141802</v>
      </c>
      <c r="F26">
        <v>31.618140758620701</v>
      </c>
      <c r="G26">
        <v>3.5010574351851802</v>
      </c>
      <c r="H26">
        <v>7.9497392870370502</v>
      </c>
      <c r="I26">
        <v>7.11545252160494</v>
      </c>
      <c r="J26">
        <v>38.810214737654299</v>
      </c>
      <c r="K26">
        <v>42.028000000000098</v>
      </c>
      <c r="L26">
        <v>300.199999999998</v>
      </c>
      <c r="M26">
        <v>8.8172336757624606E-2</v>
      </c>
      <c r="N26">
        <v>300</v>
      </c>
      <c r="O26">
        <v>1</v>
      </c>
      <c r="P26">
        <v>21.6865086141975</v>
      </c>
      <c r="Q26">
        <v>1.6305149876543199</v>
      </c>
      <c r="R26">
        <v>25</v>
      </c>
      <c r="S26">
        <v>359</v>
      </c>
      <c r="T26" s="6">
        <v>42742.913321759261</v>
      </c>
      <c r="U26" s="1">
        <f t="shared" si="20"/>
        <v>2.9372201034483005</v>
      </c>
      <c r="X26" s="1">
        <f t="shared" si="21"/>
        <v>9.2816209762876802</v>
      </c>
      <c r="Y26" s="1">
        <f t="shared" si="22"/>
        <v>4.4509335874660678</v>
      </c>
      <c r="Z26" s="1">
        <f>(H26-I26)^2</f>
        <v>0.69603440697517294</v>
      </c>
      <c r="AB26" s="1">
        <f t="shared" si="23"/>
        <v>7.49906087259299E-2</v>
      </c>
      <c r="AC26" s="1">
        <f t="shared" si="0"/>
        <v>0.88008583422544207</v>
      </c>
      <c r="AE26" s="1">
        <f t="shared" si="24"/>
        <v>0.1563794186763923</v>
      </c>
      <c r="AF26" s="1">
        <f t="shared" si="5"/>
        <v>0.83428676543211022</v>
      </c>
      <c r="AG26" s="1">
        <v>1.8416487215568802</v>
      </c>
      <c r="AH26" s="1">
        <f t="shared" si="25"/>
        <v>2.2074528781515759</v>
      </c>
    </row>
    <row r="27" spans="1:34" x14ac:dyDescent="0.25">
      <c r="A27">
        <v>300.00169424137903</v>
      </c>
      <c r="B27">
        <v>264.00555213793098</v>
      </c>
      <c r="C27">
        <v>25.1228214482759</v>
      </c>
      <c r="D27">
        <v>100</v>
      </c>
      <c r="E27">
        <v>41.729827372736999</v>
      </c>
      <c r="F27">
        <v>31.210699241379299</v>
      </c>
      <c r="G27">
        <v>3.95680660802469</v>
      </c>
      <c r="H27">
        <v>8.4433520339506103</v>
      </c>
      <c r="I27">
        <v>7.5555692561728396</v>
      </c>
      <c r="J27">
        <v>43.4557511388889</v>
      </c>
      <c r="K27">
        <v>45.0300000000002</v>
      </c>
      <c r="L27">
        <v>300.199999999998</v>
      </c>
      <c r="M27">
        <v>9.0797714861930098E-2</v>
      </c>
      <c r="N27">
        <v>300</v>
      </c>
      <c r="O27">
        <v>1</v>
      </c>
      <c r="P27">
        <v>24.683803006172798</v>
      </c>
      <c r="Q27">
        <v>2.0106416327160499</v>
      </c>
      <c r="R27">
        <v>26</v>
      </c>
      <c r="S27">
        <v>359</v>
      </c>
      <c r="T27" s="6">
        <v>42742.954988425925</v>
      </c>
      <c r="U27" s="1">
        <f t="shared" si="20"/>
        <v>3.3446616206897026</v>
      </c>
      <c r="X27" s="1">
        <f t="shared" si="21"/>
        <v>10.295521853826553</v>
      </c>
      <c r="Y27" s="1">
        <f t="shared" si="22"/>
        <v>4.8146208573073892</v>
      </c>
      <c r="Z27" s="1">
        <f>(H27-I27)^2</f>
        <v>0.78815826051881455</v>
      </c>
      <c r="AB27" s="1">
        <f t="shared" si="23"/>
        <v>7.6553502747010199E-2</v>
      </c>
      <c r="AC27" s="1">
        <f t="shared" si="0"/>
        <v>0.88001353727527343</v>
      </c>
      <c r="AE27" s="1">
        <f t="shared" si="24"/>
        <v>0.16370100240034219</v>
      </c>
      <c r="AF27" s="1">
        <f t="shared" si="5"/>
        <v>0.8877827777777707</v>
      </c>
      <c r="AG27" s="1">
        <v>1.9656715538922098</v>
      </c>
      <c r="AH27" s="1">
        <f t="shared" si="25"/>
        <v>2.2141357132569377</v>
      </c>
    </row>
    <row r="28" spans="1:34" s="22" customFormat="1" x14ac:dyDescent="0.25">
      <c r="A28">
        <v>300.00309182758599</v>
      </c>
      <c r="B28">
        <v>263.98008465517199</v>
      </c>
      <c r="C28">
        <v>25.129237</v>
      </c>
      <c r="D28">
        <v>100</v>
      </c>
      <c r="E28">
        <v>42.724861041828802</v>
      </c>
      <c r="F28">
        <v>30.825963413793101</v>
      </c>
      <c r="G28">
        <v>4.4654873425925903</v>
      </c>
      <c r="H28">
        <v>8.9458492716049491</v>
      </c>
      <c r="I28">
        <v>7.9990871543209998</v>
      </c>
      <c r="J28">
        <v>48.472887617283902</v>
      </c>
      <c r="K28">
        <v>54.033444444444498</v>
      </c>
      <c r="L28">
        <v>300.18611111110903</v>
      </c>
      <c r="M28">
        <v>9.3885024116882002E-2</v>
      </c>
      <c r="N28">
        <v>300</v>
      </c>
      <c r="O28">
        <v>1</v>
      </c>
      <c r="P28">
        <v>27.7958585493827</v>
      </c>
      <c r="Q28">
        <v>2.3837409537037102</v>
      </c>
      <c r="R28" s="22">
        <v>27</v>
      </c>
      <c r="S28" s="22">
        <v>359</v>
      </c>
      <c r="T28" s="23">
        <v>42742.996655092589</v>
      </c>
      <c r="U28" s="4">
        <f t="shared" si="20"/>
        <v>3.7293974482759005</v>
      </c>
      <c r="V28" s="4"/>
      <c r="W28" s="4"/>
      <c r="X28" s="4">
        <f t="shared" si="21"/>
        <v>11.565179983622031</v>
      </c>
      <c r="Y28" s="1">
        <f t="shared" si="22"/>
        <v>5.3859637025453893</v>
      </c>
      <c r="Z28" s="4">
        <f>(H28-I28)^2</f>
        <v>0.89635850672398665</v>
      </c>
      <c r="AA28" s="4"/>
      <c r="AB28" s="4">
        <f t="shared" si="23"/>
        <v>7.7504933601842782E-2</v>
      </c>
      <c r="AC28" s="4">
        <f t="shared" si="0"/>
        <v>0.87992454693394728</v>
      </c>
      <c r="AD28" s="4"/>
      <c r="AE28" s="1">
        <f t="shared" si="24"/>
        <v>0.16642490670710805</v>
      </c>
      <c r="AF28" s="4">
        <f t="shared" si="5"/>
        <v>0.94676211728394932</v>
      </c>
      <c r="AG28" s="4">
        <v>2.0778447784431204</v>
      </c>
      <c r="AH28" s="1">
        <f t="shared" si="25"/>
        <v>2.1946851701291097</v>
      </c>
    </row>
    <row r="29" spans="1:34" x14ac:dyDescent="0.25">
      <c r="A29">
        <v>299.99867399999999</v>
      </c>
      <c r="B29">
        <v>264.13048358620699</v>
      </c>
      <c r="C29">
        <v>25.116756896551699</v>
      </c>
      <c r="D29">
        <v>100</v>
      </c>
      <c r="E29">
        <v>41.593721355141497</v>
      </c>
      <c r="F29">
        <v>34.505464344827601</v>
      </c>
      <c r="G29">
        <v>0</v>
      </c>
      <c r="H29">
        <v>0</v>
      </c>
      <c r="I29">
        <v>0</v>
      </c>
      <c r="J29">
        <v>1.3423081882716099</v>
      </c>
      <c r="K29">
        <v>3.0019999999999798</v>
      </c>
      <c r="L29">
        <v>300.199999999998</v>
      </c>
      <c r="M29">
        <v>9.0802797518658607E-2</v>
      </c>
      <c r="N29">
        <v>300</v>
      </c>
      <c r="O29">
        <v>1</v>
      </c>
      <c r="P29">
        <v>-1.1684425802469101</v>
      </c>
      <c r="Q29">
        <v>-1.2254044845679</v>
      </c>
      <c r="R29">
        <v>28</v>
      </c>
      <c r="S29">
        <v>359</v>
      </c>
      <c r="T29" s="6">
        <v>42743.038321759261</v>
      </c>
      <c r="X29" s="1"/>
      <c r="Y29" s="1"/>
      <c r="Z29" s="1"/>
      <c r="AC29" s="1">
        <f t="shared" si="0"/>
        <v>0.8804388368270154</v>
      </c>
      <c r="AF29" s="1">
        <f t="shared" si="5"/>
        <v>0</v>
      </c>
      <c r="AG29" s="1">
        <v>0</v>
      </c>
    </row>
    <row r="30" spans="1:34" x14ac:dyDescent="0.25">
      <c r="A30">
        <v>349.99829310344802</v>
      </c>
      <c r="B30">
        <v>310.33487351724102</v>
      </c>
      <c r="C30">
        <v>25.174232724137902</v>
      </c>
      <c r="D30">
        <v>100</v>
      </c>
      <c r="E30">
        <v>39.532070807204299</v>
      </c>
      <c r="F30">
        <v>43.169535310344799</v>
      </c>
      <c r="G30">
        <v>0</v>
      </c>
      <c r="H30">
        <v>0</v>
      </c>
      <c r="I30">
        <v>0</v>
      </c>
      <c r="J30">
        <v>1.3410100324074099</v>
      </c>
      <c r="K30">
        <v>3.00199999999997</v>
      </c>
      <c r="L30">
        <v>300.20000000000198</v>
      </c>
      <c r="M30">
        <v>8.5161763246694097E-2</v>
      </c>
      <c r="N30">
        <v>300</v>
      </c>
      <c r="O30">
        <v>1</v>
      </c>
      <c r="P30">
        <v>-1.2282432993827199</v>
      </c>
      <c r="Q30">
        <v>-1.2552331219135799</v>
      </c>
      <c r="R30">
        <v>29</v>
      </c>
      <c r="S30">
        <v>719</v>
      </c>
      <c r="T30" s="6">
        <v>42743.121655092589</v>
      </c>
      <c r="X30" s="1"/>
      <c r="Y30" s="1"/>
      <c r="Z30" s="1"/>
      <c r="AC30" s="1">
        <f t="shared" si="0"/>
        <v>0.88667539137259799</v>
      </c>
      <c r="AF30" s="1">
        <f t="shared" si="5"/>
        <v>0</v>
      </c>
      <c r="AG30" s="1">
        <v>0</v>
      </c>
    </row>
    <row r="31" spans="1:34" x14ac:dyDescent="0.25">
      <c r="A31">
        <v>350.00107131034503</v>
      </c>
      <c r="B31">
        <v>310.67969917241402</v>
      </c>
      <c r="C31">
        <v>25.179889689655202</v>
      </c>
      <c r="D31">
        <v>100</v>
      </c>
      <c r="E31">
        <v>39.545107661351302</v>
      </c>
      <c r="F31">
        <v>41.708963896551701</v>
      </c>
      <c r="G31">
        <v>1.9555906049382701</v>
      </c>
      <c r="H31">
        <v>6.7243742716049404</v>
      </c>
      <c r="I31">
        <v>6.1887878179012397</v>
      </c>
      <c r="J31">
        <v>29.181102700617298</v>
      </c>
      <c r="K31">
        <v>30.260867283950901</v>
      </c>
      <c r="L31">
        <v>300.199999999998</v>
      </c>
      <c r="M31">
        <v>8.5834916733103103E-2</v>
      </c>
      <c r="N31">
        <v>300</v>
      </c>
      <c r="O31">
        <v>1</v>
      </c>
      <c r="P31">
        <v>16.2411506172839</v>
      </c>
      <c r="Q31">
        <v>0.986016234567901</v>
      </c>
      <c r="R31">
        <v>30</v>
      </c>
      <c r="S31">
        <v>359</v>
      </c>
      <c r="T31" s="6">
        <v>42743.163321759261</v>
      </c>
      <c r="U31" s="1">
        <f>$F$30-F31</f>
        <v>1.4605714137930974</v>
      </c>
      <c r="V31" s="1">
        <f>INDEX(LINEST(U31:U35,G31:G35),1)</f>
        <v>0.72339177172774571</v>
      </c>
      <c r="W31" s="1">
        <f>INDEX(LINEST(U31:U35,G31:G35),2)</f>
        <v>5.8273317944743441E-2</v>
      </c>
      <c r="X31" s="1">
        <f>(J31-$J$30)-((P31-$P$30)+(Q31-$Q$30))/0.93</f>
        <v>6.6458525895560179</v>
      </c>
      <c r="Y31" s="1">
        <f>(J31-$J$2)-(P31-$P$30)/$Y$2</f>
        <v>2.8451903842033417</v>
      </c>
      <c r="Z31" s="1">
        <f>(H31-I31)^2</f>
        <v>0.28685284939090638</v>
      </c>
      <c r="AA31" s="8">
        <f>INDEX(LINEST(U31:U35,Z31:Z35),1)</f>
        <v>4.7565708560402795</v>
      </c>
      <c r="AB31" s="1">
        <f>Z31/X31</f>
        <v>4.3162686130248616E-2</v>
      </c>
      <c r="AC31" s="1">
        <f t="shared" si="0"/>
        <v>0.88765356634275883</v>
      </c>
      <c r="AD31" s="1">
        <f>INDEX(LINEST(U31:U35,X31:X35),1)</f>
        <v>0.25570544358116576</v>
      </c>
      <c r="AE31" s="1">
        <f>Z31/Y31</f>
        <v>0.10082026530931978</v>
      </c>
      <c r="AF31" s="1">
        <f t="shared" si="5"/>
        <v>0.53558645370370073</v>
      </c>
      <c r="AG31" s="1">
        <v>1.4242492994012004</v>
      </c>
      <c r="AH31" s="1">
        <f>AG31/AF31</f>
        <v>2.6592332377941905</v>
      </c>
    </row>
    <row r="32" spans="1:34" x14ac:dyDescent="0.25">
      <c r="A32">
        <v>349.99864358620698</v>
      </c>
      <c r="B32">
        <v>310.727781137931</v>
      </c>
      <c r="C32">
        <v>25.186063827586199</v>
      </c>
      <c r="D32">
        <v>100</v>
      </c>
      <c r="E32">
        <v>39.769065407646202</v>
      </c>
      <c r="F32">
        <v>41.433222586206902</v>
      </c>
      <c r="G32">
        <v>2.2962369907407401</v>
      </c>
      <c r="H32">
        <v>7.2781244074074101</v>
      </c>
      <c r="I32">
        <v>6.69628601851851</v>
      </c>
      <c r="J32">
        <v>33.891574246913599</v>
      </c>
      <c r="K32">
        <v>36.023999999999901</v>
      </c>
      <c r="L32">
        <v>300.199999999998</v>
      </c>
      <c r="M32">
        <v>8.7006466546111993E-2</v>
      </c>
      <c r="N32">
        <v>300</v>
      </c>
      <c r="O32">
        <v>1</v>
      </c>
      <c r="P32">
        <v>19.220484722222199</v>
      </c>
      <c r="Q32">
        <v>1.3720214660493799</v>
      </c>
      <c r="R32">
        <v>31</v>
      </c>
      <c r="S32">
        <v>359</v>
      </c>
      <c r="T32" s="6">
        <v>42743.204988425925</v>
      </c>
      <c r="U32" s="1">
        <f t="shared" ref="U32:U35" si="26">$F$30-F32</f>
        <v>1.7363127241378962</v>
      </c>
      <c r="X32" s="1">
        <f t="shared" ref="X32:X35" si="27">(J32-$J$30)-((P32-$P$30)+(Q32-$Q$30))/0.93</f>
        <v>7.7376796880891163</v>
      </c>
      <c r="Y32" s="1">
        <f t="shared" ref="Y32:Y35" si="28">(J32-$J$2)-(P32-$P$30)/$Y$2</f>
        <v>3.2994703520163604</v>
      </c>
      <c r="Z32" s="1">
        <f>(H32-I32)^2</f>
        <v>0.33853591078483086</v>
      </c>
      <c r="AB32" s="1">
        <f t="shared" ref="AB32:AB35" si="29">Z32/X32</f>
        <v>4.3751605704995922E-2</v>
      </c>
      <c r="AC32" s="1">
        <f t="shared" si="0"/>
        <v>0.88779710102332643</v>
      </c>
      <c r="AE32" s="1">
        <f t="shared" ref="AE32:AE35" si="30">Z32/Y32</f>
        <v>0.10260310736780709</v>
      </c>
      <c r="AF32" s="1">
        <f t="shared" si="5"/>
        <v>0.58183838888890005</v>
      </c>
      <c r="AG32" s="1">
        <v>1.56242892814371</v>
      </c>
      <c r="AH32" s="1">
        <f t="shared" ref="AH32:AH35" si="31">AG32/AF32</f>
        <v>2.6853314562612165</v>
      </c>
    </row>
    <row r="33" spans="1:34" x14ac:dyDescent="0.25">
      <c r="A33">
        <v>349.99920231034503</v>
      </c>
      <c r="B33">
        <v>310.78869844827602</v>
      </c>
      <c r="C33">
        <v>25.181846965517199</v>
      </c>
      <c r="D33">
        <v>100</v>
      </c>
      <c r="E33">
        <v>40.202636280807504</v>
      </c>
      <c r="F33">
        <v>41.1838585517241</v>
      </c>
      <c r="G33">
        <v>2.6701479104938302</v>
      </c>
      <c r="H33">
        <v>7.82681893827161</v>
      </c>
      <c r="I33">
        <v>7.1978995895061804</v>
      </c>
      <c r="J33">
        <v>38.828893320987703</v>
      </c>
      <c r="K33">
        <v>42.028000000000098</v>
      </c>
      <c r="L33">
        <v>300.199999999998</v>
      </c>
      <c r="M33">
        <v>8.8656885482114506E-2</v>
      </c>
      <c r="N33">
        <v>300</v>
      </c>
      <c r="O33">
        <v>1</v>
      </c>
      <c r="P33">
        <v>22.4769345061728</v>
      </c>
      <c r="Q33">
        <v>1.7948121111111099</v>
      </c>
      <c r="R33">
        <v>32</v>
      </c>
      <c r="S33">
        <v>359</v>
      </c>
      <c r="T33" s="6">
        <v>42743.246655092589</v>
      </c>
      <c r="U33" s="1">
        <f t="shared" si="26"/>
        <v>1.9856767586206985</v>
      </c>
      <c r="X33" s="1">
        <f t="shared" si="27"/>
        <v>8.7188262578488853</v>
      </c>
      <c r="Y33" s="1">
        <f t="shared" si="28"/>
        <v>3.5847183061610366</v>
      </c>
      <c r="Z33" s="1">
        <f>(H33-I33)^2</f>
        <v>0.39553954725153212</v>
      </c>
      <c r="AB33" s="1">
        <f t="shared" si="29"/>
        <v>4.5366146262572724E-2</v>
      </c>
      <c r="AC33" s="1">
        <f t="shared" si="0"/>
        <v>0.88796973363584708</v>
      </c>
      <c r="AE33" s="1">
        <f t="shared" si="30"/>
        <v>0.11034048242276677</v>
      </c>
      <c r="AF33" s="1">
        <f t="shared" si="5"/>
        <v>0.62891934876542965</v>
      </c>
      <c r="AG33" s="1">
        <v>1.6813388233533004</v>
      </c>
      <c r="AH33" s="1">
        <f t="shared" si="31"/>
        <v>2.6733774794077698</v>
      </c>
    </row>
    <row r="34" spans="1:34" x14ac:dyDescent="0.25">
      <c r="A34">
        <v>349.99876455172398</v>
      </c>
      <c r="B34">
        <v>310.84374479310299</v>
      </c>
      <c r="C34">
        <v>25.185544241379301</v>
      </c>
      <c r="D34">
        <v>100</v>
      </c>
      <c r="E34">
        <v>40.824906793409902</v>
      </c>
      <c r="F34">
        <v>40.917921620689697</v>
      </c>
      <c r="G34">
        <v>3.0239897345679001</v>
      </c>
      <c r="H34">
        <v>8.3251744969135704</v>
      </c>
      <c r="I34">
        <v>7.6553674413580204</v>
      </c>
      <c r="J34">
        <v>43.531783861111101</v>
      </c>
      <c r="K34">
        <v>45.0300000000002</v>
      </c>
      <c r="L34">
        <v>300.199999999998</v>
      </c>
      <c r="M34">
        <v>9.0723220210423394E-2</v>
      </c>
      <c r="N34">
        <v>300</v>
      </c>
      <c r="O34">
        <v>1</v>
      </c>
      <c r="P34">
        <v>25.6187908487654</v>
      </c>
      <c r="Q34">
        <v>2.1503423611111101</v>
      </c>
      <c r="R34">
        <v>33</v>
      </c>
      <c r="S34">
        <v>359</v>
      </c>
      <c r="T34" s="6">
        <v>42743.288321759261</v>
      </c>
      <c r="U34" s="1">
        <f t="shared" si="26"/>
        <v>2.2516136896551018</v>
      </c>
      <c r="X34" s="1">
        <f t="shared" si="27"/>
        <v>9.6610860532490577</v>
      </c>
      <c r="Y34" s="1">
        <f t="shared" si="28"/>
        <v>3.7992426425807153</v>
      </c>
      <c r="Z34" s="1">
        <f>(H34-I34)^2</f>
        <v>0.44864149167199563</v>
      </c>
      <c r="AB34" s="1">
        <f t="shared" si="29"/>
        <v>4.6437997674300388E-2</v>
      </c>
      <c r="AC34" s="1">
        <f t="shared" si="0"/>
        <v>0.8881281200841652</v>
      </c>
      <c r="AE34" s="1">
        <f t="shared" si="30"/>
        <v>0.11808708573750017</v>
      </c>
      <c r="AF34" s="1">
        <f t="shared" si="5"/>
        <v>0.66980705555554998</v>
      </c>
      <c r="AG34" s="1">
        <v>1.7978950718562903</v>
      </c>
      <c r="AH34" s="1">
        <f t="shared" si="31"/>
        <v>2.6841984672214059</v>
      </c>
    </row>
    <row r="35" spans="1:34" x14ac:dyDescent="0.25">
      <c r="A35">
        <v>350.00015896551702</v>
      </c>
      <c r="B35">
        <v>310.91248189655198</v>
      </c>
      <c r="C35">
        <v>25.185014896551699</v>
      </c>
      <c r="D35">
        <v>100</v>
      </c>
      <c r="E35">
        <v>41.624216678665</v>
      </c>
      <c r="F35">
        <v>40.659889896551697</v>
      </c>
      <c r="G35">
        <v>3.3973623827160502</v>
      </c>
      <c r="H35">
        <v>8.8062202654321098</v>
      </c>
      <c r="I35">
        <v>8.0946175925925896</v>
      </c>
      <c r="J35">
        <v>48.428613234567898</v>
      </c>
      <c r="K35">
        <v>54.034388888888898</v>
      </c>
      <c r="L35">
        <v>300.19135802468998</v>
      </c>
      <c r="M35">
        <v>9.3175867143424698E-2</v>
      </c>
      <c r="N35">
        <v>300</v>
      </c>
      <c r="O35">
        <v>1</v>
      </c>
      <c r="P35">
        <v>28.7379151882716</v>
      </c>
      <c r="Q35">
        <v>2.5348769012345702</v>
      </c>
      <c r="R35">
        <v>34</v>
      </c>
      <c r="S35">
        <v>359</v>
      </c>
      <c r="T35" s="6">
        <v>42743.329988425925</v>
      </c>
      <c r="U35" s="1">
        <f t="shared" si="26"/>
        <v>2.5096454137931019</v>
      </c>
      <c r="X35" s="1">
        <f t="shared" si="27"/>
        <v>10.790540287319125</v>
      </c>
      <c r="Y35" s="1">
        <f t="shared" si="28"/>
        <v>4.2401801024572308</v>
      </c>
      <c r="Z35" s="1">
        <f>(H35-I35)^2</f>
        <v>0.50637836399234915</v>
      </c>
      <c r="AB35" s="1">
        <f t="shared" si="29"/>
        <v>4.6927989749265576E-2</v>
      </c>
      <c r="AC35" s="1">
        <f t="shared" si="0"/>
        <v>0.88832097338328331</v>
      </c>
      <c r="AE35" s="1">
        <f t="shared" si="30"/>
        <v>0.11942378666861281</v>
      </c>
      <c r="AF35" s="1">
        <f t="shared" si="5"/>
        <v>0.71160267283952017</v>
      </c>
      <c r="AG35" s="1">
        <v>1.9103098742515101</v>
      </c>
      <c r="AH35" s="1">
        <f t="shared" si="31"/>
        <v>2.684517564596502</v>
      </c>
    </row>
    <row r="36" spans="1:34" x14ac:dyDescent="0.25">
      <c r="A36">
        <v>349.99924113793099</v>
      </c>
      <c r="B36">
        <v>310.25321162069002</v>
      </c>
      <c r="C36">
        <v>25.170939862069002</v>
      </c>
      <c r="D36">
        <v>100</v>
      </c>
      <c r="E36">
        <v>40.747990559377001</v>
      </c>
      <c r="F36">
        <v>43.144061689655203</v>
      </c>
      <c r="G36">
        <v>0</v>
      </c>
      <c r="H36">
        <v>0</v>
      </c>
      <c r="I36">
        <v>0</v>
      </c>
      <c r="J36">
        <v>1.36489486111111</v>
      </c>
      <c r="K36">
        <v>3.0019999999999798</v>
      </c>
      <c r="L36">
        <v>300.199999999998</v>
      </c>
      <c r="M36">
        <v>9.0733593384460506E-2</v>
      </c>
      <c r="N36">
        <v>300</v>
      </c>
      <c r="O36">
        <v>1</v>
      </c>
      <c r="P36">
        <v>-1.1319783888888899</v>
      </c>
      <c r="Q36">
        <v>-1.1061027901234599</v>
      </c>
      <c r="R36">
        <v>35</v>
      </c>
      <c r="S36">
        <v>359</v>
      </c>
      <c r="T36" s="6">
        <v>42743.371655092589</v>
      </c>
      <c r="X36" s="1"/>
      <c r="Y36" s="1"/>
      <c r="AC36" s="1"/>
      <c r="AF36" s="1">
        <f t="shared" si="5"/>
        <v>0</v>
      </c>
      <c r="AG36" s="1">
        <v>0</v>
      </c>
    </row>
    <row r="37" spans="1:34" x14ac:dyDescent="0.25">
      <c r="A37">
        <v>400.00033565517202</v>
      </c>
      <c r="B37">
        <v>358.06781527586202</v>
      </c>
      <c r="C37">
        <v>25.236067310344801</v>
      </c>
      <c r="D37">
        <v>100</v>
      </c>
      <c r="E37">
        <v>39.1212313968431</v>
      </c>
      <c r="F37">
        <v>52.910613448275903</v>
      </c>
      <c r="G37">
        <v>0</v>
      </c>
      <c r="H37">
        <v>0</v>
      </c>
      <c r="I37">
        <v>0</v>
      </c>
      <c r="J37">
        <v>1.36355735802469</v>
      </c>
      <c r="K37">
        <v>3.00199999999997</v>
      </c>
      <c r="L37">
        <v>300.20000000000198</v>
      </c>
      <c r="M37">
        <v>8.6174674854318803E-2</v>
      </c>
      <c r="N37">
        <v>300</v>
      </c>
      <c r="O37">
        <v>1</v>
      </c>
      <c r="P37">
        <v>-1.1230960910493799</v>
      </c>
      <c r="Q37">
        <v>-1.0903861820987699</v>
      </c>
      <c r="R37">
        <v>36</v>
      </c>
      <c r="S37">
        <v>719</v>
      </c>
      <c r="T37" s="6">
        <v>42743.454988425925</v>
      </c>
      <c r="X37" s="1"/>
      <c r="Y37" s="1"/>
      <c r="AC37" s="1"/>
      <c r="AF37" s="1">
        <f t="shared" si="5"/>
        <v>0</v>
      </c>
      <c r="AG37" s="1">
        <v>0</v>
      </c>
    </row>
    <row r="38" spans="1:34" x14ac:dyDescent="0.25">
      <c r="A38">
        <v>400.00074924137903</v>
      </c>
      <c r="B38">
        <v>358.76271531034502</v>
      </c>
      <c r="C38">
        <v>25.2483232413793</v>
      </c>
      <c r="D38">
        <v>100</v>
      </c>
      <c r="E38">
        <v>39.135270408112802</v>
      </c>
      <c r="F38">
        <v>51.534742896551698</v>
      </c>
      <c r="G38">
        <v>1.94352724691358</v>
      </c>
      <c r="H38">
        <v>6.7066543024691399</v>
      </c>
      <c r="I38">
        <v>6.1726239135802397</v>
      </c>
      <c r="J38">
        <v>29.105083820987598</v>
      </c>
      <c r="K38">
        <v>30.196043209876802</v>
      </c>
      <c r="L38">
        <v>300.199999999998</v>
      </c>
      <c r="M38">
        <v>8.6696275340393203E-2</v>
      </c>
      <c r="N38">
        <v>300</v>
      </c>
      <c r="O38">
        <v>1</v>
      </c>
      <c r="P38">
        <v>16.2652792098765</v>
      </c>
      <c r="Q38">
        <v>1.1986229722222199</v>
      </c>
      <c r="R38">
        <v>37</v>
      </c>
      <c r="S38">
        <v>359</v>
      </c>
      <c r="T38" s="6">
        <v>42743.496655092589</v>
      </c>
      <c r="U38" s="1">
        <f>$F$37-F38</f>
        <v>1.3758705517242049</v>
      </c>
      <c r="V38" s="1">
        <f>INDEX(LINEST(U38:U42,G38:G42),1)</f>
        <v>0.68557030209032188</v>
      </c>
      <c r="W38" s="1">
        <f>INDEX(LINEST(U38:U42,G38:G42),2)</f>
        <v>5.7059139710588402E-2</v>
      </c>
      <c r="X38" s="1">
        <f>(J38-$J$37)-((P38-$P$37)+(Q38-$Q$37))/0.93</f>
        <v>6.5830485540953099</v>
      </c>
      <c r="Y38" s="1">
        <f>(J38-$J$2)-(P38-$P$37)/$Y$2</f>
        <v>2.8849123842032682</v>
      </c>
      <c r="Z38" s="1">
        <f>(H38-I38)^2</f>
        <v>0.28518845625682998</v>
      </c>
      <c r="AA38" s="8">
        <f>INDEX(LINEST(U38:U42,Z38:Z42),1)</f>
        <v>4.5104938506916854</v>
      </c>
      <c r="AB38" s="1">
        <f>Z38/X38</f>
        <v>4.3321639497769529E-2</v>
      </c>
      <c r="AC38" s="1">
        <f t="shared" si="0"/>
        <v>0.89690510827981207</v>
      </c>
      <c r="AD38" s="1">
        <f>INDEX(LINEST(U38:U42,X38:X42),1)</f>
        <v>0.28694540904083371</v>
      </c>
      <c r="AE38" s="1">
        <f>Z38/Y38</f>
        <v>9.8855153389897837E-2</v>
      </c>
      <c r="AF38" s="1">
        <f t="shared" si="5"/>
        <v>0.5340303888889002</v>
      </c>
      <c r="AG38" s="1">
        <v>1.3803130119760496</v>
      </c>
      <c r="AH38" s="1">
        <f>AG38/AF38</f>
        <v>2.5847087369838988</v>
      </c>
    </row>
    <row r="39" spans="1:34" x14ac:dyDescent="0.25">
      <c r="A39">
        <v>400.001865793104</v>
      </c>
      <c r="B39">
        <v>358.87201355172402</v>
      </c>
      <c r="C39">
        <v>25.258749655172402</v>
      </c>
      <c r="D39">
        <v>100</v>
      </c>
      <c r="E39">
        <v>39.3285541150317</v>
      </c>
      <c r="F39">
        <v>51.262968034482803</v>
      </c>
      <c r="G39">
        <v>2.3012407962963</v>
      </c>
      <c r="H39">
        <v>7.2849760864197401</v>
      </c>
      <c r="I39">
        <v>6.70241648765432</v>
      </c>
      <c r="J39">
        <v>33.958596941358103</v>
      </c>
      <c r="K39">
        <v>36.023999999999901</v>
      </c>
      <c r="L39">
        <v>300.199999999998</v>
      </c>
      <c r="M39">
        <v>8.7640363252375994E-2</v>
      </c>
      <c r="N39">
        <v>300</v>
      </c>
      <c r="O39">
        <v>1</v>
      </c>
      <c r="P39">
        <v>19.533461206790101</v>
      </c>
      <c r="Q39">
        <v>1.7288953271604901</v>
      </c>
      <c r="R39">
        <v>38</v>
      </c>
      <c r="S39">
        <v>359</v>
      </c>
      <c r="T39" s="6">
        <v>42743.538321759261</v>
      </c>
      <c r="U39" s="1">
        <f t="shared" ref="U39:U42" si="32">$F$37-F39</f>
        <v>1.6476454137931</v>
      </c>
      <c r="X39" s="1">
        <f t="shared" ref="X39:X42" si="33">(J39-$J$37)-((P39-$P$37)+(Q39-$Q$37))/0.93</f>
        <v>7.3522021563455198</v>
      </c>
      <c r="Y39" s="1">
        <f t="shared" ref="Y39:Y42" si="34">(J39-$J$2)-(P39-$P$37)/$Y$2</f>
        <v>3.0695940804114876</v>
      </c>
      <c r="Z39" s="1">
        <f>(H39-I39)^2</f>
        <v>0.33937568611372737</v>
      </c>
      <c r="AB39" s="1">
        <f t="shared" ref="AB39:AB42" si="35">Z39/X39</f>
        <v>4.6159732675579365E-2</v>
      </c>
      <c r="AC39" s="1">
        <f t="shared" si="0"/>
        <v>0.8971758490180296</v>
      </c>
      <c r="AE39" s="1">
        <f t="shared" ref="AE39:AE42" si="36">Z39/Y39</f>
        <v>0.11056044454849649</v>
      </c>
      <c r="AF39" s="1">
        <f t="shared" si="5"/>
        <v>0.58255959876542018</v>
      </c>
      <c r="AG39" s="1">
        <v>1.5077102994012108</v>
      </c>
      <c r="AH39" s="1">
        <f t="shared" ref="AH39:AH42" si="37">AG39/AF39</f>
        <v>2.5880790610890303</v>
      </c>
    </row>
    <row r="40" spans="1:34" x14ac:dyDescent="0.25">
      <c r="A40">
        <v>400.00094393103501</v>
      </c>
      <c r="B40">
        <v>358.99584851724097</v>
      </c>
      <c r="C40">
        <v>25.2622753448276</v>
      </c>
      <c r="D40">
        <v>100</v>
      </c>
      <c r="E40">
        <v>39.693985130697698</v>
      </c>
      <c r="F40">
        <v>51.009403862069</v>
      </c>
      <c r="G40">
        <v>2.6555677815384602</v>
      </c>
      <c r="H40">
        <v>7.8212008461538396</v>
      </c>
      <c r="I40">
        <v>7.1956594769230904</v>
      </c>
      <c r="J40">
        <v>38.732007172307704</v>
      </c>
      <c r="K40">
        <v>42.028000000000098</v>
      </c>
      <c r="L40">
        <v>300.199999999998</v>
      </c>
      <c r="M40">
        <v>8.8978712250516206E-2</v>
      </c>
      <c r="N40">
        <v>300</v>
      </c>
      <c r="O40">
        <v>1</v>
      </c>
      <c r="P40">
        <v>22.677433895384599</v>
      </c>
      <c r="Q40">
        <v>2.1745905815384599</v>
      </c>
      <c r="R40">
        <v>39</v>
      </c>
      <c r="S40">
        <v>360</v>
      </c>
      <c r="T40" s="6">
        <v>42743.580104166664</v>
      </c>
      <c r="U40" s="1">
        <f t="shared" si="32"/>
        <v>1.9012095862069032</v>
      </c>
      <c r="X40" s="1">
        <f t="shared" si="33"/>
        <v>8.2657543840989192</v>
      </c>
      <c r="Y40" s="1">
        <f t="shared" si="34"/>
        <v>3.3516147562260912</v>
      </c>
      <c r="Z40" s="1">
        <f>(H40-I40)^2</f>
        <v>0.39130200461908049</v>
      </c>
      <c r="AB40" s="1">
        <f t="shared" si="35"/>
        <v>4.7340144218637796E-2</v>
      </c>
      <c r="AC40" s="1">
        <f t="shared" si="0"/>
        <v>0.89748750337733252</v>
      </c>
      <c r="AE40" s="1">
        <f t="shared" si="36"/>
        <v>0.11675029294228477</v>
      </c>
      <c r="AF40" s="1">
        <f t="shared" si="5"/>
        <v>0.62554136923074921</v>
      </c>
      <c r="AG40" s="1">
        <v>1.633310242514959</v>
      </c>
      <c r="AH40" s="1">
        <f t="shared" si="37"/>
        <v>2.6110347338394253</v>
      </c>
    </row>
    <row r="41" spans="1:34" x14ac:dyDescent="0.25">
      <c r="A41">
        <v>399.99860458620702</v>
      </c>
      <c r="B41">
        <v>359.097092275862</v>
      </c>
      <c r="C41">
        <v>25.2696727931034</v>
      </c>
      <c r="D41">
        <v>100</v>
      </c>
      <c r="E41">
        <v>40.219401365964302</v>
      </c>
      <c r="F41">
        <v>50.808562758620702</v>
      </c>
      <c r="G41">
        <v>3.0306504228395101</v>
      </c>
      <c r="H41">
        <v>8.3307851728395192</v>
      </c>
      <c r="I41">
        <v>7.6596704629629597</v>
      </c>
      <c r="J41">
        <v>43.619377222222198</v>
      </c>
      <c r="K41">
        <v>45.0300000000002</v>
      </c>
      <c r="L41">
        <v>300.199999999998</v>
      </c>
      <c r="M41">
        <v>9.0686808536421207E-2</v>
      </c>
      <c r="N41">
        <v>300</v>
      </c>
      <c r="O41">
        <v>1</v>
      </c>
      <c r="P41">
        <v>25.955602308642</v>
      </c>
      <c r="Q41">
        <v>2.6816253364197502</v>
      </c>
      <c r="R41">
        <v>40</v>
      </c>
      <c r="S41">
        <v>359</v>
      </c>
      <c r="T41" s="6">
        <v>42743.621770833335</v>
      </c>
      <c r="U41" s="1">
        <f t="shared" si="32"/>
        <v>2.1020506896552007</v>
      </c>
      <c r="X41" s="1">
        <f t="shared" si="33"/>
        <v>9.0830135005309458</v>
      </c>
      <c r="Y41" s="1">
        <f t="shared" si="34"/>
        <v>3.5558870729157306</v>
      </c>
      <c r="Z41" s="1">
        <f>(H41-I41)^2</f>
        <v>0.45039495381269867</v>
      </c>
      <c r="AB41" s="1">
        <f t="shared" si="35"/>
        <v>4.9586511545575807E-2</v>
      </c>
      <c r="AC41" s="1">
        <f t="shared" si="0"/>
        <v>0.89774586250705279</v>
      </c>
      <c r="AE41" s="1">
        <f t="shared" si="36"/>
        <v>0.12666177091034195</v>
      </c>
      <c r="AF41" s="1">
        <f t="shared" si="5"/>
        <v>0.67111470987655952</v>
      </c>
      <c r="AG41" s="1">
        <v>1.7416647065868194</v>
      </c>
      <c r="AH41" s="1">
        <f t="shared" si="37"/>
        <v>2.5951818384478114</v>
      </c>
    </row>
    <row r="42" spans="1:34" x14ac:dyDescent="0.25">
      <c r="A42">
        <v>400.00214041379297</v>
      </c>
      <c r="B42">
        <v>359.242519034483</v>
      </c>
      <c r="C42">
        <v>25.269635137931001</v>
      </c>
      <c r="D42">
        <v>100</v>
      </c>
      <c r="E42">
        <v>40.890650585256999</v>
      </c>
      <c r="F42">
        <v>50.524515034482697</v>
      </c>
      <c r="G42">
        <v>3.3828619876543198</v>
      </c>
      <c r="H42">
        <v>8.7920076728395102</v>
      </c>
      <c r="I42">
        <v>8.0822726728394994</v>
      </c>
      <c r="J42">
        <v>48.326945851851796</v>
      </c>
      <c r="K42">
        <v>54.0352777777778</v>
      </c>
      <c r="L42">
        <v>300.19598765431903</v>
      </c>
      <c r="M42">
        <v>9.2720579588878596E-2</v>
      </c>
      <c r="N42">
        <v>300</v>
      </c>
      <c r="O42">
        <v>1</v>
      </c>
      <c r="P42">
        <v>29.066890095679</v>
      </c>
      <c r="Q42">
        <v>3.0709236604938299</v>
      </c>
      <c r="R42">
        <v>41</v>
      </c>
      <c r="S42">
        <v>359</v>
      </c>
      <c r="T42" s="6">
        <v>42743.663437499999</v>
      </c>
      <c r="U42" s="1">
        <f t="shared" si="32"/>
        <v>2.3860984137932064</v>
      </c>
      <c r="X42" s="1">
        <f t="shared" si="33"/>
        <v>10.026511042944335</v>
      </c>
      <c r="Y42" s="1">
        <f t="shared" si="34"/>
        <v>3.8187588639210404</v>
      </c>
      <c r="Z42" s="1">
        <f>(H42-I42)^2</f>
        <v>0.50372377022501547</v>
      </c>
      <c r="AB42" s="1">
        <f t="shared" si="35"/>
        <v>5.0239187696251165E-2</v>
      </c>
      <c r="AC42" s="1">
        <f t="shared" si="0"/>
        <v>0.89810149181415611</v>
      </c>
      <c r="AE42" s="1">
        <f t="shared" si="36"/>
        <v>0.13190771875755464</v>
      </c>
      <c r="AF42" s="1">
        <f t="shared" si="5"/>
        <v>0.70973500000001088</v>
      </c>
      <c r="AG42" s="1">
        <v>1.8277303023952198</v>
      </c>
      <c r="AH42" s="1">
        <f t="shared" si="37"/>
        <v>2.5752292086415238</v>
      </c>
    </row>
    <row r="43" spans="1:34" x14ac:dyDescent="0.25">
      <c r="A43">
        <v>399.99937175862101</v>
      </c>
      <c r="B43">
        <v>357.90310986206902</v>
      </c>
      <c r="C43">
        <v>25.256887655172399</v>
      </c>
      <c r="D43">
        <v>100</v>
      </c>
      <c r="E43">
        <v>40.176460247776497</v>
      </c>
      <c r="F43">
        <v>52.862788448275801</v>
      </c>
      <c r="G43">
        <v>0</v>
      </c>
      <c r="H43">
        <v>0</v>
      </c>
      <c r="I43">
        <v>0</v>
      </c>
      <c r="J43">
        <v>1.3909695154321</v>
      </c>
      <c r="K43">
        <v>3.0019999999999798</v>
      </c>
      <c r="L43">
        <v>300.199999999998</v>
      </c>
      <c r="M43">
        <v>9.0687391626886799E-2</v>
      </c>
      <c r="N43">
        <v>300</v>
      </c>
      <c r="O43">
        <v>1</v>
      </c>
      <c r="P43">
        <v>-0.73858641975308703</v>
      </c>
      <c r="Q43">
        <v>-0.52186032716049402</v>
      </c>
      <c r="R43">
        <v>42</v>
      </c>
      <c r="S43">
        <v>359</v>
      </c>
      <c r="T43" s="6">
        <v>42743.705104166664</v>
      </c>
      <c r="AC43" s="1"/>
      <c r="AF43" s="1">
        <f t="shared" si="5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workbookViewId="0">
      <selection activeCell="Z24" activeCellId="1" sqref="U24:U28 Z24:Z28"/>
    </sheetView>
  </sheetViews>
  <sheetFormatPr defaultRowHeight="15" x14ac:dyDescent="0.25"/>
  <cols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5" max="25" width="7.140625" bestFit="1" customWidth="1"/>
    <col min="26" max="26" width="4.5703125" bestFit="1" customWidth="1"/>
    <col min="27" max="27" width="11.85546875" style="1" bestFit="1" customWidth="1"/>
    <col min="28" max="28" width="10.85546875" style="1" bestFit="1" customWidth="1"/>
    <col min="30" max="30" width="9.140625" style="1"/>
    <col min="31" max="31" width="10.85546875" style="1" bestFit="1" customWidth="1"/>
  </cols>
  <sheetData>
    <row r="1" spans="1:31" x14ac:dyDescent="0.25">
      <c r="A1" s="3" t="str">
        <f ca="1">MID(CELL("filename",A1),FIND("]",CELL("filename",A1))+1,256)</f>
        <v>ipb3-32-h2-91ns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</row>
    <row r="2" spans="1:31" x14ac:dyDescent="0.25">
      <c r="A2">
        <v>149.999719103448</v>
      </c>
      <c r="B2">
        <v>129.05308737931</v>
      </c>
      <c r="C2">
        <v>24.989428</v>
      </c>
      <c r="D2">
        <v>91.67</v>
      </c>
      <c r="E2">
        <v>10</v>
      </c>
      <c r="F2">
        <v>13.1096425517241</v>
      </c>
      <c r="G2">
        <v>0</v>
      </c>
      <c r="H2">
        <v>0</v>
      </c>
      <c r="I2">
        <v>0</v>
      </c>
      <c r="J2">
        <v>1.39712740483384</v>
      </c>
      <c r="K2">
        <v>3.0019999999999798</v>
      </c>
      <c r="L2">
        <v>300.199999999998</v>
      </c>
      <c r="M2">
        <v>4.9928519736842101E-3</v>
      </c>
      <c r="N2">
        <v>300</v>
      </c>
      <c r="O2">
        <v>1</v>
      </c>
      <c r="P2">
        <v>-1.0474312054380699</v>
      </c>
      <c r="Q2">
        <v>-0.86364783685800595</v>
      </c>
      <c r="R2">
        <v>1</v>
      </c>
      <c r="S2">
        <v>366</v>
      </c>
      <c r="T2" s="6">
        <v>42744.497997685183</v>
      </c>
      <c r="X2" s="26">
        <v>0.75</v>
      </c>
      <c r="Y2" s="26">
        <v>0.7</v>
      </c>
      <c r="Z2" s="1"/>
      <c r="AC2" s="1"/>
    </row>
    <row r="3" spans="1:31" x14ac:dyDescent="0.25">
      <c r="A3">
        <v>150.001203896552</v>
      </c>
      <c r="B3">
        <v>129.278777551724</v>
      </c>
      <c r="C3">
        <v>25.0055497241379</v>
      </c>
      <c r="D3">
        <v>91.67</v>
      </c>
      <c r="E3">
        <v>27.695104998407601</v>
      </c>
      <c r="F3">
        <v>11.814315172413799</v>
      </c>
      <c r="G3">
        <v>1.6755546882715999</v>
      </c>
      <c r="H3">
        <v>6.6074805524691298</v>
      </c>
      <c r="I3">
        <v>6.1451010030864204</v>
      </c>
      <c r="J3">
        <v>29.042543410493799</v>
      </c>
      <c r="K3">
        <v>30.020000000000199</v>
      </c>
      <c r="L3">
        <v>300.199999999998</v>
      </c>
      <c r="M3">
        <v>5.73227308917197E-2</v>
      </c>
      <c r="N3">
        <v>300</v>
      </c>
      <c r="O3">
        <v>1</v>
      </c>
      <c r="P3">
        <v>16.056300944444398</v>
      </c>
      <c r="Q3">
        <v>1.2451693765432099</v>
      </c>
      <c r="R3">
        <v>2</v>
      </c>
      <c r="S3">
        <v>359</v>
      </c>
      <c r="T3" s="6">
        <v>42744.539664351854</v>
      </c>
      <c r="U3" s="1">
        <f>$F$2-F3</f>
        <v>1.2953273793103008</v>
      </c>
      <c r="V3" s="1">
        <f>INDEX(LINEST(U3:U7,G3:G7),1)</f>
        <v>0.86142755299595652</v>
      </c>
      <c r="W3" s="1">
        <f>INDEX(LINEST(U3:U7,G3:G7),2)</f>
        <v>-0.14583076286531282</v>
      </c>
      <c r="X3" s="1">
        <f>(J3-$J$2)-((P3-$P$2)+(Q3-$Q$2))/$X$2</f>
        <v>2.0286835212817138</v>
      </c>
      <c r="Y3" s="1">
        <f>(J3-$J$2)-(P3-$P$2)/$Y$2</f>
        <v>3.2115129343992912</v>
      </c>
      <c r="Z3" s="1">
        <f>(H3-I3)^2</f>
        <v>0.21379484768735743</v>
      </c>
      <c r="AA3" s="8">
        <f>INDEX(LINEST(U3:U7,Z3:Z7),1)</f>
        <v>6.5960170850338056</v>
      </c>
      <c r="AB3" s="1">
        <f>Z3/X3</f>
        <v>0.10538600301356159</v>
      </c>
      <c r="AC3" s="1">
        <f t="shared" ref="AC3:AC29" si="0">B3/A3</f>
        <v>0.86185159981036441</v>
      </c>
      <c r="AD3" s="1">
        <f>INDEX(LINEST(U3:U7,Y3:Y7),1)</f>
        <v>-0.68494791276093225</v>
      </c>
      <c r="AE3" s="1">
        <f>Z3/Y3</f>
        <v>6.6571379924193722E-2</v>
      </c>
    </row>
    <row r="4" spans="1:31" x14ac:dyDescent="0.25">
      <c r="A4">
        <v>150.000377862069</v>
      </c>
      <c r="B4">
        <v>129.345344172414</v>
      </c>
      <c r="C4">
        <v>25.018722586206898</v>
      </c>
      <c r="D4">
        <v>91.67</v>
      </c>
      <c r="E4">
        <v>36.609928217437101</v>
      </c>
      <c r="F4">
        <v>11.5446370689655</v>
      </c>
      <c r="G4">
        <v>1.9923515061728401</v>
      </c>
      <c r="H4">
        <v>7.1855429228395096</v>
      </c>
      <c r="I4">
        <v>6.6799155617283903</v>
      </c>
      <c r="J4">
        <v>33.968116070987598</v>
      </c>
      <c r="K4">
        <v>36.023999999999901</v>
      </c>
      <c r="L4">
        <v>300.199999999998</v>
      </c>
      <c r="M4">
        <v>8.1723757352941101E-2</v>
      </c>
      <c r="N4">
        <v>300</v>
      </c>
      <c r="O4">
        <v>1</v>
      </c>
      <c r="P4">
        <v>19.498968077160502</v>
      </c>
      <c r="Q4">
        <v>2.2182364691358001</v>
      </c>
      <c r="R4">
        <v>3</v>
      </c>
      <c r="S4">
        <v>359</v>
      </c>
      <c r="T4" s="6">
        <v>42744.581331018519</v>
      </c>
      <c r="U4" s="1">
        <f t="shared" ref="U4:U7" si="1">$F$2-F4</f>
        <v>1.5650054827586004</v>
      </c>
      <c r="X4" s="1">
        <f t="shared" ref="X4:X7" si="2">(J4-$J$2)-((P4-$P$2)+(Q4-$Q$2))/$X$2</f>
        <v>1.0666105480305887</v>
      </c>
      <c r="Y4" s="1">
        <f t="shared" ref="Y4:Y7" si="3">(J4-$J$2)-(P4-$P$2)/$Y$2</f>
        <v>3.2189896910129399</v>
      </c>
      <c r="Z4" s="1">
        <f>(H4-I4)^2</f>
        <v>0.25565902830419424</v>
      </c>
      <c r="AB4" s="1">
        <f t="shared" ref="AB4:AB7" si="4">Z4/X4</f>
        <v>0.2396929495740017</v>
      </c>
      <c r="AC4" s="1">
        <f t="shared" si="0"/>
        <v>0.86230012227937136</v>
      </c>
      <c r="AE4" s="1">
        <f t="shared" ref="AE4:AE7" si="5">Z4/Y4</f>
        <v>7.9422133291686431E-2</v>
      </c>
    </row>
    <row r="5" spans="1:31" x14ac:dyDescent="0.25">
      <c r="A5">
        <v>150.000940241379</v>
      </c>
      <c r="B5">
        <v>129.39104017241399</v>
      </c>
      <c r="C5">
        <v>25.041606137931002</v>
      </c>
      <c r="D5">
        <v>91.67</v>
      </c>
      <c r="E5">
        <v>42.965121916927899</v>
      </c>
      <c r="F5">
        <v>11.2810563103448</v>
      </c>
      <c r="G5">
        <v>2.2770561265432101</v>
      </c>
      <c r="H5">
        <v>7.6874890524691404</v>
      </c>
      <c r="I5">
        <v>7.1474084444444497</v>
      </c>
      <c r="J5">
        <v>38.6493486450617</v>
      </c>
      <c r="K5">
        <v>42.027913580247102</v>
      </c>
      <c r="L5">
        <v>300.199999999998</v>
      </c>
      <c r="M5">
        <v>9.80617445141065E-2</v>
      </c>
      <c r="N5">
        <v>300</v>
      </c>
      <c r="O5">
        <v>1</v>
      </c>
      <c r="P5">
        <v>22.8501002283951</v>
      </c>
      <c r="Q5">
        <v>3.1955927191357998</v>
      </c>
      <c r="R5">
        <v>4</v>
      </c>
      <c r="S5">
        <v>359</v>
      </c>
      <c r="T5" s="6">
        <v>42744.622997685183</v>
      </c>
      <c r="U5" s="1">
        <f t="shared" si="1"/>
        <v>1.8285862413793001</v>
      </c>
      <c r="X5" s="1">
        <f t="shared" si="2"/>
        <v>-2.3474746208108854E-2</v>
      </c>
      <c r="Y5" s="1">
        <f t="shared" si="3"/>
        <v>3.1128906204661888</v>
      </c>
      <c r="Z5" s="1">
        <f>(H5-I5)^2</f>
        <v>0.29168706316431964</v>
      </c>
      <c r="AB5" s="1">
        <f t="shared" si="4"/>
        <v>-12.4255683353698</v>
      </c>
      <c r="AC5" s="1">
        <f t="shared" si="0"/>
        <v>0.86260152745842855</v>
      </c>
      <c r="AE5" s="1">
        <f t="shared" si="5"/>
        <v>9.3702959315877396E-2</v>
      </c>
    </row>
    <row r="6" spans="1:31" x14ac:dyDescent="0.25">
      <c r="A6">
        <v>149.99872986206901</v>
      </c>
      <c r="B6">
        <v>129.457286965517</v>
      </c>
      <c r="C6">
        <v>25.093436000000001</v>
      </c>
      <c r="D6">
        <v>91.67</v>
      </c>
      <c r="E6">
        <v>48.432837026250198</v>
      </c>
      <c r="F6">
        <v>11.013778310344801</v>
      </c>
      <c r="G6">
        <v>2.6034878641975299</v>
      </c>
      <c r="H6">
        <v>8.1983787592592599</v>
      </c>
      <c r="I6">
        <v>7.6181850030864204</v>
      </c>
      <c r="J6">
        <v>43.635034459876501</v>
      </c>
      <c r="K6">
        <v>45.0300000000002</v>
      </c>
      <c r="L6">
        <v>300.199999999998</v>
      </c>
      <c r="M6">
        <v>0.11142394812500001</v>
      </c>
      <c r="N6">
        <v>300</v>
      </c>
      <c r="O6">
        <v>1</v>
      </c>
      <c r="P6">
        <v>26.298631641975302</v>
      </c>
      <c r="Q6">
        <v>4.1821596327160497</v>
      </c>
      <c r="R6">
        <v>5</v>
      </c>
      <c r="S6">
        <v>359</v>
      </c>
      <c r="T6" s="6">
        <v>42744.664664351854</v>
      </c>
      <c r="U6" s="1">
        <f t="shared" si="1"/>
        <v>2.0958642413792994</v>
      </c>
      <c r="X6" s="1">
        <f t="shared" si="2"/>
        <v>-0.95125336760724366</v>
      </c>
      <c r="Y6" s="1">
        <f t="shared" si="3"/>
        <v>3.1721029873092732</v>
      </c>
      <c r="Z6" s="1">
        <f>(H6-I6)^2</f>
        <v>0.33662479470194823</v>
      </c>
      <c r="AB6" s="1">
        <f t="shared" si="4"/>
        <v>-0.353875009713432</v>
      </c>
      <c r="AC6" s="1">
        <f t="shared" si="0"/>
        <v>0.86305588777024411</v>
      </c>
      <c r="AE6" s="1">
        <f t="shared" si="5"/>
        <v>0.10612038639624662</v>
      </c>
    </row>
    <row r="7" spans="1:31" x14ac:dyDescent="0.25">
      <c r="A7">
        <v>150.00081599999999</v>
      </c>
      <c r="B7">
        <v>129.48334</v>
      </c>
      <c r="C7">
        <v>25.1262116896552</v>
      </c>
      <c r="D7">
        <v>91.67</v>
      </c>
      <c r="E7">
        <v>53.403888536382702</v>
      </c>
      <c r="F7">
        <v>10.7811373793103</v>
      </c>
      <c r="G7">
        <v>2.8772841059190002</v>
      </c>
      <c r="H7">
        <v>8.6263575950155698</v>
      </c>
      <c r="I7">
        <v>8.0180645825545191</v>
      </c>
      <c r="J7">
        <v>48.2381394290123</v>
      </c>
      <c r="K7">
        <v>54.036000000000001</v>
      </c>
      <c r="L7">
        <v>300.199999999998</v>
      </c>
      <c r="M7">
        <v>0.12311588045738001</v>
      </c>
      <c r="N7">
        <v>300</v>
      </c>
      <c r="O7">
        <v>1</v>
      </c>
      <c r="P7">
        <v>30.195116895061702</v>
      </c>
      <c r="Q7">
        <v>6.5473477345679001</v>
      </c>
      <c r="R7">
        <v>6</v>
      </c>
      <c r="S7">
        <v>359</v>
      </c>
      <c r="T7" s="6">
        <v>42744.706331018519</v>
      </c>
      <c r="U7" s="1">
        <f t="shared" si="1"/>
        <v>2.3285051724138004</v>
      </c>
      <c r="X7" s="1">
        <f t="shared" si="2"/>
        <v>-4.69704620505577</v>
      </c>
      <c r="Y7" s="1">
        <f t="shared" si="3"/>
        <v>2.2088004520359306</v>
      </c>
      <c r="Z7" s="1">
        <f>(H7-I7)^2</f>
        <v>0.37002038900893985</v>
      </c>
      <c r="AB7" s="1">
        <f t="shared" si="4"/>
        <v>-7.8777251245827684E-2</v>
      </c>
      <c r="AC7" s="1">
        <f t="shared" si="0"/>
        <v>0.86321757076308181</v>
      </c>
      <c r="AE7" s="1">
        <f t="shared" si="5"/>
        <v>0.16752096762198632</v>
      </c>
    </row>
    <row r="8" spans="1:31" x14ac:dyDescent="0.25">
      <c r="A8">
        <v>149.99914293103501</v>
      </c>
      <c r="B8">
        <v>129.04760213793099</v>
      </c>
      <c r="C8">
        <v>25.127051896551698</v>
      </c>
      <c r="D8">
        <v>91.67</v>
      </c>
      <c r="E8">
        <v>46.6137730983097</v>
      </c>
      <c r="F8">
        <v>13.0275531724138</v>
      </c>
      <c r="G8">
        <v>0</v>
      </c>
      <c r="H8">
        <v>0</v>
      </c>
      <c r="I8">
        <v>0</v>
      </c>
      <c r="J8">
        <v>1.39456135493827</v>
      </c>
      <c r="K8">
        <v>3.0019999999999798</v>
      </c>
      <c r="L8">
        <v>300.199999999998</v>
      </c>
      <c r="M8">
        <v>0.104795701957295</v>
      </c>
      <c r="N8">
        <v>300</v>
      </c>
      <c r="O8">
        <v>1</v>
      </c>
      <c r="P8">
        <v>1.1632816759259299</v>
      </c>
      <c r="Q8">
        <v>2.8601238919753098</v>
      </c>
      <c r="R8">
        <v>7</v>
      </c>
      <c r="S8">
        <v>359</v>
      </c>
      <c r="T8" s="6">
        <v>42744.747997685183</v>
      </c>
      <c r="X8" s="1"/>
      <c r="Y8" s="1"/>
      <c r="Z8" s="1"/>
      <c r="AC8" s="1"/>
    </row>
    <row r="9" spans="1:31" x14ac:dyDescent="0.25">
      <c r="A9">
        <v>200.000103103448</v>
      </c>
      <c r="B9">
        <v>173.23526848275901</v>
      </c>
      <c r="C9">
        <v>25.159981793103501</v>
      </c>
      <c r="D9">
        <v>91.67</v>
      </c>
      <c r="E9">
        <v>37.592580458908898</v>
      </c>
      <c r="F9">
        <v>19.4707782068966</v>
      </c>
      <c r="G9">
        <v>0</v>
      </c>
      <c r="H9">
        <v>0</v>
      </c>
      <c r="I9">
        <v>0</v>
      </c>
      <c r="J9">
        <v>1.3791858688271601</v>
      </c>
      <c r="K9">
        <v>3.00199999999997</v>
      </c>
      <c r="L9">
        <v>300.20000000000198</v>
      </c>
      <c r="M9">
        <v>8.0344433011049599E-2</v>
      </c>
      <c r="N9">
        <v>300</v>
      </c>
      <c r="O9">
        <v>1</v>
      </c>
      <c r="P9">
        <v>1.10518988117284</v>
      </c>
      <c r="Q9">
        <v>2.8478874305555499</v>
      </c>
      <c r="R9">
        <v>8</v>
      </c>
      <c r="S9">
        <v>719</v>
      </c>
      <c r="T9" s="6">
        <v>42744.831331018519</v>
      </c>
      <c r="X9" s="1"/>
      <c r="Y9" s="1"/>
      <c r="Z9" s="1"/>
      <c r="AC9" s="1"/>
    </row>
    <row r="10" spans="1:31" x14ac:dyDescent="0.25">
      <c r="A10">
        <v>200.000366137931</v>
      </c>
      <c r="B10">
        <v>173.43515968965499</v>
      </c>
      <c r="C10">
        <v>25.154327793103398</v>
      </c>
      <c r="D10">
        <v>91.67</v>
      </c>
      <c r="E10">
        <v>38.335439653105702</v>
      </c>
      <c r="F10">
        <v>17.820405482758598</v>
      </c>
      <c r="G10">
        <v>1.9945596234567899</v>
      </c>
      <c r="H10">
        <v>6.6448902283950702</v>
      </c>
      <c r="I10">
        <v>6.0894716018518498</v>
      </c>
      <c r="J10">
        <v>29.034889592592599</v>
      </c>
      <c r="K10">
        <v>30.020000000000199</v>
      </c>
      <c r="L10">
        <v>300.199999999998</v>
      </c>
      <c r="M10">
        <v>8.3119712732919099E-2</v>
      </c>
      <c r="N10">
        <v>300</v>
      </c>
      <c r="O10">
        <v>1</v>
      </c>
      <c r="P10">
        <v>17.7244770308642</v>
      </c>
      <c r="Q10">
        <v>4.7911231820987696</v>
      </c>
      <c r="R10">
        <v>9</v>
      </c>
      <c r="S10">
        <v>359</v>
      </c>
      <c r="T10" s="6">
        <v>42744.872997685183</v>
      </c>
      <c r="U10" s="1">
        <f>$F$9-F10</f>
        <v>1.650372724138002</v>
      </c>
      <c r="V10" s="1">
        <f>INDEX(LINEST(U10:U14,G10:G14),1)</f>
        <v>0.80076454353860482</v>
      </c>
      <c r="W10" s="1">
        <f>INDEX(LINEST(U10:U14,G10:G14),2)</f>
        <v>4.2506007187482986E-2</v>
      </c>
      <c r="X10" s="1">
        <f>(J10-$J$9)-((P10-$P$9)+(Q10-$Q$9))/$X$2</f>
        <v>2.9056731887859968</v>
      </c>
      <c r="Y10" s="1">
        <f>(J10-$J$2)-(P10-$P$9)/$Y$2</f>
        <v>3.895923402485387</v>
      </c>
      <c r="Z10" s="1">
        <f>(H10-I10)^2</f>
        <v>0.30848985071115731</v>
      </c>
      <c r="AA10" s="8">
        <f>INDEX(LINEST(U10:U14,Z10:Z14),1)</f>
        <v>5.0575484203024139</v>
      </c>
      <c r="AB10" s="1">
        <f>Z10/X10</f>
        <v>0.10616811687622921</v>
      </c>
      <c r="AC10" s="1">
        <f t="shared" si="0"/>
        <v>0.867174210921418</v>
      </c>
      <c r="AD10" s="1">
        <f>INDEX(LINEST(U10:U14,Y10:Y14),1)</f>
        <v>0.43260987153297559</v>
      </c>
      <c r="AE10" s="1">
        <f>Z10/Y10</f>
        <v>7.91827299567434E-2</v>
      </c>
    </row>
    <row r="11" spans="1:31" x14ac:dyDescent="0.25">
      <c r="A11">
        <v>200.000358275862</v>
      </c>
      <c r="B11">
        <v>173.468710034483</v>
      </c>
      <c r="C11">
        <v>25.131142000000001</v>
      </c>
      <c r="D11">
        <v>91.67</v>
      </c>
      <c r="E11">
        <v>39.764277842551003</v>
      </c>
      <c r="F11">
        <v>17.534338206896599</v>
      </c>
      <c r="G11">
        <v>2.3751279938271601</v>
      </c>
      <c r="H11">
        <v>7.2301254783950704</v>
      </c>
      <c r="I11">
        <v>6.6217538765432096</v>
      </c>
      <c r="J11">
        <v>33.977844333333302</v>
      </c>
      <c r="K11">
        <v>36.023999999999901</v>
      </c>
      <c r="L11">
        <v>300.199999999998</v>
      </c>
      <c r="M11">
        <v>8.7223692720090298E-2</v>
      </c>
      <c r="N11">
        <v>300</v>
      </c>
      <c r="O11">
        <v>1</v>
      </c>
      <c r="P11">
        <v>20.627228111111101</v>
      </c>
      <c r="Q11">
        <v>4.9985170493827198</v>
      </c>
      <c r="R11">
        <v>10</v>
      </c>
      <c r="S11">
        <v>359</v>
      </c>
      <c r="T11" s="6">
        <v>42744.914664351854</v>
      </c>
      <c r="U11" s="1">
        <f t="shared" ref="U11:U14" si="6">$F$9-F11</f>
        <v>1.936440000000001</v>
      </c>
      <c r="X11" s="1">
        <f t="shared" ref="X11:X14" si="7">(J11-$J$9)-((P11-$P$9)+(Q11-$Q$9))/$X$2</f>
        <v>3.7017679994855683</v>
      </c>
      <c r="Y11" s="1">
        <f t="shared" ref="Y11:Y14" si="8">(J11-$J$2)-(P11-$P$9)/$Y$2</f>
        <v>4.6920908857305186</v>
      </c>
      <c r="Z11" s="1">
        <f>(H11-I11)^2</f>
        <v>0.37011600593979904</v>
      </c>
      <c r="AB11" s="1">
        <f t="shared" ref="AB11:AB14" si="9">Z11/X11</f>
        <v>9.9983577034334345E-2</v>
      </c>
      <c r="AC11" s="1">
        <f t="shared" si="0"/>
        <v>0.86734199643390786</v>
      </c>
      <c r="AE11" s="1">
        <f t="shared" ref="AE11:AE14" si="10">Z11/Y11</f>
        <v>7.8880826257093084E-2</v>
      </c>
    </row>
    <row r="12" spans="1:31" x14ac:dyDescent="0.25">
      <c r="A12">
        <v>200.00047465517201</v>
      </c>
      <c r="B12">
        <v>173.495316586207</v>
      </c>
      <c r="C12">
        <v>25.110373413793099</v>
      </c>
      <c r="D12">
        <v>91.67</v>
      </c>
      <c r="E12">
        <v>41.677287581437596</v>
      </c>
      <c r="F12">
        <v>17.242882344827599</v>
      </c>
      <c r="G12">
        <v>2.7228290771604899</v>
      </c>
      <c r="H12">
        <v>7.7422229012345598</v>
      </c>
      <c r="I12">
        <v>7.0911982993827198</v>
      </c>
      <c r="J12">
        <v>38.656852475308703</v>
      </c>
      <c r="K12">
        <v>42.028000000000098</v>
      </c>
      <c r="L12">
        <v>300.199999999998</v>
      </c>
      <c r="M12">
        <v>9.2231177352637306E-2</v>
      </c>
      <c r="N12">
        <v>300</v>
      </c>
      <c r="O12">
        <v>1</v>
      </c>
      <c r="P12">
        <v>23.331018271604901</v>
      </c>
      <c r="Q12">
        <v>4.8396097191358001</v>
      </c>
      <c r="R12">
        <v>11</v>
      </c>
      <c r="S12">
        <v>359</v>
      </c>
      <c r="T12" s="6">
        <v>42744.956331018519</v>
      </c>
      <c r="U12" s="1">
        <f t="shared" si="6"/>
        <v>2.2278958620690013</v>
      </c>
      <c r="X12" s="1">
        <f t="shared" si="7"/>
        <v>4.9875990344651342</v>
      </c>
      <c r="Y12" s="1">
        <f t="shared" si="8"/>
        <v>5.5085416555719213</v>
      </c>
      <c r="Z12" s="1">
        <f>(H12-I12)^2</f>
        <v>0.42383303221634677</v>
      </c>
      <c r="AB12" s="1">
        <f t="shared" si="9"/>
        <v>8.4977366722463143E-2</v>
      </c>
      <c r="AC12" s="1">
        <f t="shared" si="0"/>
        <v>0.86747452417468751</v>
      </c>
      <c r="AE12" s="1">
        <f t="shared" si="10"/>
        <v>7.6941059670055725E-2</v>
      </c>
    </row>
    <row r="13" spans="1:31" x14ac:dyDescent="0.25">
      <c r="A13">
        <v>199.99981955172399</v>
      </c>
      <c r="B13">
        <v>173.52248727586201</v>
      </c>
      <c r="C13">
        <v>25.103428862068998</v>
      </c>
      <c r="D13">
        <v>91.67</v>
      </c>
      <c r="E13">
        <v>44.021620741412498</v>
      </c>
      <c r="F13">
        <v>16.962791172413802</v>
      </c>
      <c r="G13">
        <v>3.1178460462962998</v>
      </c>
      <c r="H13">
        <v>8.2685209876543304</v>
      </c>
      <c r="I13">
        <v>7.5703856080246803</v>
      </c>
      <c r="J13">
        <v>43.625066793209903</v>
      </c>
      <c r="K13">
        <v>45.0300000000002</v>
      </c>
      <c r="L13">
        <v>300.199999999998</v>
      </c>
      <c r="M13">
        <v>9.8008288645038397E-2</v>
      </c>
      <c r="N13">
        <v>300</v>
      </c>
      <c r="O13">
        <v>1</v>
      </c>
      <c r="P13">
        <v>26.363593583333301</v>
      </c>
      <c r="Q13">
        <v>4.9688193364197497</v>
      </c>
      <c r="R13">
        <v>12</v>
      </c>
      <c r="S13">
        <v>359</v>
      </c>
      <c r="T13" s="6">
        <v>42744.997997685183</v>
      </c>
      <c r="U13" s="1">
        <f t="shared" si="6"/>
        <v>2.5079870344827988</v>
      </c>
      <c r="X13" s="1">
        <f t="shared" si="7"/>
        <v>5.7401001136831979</v>
      </c>
      <c r="Y13" s="1">
        <f t="shared" si="8"/>
        <v>6.1445055281468299</v>
      </c>
      <c r="Z13" s="1">
        <f>(H13-I13)^2</f>
        <v>0.4873930082906357</v>
      </c>
      <c r="AB13" s="1">
        <f t="shared" si="9"/>
        <v>8.4910192964891454E-2</v>
      </c>
      <c r="AC13" s="1">
        <f t="shared" si="0"/>
        <v>0.86761321917585821</v>
      </c>
      <c r="AE13" s="1">
        <f t="shared" si="10"/>
        <v>7.932176251741975E-2</v>
      </c>
    </row>
    <row r="14" spans="1:31" x14ac:dyDescent="0.25">
      <c r="A14">
        <v>200.00115124137901</v>
      </c>
      <c r="B14">
        <v>173.56167500000001</v>
      </c>
      <c r="C14">
        <v>25.0959390344828</v>
      </c>
      <c r="D14">
        <v>91.67</v>
      </c>
      <c r="E14">
        <v>46.626916251771398</v>
      </c>
      <c r="F14">
        <v>16.632139034482801</v>
      </c>
      <c r="G14">
        <v>3.4625762592592602</v>
      </c>
      <c r="H14">
        <v>8.7164962469135894</v>
      </c>
      <c r="I14">
        <v>7.9809988395061797</v>
      </c>
      <c r="J14">
        <v>48.231704299382798</v>
      </c>
      <c r="K14">
        <v>54.035611111111201</v>
      </c>
      <c r="L14">
        <v>300.19845679012201</v>
      </c>
      <c r="M14">
        <v>0.104261160540301</v>
      </c>
      <c r="N14">
        <v>300</v>
      </c>
      <c r="O14">
        <v>1</v>
      </c>
      <c r="P14">
        <v>29.342217055555501</v>
      </c>
      <c r="Q14">
        <v>5.2903793024691401</v>
      </c>
      <c r="R14">
        <v>13</v>
      </c>
      <c r="S14">
        <v>359</v>
      </c>
      <c r="T14" s="6">
        <v>42745.039664351854</v>
      </c>
      <c r="U14" s="1">
        <f t="shared" si="6"/>
        <v>2.8386391724137994</v>
      </c>
      <c r="X14" s="1">
        <f t="shared" si="7"/>
        <v>5.9464930354939725</v>
      </c>
      <c r="Y14" s="1">
        <f t="shared" si="8"/>
        <v>6.4959666454308689</v>
      </c>
      <c r="Z14" s="1">
        <f>(H14-I14)^2</f>
        <v>0.54095643630302115</v>
      </c>
      <c r="AB14" s="1">
        <f t="shared" si="9"/>
        <v>9.0970666756710353E-2</v>
      </c>
      <c r="AC14" s="1">
        <f t="shared" si="0"/>
        <v>0.86780337974420207</v>
      </c>
      <c r="AE14" s="1">
        <f t="shared" si="10"/>
        <v>8.3275741060573172E-2</v>
      </c>
    </row>
    <row r="15" spans="1:31" x14ac:dyDescent="0.25">
      <c r="A15">
        <v>199.999401793103</v>
      </c>
      <c r="B15">
        <v>173.203566517241</v>
      </c>
      <c r="C15">
        <v>25.074849862069001</v>
      </c>
      <c r="D15">
        <v>91.67</v>
      </c>
      <c r="E15">
        <v>43.731359487915697</v>
      </c>
      <c r="F15">
        <v>19.428373103448301</v>
      </c>
      <c r="G15">
        <v>0</v>
      </c>
      <c r="H15">
        <v>0</v>
      </c>
      <c r="I15">
        <v>0</v>
      </c>
      <c r="J15">
        <v>1.3762492399999999</v>
      </c>
      <c r="K15">
        <v>3.0019999999999798</v>
      </c>
      <c r="L15">
        <v>300.199999999998</v>
      </c>
      <c r="M15">
        <v>9.6996468498244406E-2</v>
      </c>
      <c r="N15">
        <v>300</v>
      </c>
      <c r="O15">
        <v>1</v>
      </c>
      <c r="P15">
        <v>0.27745908000000002</v>
      </c>
      <c r="Q15">
        <v>1.27323186769231</v>
      </c>
      <c r="R15">
        <v>14</v>
      </c>
      <c r="S15">
        <v>360</v>
      </c>
      <c r="T15" s="6">
        <v>42745.081446759257</v>
      </c>
      <c r="X15" s="1"/>
      <c r="Y15" s="1"/>
      <c r="Z15" s="1"/>
      <c r="AC15" s="1"/>
    </row>
    <row r="16" spans="1:31" x14ac:dyDescent="0.25">
      <c r="A16">
        <v>249.99988424137899</v>
      </c>
      <c r="B16">
        <v>217.26549286206901</v>
      </c>
      <c r="C16">
        <v>25.108450931034501</v>
      </c>
      <c r="D16">
        <v>91.67</v>
      </c>
      <c r="E16">
        <v>39.375910678265598</v>
      </c>
      <c r="F16">
        <v>26.406292103448301</v>
      </c>
      <c r="G16">
        <v>0</v>
      </c>
      <c r="H16">
        <v>0</v>
      </c>
      <c r="I16">
        <v>0</v>
      </c>
      <c r="J16">
        <v>1.37229188117284</v>
      </c>
      <c r="K16">
        <v>3.00199999999997</v>
      </c>
      <c r="L16">
        <v>300.20000000000198</v>
      </c>
      <c r="M16">
        <v>8.5007079978138306E-2</v>
      </c>
      <c r="N16">
        <v>300</v>
      </c>
      <c r="O16">
        <v>1</v>
      </c>
      <c r="P16">
        <v>3.1216564814814999E-2</v>
      </c>
      <c r="Q16">
        <v>0.82427343055555502</v>
      </c>
      <c r="R16">
        <v>15</v>
      </c>
      <c r="S16">
        <v>719</v>
      </c>
      <c r="T16" s="6">
        <v>42745.164780092593</v>
      </c>
      <c r="X16" s="1"/>
      <c r="Y16" s="1"/>
      <c r="Z16" s="1"/>
      <c r="AC16" s="1"/>
    </row>
    <row r="17" spans="1:31" x14ac:dyDescent="0.25">
      <c r="A17">
        <v>249.998256206897</v>
      </c>
      <c r="B17">
        <v>217.35100217241401</v>
      </c>
      <c r="C17">
        <v>25.105840896551701</v>
      </c>
      <c r="D17">
        <v>91.67</v>
      </c>
      <c r="E17">
        <v>39.735314502666597</v>
      </c>
      <c r="F17">
        <v>24.461149758620699</v>
      </c>
      <c r="G17">
        <v>2.3901819814814802</v>
      </c>
      <c r="H17">
        <v>6.7232969290123501</v>
      </c>
      <c r="I17">
        <v>6.0537502037037099</v>
      </c>
      <c r="J17">
        <v>29.0214392345679</v>
      </c>
      <c r="K17">
        <v>30.020000000000199</v>
      </c>
      <c r="L17">
        <v>300.199999999998</v>
      </c>
      <c r="M17">
        <v>8.6307801651471006E-2</v>
      </c>
      <c r="N17">
        <v>300</v>
      </c>
      <c r="O17">
        <v>1</v>
      </c>
      <c r="P17">
        <v>16.512575969135799</v>
      </c>
      <c r="Q17">
        <v>2.89157548765432</v>
      </c>
      <c r="R17">
        <v>16</v>
      </c>
      <c r="S17">
        <v>359</v>
      </c>
      <c r="T17" s="6">
        <v>42745.206446759257</v>
      </c>
      <c r="U17" s="1">
        <f>$F$16-F17</f>
        <v>1.9451423448276017</v>
      </c>
      <c r="V17" s="1">
        <f>INDEX(LINEST(U17:U21,G17:G21),1)</f>
        <v>0.83258602129150061</v>
      </c>
      <c r="W17" s="1">
        <f>INDEX(LINEST(U17:U21,G17:G21),2)</f>
        <v>-4.5201810269599907E-2</v>
      </c>
      <c r="X17" s="1">
        <f>(J17-$J$16)-((P17-$P$16)+(Q17-$Q$16))/$X$2</f>
        <v>2.9175987381687314</v>
      </c>
      <c r="Y17" s="1">
        <f>(J17-$J$2)-(P17-$P$16)/$Y$2</f>
        <v>4.0795126807040845</v>
      </c>
      <c r="Z17" s="1">
        <f>(H17-I17)^2</f>
        <v>0.44829281737152377</v>
      </c>
      <c r="AA17" s="8">
        <f>INDEX(LINEST(U17:U21,Z17:Z21),1)</f>
        <v>4.3314624209429313</v>
      </c>
      <c r="AB17" s="1">
        <f>Z17/X17</f>
        <v>0.15365129258758198</v>
      </c>
      <c r="AC17" s="1">
        <f t="shared" si="0"/>
        <v>0.86941007297481177</v>
      </c>
      <c r="AD17" s="1">
        <f>INDEX(LINEST(U17:U21,Y17:Y21),1)</f>
        <v>0.57691319705170008</v>
      </c>
      <c r="AE17" s="1">
        <f>Z17/Y17</f>
        <v>0.1098888157627084</v>
      </c>
    </row>
    <row r="18" spans="1:31" x14ac:dyDescent="0.25">
      <c r="A18">
        <v>249.99899127586201</v>
      </c>
      <c r="B18">
        <v>217.36151799999999</v>
      </c>
      <c r="C18">
        <v>25.106748586206901</v>
      </c>
      <c r="D18">
        <v>91.67</v>
      </c>
      <c r="E18">
        <v>40.535074212155799</v>
      </c>
      <c r="F18">
        <v>24.094801862069001</v>
      </c>
      <c r="G18">
        <v>2.8499849938271602</v>
      </c>
      <c r="H18">
        <v>7.3197239814814798</v>
      </c>
      <c r="I18">
        <v>6.5861708148148201</v>
      </c>
      <c r="J18">
        <v>34.0011217716049</v>
      </c>
      <c r="K18">
        <v>36.023999999999901</v>
      </c>
      <c r="L18">
        <v>300.199999999998</v>
      </c>
      <c r="M18">
        <v>8.8516017272283004E-2</v>
      </c>
      <c r="N18">
        <v>300</v>
      </c>
      <c r="O18">
        <v>1</v>
      </c>
      <c r="P18">
        <v>19.5955386234568</v>
      </c>
      <c r="Q18">
        <v>3.2305734444444498</v>
      </c>
      <c r="R18">
        <v>17</v>
      </c>
      <c r="S18">
        <v>359</v>
      </c>
      <c r="T18" s="6">
        <v>42745.248113425929</v>
      </c>
      <c r="U18" s="1">
        <f t="shared" ref="U18:U21" si="11">$F$16-F18</f>
        <v>2.3114902413792997</v>
      </c>
      <c r="X18" s="1">
        <f t="shared" ref="X18:X21" si="12">(J18-$J$16)-((P18-$P$16)+(Q18-$Q$16))/$X$2</f>
        <v>3.3346671270575534</v>
      </c>
      <c r="Y18" s="1">
        <f t="shared" ref="Y18:Y21" si="13">(J18-$J$2)-(P18-$P$16)/$Y$2</f>
        <v>4.6549628544253672</v>
      </c>
      <c r="Z18" s="1">
        <f>(H18-I18)^2</f>
        <v>0.53810024832668424</v>
      </c>
      <c r="AB18" s="1">
        <f t="shared" ref="AB18:AB21" si="14">Z18/X18</f>
        <v>0.16136550600823946</v>
      </c>
      <c r="AC18" s="1">
        <f t="shared" si="0"/>
        <v>0.869449580139113</v>
      </c>
      <c r="AE18" s="1">
        <f t="shared" ref="AE18:AE21" si="15">Z18/Y18</f>
        <v>0.11559710896836149</v>
      </c>
    </row>
    <row r="19" spans="1:31" x14ac:dyDescent="0.25">
      <c r="A19">
        <v>250.00033413793099</v>
      </c>
      <c r="B19">
        <v>217.370663965517</v>
      </c>
      <c r="C19">
        <v>25.109319655172399</v>
      </c>
      <c r="D19">
        <v>91.67</v>
      </c>
      <c r="E19">
        <v>41.6932677423002</v>
      </c>
      <c r="F19">
        <v>23.714164103448301</v>
      </c>
      <c r="G19">
        <v>3.2603669259259198</v>
      </c>
      <c r="H19">
        <v>7.8322274074073999</v>
      </c>
      <c r="I19">
        <v>7.0476143364197501</v>
      </c>
      <c r="J19">
        <v>38.650881410493803</v>
      </c>
      <c r="K19">
        <v>42.028000000000098</v>
      </c>
      <c r="L19">
        <v>300.199999999998</v>
      </c>
      <c r="M19">
        <v>9.1448793530413394E-2</v>
      </c>
      <c r="N19">
        <v>300</v>
      </c>
      <c r="O19">
        <v>1</v>
      </c>
      <c r="P19">
        <v>22.332048688271598</v>
      </c>
      <c r="Q19">
        <v>3.5422451481481501</v>
      </c>
      <c r="R19">
        <v>18</v>
      </c>
      <c r="S19">
        <v>359</v>
      </c>
      <c r="T19" s="6">
        <v>42745.289780092593</v>
      </c>
      <c r="U19" s="1">
        <f t="shared" si="11"/>
        <v>2.6921280000000003</v>
      </c>
      <c r="X19" s="1">
        <f t="shared" si="12"/>
        <v>3.9201844079217949</v>
      </c>
      <c r="Y19" s="1">
        <f t="shared" si="13"/>
        <v>5.3954224007217029</v>
      </c>
      <c r="Z19" s="1">
        <f>(H19-I19)^2</f>
        <v>0.6156176711646707</v>
      </c>
      <c r="AB19" s="1">
        <f t="shared" si="14"/>
        <v>0.15703793676660935</v>
      </c>
      <c r="AC19" s="1">
        <f t="shared" si="0"/>
        <v>0.86948149375507855</v>
      </c>
      <c r="AE19" s="1">
        <f t="shared" si="15"/>
        <v>0.11409999541135545</v>
      </c>
    </row>
    <row r="20" spans="1:31" x14ac:dyDescent="0.25">
      <c r="A20">
        <v>250.000316724138</v>
      </c>
      <c r="B20">
        <v>217.37666103448299</v>
      </c>
      <c r="C20">
        <v>25.103382965517198</v>
      </c>
      <c r="D20">
        <v>91.67</v>
      </c>
      <c r="E20">
        <v>43.163332399852699</v>
      </c>
      <c r="F20">
        <v>23.352075034482802</v>
      </c>
      <c r="G20">
        <v>3.7219277654320999</v>
      </c>
      <c r="H20">
        <v>8.3541632685185103</v>
      </c>
      <c r="I20">
        <v>7.5144023333333196</v>
      </c>
      <c r="J20">
        <v>43.630282740740803</v>
      </c>
      <c r="K20">
        <v>45.0300000000002</v>
      </c>
      <c r="L20">
        <v>300.199999999998</v>
      </c>
      <c r="M20">
        <v>9.5055344731024505E-2</v>
      </c>
      <c r="N20">
        <v>300</v>
      </c>
      <c r="O20">
        <v>1</v>
      </c>
      <c r="P20">
        <v>25.4238134722222</v>
      </c>
      <c r="Q20">
        <v>3.8970597499999999</v>
      </c>
      <c r="R20">
        <v>19</v>
      </c>
      <c r="S20">
        <v>359</v>
      </c>
      <c r="T20" s="6">
        <v>42745.331446759257</v>
      </c>
      <c r="U20" s="1">
        <f t="shared" si="11"/>
        <v>3.0542170689654995</v>
      </c>
      <c r="X20" s="1">
        <f t="shared" si="12"/>
        <v>4.3041465570988606</v>
      </c>
      <c r="Y20" s="1">
        <f t="shared" si="13"/>
        <v>5.9580168967535556</v>
      </c>
      <c r="Z20" s="1">
        <f>(H20-I20)^2</f>
        <v>0.70519842826310608</v>
      </c>
      <c r="AB20" s="1">
        <f t="shared" si="14"/>
        <v>0.16384163943024133</v>
      </c>
      <c r="AC20" s="1">
        <f t="shared" si="0"/>
        <v>0.86950554256435819</v>
      </c>
      <c r="AE20" s="1">
        <f t="shared" si="15"/>
        <v>0.11836126692546968</v>
      </c>
    </row>
    <row r="21" spans="1:31" x14ac:dyDescent="0.25">
      <c r="A21">
        <v>249.99985424137901</v>
      </c>
      <c r="B21">
        <v>217.37974551724099</v>
      </c>
      <c r="C21">
        <v>25.097476965517199</v>
      </c>
      <c r="D21">
        <v>91.67</v>
      </c>
      <c r="E21">
        <v>44.870889251371402</v>
      </c>
      <c r="F21">
        <v>23.0110907586207</v>
      </c>
      <c r="G21">
        <v>4.1412385432098802</v>
      </c>
      <c r="H21">
        <v>8.8105375833333408</v>
      </c>
      <c r="I21">
        <v>7.9245037283950701</v>
      </c>
      <c r="J21">
        <v>48.266916404321002</v>
      </c>
      <c r="K21">
        <v>54.033999999999999</v>
      </c>
      <c r="L21">
        <v>300.18888888888699</v>
      </c>
      <c r="M21">
        <v>9.9168074694050007E-2</v>
      </c>
      <c r="N21">
        <v>300</v>
      </c>
      <c r="O21">
        <v>1</v>
      </c>
      <c r="P21">
        <v>28.233011314814799</v>
      </c>
      <c r="Q21">
        <v>4.0917574876543199</v>
      </c>
      <c r="R21">
        <v>20</v>
      </c>
      <c r="S21">
        <v>359</v>
      </c>
      <c r="T21" s="6">
        <v>42745.373113425929</v>
      </c>
      <c r="U21" s="1">
        <f t="shared" si="11"/>
        <v>3.3952013448276013</v>
      </c>
      <c r="X21" s="1">
        <f t="shared" si="12"/>
        <v>4.9355861136831578</v>
      </c>
      <c r="Y21" s="1">
        <f t="shared" si="13"/>
        <v>6.5815107852014663</v>
      </c>
      <c r="Z21" s="1">
        <f>(H21-I21)^2</f>
        <v>0.78505599209677246</v>
      </c>
      <c r="AB21" s="1">
        <f t="shared" si="14"/>
        <v>0.15906033731643843</v>
      </c>
      <c r="AC21" s="1">
        <f t="shared" si="0"/>
        <v>0.86951948902881049</v>
      </c>
      <c r="AE21" s="1">
        <f t="shared" si="15"/>
        <v>0.11928203382450905</v>
      </c>
    </row>
    <row r="22" spans="1:31" x14ac:dyDescent="0.25">
      <c r="A22">
        <v>249.99948117241399</v>
      </c>
      <c r="B22">
        <v>217.214469689655</v>
      </c>
      <c r="C22">
        <v>25.0901501724138</v>
      </c>
      <c r="D22">
        <v>91.67</v>
      </c>
      <c r="E22">
        <v>43.188286091618203</v>
      </c>
      <c r="F22">
        <v>26.3758226206897</v>
      </c>
      <c r="G22">
        <v>0</v>
      </c>
      <c r="H22">
        <v>0</v>
      </c>
      <c r="I22">
        <v>0</v>
      </c>
      <c r="J22">
        <v>1.4014031512345699</v>
      </c>
      <c r="K22">
        <v>3.0019999999999798</v>
      </c>
      <c r="L22">
        <v>300.199999999998</v>
      </c>
      <c r="M22">
        <v>9.4651097268936002E-2</v>
      </c>
      <c r="N22">
        <v>300</v>
      </c>
      <c r="O22">
        <v>1</v>
      </c>
      <c r="P22">
        <v>-0.27023198456790098</v>
      </c>
      <c r="Q22">
        <v>0.219062759259259</v>
      </c>
      <c r="R22">
        <v>21</v>
      </c>
      <c r="S22">
        <v>359</v>
      </c>
      <c r="T22" s="6">
        <v>42745.414780092593</v>
      </c>
      <c r="X22" s="1"/>
      <c r="Y22" s="1"/>
      <c r="Z22" s="1"/>
      <c r="AC22" s="1"/>
    </row>
    <row r="23" spans="1:31" x14ac:dyDescent="0.25">
      <c r="A23">
        <v>299.99973065517202</v>
      </c>
      <c r="B23">
        <v>262.27391210344803</v>
      </c>
      <c r="C23">
        <v>25.058893620689702</v>
      </c>
      <c r="D23">
        <v>91.67</v>
      </c>
      <c r="E23">
        <v>40.231742337004803</v>
      </c>
      <c r="F23">
        <v>34.105699413793097</v>
      </c>
      <c r="G23">
        <v>0</v>
      </c>
      <c r="H23">
        <v>0</v>
      </c>
      <c r="I23">
        <v>0</v>
      </c>
      <c r="J23">
        <v>1.41169706800618</v>
      </c>
      <c r="K23">
        <v>3.00199999999997</v>
      </c>
      <c r="L23">
        <v>300.20000000000198</v>
      </c>
      <c r="M23">
        <v>8.6715633663366501E-2</v>
      </c>
      <c r="N23">
        <v>300</v>
      </c>
      <c r="O23">
        <v>1</v>
      </c>
      <c r="P23">
        <v>-0.62607872333848502</v>
      </c>
      <c r="Q23">
        <v>-0.16977587635239499</v>
      </c>
      <c r="R23">
        <v>22</v>
      </c>
      <c r="S23">
        <v>718</v>
      </c>
      <c r="T23" s="6">
        <v>42745.49800925926</v>
      </c>
      <c r="X23" s="1"/>
      <c r="Y23" s="1"/>
      <c r="Z23" s="1"/>
      <c r="AC23" s="1"/>
    </row>
    <row r="24" spans="1:31" x14ac:dyDescent="0.25">
      <c r="A24">
        <v>299.99990951724101</v>
      </c>
      <c r="B24">
        <v>262.28669044827598</v>
      </c>
      <c r="C24">
        <v>25.053858172413801</v>
      </c>
      <c r="D24">
        <v>91.67</v>
      </c>
      <c r="E24">
        <v>40.419136759995297</v>
      </c>
      <c r="F24">
        <v>31.938321965517201</v>
      </c>
      <c r="G24">
        <v>2.7001709259259301</v>
      </c>
      <c r="H24">
        <v>6.7672462777777804</v>
      </c>
      <c r="I24">
        <v>6.00461514197531</v>
      </c>
      <c r="J24">
        <v>29.116582719135799</v>
      </c>
      <c r="K24">
        <v>30.020000000000199</v>
      </c>
      <c r="L24">
        <v>300.199999999998</v>
      </c>
      <c r="M24">
        <v>8.7563432294145704E-2</v>
      </c>
      <c r="N24">
        <v>300</v>
      </c>
      <c r="O24">
        <v>1</v>
      </c>
      <c r="P24">
        <v>14.8452014598766</v>
      </c>
      <c r="Q24">
        <v>0.64514929320987702</v>
      </c>
      <c r="R24">
        <v>23</v>
      </c>
      <c r="S24">
        <v>359</v>
      </c>
      <c r="T24" s="6">
        <v>42745.539675925924</v>
      </c>
      <c r="U24" s="1">
        <f>$F$23-F24</f>
        <v>2.1673774482758965</v>
      </c>
      <c r="V24" s="1">
        <f>INDEX(LINEST(U24:U28,G24:G28),1)</f>
        <v>0.82143341594532937</v>
      </c>
      <c r="W24" s="1">
        <f>INDEX(LINEST(U24:U28,G24:G28),2)</f>
        <v>-1.679579389654684E-2</v>
      </c>
      <c r="X24" s="1">
        <f>(J24-$J$23)-((P24-$P$23)+(Q24-$Q$23))/0.93</f>
        <v>10.192836884702352</v>
      </c>
      <c r="Y24" s="1">
        <f>(J24-$J$2)-(P24-$P$23)/$Y$2</f>
        <v>5.6176264811375489</v>
      </c>
      <c r="Z24" s="1">
        <f>(H24-I24)^2</f>
        <v>0.58160624929536608</v>
      </c>
      <c r="AA24" s="8">
        <f>INDEX(LINEST(U24:U28,Z24:Z28),1)</f>
        <v>3.6806285003368702</v>
      </c>
      <c r="AB24" s="1">
        <f>Z24/X24</f>
        <v>5.7060292033933591E-2</v>
      </c>
      <c r="AC24" s="1">
        <f t="shared" si="0"/>
        <v>0.87428923185459273</v>
      </c>
      <c r="AD24" s="1">
        <f>INDEX(LINEST(U24:U28,X24:X28),1)</f>
        <v>0.32097277460400986</v>
      </c>
      <c r="AE24" s="1">
        <f>Z24/Y24</f>
        <v>0.10353238173599483</v>
      </c>
    </row>
    <row r="25" spans="1:31" x14ac:dyDescent="0.25">
      <c r="A25">
        <v>300.00017886206899</v>
      </c>
      <c r="B25">
        <v>262.27254079310302</v>
      </c>
      <c r="C25">
        <v>25.0658710344828</v>
      </c>
      <c r="D25">
        <v>91.67</v>
      </c>
      <c r="E25">
        <v>40.929990443286101</v>
      </c>
      <c r="F25">
        <v>31.470796586206902</v>
      </c>
      <c r="G25">
        <v>3.2051162345679001</v>
      </c>
      <c r="H25">
        <v>7.3621882962962903</v>
      </c>
      <c r="I25">
        <v>6.5302678333333297</v>
      </c>
      <c r="J25">
        <v>33.944780475308697</v>
      </c>
      <c r="K25">
        <v>36.023999999999901</v>
      </c>
      <c r="L25">
        <v>300.199999999998</v>
      </c>
      <c r="M25">
        <v>8.9069793194317307E-2</v>
      </c>
      <c r="N25">
        <v>300</v>
      </c>
      <c r="O25">
        <v>1</v>
      </c>
      <c r="P25">
        <v>17.880122012345701</v>
      </c>
      <c r="Q25">
        <v>0.949069654320987</v>
      </c>
      <c r="R25">
        <v>24</v>
      </c>
      <c r="S25">
        <v>359</v>
      </c>
      <c r="T25" s="6">
        <v>42745.581342592595</v>
      </c>
      <c r="U25" s="1">
        <f t="shared" ref="U25:U28" si="16">$F$23-F25</f>
        <v>2.6349028275861954</v>
      </c>
      <c r="X25" s="1">
        <f t="shared" ref="X25:X28" si="17">(J25-$J$23)-((P25-$P$23)+(Q25-$Q$23))/0.93</f>
        <v>11.430883120896535</v>
      </c>
      <c r="Y25" s="1">
        <f t="shared" ref="Y25:Y28" si="18">(J25-$J$2)-(P25-$P$23)/$Y$2</f>
        <v>6.1102234480688793</v>
      </c>
      <c r="Z25" s="1">
        <f>(H25-I25)^2</f>
        <v>0.69209165669650674</v>
      </c>
      <c r="AB25" s="1">
        <f t="shared" ref="AB25:AB28" si="19">Z25/X25</f>
        <v>6.0545773181016074E-2</v>
      </c>
      <c r="AC25" s="1">
        <f t="shared" si="0"/>
        <v>0.87424128141499546</v>
      </c>
      <c r="AE25" s="1">
        <f t="shared" ref="AE25:AE28" si="20">Z25/Y25</f>
        <v>0.11326781460262972</v>
      </c>
    </row>
    <row r="26" spans="1:31" x14ac:dyDescent="0.25">
      <c r="A26">
        <v>300.00101348275899</v>
      </c>
      <c r="B26">
        <v>262.25966768965498</v>
      </c>
      <c r="C26">
        <v>25.080108137930999</v>
      </c>
      <c r="D26">
        <v>91.67</v>
      </c>
      <c r="E26">
        <v>41.731858851745699</v>
      </c>
      <c r="F26">
        <v>31.0649296206897</v>
      </c>
      <c r="G26">
        <v>3.7134007160493798</v>
      </c>
      <c r="H26">
        <v>7.9108187037036997</v>
      </c>
      <c r="I26">
        <v>7.0123657901234502</v>
      </c>
      <c r="J26">
        <v>38.793912200617299</v>
      </c>
      <c r="K26">
        <v>42.027870370370501</v>
      </c>
      <c r="L26">
        <v>300.199999999998</v>
      </c>
      <c r="M26">
        <v>9.1172598873177302E-2</v>
      </c>
      <c r="N26">
        <v>300</v>
      </c>
      <c r="O26">
        <v>1</v>
      </c>
      <c r="P26">
        <v>20.937122092592599</v>
      </c>
      <c r="Q26">
        <v>1.3643352283950601</v>
      </c>
      <c r="R26">
        <v>25</v>
      </c>
      <c r="S26">
        <v>359</v>
      </c>
      <c r="T26" s="6">
        <v>42745.62300925926</v>
      </c>
      <c r="U26" s="1">
        <f t="shared" si="16"/>
        <v>3.0407697931033972</v>
      </c>
      <c r="X26" s="1">
        <f t="shared" si="17"/>
        <v>12.546395863064308</v>
      </c>
      <c r="Y26" s="1">
        <f t="shared" si="18"/>
        <v>6.5922122015961975</v>
      </c>
      <c r="Z26" s="1">
        <f>(H26-I26)^2</f>
        <v>0.80721763792083923</v>
      </c>
      <c r="AB26" s="1">
        <f t="shared" si="19"/>
        <v>6.4338607416113039E-2</v>
      </c>
      <c r="AC26" s="1">
        <f t="shared" si="0"/>
        <v>0.87419593902380932</v>
      </c>
      <c r="AE26" s="1">
        <f t="shared" si="20"/>
        <v>0.1224501901994879</v>
      </c>
    </row>
    <row r="27" spans="1:31" x14ac:dyDescent="0.25">
      <c r="A27">
        <v>300.00258341379299</v>
      </c>
      <c r="B27">
        <v>262.23681748275902</v>
      </c>
      <c r="C27">
        <v>25.134427689655201</v>
      </c>
      <c r="D27">
        <v>91.67</v>
      </c>
      <c r="E27">
        <v>42.7928601252137</v>
      </c>
      <c r="F27">
        <v>30.609441758620701</v>
      </c>
      <c r="G27">
        <v>4.2001410123456804</v>
      </c>
      <c r="H27">
        <v>8.4048158209876593</v>
      </c>
      <c r="I27">
        <v>7.4486331419753196</v>
      </c>
      <c r="J27">
        <v>43.539361777777799</v>
      </c>
      <c r="K27">
        <v>45.028194444444701</v>
      </c>
      <c r="L27">
        <v>300.18796296296102</v>
      </c>
      <c r="M27">
        <v>9.3794990187713506E-2</v>
      </c>
      <c r="N27">
        <v>300</v>
      </c>
      <c r="O27">
        <v>1</v>
      </c>
      <c r="P27">
        <v>24.130862012345698</v>
      </c>
      <c r="Q27">
        <v>2.59094108950617</v>
      </c>
      <c r="R27">
        <v>26</v>
      </c>
      <c r="S27">
        <v>359</v>
      </c>
      <c r="T27" s="6">
        <v>42745.664675925924</v>
      </c>
      <c r="U27" s="1">
        <f t="shared" si="16"/>
        <v>3.4962576551723963</v>
      </c>
      <c r="X27" s="1">
        <f t="shared" si="17"/>
        <v>12.538785460800931</v>
      </c>
      <c r="Y27" s="1">
        <f t="shared" si="18"/>
        <v>6.7751761791094154</v>
      </c>
      <c r="Z27" s="1">
        <f>(H27-I27)^2</f>
        <v>0.91428531564321525</v>
      </c>
      <c r="AB27" s="1">
        <f t="shared" si="19"/>
        <v>7.2916577008313707E-2</v>
      </c>
      <c r="AC27" s="1">
        <f t="shared" si="0"/>
        <v>0.87411519760500289</v>
      </c>
      <c r="AE27" s="1">
        <f t="shared" si="20"/>
        <v>0.13494635290257448</v>
      </c>
    </row>
    <row r="28" spans="1:31" x14ac:dyDescent="0.25">
      <c r="A28">
        <v>300.001029241379</v>
      </c>
      <c r="B28">
        <v>262.19996589655199</v>
      </c>
      <c r="C28">
        <v>25.096882724137899</v>
      </c>
      <c r="D28">
        <v>91.67</v>
      </c>
      <c r="E28">
        <v>44.063618687867397</v>
      </c>
      <c r="F28">
        <v>30.305173206896502</v>
      </c>
      <c r="G28">
        <v>4.7143992523076896</v>
      </c>
      <c r="H28">
        <v>8.8880754492307705</v>
      </c>
      <c r="I28">
        <v>7.8727688861538496</v>
      </c>
      <c r="J28">
        <v>48.463288526153796</v>
      </c>
      <c r="K28">
        <v>54.0327876923077</v>
      </c>
      <c r="L28">
        <v>300.18246153846002</v>
      </c>
      <c r="M28">
        <v>9.6876454798474496E-2</v>
      </c>
      <c r="N28">
        <v>300</v>
      </c>
      <c r="O28">
        <v>1</v>
      </c>
      <c r="P28">
        <v>28.1002264861539</v>
      </c>
      <c r="Q28">
        <v>4.5818533415384604</v>
      </c>
      <c r="R28">
        <v>27</v>
      </c>
      <c r="S28">
        <v>360</v>
      </c>
      <c r="T28" s="6">
        <v>42745.706458333334</v>
      </c>
      <c r="U28" s="4">
        <f t="shared" si="16"/>
        <v>3.8005262068965955</v>
      </c>
      <c r="V28" s="4"/>
      <c r="W28" s="4"/>
      <c r="X28" s="4">
        <f t="shared" si="17"/>
        <v>11.053812503972097</v>
      </c>
      <c r="Y28" s="1">
        <f t="shared" si="18"/>
        <v>6.0285822506165516</v>
      </c>
      <c r="Z28" s="4">
        <f>(H28-I28)^2</f>
        <v>1.0308474170270696</v>
      </c>
      <c r="AA28" s="4"/>
      <c r="AB28" s="4">
        <f t="shared" si="19"/>
        <v>9.3257183135379132E-2</v>
      </c>
      <c r="AC28" s="4">
        <f t="shared" si="0"/>
        <v>0.87399688780929974</v>
      </c>
      <c r="AD28" s="4"/>
      <c r="AE28" s="1">
        <f t="shared" si="20"/>
        <v>0.17099334041957268</v>
      </c>
    </row>
    <row r="29" spans="1:31" x14ac:dyDescent="0.25">
      <c r="A29">
        <v>299.998919310345</v>
      </c>
      <c r="B29">
        <v>262.16443500000003</v>
      </c>
      <c r="C29">
        <v>25.092555000000001</v>
      </c>
      <c r="D29">
        <v>91.67</v>
      </c>
      <c r="E29">
        <v>42.841662485486502</v>
      </c>
      <c r="F29">
        <v>34.062117724137899</v>
      </c>
      <c r="G29">
        <v>0</v>
      </c>
      <c r="H29">
        <v>0</v>
      </c>
      <c r="I29">
        <v>0</v>
      </c>
      <c r="J29">
        <v>1.4004363641975299</v>
      </c>
      <c r="K29">
        <v>3.0019999999999798</v>
      </c>
      <c r="L29">
        <v>300.199999999998</v>
      </c>
      <c r="M29">
        <v>9.3599848678304398E-2</v>
      </c>
      <c r="N29">
        <v>300</v>
      </c>
      <c r="O29">
        <v>1</v>
      </c>
      <c r="P29">
        <v>-0.717831833333333</v>
      </c>
      <c r="Q29">
        <v>-0.381864404320988</v>
      </c>
      <c r="R29">
        <v>28</v>
      </c>
      <c r="S29">
        <v>359</v>
      </c>
      <c r="T29" s="6">
        <v>42745.748124999998</v>
      </c>
      <c r="X29" s="1"/>
      <c r="Y29" s="1"/>
      <c r="Z29" s="1"/>
      <c r="AC29" s="1">
        <f t="shared" si="0"/>
        <v>0.8738845979934825</v>
      </c>
    </row>
    <row r="30" spans="1:31" x14ac:dyDescent="0.25">
      <c r="X30" s="1"/>
      <c r="Y30" s="1"/>
      <c r="Z30" s="1"/>
      <c r="AC30" s="1"/>
    </row>
    <row r="31" spans="1:31" x14ac:dyDescent="0.25">
      <c r="X31" s="1"/>
      <c r="Y31" s="1"/>
      <c r="Z31" s="1"/>
      <c r="AA31" s="8"/>
      <c r="AC31" s="1"/>
      <c r="AD31" s="1" t="e">
        <f>INDEX(LINEST(U31:U35,X31:X35),1)</f>
        <v>#VALUE!</v>
      </c>
      <c r="AE31" s="1" t="e">
        <f>Z31/Y31</f>
        <v>#DIV/0!</v>
      </c>
    </row>
    <row r="32" spans="1:31" x14ac:dyDescent="0.25">
      <c r="X32" s="1"/>
      <c r="Y32" s="1"/>
      <c r="Z32" s="1"/>
      <c r="AC32" s="1"/>
      <c r="AE32" s="1" t="e">
        <f t="shared" ref="AE32:AE35" si="21">Z32/Y32</f>
        <v>#DIV/0!</v>
      </c>
    </row>
    <row r="33" spans="24:31" x14ac:dyDescent="0.25">
      <c r="X33" s="1"/>
      <c r="Y33" s="1"/>
      <c r="Z33" s="1"/>
      <c r="AC33" s="1"/>
      <c r="AE33" s="1" t="e">
        <f t="shared" si="21"/>
        <v>#DIV/0!</v>
      </c>
    </row>
    <row r="34" spans="24:31" x14ac:dyDescent="0.25">
      <c r="X34" s="1"/>
      <c r="Y34" s="1"/>
      <c r="Z34" s="1"/>
      <c r="AC34" s="1"/>
      <c r="AE34" s="1" t="e">
        <f t="shared" si="21"/>
        <v>#DIV/0!</v>
      </c>
    </row>
    <row r="35" spans="24:31" x14ac:dyDescent="0.25">
      <c r="X35" s="1"/>
      <c r="Y35" s="1"/>
      <c r="Z35" s="1"/>
      <c r="AC35" s="1"/>
      <c r="AE35" s="1" t="e">
        <f t="shared" si="21"/>
        <v>#DIV/0!</v>
      </c>
    </row>
    <row r="36" spans="24:31" x14ac:dyDescent="0.25">
      <c r="X36" s="1"/>
      <c r="Y36" s="1"/>
      <c r="AC36" s="1"/>
    </row>
    <row r="37" spans="24:31" x14ac:dyDescent="0.25">
      <c r="X37" s="1"/>
      <c r="Y37" s="1"/>
      <c r="AC37" s="1"/>
    </row>
    <row r="38" spans="24:31" x14ac:dyDescent="0.25">
      <c r="X38" s="1"/>
      <c r="Y38" s="1"/>
      <c r="Z38" s="1"/>
      <c r="AA38" s="8"/>
      <c r="AC38" s="1"/>
      <c r="AD38" s="1" t="e">
        <f>INDEX(LINEST(U38:U42,X38:X42),1)</f>
        <v>#VALUE!</v>
      </c>
      <c r="AE38" s="1" t="e">
        <f>Z38/Y38</f>
        <v>#DIV/0!</v>
      </c>
    </row>
    <row r="39" spans="24:31" x14ac:dyDescent="0.25">
      <c r="X39" s="1"/>
      <c r="Y39" s="1"/>
      <c r="Z39" s="1"/>
      <c r="AC39" s="1"/>
      <c r="AE39" s="1" t="e">
        <f t="shared" ref="AE39:AE42" si="22">Z39/Y39</f>
        <v>#DIV/0!</v>
      </c>
    </row>
    <row r="40" spans="24:31" x14ac:dyDescent="0.25">
      <c r="X40" s="1"/>
      <c r="Y40" s="1"/>
      <c r="Z40" s="1"/>
      <c r="AC40" s="1"/>
      <c r="AE40" s="1" t="e">
        <f t="shared" si="22"/>
        <v>#DIV/0!</v>
      </c>
    </row>
    <row r="41" spans="24:31" x14ac:dyDescent="0.25">
      <c r="X41" s="1"/>
      <c r="Y41" s="1"/>
      <c r="Z41" s="1"/>
      <c r="AC41" s="1"/>
      <c r="AE41" s="1" t="e">
        <f t="shared" si="22"/>
        <v>#DIV/0!</v>
      </c>
    </row>
    <row r="42" spans="24:31" x14ac:dyDescent="0.25">
      <c r="X42" s="1"/>
      <c r="Y42" s="1"/>
      <c r="Z42" s="1"/>
      <c r="AC42" s="1"/>
      <c r="AE42" s="1" t="e">
        <f t="shared" si="22"/>
        <v>#DIV/0!</v>
      </c>
    </row>
    <row r="43" spans="24:31" x14ac:dyDescent="0.25">
      <c r="AC4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opLeftCell="D1" workbookViewId="0">
      <selection activeCell="V19" sqref="V19"/>
    </sheetView>
  </sheetViews>
  <sheetFormatPr defaultRowHeight="15" x14ac:dyDescent="0.25"/>
  <cols>
    <col min="20" max="20" width="14.85546875" bestFit="1" customWidth="1"/>
    <col min="21" max="21" width="9.140625" style="1"/>
    <col min="22" max="22" width="14.42578125" style="1" bestFit="1" customWidth="1"/>
    <col min="23" max="23" width="5.28515625" style="1" bestFit="1" customWidth="1"/>
    <col min="24" max="24" width="6.7109375" bestFit="1" customWidth="1"/>
    <col min="26" max="26" width="4.5703125" bestFit="1" customWidth="1"/>
    <col min="27" max="27" width="11.85546875" style="1" bestFit="1" customWidth="1"/>
    <col min="28" max="28" width="9.140625" style="1"/>
    <col min="31" max="31" width="9.140625" style="1"/>
  </cols>
  <sheetData>
    <row r="1" spans="1:32" x14ac:dyDescent="0.25">
      <c r="A1" s="3" t="str">
        <f ca="1">MID(CELL("filename",A1),FIND("]",CELL("filename",A1))+1,256)</f>
        <v>sri-ipb2-27-91ns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32</v>
      </c>
      <c r="Y1" s="1" t="s">
        <v>36</v>
      </c>
      <c r="Z1" s="1" t="s">
        <v>26</v>
      </c>
      <c r="AA1" s="1" t="s">
        <v>41</v>
      </c>
      <c r="AB1" s="1" t="s">
        <v>25</v>
      </c>
      <c r="AC1" s="1" t="s">
        <v>33</v>
      </c>
      <c r="AE1" s="1" t="s">
        <v>25</v>
      </c>
      <c r="AF1" s="1" t="s">
        <v>34</v>
      </c>
    </row>
    <row r="2" spans="1:32" x14ac:dyDescent="0.25">
      <c r="A2">
        <v>149.99557548275899</v>
      </c>
      <c r="B2">
        <v>140.35784437931</v>
      </c>
      <c r="C2">
        <v>25.344790275862099</v>
      </c>
      <c r="D2">
        <v>91.67</v>
      </c>
      <c r="E2">
        <v>10</v>
      </c>
      <c r="F2">
        <v>9.2970345862068999</v>
      </c>
      <c r="G2">
        <v>0</v>
      </c>
      <c r="H2">
        <v>0</v>
      </c>
      <c r="I2">
        <v>0</v>
      </c>
      <c r="J2">
        <v>2.2808520975359299</v>
      </c>
      <c r="K2">
        <v>3.4066851427104701</v>
      </c>
      <c r="L2">
        <v>300.01132874743303</v>
      </c>
      <c r="M2">
        <v>8.0580263991552395E-3</v>
      </c>
      <c r="N2">
        <v>300</v>
      </c>
      <c r="O2">
        <v>1</v>
      </c>
      <c r="P2">
        <v>-2.3939532176591398</v>
      </c>
      <c r="Q2">
        <v>-2.6336966293634498</v>
      </c>
      <c r="R2">
        <v>1</v>
      </c>
      <c r="S2">
        <v>1081</v>
      </c>
      <c r="T2" s="6">
        <v>42744.527280092596</v>
      </c>
      <c r="X2" s="1">
        <v>0.93</v>
      </c>
      <c r="Y2" s="26">
        <v>0.75</v>
      </c>
      <c r="Z2" s="1"/>
      <c r="AC2" s="1"/>
      <c r="AF2" s="1">
        <f>H2-I2</f>
        <v>0</v>
      </c>
    </row>
    <row r="3" spans="1:32" x14ac:dyDescent="0.25">
      <c r="A3">
        <v>149.99993686206901</v>
      </c>
      <c r="B3">
        <v>140.28874844827601</v>
      </c>
      <c r="C3">
        <v>25.352372137930999</v>
      </c>
      <c r="D3">
        <v>91.67</v>
      </c>
      <c r="E3">
        <v>19.031508035405199</v>
      </c>
      <c r="F3">
        <v>8.2171207241379296</v>
      </c>
      <c r="G3">
        <v>4.6368396419753104</v>
      </c>
      <c r="H3">
        <v>6.8917239506172798</v>
      </c>
      <c r="I3">
        <v>5.4969129259259297</v>
      </c>
      <c r="J3">
        <v>28.875010854938299</v>
      </c>
      <c r="K3">
        <v>33.735194533950597</v>
      </c>
      <c r="L3">
        <v>300.082334567901</v>
      </c>
      <c r="M3">
        <v>2.8583017309205299E-2</v>
      </c>
      <c r="N3">
        <v>300</v>
      </c>
      <c r="O3">
        <v>1</v>
      </c>
      <c r="P3">
        <v>16.2553943858025</v>
      </c>
      <c r="Q3">
        <v>0.11615604320987601</v>
      </c>
      <c r="R3">
        <v>2</v>
      </c>
      <c r="S3">
        <v>359</v>
      </c>
      <c r="T3" s="6">
        <v>42744.56894675926</v>
      </c>
      <c r="U3" s="1">
        <f>$F$2-F3</f>
        <v>1.0799138620689703</v>
      </c>
      <c r="V3" s="1">
        <f>INDEX(LINEST(U3:U7,G3:G7),1)</f>
        <v>0.27248383250905245</v>
      </c>
      <c r="W3" s="1">
        <f>INDEX(LINEST(U3:U7,G3:G7),2)</f>
        <v>-0.17914170019358155</v>
      </c>
      <c r="X3" s="1">
        <f>(J3-$J$2)-((P3-$P$2)+(Q3-$Q$2))/$X$2</f>
        <v>3.5842659874722997</v>
      </c>
      <c r="Y3" s="1">
        <f>(J3-$J$2)-(P3-$P$2)/$Y$2</f>
        <v>1.7283619527868517</v>
      </c>
      <c r="Z3" s="1">
        <f>(H3-I3)^2</f>
        <v>1.9454977946005341</v>
      </c>
      <c r="AA3" s="8">
        <f>INDEX(LINEST(U3:U7,Z3:Z7),1)</f>
        <v>0.61780972069709916</v>
      </c>
      <c r="AB3" s="1">
        <f>Z3/X3</f>
        <v>0.54278834255058739</v>
      </c>
      <c r="AC3" s="1">
        <f t="shared" ref="AC3:AC42" si="0">B3/A3</f>
        <v>0.93525871665717553</v>
      </c>
      <c r="AD3" s="8">
        <f>INDEX(LINEST(U3:U7,X3:X7),1)</f>
        <v>0.60871698972399235</v>
      </c>
      <c r="AE3" s="1">
        <f>Z3/X3</f>
        <v>0.54278834255058739</v>
      </c>
      <c r="AF3" s="1">
        <f t="shared" ref="AF3:AF42" si="1">H3-I3</f>
        <v>1.3948110246913501</v>
      </c>
    </row>
    <row r="4" spans="1:32" x14ac:dyDescent="0.25">
      <c r="A4">
        <v>150.000017862069</v>
      </c>
      <c r="B4">
        <v>140.32859434482799</v>
      </c>
      <c r="C4">
        <v>25.360882551724099</v>
      </c>
      <c r="D4">
        <v>91.67</v>
      </c>
      <c r="E4">
        <v>27.2361453285267</v>
      </c>
      <c r="F4">
        <v>7.9791793448275898</v>
      </c>
      <c r="G4">
        <v>5.4787635987654397</v>
      </c>
      <c r="H4">
        <v>7.4743642962962902</v>
      </c>
      <c r="I4">
        <v>5.9518816728395096</v>
      </c>
      <c r="J4">
        <v>33.546413688271599</v>
      </c>
      <c r="K4">
        <v>38.936951453703699</v>
      </c>
      <c r="L4">
        <v>300.09509506172799</v>
      </c>
      <c r="M4">
        <v>4.6377513479623801E-2</v>
      </c>
      <c r="N4">
        <v>300</v>
      </c>
      <c r="O4">
        <v>1</v>
      </c>
      <c r="P4">
        <v>19.807707929012299</v>
      </c>
      <c r="Q4">
        <v>0.63863706790123498</v>
      </c>
      <c r="R4">
        <v>3</v>
      </c>
      <c r="S4">
        <v>359</v>
      </c>
      <c r="T4" s="6">
        <v>42744.610613425924</v>
      </c>
      <c r="U4" s="1">
        <f t="shared" ref="U4:U7" si="2">$F$2-F4</f>
        <v>1.3178552413793101</v>
      </c>
      <c r="X4" s="1">
        <f t="shared" ref="X4:X7" si="3">(J4-$J$2)-((P4-$P$2)+(Q4-$Q$2))/$X$2</f>
        <v>3.8741692854280103</v>
      </c>
      <c r="Y4" s="1">
        <f t="shared" ref="Y4:Y7" si="4">(J4-$J$2)-(P4-$P$2)/$Y$2</f>
        <v>1.6633467285070864</v>
      </c>
      <c r="Z4" s="1">
        <f>(H4-I4)^2</f>
        <v>2.317953338727841</v>
      </c>
      <c r="AB4" s="1">
        <f t="shared" ref="AB4:AB7" si="5">Z4/X4</f>
        <v>0.59830977119311868</v>
      </c>
      <c r="AC4" s="1">
        <f t="shared" si="0"/>
        <v>0.93552385089624279</v>
      </c>
      <c r="AE4" s="1">
        <f t="shared" ref="AE4:AE7" si="6">Z4/X4</f>
        <v>0.59830977119311868</v>
      </c>
      <c r="AF4" s="1">
        <f t="shared" si="1"/>
        <v>1.5224826234567805</v>
      </c>
    </row>
    <row r="5" spans="1:32" x14ac:dyDescent="0.25">
      <c r="A5">
        <v>150.00019631034499</v>
      </c>
      <c r="B5">
        <v>140.360648793103</v>
      </c>
      <c r="C5">
        <v>25.360905655172399</v>
      </c>
      <c r="D5">
        <v>91.67</v>
      </c>
      <c r="E5">
        <v>34.176887782699403</v>
      </c>
      <c r="F5">
        <v>7.7433125862069003</v>
      </c>
      <c r="G5">
        <v>6.3511523950617201</v>
      </c>
      <c r="H5">
        <v>8.0306987222222208</v>
      </c>
      <c r="I5">
        <v>6.3847847962962998</v>
      </c>
      <c r="J5">
        <v>38.347336728395099</v>
      </c>
      <c r="K5">
        <v>43.995569299382701</v>
      </c>
      <c r="L5">
        <v>300.19623518518603</v>
      </c>
      <c r="M5">
        <v>6.0594880667014003E-2</v>
      </c>
      <c r="N5">
        <v>300</v>
      </c>
      <c r="O5">
        <v>1</v>
      </c>
      <c r="P5">
        <v>23.3221566203704</v>
      </c>
      <c r="Q5">
        <v>1.2775183827160499</v>
      </c>
      <c r="R5">
        <v>4</v>
      </c>
      <c r="S5">
        <v>359</v>
      </c>
      <c r="T5" s="6">
        <v>42744.652280092596</v>
      </c>
      <c r="U5" s="1">
        <f t="shared" si="2"/>
        <v>1.5537219999999996</v>
      </c>
      <c r="X5" s="1">
        <f t="shared" si="3"/>
        <v>4.209146082354831</v>
      </c>
      <c r="Y5" s="1">
        <f t="shared" si="4"/>
        <v>1.7783381801531206</v>
      </c>
      <c r="Z5" s="1">
        <f>(H5-I5)^2</f>
        <v>2.7090326515568783</v>
      </c>
      <c r="AB5" s="1">
        <f t="shared" si="5"/>
        <v>0.6436062323694155</v>
      </c>
      <c r="AC5" s="1">
        <f t="shared" si="0"/>
        <v>0.93573643398907214</v>
      </c>
      <c r="AE5" s="1">
        <f t="shared" si="6"/>
        <v>0.6436062323694155</v>
      </c>
      <c r="AF5" s="1">
        <f t="shared" si="1"/>
        <v>1.645913925925921</v>
      </c>
    </row>
    <row r="6" spans="1:32" x14ac:dyDescent="0.25">
      <c r="A6">
        <v>150.00085231034501</v>
      </c>
      <c r="B6">
        <v>140.39561365517201</v>
      </c>
      <c r="C6">
        <v>25.3656522758621</v>
      </c>
      <c r="D6">
        <v>91.67</v>
      </c>
      <c r="E6">
        <v>40.477373444494098</v>
      </c>
      <c r="F6">
        <v>7.5049484137931</v>
      </c>
      <c r="G6">
        <v>7.2317633024691297</v>
      </c>
      <c r="H6">
        <v>8.5560762037037001</v>
      </c>
      <c r="I6">
        <v>6.7963038765432104</v>
      </c>
      <c r="J6">
        <v>43.143973092592603</v>
      </c>
      <c r="K6">
        <v>49.952142694444497</v>
      </c>
      <c r="L6">
        <v>300.24584938271698</v>
      </c>
      <c r="M6">
        <v>7.2674731163620096E-2</v>
      </c>
      <c r="N6">
        <v>300</v>
      </c>
      <c r="O6">
        <v>1</v>
      </c>
      <c r="P6">
        <v>26.7949783271605</v>
      </c>
      <c r="Q6">
        <v>1.86016877160494</v>
      </c>
      <c r="R6">
        <v>5</v>
      </c>
      <c r="S6">
        <v>359</v>
      </c>
      <c r="T6" s="6">
        <v>42744.69394675926</v>
      </c>
      <c r="U6" s="1">
        <f t="shared" si="2"/>
        <v>1.7920861724138</v>
      </c>
      <c r="X6" s="1">
        <f t="shared" si="3"/>
        <v>4.6450597630265378</v>
      </c>
      <c r="Y6" s="1">
        <f t="shared" si="4"/>
        <v>1.9445456019638243</v>
      </c>
      <c r="Z6" s="1">
        <f>(H6-I6)^2</f>
        <v>3.0967986434398456</v>
      </c>
      <c r="AB6" s="1">
        <f t="shared" si="5"/>
        <v>0.66668650166560905</v>
      </c>
      <c r="AC6" s="1">
        <f t="shared" si="0"/>
        <v>0.93596543948096911</v>
      </c>
      <c r="AE6" s="1">
        <f t="shared" si="6"/>
        <v>0.66668650166560905</v>
      </c>
      <c r="AF6" s="1">
        <f t="shared" si="1"/>
        <v>1.7597723271604897</v>
      </c>
    </row>
    <row r="7" spans="1:32" x14ac:dyDescent="0.25">
      <c r="A7">
        <v>150.00027568965501</v>
      </c>
      <c r="B7">
        <v>140.430981896552</v>
      </c>
      <c r="C7">
        <v>25.369843310344798</v>
      </c>
      <c r="D7">
        <v>91.67</v>
      </c>
      <c r="E7">
        <v>46.295377680171597</v>
      </c>
      <c r="F7">
        <v>7.2839901724137999</v>
      </c>
      <c r="G7">
        <v>8.0550354320987605</v>
      </c>
      <c r="H7">
        <v>9.0307430370370199</v>
      </c>
      <c r="I7">
        <v>7.1732974506172802</v>
      </c>
      <c r="J7">
        <v>47.763777669753097</v>
      </c>
      <c r="K7">
        <v>55.197093209876599</v>
      </c>
      <c r="L7">
        <v>300.15509104938297</v>
      </c>
      <c r="M7">
        <v>8.3327944292948999E-2</v>
      </c>
      <c r="N7">
        <v>300</v>
      </c>
      <c r="O7">
        <v>1</v>
      </c>
      <c r="P7">
        <v>30.187065354938301</v>
      </c>
      <c r="Q7">
        <v>2.3401939506172802</v>
      </c>
      <c r="R7">
        <v>6</v>
      </c>
      <c r="S7">
        <v>359</v>
      </c>
      <c r="T7" s="6">
        <v>42744.735613425924</v>
      </c>
      <c r="U7" s="1">
        <f t="shared" si="2"/>
        <v>2.0130444137931001</v>
      </c>
      <c r="X7" s="1">
        <f t="shared" si="3"/>
        <v>5.101302827509457</v>
      </c>
      <c r="Y7" s="1">
        <f t="shared" si="4"/>
        <v>2.0415674754205781</v>
      </c>
      <c r="Z7" s="1">
        <f>(H7-I7)^2</f>
        <v>3.4501041065101705</v>
      </c>
      <c r="AB7" s="1">
        <f t="shared" si="5"/>
        <v>0.67631823147314907</v>
      </c>
      <c r="AC7" s="1">
        <f t="shared" si="0"/>
        <v>0.93620482529711124</v>
      </c>
      <c r="AE7" s="1">
        <f t="shared" si="6"/>
        <v>0.67631823147314907</v>
      </c>
      <c r="AF7" s="1">
        <f t="shared" si="1"/>
        <v>1.8574455864197397</v>
      </c>
    </row>
    <row r="8" spans="1:32" x14ac:dyDescent="0.25">
      <c r="A8">
        <v>149.99982900000001</v>
      </c>
      <c r="B8">
        <v>140.12354562069001</v>
      </c>
      <c r="C8">
        <v>25.3528842413793</v>
      </c>
      <c r="D8">
        <v>91.67</v>
      </c>
      <c r="E8">
        <v>41.061405983402601</v>
      </c>
      <c r="F8">
        <v>9.4408714137931007</v>
      </c>
      <c r="G8">
        <v>0</v>
      </c>
      <c r="H8">
        <v>0</v>
      </c>
      <c r="I8">
        <v>0</v>
      </c>
      <c r="J8">
        <v>1.1401848984615399</v>
      </c>
      <c r="K8">
        <v>3.3872930000000001</v>
      </c>
      <c r="L8">
        <v>300.01053661538401</v>
      </c>
      <c r="M8">
        <v>7.4010676694329106E-2</v>
      </c>
      <c r="N8">
        <v>300</v>
      </c>
      <c r="O8">
        <v>1</v>
      </c>
      <c r="P8">
        <v>-2.1355564615384601</v>
      </c>
      <c r="Q8">
        <v>-2.31163014461539</v>
      </c>
      <c r="R8">
        <v>7</v>
      </c>
      <c r="S8">
        <v>360</v>
      </c>
      <c r="T8" s="6">
        <v>42744.777395833335</v>
      </c>
      <c r="X8" s="1"/>
      <c r="Y8" s="1"/>
      <c r="Z8" s="1"/>
      <c r="AC8" s="1"/>
      <c r="AF8" s="1">
        <f t="shared" si="1"/>
        <v>0</v>
      </c>
    </row>
    <row r="9" spans="1:32" x14ac:dyDescent="0.25">
      <c r="A9">
        <v>200.000804448276</v>
      </c>
      <c r="B9">
        <v>186.43391944827599</v>
      </c>
      <c r="C9">
        <v>25.402942827586202</v>
      </c>
      <c r="D9">
        <v>91.67</v>
      </c>
      <c r="E9">
        <v>34.702836003672502</v>
      </c>
      <c r="F9">
        <v>14.0847019310345</v>
      </c>
      <c r="G9">
        <v>0</v>
      </c>
      <c r="H9">
        <v>0</v>
      </c>
      <c r="I9">
        <v>0</v>
      </c>
      <c r="J9">
        <v>1.13764508796296</v>
      </c>
      <c r="K9">
        <v>3.4235304444444501</v>
      </c>
      <c r="L9">
        <v>300.01148703704001</v>
      </c>
      <c r="M9">
        <v>6.0450593502824897E-2</v>
      </c>
      <c r="N9">
        <v>300</v>
      </c>
      <c r="O9">
        <v>1</v>
      </c>
      <c r="P9">
        <v>-2.3887274675925898</v>
      </c>
      <c r="Q9">
        <v>-2.5931883256172901</v>
      </c>
      <c r="R9">
        <v>8</v>
      </c>
      <c r="S9">
        <v>719</v>
      </c>
      <c r="T9" s="6">
        <v>42744.860729166663</v>
      </c>
      <c r="X9" s="1"/>
      <c r="Y9" s="1"/>
      <c r="Z9" s="1"/>
      <c r="AC9" s="1"/>
      <c r="AF9" s="1">
        <f t="shared" si="1"/>
        <v>0</v>
      </c>
    </row>
    <row r="10" spans="1:32" x14ac:dyDescent="0.25">
      <c r="A10">
        <v>200.000519827586</v>
      </c>
      <c r="B10">
        <v>186.506480172414</v>
      </c>
      <c r="C10">
        <v>25.400972862069001</v>
      </c>
      <c r="D10">
        <v>91.67</v>
      </c>
      <c r="E10">
        <v>36.032734605590001</v>
      </c>
      <c r="F10">
        <v>12.4816080689655</v>
      </c>
      <c r="G10">
        <v>4.6018301296296302</v>
      </c>
      <c r="H10">
        <v>6.94120016358025</v>
      </c>
      <c r="I10">
        <v>5.5758410493827197</v>
      </c>
      <c r="J10">
        <v>29.002145530864201</v>
      </c>
      <c r="K10">
        <v>33.581876398148196</v>
      </c>
      <c r="L10">
        <v>300.08065216049403</v>
      </c>
      <c r="M10">
        <v>6.4480443581780594E-2</v>
      </c>
      <c r="N10">
        <v>300</v>
      </c>
      <c r="O10">
        <v>1</v>
      </c>
      <c r="P10">
        <v>15.901478101851801</v>
      </c>
      <c r="Q10">
        <v>1.6133006172839501E-2</v>
      </c>
      <c r="R10">
        <v>9</v>
      </c>
      <c r="S10">
        <v>359</v>
      </c>
      <c r="T10" s="6">
        <v>42744.902395833335</v>
      </c>
      <c r="U10" s="1">
        <f>$F$9-F10</f>
        <v>1.6030938620690005</v>
      </c>
      <c r="V10" s="1">
        <f>INDEX(LINEST(U10:U14,G10:G14),1)</f>
        <v>0.34470766378654571</v>
      </c>
      <c r="W10" s="1">
        <f>INDEX(LINEST(U10:U14,G10:G14),2)</f>
        <v>1.8703305866584863E-2</v>
      </c>
      <c r="X10" s="1">
        <f>(J10-$J$9)-((P10-$P$9)+(Q10-$Q$9))/$X$2</f>
        <v>5.3918908716813299</v>
      </c>
      <c r="Y10" s="1">
        <f>(J10-$J$2)-(P10-$P$9)/$Y$2</f>
        <v>2.3343526740690841</v>
      </c>
      <c r="Z10" s="1">
        <f>(H10-I10)^2</f>
        <v>1.8642055107222646</v>
      </c>
      <c r="AA10" s="8">
        <f>INDEX(LINEST(U10:U14,Z10:Z14),1)</f>
        <v>0.80947235610950219</v>
      </c>
      <c r="AB10" s="1">
        <f>Z10/X10</f>
        <v>0.34574244084078753</v>
      </c>
      <c r="AC10" s="1">
        <f t="shared" si="0"/>
        <v>0.93252997708803564</v>
      </c>
      <c r="AD10" s="8">
        <f>INDEX(LINEST(U10:U14,X10:X14),1)</f>
        <v>0.4216984155741601</v>
      </c>
      <c r="AE10" s="1">
        <f>Z10/X10</f>
        <v>0.34574244084078753</v>
      </c>
      <c r="AF10" s="1">
        <f t="shared" si="1"/>
        <v>1.3653591141975303</v>
      </c>
    </row>
    <row r="11" spans="1:32" x14ac:dyDescent="0.25">
      <c r="A11">
        <v>200.00120962068999</v>
      </c>
      <c r="B11">
        <v>186.539566586207</v>
      </c>
      <c r="C11">
        <v>25.402176724137899</v>
      </c>
      <c r="D11">
        <v>91.67</v>
      </c>
      <c r="E11">
        <v>37.9497848944604</v>
      </c>
      <c r="F11">
        <v>12.170937034482799</v>
      </c>
      <c r="G11">
        <v>5.4915183950617301</v>
      </c>
      <c r="H11">
        <v>7.5631006975308601</v>
      </c>
      <c r="I11">
        <v>6.0657205493827098</v>
      </c>
      <c r="J11">
        <v>33.985219830246898</v>
      </c>
      <c r="K11">
        <v>39.7069557160494</v>
      </c>
      <c r="L11">
        <v>300.10254351851898</v>
      </c>
      <c r="M11">
        <v>6.9415287726838706E-2</v>
      </c>
      <c r="N11">
        <v>300</v>
      </c>
      <c r="O11">
        <v>1</v>
      </c>
      <c r="P11">
        <v>19.4257071234568</v>
      </c>
      <c r="Q11">
        <v>0.44617680864197501</v>
      </c>
      <c r="R11">
        <v>10</v>
      </c>
      <c r="S11">
        <v>359</v>
      </c>
      <c r="T11" s="6">
        <v>42744.944062499999</v>
      </c>
      <c r="U11" s="1">
        <f t="shared" ref="U11:U14" si="7">$F$9-F11</f>
        <v>1.9137648965517009</v>
      </c>
      <c r="X11" s="1">
        <f>(J11-$J$9)-((P11-$P$9)+(Q11-$Q$9))/$X$2</f>
        <v>6.1230589086187202</v>
      </c>
      <c r="Y11" s="1">
        <f t="shared" ref="Y11:Y14" si="8">(J11-$J$2)-(P11-$P$9)/$Y$2</f>
        <v>2.6184549446451122</v>
      </c>
      <c r="Z11" s="1">
        <f>(H11-I11)^2</f>
        <v>2.2421473080681769</v>
      </c>
      <c r="AB11" s="1">
        <f t="shared" ref="AB11:AB14" si="9">Z11/X11</f>
        <v>0.36618091407093373</v>
      </c>
      <c r="AC11" s="1">
        <f t="shared" si="0"/>
        <v>0.93269219191217134</v>
      </c>
      <c r="AE11" s="1">
        <f t="shared" ref="AE11:AE14" si="10">Z11/X11</f>
        <v>0.36618091407093373</v>
      </c>
      <c r="AF11" s="1">
        <f t="shared" si="1"/>
        <v>1.4973801481481503</v>
      </c>
    </row>
    <row r="12" spans="1:32" x14ac:dyDescent="0.25">
      <c r="A12">
        <v>200.00070562069001</v>
      </c>
      <c r="B12">
        <v>186.56322306896601</v>
      </c>
      <c r="C12">
        <v>25.408514241379301</v>
      </c>
      <c r="D12">
        <v>91.67</v>
      </c>
      <c r="E12">
        <v>40.295328505762399</v>
      </c>
      <c r="F12">
        <v>11.8864503793103</v>
      </c>
      <c r="G12">
        <v>6.3305465092592597</v>
      </c>
      <c r="H12">
        <v>8.1027842654320992</v>
      </c>
      <c r="I12">
        <v>6.4886814320987698</v>
      </c>
      <c r="J12">
        <v>38.660301759259198</v>
      </c>
      <c r="K12">
        <v>46.644131166666703</v>
      </c>
      <c r="L12">
        <v>300.170607407408</v>
      </c>
      <c r="M12">
        <v>7.4974893395390096E-2</v>
      </c>
      <c r="N12">
        <v>300</v>
      </c>
      <c r="O12">
        <v>1</v>
      </c>
      <c r="P12">
        <v>22.596235487654301</v>
      </c>
      <c r="Q12">
        <v>0.93833596604938296</v>
      </c>
      <c r="R12">
        <v>11</v>
      </c>
      <c r="S12">
        <v>359</v>
      </c>
      <c r="T12" s="6">
        <v>42744.985729166663</v>
      </c>
      <c r="U12" s="1">
        <f t="shared" si="7"/>
        <v>2.1982515517241996</v>
      </c>
      <c r="X12" s="1">
        <f t="shared" ref="X12:X14" si="11">(J12-$J$9)-((P12-$P$9)+(Q12-$Q$9))/$X$2</f>
        <v>6.8597671584859548</v>
      </c>
      <c r="Y12" s="1">
        <f t="shared" si="8"/>
        <v>3.0661657213940785</v>
      </c>
      <c r="Z12" s="1">
        <f>(H12-I12)^2</f>
        <v>2.6053279565746816</v>
      </c>
      <c r="AB12" s="1">
        <f t="shared" si="9"/>
        <v>0.37979830749090809</v>
      </c>
      <c r="AC12" s="1">
        <f t="shared" si="0"/>
        <v>0.93281282428468648</v>
      </c>
      <c r="AE12" s="1">
        <f t="shared" si="10"/>
        <v>0.37979830749090809</v>
      </c>
      <c r="AF12" s="1">
        <f t="shared" si="1"/>
        <v>1.6141028333333294</v>
      </c>
    </row>
    <row r="13" spans="1:32" x14ac:dyDescent="0.25">
      <c r="A13">
        <v>200.00114075862101</v>
      </c>
      <c r="B13">
        <v>186.578268586207</v>
      </c>
      <c r="C13">
        <v>25.405420517241399</v>
      </c>
      <c r="D13">
        <v>91.67</v>
      </c>
      <c r="E13">
        <v>42.989816945822703</v>
      </c>
      <c r="F13">
        <v>11.5913195172414</v>
      </c>
      <c r="G13">
        <v>7.1608650617284004</v>
      </c>
      <c r="H13">
        <v>8.6116368827160503</v>
      </c>
      <c r="I13">
        <v>6.8940163487654296</v>
      </c>
      <c r="J13">
        <v>43.315880089506202</v>
      </c>
      <c r="K13">
        <v>5.5649258487654301</v>
      </c>
      <c r="L13">
        <v>300.01010586419699</v>
      </c>
      <c r="M13">
        <v>8.0870991108353996E-2</v>
      </c>
      <c r="N13">
        <v>300</v>
      </c>
      <c r="O13">
        <v>1</v>
      </c>
      <c r="P13">
        <v>25.899955817901201</v>
      </c>
      <c r="Q13">
        <v>1.3642851111111101</v>
      </c>
      <c r="R13">
        <v>12</v>
      </c>
      <c r="S13">
        <v>359</v>
      </c>
      <c r="T13" s="6">
        <v>42745.027395833335</v>
      </c>
      <c r="U13" s="1">
        <f t="shared" si="7"/>
        <v>2.4933824137930998</v>
      </c>
      <c r="X13" s="1">
        <f t="shared" si="11"/>
        <v>7.5049482034548731</v>
      </c>
      <c r="Y13" s="1">
        <f t="shared" si="8"/>
        <v>3.3167836113118909</v>
      </c>
      <c r="Z13" s="1">
        <f>(H13-I13)^2</f>
        <v>2.9502202986488157</v>
      </c>
      <c r="AB13" s="1">
        <f t="shared" si="9"/>
        <v>0.39310335243762157</v>
      </c>
      <c r="AC13" s="1">
        <f t="shared" si="0"/>
        <v>0.93288602194217529</v>
      </c>
      <c r="AE13" s="1">
        <f t="shared" si="10"/>
        <v>0.39310335243762157</v>
      </c>
      <c r="AF13" s="1">
        <f t="shared" si="1"/>
        <v>1.7176205339506208</v>
      </c>
    </row>
    <row r="14" spans="1:32" x14ac:dyDescent="0.25">
      <c r="A14">
        <v>199.99985637930999</v>
      </c>
      <c r="B14">
        <v>186.595583172414</v>
      </c>
      <c r="C14">
        <v>25.4067512413793</v>
      </c>
      <c r="D14">
        <v>91.67</v>
      </c>
      <c r="E14">
        <v>46.001159381782799</v>
      </c>
      <c r="F14">
        <v>11.282223310344801</v>
      </c>
      <c r="G14">
        <v>8.0868734722222193</v>
      </c>
      <c r="H14">
        <v>9.1396601358024707</v>
      </c>
      <c r="I14">
        <v>7.3095003765432098</v>
      </c>
      <c r="J14">
        <v>48.456300083333304</v>
      </c>
      <c r="K14">
        <v>10.975015993827199</v>
      </c>
      <c r="L14">
        <v>300.07564012345699</v>
      </c>
      <c r="M14">
        <v>8.6413941472868294E-2</v>
      </c>
      <c r="N14">
        <v>300</v>
      </c>
      <c r="O14">
        <v>1</v>
      </c>
      <c r="P14">
        <v>29.419036496913598</v>
      </c>
      <c r="Q14">
        <v>1.95065722222222</v>
      </c>
      <c r="R14">
        <v>13</v>
      </c>
      <c r="S14">
        <v>359</v>
      </c>
      <c r="T14" s="6">
        <v>42745.069062499999</v>
      </c>
      <c r="U14" s="1">
        <f t="shared" si="7"/>
        <v>2.8024786206896994</v>
      </c>
      <c r="X14" s="1">
        <f t="shared" si="11"/>
        <v>8.2309028315577706</v>
      </c>
      <c r="Y14" s="1">
        <f t="shared" si="8"/>
        <v>3.765096033122461</v>
      </c>
      <c r="Z14" s="1">
        <f>(H14-I14)^2</f>
        <v>3.3494847444119156</v>
      </c>
      <c r="AB14" s="1">
        <f t="shared" si="9"/>
        <v>0.40694013924812622</v>
      </c>
      <c r="AC14" s="1">
        <f t="shared" si="0"/>
        <v>0.93297858583721127</v>
      </c>
      <c r="AE14" s="1">
        <f t="shared" si="10"/>
        <v>0.40694013924812622</v>
      </c>
      <c r="AF14" s="1">
        <f t="shared" si="1"/>
        <v>1.8301597592592609</v>
      </c>
    </row>
    <row r="15" spans="1:32" x14ac:dyDescent="0.25">
      <c r="A15">
        <v>199.998573517241</v>
      </c>
      <c r="B15">
        <v>186.46397289655201</v>
      </c>
      <c r="C15">
        <v>25.391467379310299</v>
      </c>
      <c r="D15">
        <v>91.67</v>
      </c>
      <c r="E15">
        <v>43.005923484317897</v>
      </c>
      <c r="F15">
        <v>14.0730798275862</v>
      </c>
      <c r="G15">
        <v>0</v>
      </c>
      <c r="H15">
        <v>0</v>
      </c>
      <c r="I15">
        <v>0</v>
      </c>
      <c r="J15">
        <v>2.2243351234567901</v>
      </c>
      <c r="K15">
        <v>3.3848544104938298</v>
      </c>
      <c r="L15">
        <v>300.00801944444498</v>
      </c>
      <c r="M15">
        <v>8.1240633661560896E-2</v>
      </c>
      <c r="N15">
        <v>300</v>
      </c>
      <c r="O15">
        <v>1</v>
      </c>
      <c r="P15">
        <v>-2.3594294413580301</v>
      </c>
      <c r="Q15">
        <v>-2.6946431358024698</v>
      </c>
      <c r="R15">
        <v>14</v>
      </c>
      <c r="S15">
        <v>359</v>
      </c>
      <c r="T15" s="6">
        <v>42745.110729166663</v>
      </c>
      <c r="X15" s="1"/>
      <c r="Y15" s="1"/>
      <c r="Z15" s="1"/>
      <c r="AC15" s="1"/>
      <c r="AF15" s="1">
        <f t="shared" si="1"/>
        <v>0</v>
      </c>
    </row>
    <row r="16" spans="1:32" x14ac:dyDescent="0.25">
      <c r="A16">
        <v>250.00029627586201</v>
      </c>
      <c r="B16">
        <v>232.53078710344801</v>
      </c>
      <c r="C16">
        <v>25.456449793103399</v>
      </c>
      <c r="D16">
        <v>91.67</v>
      </c>
      <c r="E16">
        <v>39.127657426288302</v>
      </c>
      <c r="F16">
        <v>19.227602448275899</v>
      </c>
      <c r="G16">
        <v>0</v>
      </c>
      <c r="H16">
        <v>0</v>
      </c>
      <c r="I16">
        <v>0</v>
      </c>
      <c r="J16">
        <v>2.2213534737654301</v>
      </c>
      <c r="K16">
        <v>3.4012393626543198</v>
      </c>
      <c r="L16">
        <v>300.00909567901402</v>
      </c>
      <c r="M16">
        <v>7.2531333985649094E-2</v>
      </c>
      <c r="N16">
        <v>300</v>
      </c>
      <c r="O16">
        <v>1</v>
      </c>
      <c r="P16">
        <v>-2.5266998827160498</v>
      </c>
      <c r="Q16">
        <v>-2.78677026388889</v>
      </c>
      <c r="R16">
        <v>15</v>
      </c>
      <c r="S16">
        <v>719</v>
      </c>
      <c r="T16" s="6">
        <v>42745.194062499999</v>
      </c>
      <c r="X16" s="1"/>
      <c r="Y16" s="1"/>
      <c r="Z16" s="1"/>
      <c r="AC16" s="1"/>
      <c r="AF16" s="1">
        <f t="shared" si="1"/>
        <v>0</v>
      </c>
    </row>
    <row r="17" spans="1:32" x14ac:dyDescent="0.25">
      <c r="A17">
        <v>249.99937189655199</v>
      </c>
      <c r="B17">
        <v>232.44586179310301</v>
      </c>
      <c r="C17">
        <v>25.4604866206897</v>
      </c>
      <c r="D17">
        <v>91.67</v>
      </c>
      <c r="E17">
        <v>39.762570690055497</v>
      </c>
      <c r="F17">
        <v>17.055888344827601</v>
      </c>
      <c r="G17">
        <v>4.84522225925926</v>
      </c>
      <c r="H17">
        <v>7.0464445061728496</v>
      </c>
      <c r="I17">
        <v>5.6208958271604903</v>
      </c>
      <c r="J17">
        <v>28.886409453703699</v>
      </c>
      <c r="K17">
        <v>33.608442385802498</v>
      </c>
      <c r="L17">
        <v>300.08479537036999</v>
      </c>
      <c r="M17">
        <v>7.3947844330854995E-2</v>
      </c>
      <c r="N17">
        <v>300</v>
      </c>
      <c r="O17">
        <v>1</v>
      </c>
      <c r="P17">
        <v>15.4317378672839</v>
      </c>
      <c r="Q17">
        <v>-0.17557224691358</v>
      </c>
      <c r="R17">
        <v>16</v>
      </c>
      <c r="S17">
        <v>359</v>
      </c>
      <c r="T17" s="6">
        <v>42745.235729166663</v>
      </c>
      <c r="U17" s="1">
        <f>$F$16-F17</f>
        <v>2.1717141034482985</v>
      </c>
      <c r="V17" s="1">
        <f>INDEX(LINEST(U17:U21,G17:G21),1)</f>
        <v>0.44963711202912482</v>
      </c>
      <c r="W17" s="1">
        <f>INDEX(LINEST(U17:U21,G17:G21),2)</f>
        <v>2.7304987930603097E-3</v>
      </c>
      <c r="X17" s="1">
        <f>(J17-$J$16)-((P17-$P$16)+(Q17-$Q$16))/$X$2</f>
        <v>4.5471680584594978</v>
      </c>
      <c r="Y17" s="1">
        <f>(J17-$J$2)-(P17-$P$16)/$Y$2</f>
        <v>2.6609736895011693</v>
      </c>
      <c r="Z17" s="1">
        <f>(H17-I17)^2</f>
        <v>2.0321890362338824</v>
      </c>
      <c r="AA17" s="8">
        <f>INDEX(LINEST(U17:U21,Z17:Z21),1)</f>
        <v>1.0250702745535663</v>
      </c>
      <c r="AB17" s="1">
        <f>Z17/X17</f>
        <v>0.44691311385626531</v>
      </c>
      <c r="AC17" s="1">
        <f t="shared" si="0"/>
        <v>0.92978578317903737</v>
      </c>
      <c r="AD17" s="8">
        <f>INDEX(LINEST(U17:U21,X17:X21),1)</f>
        <v>0.67985816321960113</v>
      </c>
      <c r="AE17" s="1">
        <f>Z17/X17</f>
        <v>0.44691311385626531</v>
      </c>
      <c r="AF17" s="1">
        <f t="shared" si="1"/>
        <v>1.4255486790123593</v>
      </c>
    </row>
    <row r="18" spans="1:32" x14ac:dyDescent="0.25">
      <c r="A18">
        <v>250.00003100000001</v>
      </c>
      <c r="B18">
        <v>232.438549103448</v>
      </c>
      <c r="C18">
        <v>25.4636187931034</v>
      </c>
      <c r="D18">
        <v>91.67</v>
      </c>
      <c r="E18">
        <v>40.808436346607103</v>
      </c>
      <c r="F18">
        <v>16.641258310344799</v>
      </c>
      <c r="G18">
        <v>5.7254784629629603</v>
      </c>
      <c r="H18">
        <v>7.6401647006172801</v>
      </c>
      <c r="I18">
        <v>6.0837221080246904</v>
      </c>
      <c r="J18">
        <v>33.563371018518502</v>
      </c>
      <c r="K18">
        <v>38.875203799382703</v>
      </c>
      <c r="L18">
        <v>300.104012345679</v>
      </c>
      <c r="M18">
        <v>7.60530278761061E-2</v>
      </c>
      <c r="N18">
        <v>300</v>
      </c>
      <c r="O18">
        <v>1</v>
      </c>
      <c r="P18">
        <v>18.7353073240741</v>
      </c>
      <c r="Q18">
        <v>0.45648951543209898</v>
      </c>
      <c r="R18">
        <v>17</v>
      </c>
      <c r="S18">
        <v>359</v>
      </c>
      <c r="T18" s="6">
        <v>42745.277395833335</v>
      </c>
      <c r="U18" s="1">
        <f t="shared" ref="U18:U21" si="12">$F$16-F18</f>
        <v>2.5863441379310999</v>
      </c>
      <c r="X18" s="1">
        <f t="shared" ref="X18:X21" si="13">(J18-$J$16)-((P18-$P$16)+(Q18-$Q$16))/$X$2</f>
        <v>4.9922680973217446</v>
      </c>
      <c r="Y18" s="1">
        <f t="shared" ref="Y18:Y21" si="14">(J18-$J$2)-(P18-$P$16)/$Y$2</f>
        <v>2.9331759785957061</v>
      </c>
      <c r="Z18" s="1">
        <f>(H18-I18)^2</f>
        <v>2.4225135440363426</v>
      </c>
      <c r="AB18" s="1">
        <f t="shared" ref="AB18:AB21" si="15">Z18/X18</f>
        <v>0.48525309474785105</v>
      </c>
      <c r="AC18" s="1">
        <f t="shared" si="0"/>
        <v>0.92975408112428592</v>
      </c>
      <c r="AE18" s="1">
        <f t="shared" ref="AE18:AE21" si="16">Z18/X18</f>
        <v>0.48525309474785105</v>
      </c>
      <c r="AF18" s="1">
        <f t="shared" si="1"/>
        <v>1.5564425925925898</v>
      </c>
    </row>
    <row r="19" spans="1:32" x14ac:dyDescent="0.25">
      <c r="A19">
        <v>250.00056186206899</v>
      </c>
      <c r="B19">
        <v>232.42091520689701</v>
      </c>
      <c r="C19">
        <v>25.468129068965499</v>
      </c>
      <c r="D19">
        <v>91.67</v>
      </c>
      <c r="E19">
        <v>42.231376898507399</v>
      </c>
      <c r="F19">
        <v>16.236693448275901</v>
      </c>
      <c r="G19">
        <v>6.6262801388888803</v>
      </c>
      <c r="H19">
        <v>8.2096821882715894</v>
      </c>
      <c r="I19">
        <v>6.5316781759259301</v>
      </c>
      <c r="J19">
        <v>38.361259824073997</v>
      </c>
      <c r="K19">
        <v>44.335111030864198</v>
      </c>
      <c r="L19">
        <v>300.21267037037001</v>
      </c>
      <c r="M19">
        <v>7.8716344172297406E-2</v>
      </c>
      <c r="N19">
        <v>300</v>
      </c>
      <c r="O19">
        <v>1</v>
      </c>
      <c r="P19">
        <v>21.974096024691399</v>
      </c>
      <c r="Q19">
        <v>0.92164412962963005</v>
      </c>
      <c r="R19">
        <v>18</v>
      </c>
      <c r="S19">
        <v>359</v>
      </c>
      <c r="T19" s="6">
        <v>42745.319062499999</v>
      </c>
      <c r="U19" s="1">
        <f t="shared" si="12"/>
        <v>2.9909089999999985</v>
      </c>
      <c r="X19" s="1">
        <f t="shared" si="13"/>
        <v>5.8074221557645131</v>
      </c>
      <c r="Y19" s="1">
        <f t="shared" si="14"/>
        <v>3.4126798499948094</v>
      </c>
      <c r="Z19" s="1">
        <f>(H19-I19)^2</f>
        <v>2.8156974654481313</v>
      </c>
      <c r="AB19" s="1">
        <f t="shared" si="15"/>
        <v>0.48484463328591293</v>
      </c>
      <c r="AC19" s="1">
        <f t="shared" si="0"/>
        <v>0.92968157141634311</v>
      </c>
      <c r="AE19" s="1">
        <f t="shared" si="16"/>
        <v>0.48484463328591293</v>
      </c>
      <c r="AF19" s="1">
        <f t="shared" si="1"/>
        <v>1.6780040123456592</v>
      </c>
    </row>
    <row r="20" spans="1:32" x14ac:dyDescent="0.25">
      <c r="A20">
        <v>250.00139755172401</v>
      </c>
      <c r="B20">
        <v>232.407085034483</v>
      </c>
      <c r="C20">
        <v>25.469756310344799</v>
      </c>
      <c r="D20">
        <v>91.67</v>
      </c>
      <c r="E20">
        <v>43.998058267904803</v>
      </c>
      <c r="F20">
        <v>15.839883103448299</v>
      </c>
      <c r="G20">
        <v>7.5440475277777796</v>
      </c>
      <c r="H20">
        <v>8.7507131728395002</v>
      </c>
      <c r="I20">
        <v>6.9568844722222201</v>
      </c>
      <c r="J20">
        <v>43.174725521604898</v>
      </c>
      <c r="K20">
        <v>49.775425956790102</v>
      </c>
      <c r="L20">
        <v>300.20886111111099</v>
      </c>
      <c r="M20">
        <v>8.1826317178244706E-2</v>
      </c>
      <c r="N20">
        <v>300</v>
      </c>
      <c r="O20">
        <v>1</v>
      </c>
      <c r="P20">
        <v>25.487281330246901</v>
      </c>
      <c r="Q20">
        <v>1.4894855925925901</v>
      </c>
      <c r="R20">
        <v>19</v>
      </c>
      <c r="S20">
        <v>359</v>
      </c>
      <c r="T20" s="6">
        <v>42745.360729166663</v>
      </c>
      <c r="U20" s="1">
        <f t="shared" si="12"/>
        <v>3.3877193448276</v>
      </c>
      <c r="X20" s="1">
        <f t="shared" si="13"/>
        <v>6.2326870269314796</v>
      </c>
      <c r="Y20" s="1">
        <f t="shared" si="14"/>
        <v>3.5418984734517025</v>
      </c>
      <c r="Z20" s="1">
        <f>(H20-I20)^2</f>
        <v>3.2178214071582798</v>
      </c>
      <c r="AB20" s="1">
        <f t="shared" si="15"/>
        <v>0.51628156415588544</v>
      </c>
      <c r="AC20" s="1">
        <f t="shared" si="0"/>
        <v>0.92962314335222529</v>
      </c>
      <c r="AE20" s="1">
        <f t="shared" si="16"/>
        <v>0.51628156415588544</v>
      </c>
      <c r="AF20" s="1">
        <f t="shared" si="1"/>
        <v>1.7938287006172802</v>
      </c>
    </row>
    <row r="21" spans="1:32" x14ac:dyDescent="0.25">
      <c r="A21">
        <v>250.001033965517</v>
      </c>
      <c r="B21">
        <v>232.38983948275899</v>
      </c>
      <c r="C21">
        <v>25.477047517241399</v>
      </c>
      <c r="D21">
        <v>91.67</v>
      </c>
      <c r="E21">
        <v>45.975723377450201</v>
      </c>
      <c r="F21">
        <v>15.4422002413793</v>
      </c>
      <c r="G21">
        <v>8.4155681203703807</v>
      </c>
      <c r="H21">
        <v>9.2333564043209897</v>
      </c>
      <c r="I21">
        <v>7.3361104845678904</v>
      </c>
      <c r="J21">
        <v>47.798371648148198</v>
      </c>
      <c r="K21">
        <v>54.9931948765432</v>
      </c>
      <c r="L21">
        <v>300.14493024691302</v>
      </c>
      <c r="M21">
        <v>8.5271605392157099E-2</v>
      </c>
      <c r="N21">
        <v>300</v>
      </c>
      <c r="O21">
        <v>1</v>
      </c>
      <c r="P21">
        <v>28.643221796296299</v>
      </c>
      <c r="Q21">
        <v>2.0452749166666702</v>
      </c>
      <c r="R21">
        <v>20</v>
      </c>
      <c r="S21">
        <v>359</v>
      </c>
      <c r="T21" s="6">
        <v>42745.402395833335</v>
      </c>
      <c r="U21" s="1">
        <f t="shared" si="12"/>
        <v>3.7854022068965989</v>
      </c>
      <c r="X21" s="1">
        <f t="shared" si="13"/>
        <v>6.8652258522667395</v>
      </c>
      <c r="Y21" s="1">
        <f t="shared" si="14"/>
        <v>3.9576239785958052</v>
      </c>
      <c r="Z21" s="1">
        <f>(H21-I21)^2</f>
        <v>3.5995420800197837</v>
      </c>
      <c r="AB21" s="1">
        <f t="shared" si="15"/>
        <v>0.52431517294238728</v>
      </c>
      <c r="AC21" s="1">
        <f t="shared" si="0"/>
        <v>0.92955551341764797</v>
      </c>
      <c r="AE21" s="1">
        <f t="shared" si="16"/>
        <v>0.52431517294238728</v>
      </c>
      <c r="AF21" s="1">
        <f t="shared" si="1"/>
        <v>1.8972459197530993</v>
      </c>
    </row>
    <row r="22" spans="1:32" x14ac:dyDescent="0.25">
      <c r="A22">
        <v>249.99963006896601</v>
      </c>
      <c r="B22">
        <v>232.553413172414</v>
      </c>
      <c r="C22">
        <v>25.480375758620699</v>
      </c>
      <c r="D22">
        <v>91.67</v>
      </c>
      <c r="E22">
        <v>43.941949102277597</v>
      </c>
      <c r="F22">
        <v>19.196037689655199</v>
      </c>
      <c r="G22">
        <v>0</v>
      </c>
      <c r="H22">
        <v>0</v>
      </c>
      <c r="I22">
        <v>0</v>
      </c>
      <c r="J22">
        <v>1.9720489537037</v>
      </c>
      <c r="K22">
        <v>3.3058128518518499</v>
      </c>
      <c r="L22">
        <v>300.00935586419803</v>
      </c>
      <c r="M22">
        <v>8.1842344105993295E-2</v>
      </c>
      <c r="N22">
        <v>300</v>
      </c>
      <c r="O22">
        <v>1</v>
      </c>
      <c r="P22">
        <v>-2.2102170061728401</v>
      </c>
      <c r="Q22">
        <v>-2.43489790123457</v>
      </c>
      <c r="R22">
        <v>21</v>
      </c>
      <c r="S22">
        <v>359</v>
      </c>
      <c r="T22" s="6">
        <v>42745.444062499999</v>
      </c>
      <c r="X22" s="1"/>
      <c r="Y22" s="1"/>
      <c r="Z22" s="1"/>
      <c r="AC22" s="1"/>
      <c r="AF22" s="1">
        <f t="shared" si="1"/>
        <v>0</v>
      </c>
    </row>
    <row r="23" spans="1:32" x14ac:dyDescent="0.25">
      <c r="A23">
        <v>300.00065358620702</v>
      </c>
      <c r="B23">
        <v>278.57808713793099</v>
      </c>
      <c r="C23">
        <v>25.560518620689699</v>
      </c>
      <c r="D23">
        <v>91.67</v>
      </c>
      <c r="E23">
        <v>41.144966646262397</v>
      </c>
      <c r="F23">
        <v>24.9250528275862</v>
      </c>
      <c r="G23">
        <v>0</v>
      </c>
      <c r="H23">
        <v>0</v>
      </c>
      <c r="I23">
        <v>0</v>
      </c>
      <c r="J23">
        <v>1.9678557870370399</v>
      </c>
      <c r="K23">
        <v>3.4086769552469098</v>
      </c>
      <c r="L23">
        <v>300.01043472222398</v>
      </c>
      <c r="M23">
        <v>7.5744675149014395E-2</v>
      </c>
      <c r="N23">
        <v>300</v>
      </c>
      <c r="O23">
        <v>1</v>
      </c>
      <c r="P23">
        <v>-2.2498597037037</v>
      </c>
      <c r="Q23">
        <v>-2.3494947824074099</v>
      </c>
      <c r="R23">
        <v>22</v>
      </c>
      <c r="S23">
        <v>719</v>
      </c>
      <c r="T23" s="6">
        <v>42745.527395833335</v>
      </c>
      <c r="X23" s="1"/>
      <c r="Y23" s="1"/>
      <c r="Z23" s="1"/>
      <c r="AC23" s="1"/>
      <c r="AF23" s="1">
        <f t="shared" si="1"/>
        <v>0</v>
      </c>
    </row>
    <row r="24" spans="1:32" x14ac:dyDescent="0.25">
      <c r="A24">
        <v>300.000445172414</v>
      </c>
      <c r="B24">
        <v>278.316884034483</v>
      </c>
      <c r="C24">
        <v>25.563650586206901</v>
      </c>
      <c r="D24">
        <v>91.67</v>
      </c>
      <c r="E24">
        <v>41.547714260388098</v>
      </c>
      <c r="F24">
        <v>22.125203793103399</v>
      </c>
      <c r="G24">
        <v>5.2585435648148202</v>
      </c>
      <c r="H24">
        <v>7.1307966018518503</v>
      </c>
      <c r="I24">
        <v>5.5692882314814796</v>
      </c>
      <c r="J24">
        <v>29.019554864197499</v>
      </c>
      <c r="K24">
        <v>33.658388493827204</v>
      </c>
      <c r="L24">
        <v>300.076803395063</v>
      </c>
      <c r="M24">
        <v>7.6927166998231697E-2</v>
      </c>
      <c r="N24">
        <v>300</v>
      </c>
      <c r="O24">
        <v>1</v>
      </c>
      <c r="P24">
        <v>15.247042092592601</v>
      </c>
      <c r="Q24">
        <v>0.32488083333333301</v>
      </c>
      <c r="R24">
        <v>23</v>
      </c>
      <c r="S24">
        <v>359</v>
      </c>
      <c r="T24" s="6">
        <v>42745.569062499999</v>
      </c>
      <c r="U24" s="1">
        <f>$F$23-F24</f>
        <v>2.7998490344828006</v>
      </c>
      <c r="V24" s="1">
        <f>INDEX(LINEST(U24:U28,G24:G28),1)</f>
        <v>0.52695478259478301</v>
      </c>
      <c r="W24" s="1">
        <f>INDEX(LINEST(U24:U28,G24:G28),2)</f>
        <v>9.3889050040858457E-3</v>
      </c>
      <c r="X24" s="1">
        <f>(J24-$J$23)-((P24-$P$23)+(Q24-$Q$23))/$X$2</f>
        <v>5.362153472819557</v>
      </c>
      <c r="Y24" s="1">
        <f>(J24-$J$2)-(P24-$P$23)/$Y$2</f>
        <v>3.4095003715998367</v>
      </c>
      <c r="Z24" s="1">
        <f>(H24-I24)^2</f>
        <v>2.4383083907367307</v>
      </c>
      <c r="AA24" s="8">
        <f>INDEX(LINEST(U24:U28,Z24:Z28),1)</f>
        <v>1.0617251340265357</v>
      </c>
      <c r="AB24" s="1">
        <f>Z24/X24</f>
        <v>0.4547255879743789</v>
      </c>
      <c r="AC24" s="1">
        <f t="shared" si="0"/>
        <v>0.92772157012810696</v>
      </c>
      <c r="AD24" s="8">
        <f>INDEX(LINEST(U24:U28,X24:X28),1)</f>
        <v>0.63906854329624363</v>
      </c>
      <c r="AE24" s="1">
        <f>Z24/X24</f>
        <v>0.4547255879743789</v>
      </c>
      <c r="AF24" s="1">
        <f t="shared" si="1"/>
        <v>1.5615083703703707</v>
      </c>
    </row>
    <row r="25" spans="1:32" x14ac:dyDescent="0.25">
      <c r="A25">
        <v>300.00025355172397</v>
      </c>
      <c r="B25">
        <v>278.27497486206897</v>
      </c>
      <c r="C25">
        <v>25.574565482758601</v>
      </c>
      <c r="D25">
        <v>91.67</v>
      </c>
      <c r="E25">
        <v>42.283588427335999</v>
      </c>
      <c r="F25">
        <v>21.606278344827601</v>
      </c>
      <c r="G25">
        <v>6.2987171172839602</v>
      </c>
      <c r="H25">
        <v>7.7711319845678997</v>
      </c>
      <c r="I25">
        <v>6.0490999753086401</v>
      </c>
      <c r="J25">
        <v>34.004372904321002</v>
      </c>
      <c r="K25">
        <v>39.293409688271602</v>
      </c>
      <c r="L25">
        <v>300.11550493827298</v>
      </c>
      <c r="M25">
        <v>7.8703073623559605E-2</v>
      </c>
      <c r="N25">
        <v>300</v>
      </c>
      <c r="O25">
        <v>1</v>
      </c>
      <c r="P25">
        <v>18.592752580246898</v>
      </c>
      <c r="Q25">
        <v>0.91231316975308696</v>
      </c>
      <c r="R25">
        <v>24</v>
      </c>
      <c r="S25">
        <v>359</v>
      </c>
      <c r="T25" s="6">
        <v>42745.610729166663</v>
      </c>
      <c r="U25" s="1">
        <f t="shared" ref="U25:U28" si="17">$F$23-F25</f>
        <v>3.3187744827585988</v>
      </c>
      <c r="X25" s="1">
        <f t="shared" ref="X25:X28" si="18">(J25-$J$23)-((P25-$P$23)+(Q25-$Q$23))/$X$2</f>
        <v>6.1177856806053725</v>
      </c>
      <c r="Y25" s="1">
        <f t="shared" ref="Y25:Y28" si="19">(J25-$J$2)-(P25-$P$23)/$Y$2</f>
        <v>3.9333710948509406</v>
      </c>
      <c r="Z25" s="1">
        <f>(H25-I25)^2</f>
        <v>2.9653942409134828</v>
      </c>
      <c r="AB25" s="1">
        <f t="shared" ref="AB25:AB28" si="20">Z25/X25</f>
        <v>0.48471692140415884</v>
      </c>
      <c r="AC25" s="1">
        <f t="shared" si="0"/>
        <v>0.92758246557311896</v>
      </c>
      <c r="AE25" s="1">
        <f t="shared" ref="AE25:AE28" si="21">Z25/X25</f>
        <v>0.48471692140415884</v>
      </c>
      <c r="AF25" s="1">
        <f t="shared" si="1"/>
        <v>1.7220320092592596</v>
      </c>
    </row>
    <row r="26" spans="1:32" x14ac:dyDescent="0.25">
      <c r="A26">
        <v>299.99993999999998</v>
      </c>
      <c r="B26">
        <v>278.22672448275898</v>
      </c>
      <c r="C26">
        <v>25.5719333103448</v>
      </c>
      <c r="D26">
        <v>91.67</v>
      </c>
      <c r="E26">
        <v>43.307396282899298</v>
      </c>
      <c r="F26">
        <v>21.1225343103448</v>
      </c>
      <c r="G26">
        <v>7.2434855493827097</v>
      </c>
      <c r="H26">
        <v>8.3255301296296196</v>
      </c>
      <c r="I26">
        <v>6.4751380401234497</v>
      </c>
      <c r="J26">
        <v>38.675129009259301</v>
      </c>
      <c r="K26">
        <v>44.575583435185202</v>
      </c>
      <c r="L26">
        <v>300.24360555555597</v>
      </c>
      <c r="M26">
        <v>8.0981272586633707E-2</v>
      </c>
      <c r="N26">
        <v>300</v>
      </c>
      <c r="O26">
        <v>1</v>
      </c>
      <c r="P26">
        <v>21.657194006172801</v>
      </c>
      <c r="Q26">
        <v>1.4312064351851801</v>
      </c>
      <c r="R26">
        <v>25</v>
      </c>
      <c r="S26">
        <v>359</v>
      </c>
      <c r="T26" s="6">
        <v>42745.652395833335</v>
      </c>
      <c r="U26" s="1">
        <f t="shared" si="17"/>
        <v>3.8025185172413991</v>
      </c>
      <c r="X26" s="1">
        <f t="shared" si="18"/>
        <v>6.9354937303200153</v>
      </c>
      <c r="Y26" s="1">
        <f t="shared" si="19"/>
        <v>4.5182052985547081</v>
      </c>
      <c r="Z26" s="1">
        <f>(H26-I26)^2</f>
        <v>3.4239508849070095</v>
      </c>
      <c r="AB26" s="1">
        <f t="shared" si="20"/>
        <v>0.49368523973116224</v>
      </c>
      <c r="AC26" s="1">
        <f t="shared" si="0"/>
        <v>0.92742260042705005</v>
      </c>
      <c r="AE26" s="1">
        <f t="shared" si="21"/>
        <v>0.49368523973116224</v>
      </c>
      <c r="AF26" s="1">
        <f t="shared" si="1"/>
        <v>1.8503920895061698</v>
      </c>
    </row>
    <row r="27" spans="1:32" x14ac:dyDescent="0.25">
      <c r="A27">
        <v>299.997504931035</v>
      </c>
      <c r="B27">
        <v>278.18596672413798</v>
      </c>
      <c r="C27">
        <v>25.577351379310301</v>
      </c>
      <c r="D27">
        <v>91.67</v>
      </c>
      <c r="E27">
        <v>44.603193111575898</v>
      </c>
      <c r="F27">
        <v>20.585413448275901</v>
      </c>
      <c r="G27">
        <v>8.2183059907407401</v>
      </c>
      <c r="H27">
        <v>8.8541021697530802</v>
      </c>
      <c r="I27">
        <v>6.8774404320987701</v>
      </c>
      <c r="J27">
        <v>43.3557623549383</v>
      </c>
      <c r="K27">
        <v>49.808185635802502</v>
      </c>
      <c r="L27">
        <v>300.17078518518503</v>
      </c>
      <c r="M27">
        <v>8.3709014371257495E-2</v>
      </c>
      <c r="N27">
        <v>300</v>
      </c>
      <c r="O27">
        <v>1</v>
      </c>
      <c r="P27">
        <v>24.8035806604938</v>
      </c>
      <c r="Q27">
        <v>1.9305307160493801</v>
      </c>
      <c r="R27">
        <v>26</v>
      </c>
      <c r="S27">
        <v>359</v>
      </c>
      <c r="T27" s="6">
        <v>42745.694062499999</v>
      </c>
      <c r="U27" s="1">
        <f t="shared" si="17"/>
        <v>4.3396393793102988</v>
      </c>
      <c r="X27" s="1">
        <f t="shared" si="18"/>
        <v>7.6960077908536419</v>
      </c>
      <c r="Y27" s="1">
        <f t="shared" si="19"/>
        <v>5.0036564384723761</v>
      </c>
      <c r="Z27" s="1">
        <f>(H27-I27)^2</f>
        <v>3.9071916251065564</v>
      </c>
      <c r="AB27" s="1">
        <f t="shared" si="20"/>
        <v>0.50769070553048001</v>
      </c>
      <c r="AC27" s="1">
        <f t="shared" si="0"/>
        <v>0.9272942679576246</v>
      </c>
      <c r="AE27" s="1">
        <f t="shared" si="21"/>
        <v>0.50769070553048001</v>
      </c>
      <c r="AF27" s="1">
        <f t="shared" si="1"/>
        <v>1.9766617376543101</v>
      </c>
    </row>
    <row r="28" spans="1:32" x14ac:dyDescent="0.25">
      <c r="A28">
        <v>299.99829834482802</v>
      </c>
      <c r="B28">
        <v>278.14077444827598</v>
      </c>
      <c r="C28">
        <v>25.580986965517202</v>
      </c>
      <c r="D28">
        <v>91.67</v>
      </c>
      <c r="E28">
        <v>46.085877215003002</v>
      </c>
      <c r="F28">
        <v>20.008082241379299</v>
      </c>
      <c r="G28">
        <v>9.2854052129629707</v>
      </c>
      <c r="H28">
        <v>9.3952863209876494</v>
      </c>
      <c r="I28">
        <v>7.2876840802469198</v>
      </c>
      <c r="J28">
        <v>48.485449780864201</v>
      </c>
      <c r="K28">
        <v>55.654658929012399</v>
      </c>
      <c r="L28">
        <v>300.125100308642</v>
      </c>
      <c r="M28">
        <v>8.6521319508893996E-2</v>
      </c>
      <c r="N28">
        <v>300</v>
      </c>
      <c r="O28">
        <v>1</v>
      </c>
      <c r="P28">
        <v>28.111241253086401</v>
      </c>
      <c r="Q28">
        <v>2.4784591604938302</v>
      </c>
      <c r="R28">
        <v>27</v>
      </c>
      <c r="S28">
        <v>359</v>
      </c>
      <c r="T28" s="6">
        <v>42745.735729166663</v>
      </c>
      <c r="U28" s="1">
        <f t="shared" si="17"/>
        <v>4.9169705862069009</v>
      </c>
      <c r="X28" s="1">
        <f t="shared" si="18"/>
        <v>8.679900553298836</v>
      </c>
      <c r="Y28" s="1">
        <f t="shared" si="19"/>
        <v>5.7231297409414736</v>
      </c>
      <c r="Z28" s="1">
        <f>(H28-I28)^2</f>
        <v>4.4419872051753444</v>
      </c>
      <c r="AB28" s="1">
        <f t="shared" si="20"/>
        <v>0.51175554119535926</v>
      </c>
      <c r="AC28" s="1">
        <f t="shared" si="0"/>
        <v>0.92714117374283145</v>
      </c>
      <c r="AE28" s="1">
        <f t="shared" si="21"/>
        <v>0.51175554119535926</v>
      </c>
      <c r="AF28" s="1">
        <f t="shared" si="1"/>
        <v>2.1076022407407295</v>
      </c>
    </row>
    <row r="29" spans="1:32" x14ac:dyDescent="0.25">
      <c r="A29">
        <v>300.000618793103</v>
      </c>
      <c r="B29">
        <v>278.58359820689702</v>
      </c>
      <c r="C29">
        <v>25.556473137931</v>
      </c>
      <c r="D29">
        <v>91.67</v>
      </c>
      <c r="E29">
        <v>44.875474929507803</v>
      </c>
      <c r="F29">
        <v>24.910299103448299</v>
      </c>
      <c r="G29">
        <v>0</v>
      </c>
      <c r="H29">
        <v>0</v>
      </c>
      <c r="I29">
        <v>0</v>
      </c>
      <c r="J29">
        <v>2.25968874074074</v>
      </c>
      <c r="K29">
        <v>3.3760609074074099</v>
      </c>
      <c r="L29">
        <v>300.01041234567901</v>
      </c>
      <c r="M29">
        <v>8.3858409823772004E-2</v>
      </c>
      <c r="N29">
        <v>300</v>
      </c>
      <c r="O29">
        <v>1</v>
      </c>
      <c r="P29">
        <v>-1.98431410185185</v>
      </c>
      <c r="Q29">
        <v>-2.0992832191358</v>
      </c>
      <c r="R29">
        <v>28</v>
      </c>
      <c r="S29">
        <v>359</v>
      </c>
      <c r="T29" s="6">
        <v>42745.777395833335</v>
      </c>
      <c r="X29" s="1"/>
      <c r="Y29" s="1"/>
      <c r="Z29" s="1"/>
      <c r="AC29" s="1"/>
      <c r="AF29" s="1">
        <f t="shared" si="1"/>
        <v>0</v>
      </c>
    </row>
    <row r="30" spans="1:32" x14ac:dyDescent="0.25">
      <c r="A30">
        <v>350.00059555172402</v>
      </c>
      <c r="B30">
        <v>324.41433296551702</v>
      </c>
      <c r="C30">
        <v>25.635748275862099</v>
      </c>
      <c r="D30">
        <v>91.67</v>
      </c>
      <c r="E30">
        <v>42.662902282784501</v>
      </c>
      <c r="F30">
        <v>31.276053137931001</v>
      </c>
      <c r="G30">
        <v>0</v>
      </c>
      <c r="H30">
        <v>0</v>
      </c>
      <c r="I30">
        <v>0</v>
      </c>
      <c r="J30">
        <v>2.2578036975308602</v>
      </c>
      <c r="K30">
        <v>3.3999450679012302</v>
      </c>
      <c r="L30">
        <v>300.01053456790402</v>
      </c>
      <c r="M30">
        <v>7.8987167992223398E-2</v>
      </c>
      <c r="N30">
        <v>300</v>
      </c>
      <c r="O30">
        <v>1</v>
      </c>
      <c r="P30">
        <v>-2.2044773024691402</v>
      </c>
      <c r="Q30">
        <v>-2.3795725308642002</v>
      </c>
      <c r="R30">
        <v>29</v>
      </c>
      <c r="S30">
        <v>719</v>
      </c>
      <c r="T30" s="6">
        <v>42745.860729166663</v>
      </c>
      <c r="X30" s="1"/>
      <c r="Y30" s="1"/>
      <c r="Z30" s="1"/>
      <c r="AC30" s="1"/>
      <c r="AF30" s="1">
        <f t="shared" si="1"/>
        <v>0</v>
      </c>
    </row>
    <row r="31" spans="1:32" x14ac:dyDescent="0.25">
      <c r="A31">
        <v>350.001344862069</v>
      </c>
      <c r="B31">
        <v>324.55197562068997</v>
      </c>
      <c r="C31">
        <v>25.6258737241379</v>
      </c>
      <c r="D31">
        <v>91.67</v>
      </c>
      <c r="E31">
        <v>42.9134878281779</v>
      </c>
      <c r="F31">
        <v>29.155914724137901</v>
      </c>
      <c r="G31">
        <v>4.9025170277777796</v>
      </c>
      <c r="H31">
        <v>7.0420587839506101</v>
      </c>
      <c r="I31">
        <v>5.5923646851851796</v>
      </c>
      <c r="J31">
        <v>28.889568654321</v>
      </c>
      <c r="K31">
        <v>33.552073188271599</v>
      </c>
      <c r="L31">
        <v>300.08342376543197</v>
      </c>
      <c r="M31">
        <v>7.9613998539518893E-2</v>
      </c>
      <c r="N31">
        <v>300</v>
      </c>
      <c r="O31">
        <v>1</v>
      </c>
      <c r="P31">
        <v>15.5455233796296</v>
      </c>
      <c r="Q31">
        <v>0.14415456790123499</v>
      </c>
      <c r="R31">
        <v>30</v>
      </c>
      <c r="S31">
        <v>359</v>
      </c>
      <c r="T31" s="6">
        <v>42745.902395833335</v>
      </c>
      <c r="U31" s="1">
        <f>$F$30-F31</f>
        <v>2.1201384137931001</v>
      </c>
      <c r="V31" s="1">
        <f>INDEX(LINEST(U31:U35,G31:G35),1)</f>
        <v>0.42203911819056589</v>
      </c>
      <c r="W31" s="1">
        <f>INDEX(LINEST(U31:U35,G31:G35),2)</f>
        <v>6.9234750515259957E-2</v>
      </c>
      <c r="X31" s="1">
        <f>(J31-$J$30)-((P31-$P$30)+(Q31-$Q$30))/$X$2</f>
        <v>4.8320576655383398</v>
      </c>
      <c r="Y31" s="1">
        <f>(J31-$J$2)-(P31-$P$30)/$Y$2</f>
        <v>2.9420489806534142</v>
      </c>
      <c r="Z31" s="1">
        <f>(H31-I31)^2</f>
        <v>2.101612979995314</v>
      </c>
      <c r="AA31" s="8">
        <f>INDEX(LINEST(U31:U35,Z31:Z35),1)</f>
        <v>0.92555257218932374</v>
      </c>
      <c r="AB31" s="1">
        <f>Z31/X31</f>
        <v>0.434931270581427</v>
      </c>
      <c r="AC31" s="1">
        <f t="shared" si="0"/>
        <v>0.92728779584716081</v>
      </c>
      <c r="AD31" s="8">
        <f>INDEX(LINEST(U31:U35,X31:X35),1)</f>
        <v>0.46626759893250669</v>
      </c>
      <c r="AE31" s="1">
        <f>Z31/X31</f>
        <v>0.434931270581427</v>
      </c>
      <c r="AF31" s="1">
        <f t="shared" si="1"/>
        <v>1.4496940987654305</v>
      </c>
    </row>
    <row r="32" spans="1:32" x14ac:dyDescent="0.25">
      <c r="A32">
        <v>350.00030941379299</v>
      </c>
      <c r="B32">
        <v>324.585135655172</v>
      </c>
      <c r="C32">
        <v>25.621487551724101</v>
      </c>
      <c r="D32">
        <v>91.67</v>
      </c>
      <c r="E32">
        <v>43.417102733198902</v>
      </c>
      <c r="F32">
        <v>28.747448965517201</v>
      </c>
      <c r="G32">
        <v>5.7848154382716102</v>
      </c>
      <c r="H32">
        <v>7.6362834259259298</v>
      </c>
      <c r="I32">
        <v>6.0563281913580198</v>
      </c>
      <c r="J32">
        <v>33.557707000000001</v>
      </c>
      <c r="K32">
        <v>38.869701703703697</v>
      </c>
      <c r="L32">
        <v>300.10174691357997</v>
      </c>
      <c r="M32">
        <v>8.06584969909728E-2</v>
      </c>
      <c r="N32">
        <v>300</v>
      </c>
      <c r="O32">
        <v>1</v>
      </c>
      <c r="P32">
        <v>18.723643570987701</v>
      </c>
      <c r="Q32">
        <v>0.58364199382715998</v>
      </c>
      <c r="R32">
        <v>31</v>
      </c>
      <c r="S32">
        <v>359</v>
      </c>
      <c r="T32" s="6">
        <v>42745.944062499999</v>
      </c>
      <c r="U32" s="1">
        <f t="shared" ref="U32:U35" si="22">$F$30-F32</f>
        <v>2.5286041724138002</v>
      </c>
      <c r="X32" s="1">
        <f t="shared" ref="X32:X35" si="23">(J32-$J$30)-((P32-$P$30)+(Q32-$Q$30))/$X$2</f>
        <v>5.6102953474710766</v>
      </c>
      <c r="Y32" s="1">
        <f t="shared" ref="Y32:Y35" si="24">(J32-$J$2)-(P32-$P$30)/$Y$2</f>
        <v>3.3726937378549486</v>
      </c>
      <c r="Z32" s="1">
        <f>(H32-I32)^2</f>
        <v>2.4962585432385396</v>
      </c>
      <c r="AB32" s="1">
        <f t="shared" ref="AB32:AB35" si="25">Z32/X32</f>
        <v>0.44494244752440082</v>
      </c>
      <c r="AC32" s="1">
        <f t="shared" si="0"/>
        <v>0.92738528202678372</v>
      </c>
      <c r="AE32" s="1">
        <f t="shared" ref="AE32:AE35" si="26">Z32/X32</f>
        <v>0.44494244752440082</v>
      </c>
      <c r="AF32" s="1">
        <f t="shared" si="1"/>
        <v>1.57995523456791</v>
      </c>
    </row>
    <row r="33" spans="1:32" x14ac:dyDescent="0.25">
      <c r="A33">
        <v>349.99968110344798</v>
      </c>
      <c r="B33">
        <v>324.62020141379298</v>
      </c>
      <c r="C33">
        <v>25.6240926896552</v>
      </c>
      <c r="D33">
        <v>91.67</v>
      </c>
      <c r="E33">
        <v>44.172149330321403</v>
      </c>
      <c r="F33">
        <v>28.350082172413799</v>
      </c>
      <c r="G33">
        <v>6.7410304845678999</v>
      </c>
      <c r="H33">
        <v>8.2195609629629605</v>
      </c>
      <c r="I33">
        <v>6.50554781790124</v>
      </c>
      <c r="J33">
        <v>38.454672194444399</v>
      </c>
      <c r="K33">
        <v>44.370791712962998</v>
      </c>
      <c r="L33">
        <v>300.21080030864198</v>
      </c>
      <c r="M33">
        <v>8.2095074055989495E-2</v>
      </c>
      <c r="N33">
        <v>300</v>
      </c>
      <c r="O33">
        <v>1</v>
      </c>
      <c r="P33">
        <v>21.9286783518519</v>
      </c>
      <c r="Q33">
        <v>1.0547196080246899</v>
      </c>
      <c r="R33">
        <v>32</v>
      </c>
      <c r="S33">
        <v>359</v>
      </c>
      <c r="T33" s="6">
        <v>42745.985729166663</v>
      </c>
      <c r="U33" s="1">
        <f t="shared" si="22"/>
        <v>2.9259709655172017</v>
      </c>
      <c r="X33" s="1">
        <f t="shared" si="23"/>
        <v>6.5544515149673792</v>
      </c>
      <c r="Y33" s="1">
        <f t="shared" si="24"/>
        <v>3.9962792244804177</v>
      </c>
      <c r="Z33" s="1">
        <f>(H33-I33)^2</f>
        <v>2.9378410614443702</v>
      </c>
      <c r="AB33" s="1">
        <f t="shared" si="25"/>
        <v>0.44822073284632291</v>
      </c>
      <c r="AC33" s="1">
        <f t="shared" si="0"/>
        <v>0.92748713481783518</v>
      </c>
      <c r="AE33" s="1">
        <f t="shared" si="26"/>
        <v>0.44822073284632291</v>
      </c>
      <c r="AF33" s="1">
        <f t="shared" si="1"/>
        <v>1.7140131450617204</v>
      </c>
    </row>
    <row r="34" spans="1:32" x14ac:dyDescent="0.25">
      <c r="A34">
        <v>349.99956741379299</v>
      </c>
      <c r="B34">
        <v>324.648924724138</v>
      </c>
      <c r="C34">
        <v>25.624226137931</v>
      </c>
      <c r="D34">
        <v>91.67</v>
      </c>
      <c r="E34">
        <v>45.156358499999698</v>
      </c>
      <c r="F34">
        <v>27.976293931034501</v>
      </c>
      <c r="G34">
        <v>7.6673671080246901</v>
      </c>
      <c r="H34">
        <v>8.7501035246913599</v>
      </c>
      <c r="I34">
        <v>6.9168151820987598</v>
      </c>
      <c r="J34">
        <v>43.164511623456796</v>
      </c>
      <c r="K34">
        <v>49.664281731481502</v>
      </c>
      <c r="L34">
        <v>300.21554351851802</v>
      </c>
      <c r="M34">
        <v>8.3863014668569602E-2</v>
      </c>
      <c r="N34">
        <v>300</v>
      </c>
      <c r="O34">
        <v>1</v>
      </c>
      <c r="P34">
        <v>25.173503003086399</v>
      </c>
      <c r="Q34">
        <v>1.4522172530864199</v>
      </c>
      <c r="R34">
        <v>33</v>
      </c>
      <c r="S34">
        <v>359</v>
      </c>
      <c r="T34" s="6">
        <v>42746.027395833335</v>
      </c>
      <c r="U34" s="1">
        <f t="shared" si="22"/>
        <v>3.2997592068964998</v>
      </c>
      <c r="X34" s="1">
        <f t="shared" si="23"/>
        <v>7.3478153565644746</v>
      </c>
      <c r="Y34" s="1">
        <f t="shared" si="24"/>
        <v>4.3796857851801505</v>
      </c>
      <c r="Z34" s="1">
        <f>(H34-I34)^2</f>
        <v>3.3609461470859228</v>
      </c>
      <c r="AB34" s="1">
        <f t="shared" si="25"/>
        <v>0.4574075400633581</v>
      </c>
      <c r="AC34" s="1">
        <f t="shared" si="0"/>
        <v>0.92756950279403128</v>
      </c>
      <c r="AE34" s="1">
        <f t="shared" si="26"/>
        <v>0.4574075400633581</v>
      </c>
      <c r="AF34" s="1">
        <f t="shared" si="1"/>
        <v>1.8332883425926001</v>
      </c>
    </row>
    <row r="35" spans="1:32" x14ac:dyDescent="0.25">
      <c r="A35">
        <v>349.99975479310302</v>
      </c>
      <c r="B35">
        <v>324.67269893103401</v>
      </c>
      <c r="C35">
        <v>25.619326896551701</v>
      </c>
      <c r="D35">
        <v>91.67</v>
      </c>
      <c r="E35">
        <v>46.338505515846897</v>
      </c>
      <c r="F35">
        <v>27.600018413793102</v>
      </c>
      <c r="G35">
        <v>8.5607086882715997</v>
      </c>
      <c r="H35">
        <v>9.2364890771605008</v>
      </c>
      <c r="I35">
        <v>7.2958081111111097</v>
      </c>
      <c r="J35">
        <v>47.7862392839506</v>
      </c>
      <c r="K35">
        <v>54.960014024691397</v>
      </c>
      <c r="L35">
        <v>300.14685277777699</v>
      </c>
      <c r="M35">
        <v>8.5911953153988904E-2</v>
      </c>
      <c r="N35">
        <v>300</v>
      </c>
      <c r="O35">
        <v>1</v>
      </c>
      <c r="P35">
        <v>28.2802156882716</v>
      </c>
      <c r="Q35">
        <v>1.9222158333333299</v>
      </c>
      <c r="R35">
        <v>34</v>
      </c>
      <c r="S35">
        <v>359</v>
      </c>
      <c r="T35" s="6">
        <v>42746.069062499999</v>
      </c>
      <c r="U35" s="1">
        <f t="shared" si="22"/>
        <v>3.6760347241378994</v>
      </c>
      <c r="X35" s="1">
        <f t="shared" si="23"/>
        <v>8.1236169251957975</v>
      </c>
      <c r="Y35" s="1">
        <f t="shared" si="24"/>
        <v>4.8591298654270219</v>
      </c>
      <c r="Z35" s="1">
        <f>(H35-I35)^2</f>
        <v>3.7662426119863981</v>
      </c>
      <c r="AB35" s="1">
        <f t="shared" si="25"/>
        <v>0.46361647116879817</v>
      </c>
      <c r="AC35" s="1">
        <f t="shared" si="0"/>
        <v>0.9276369325543079</v>
      </c>
      <c r="AE35" s="1">
        <f t="shared" si="26"/>
        <v>0.46361647116879817</v>
      </c>
      <c r="AF35" s="1">
        <f t="shared" si="1"/>
        <v>1.9406809660493911</v>
      </c>
    </row>
    <row r="36" spans="1:32" x14ac:dyDescent="0.25">
      <c r="A36">
        <v>349.99938327586199</v>
      </c>
      <c r="B36">
        <v>324.432362551724</v>
      </c>
      <c r="C36">
        <v>25.616440241379301</v>
      </c>
      <c r="D36">
        <v>91.67</v>
      </c>
      <c r="E36">
        <v>45.089755655278701</v>
      </c>
      <c r="F36">
        <v>31.268018137931001</v>
      </c>
      <c r="G36">
        <v>0</v>
      </c>
      <c r="H36">
        <v>0</v>
      </c>
      <c r="I36">
        <v>0</v>
      </c>
      <c r="J36">
        <v>2.12614178395062</v>
      </c>
      <c r="K36">
        <v>3.40063172839506</v>
      </c>
      <c r="L36">
        <v>300.01089999999999</v>
      </c>
      <c r="M36">
        <v>8.3804287556561094E-2</v>
      </c>
      <c r="N36">
        <v>300</v>
      </c>
      <c r="O36">
        <v>1</v>
      </c>
      <c r="P36">
        <v>-2.3449611419753098</v>
      </c>
      <c r="Q36">
        <v>-2.6190293858024698</v>
      </c>
      <c r="R36">
        <v>35</v>
      </c>
      <c r="S36">
        <v>359</v>
      </c>
      <c r="T36" s="6">
        <v>42746.110729166663</v>
      </c>
      <c r="X36" s="1"/>
      <c r="Y36" s="1"/>
      <c r="AC36" s="1"/>
      <c r="AF36" s="1">
        <f t="shared" si="1"/>
        <v>0</v>
      </c>
    </row>
    <row r="37" spans="1:32" x14ac:dyDescent="0.25">
      <c r="A37">
        <v>400.00001679310401</v>
      </c>
      <c r="B37">
        <v>370.07459437930999</v>
      </c>
      <c r="C37">
        <v>25.708972931034499</v>
      </c>
      <c r="D37">
        <v>91.67</v>
      </c>
      <c r="E37">
        <v>43.279426742593799</v>
      </c>
      <c r="F37">
        <v>38.331174517241401</v>
      </c>
      <c r="G37">
        <v>0</v>
      </c>
      <c r="H37">
        <v>0</v>
      </c>
      <c r="I37">
        <v>0</v>
      </c>
      <c r="J37">
        <v>2.1243483256172802</v>
      </c>
      <c r="K37">
        <v>3.3944045787036998</v>
      </c>
      <c r="L37">
        <v>300.01058225308998</v>
      </c>
      <c r="M37">
        <v>7.9883185145240093E-2</v>
      </c>
      <c r="N37">
        <v>300</v>
      </c>
      <c r="O37">
        <v>1</v>
      </c>
      <c r="P37">
        <v>-2.5085853950617301</v>
      </c>
      <c r="Q37">
        <v>-2.7502991049382701</v>
      </c>
      <c r="R37">
        <v>36</v>
      </c>
      <c r="S37">
        <v>719</v>
      </c>
      <c r="T37" s="6">
        <v>42746.194062499999</v>
      </c>
      <c r="X37" s="1"/>
      <c r="Y37" s="1"/>
      <c r="AC37" s="1"/>
      <c r="AF37" s="1">
        <f t="shared" si="1"/>
        <v>0</v>
      </c>
    </row>
    <row r="38" spans="1:32" x14ac:dyDescent="0.25">
      <c r="A38">
        <v>399.99967062068998</v>
      </c>
      <c r="B38">
        <v>370.40504193103402</v>
      </c>
      <c r="C38">
        <v>25.716809724137899</v>
      </c>
      <c r="D38">
        <v>91.67</v>
      </c>
      <c r="E38">
        <v>43.444480120432502</v>
      </c>
      <c r="F38">
        <v>36.632574620689603</v>
      </c>
      <c r="G38">
        <v>4.7148784876543202</v>
      </c>
      <c r="H38">
        <v>6.9609867222222199</v>
      </c>
      <c r="I38">
        <v>5.5576875740740803</v>
      </c>
      <c r="J38">
        <v>29.085174006172799</v>
      </c>
      <c r="K38">
        <v>33.606819435185201</v>
      </c>
      <c r="L38">
        <v>300.083962654321</v>
      </c>
      <c r="M38">
        <v>8.05443610174255E-2</v>
      </c>
      <c r="N38">
        <v>300</v>
      </c>
      <c r="O38">
        <v>1</v>
      </c>
      <c r="P38">
        <v>15.6078325648148</v>
      </c>
      <c r="Q38">
        <v>-7.4660407407407495E-2</v>
      </c>
      <c r="R38">
        <v>37</v>
      </c>
      <c r="S38">
        <v>359</v>
      </c>
      <c r="T38" s="6">
        <v>42746.235729166663</v>
      </c>
      <c r="U38" s="1">
        <f>$F$37-F38</f>
        <v>1.6985998965517979</v>
      </c>
      <c r="V38" s="1">
        <f>INDEX(LINEST(U38:U42,G38:G42),1)</f>
        <v>0.35015282484442206</v>
      </c>
      <c r="W38" s="1">
        <f>INDEX(LINEST(U38:U42,G38:G42),2)</f>
        <v>3.5746407387174717E-2</v>
      </c>
      <c r="X38" s="1">
        <f>(J38-$J$37)-((P38-$P$37)+(Q38-$Q$37))/$X$2</f>
        <v>4.6037755113002596</v>
      </c>
      <c r="Y38" s="1">
        <f>(J38-$J$2)-(P38-$P$37)/$Y$2</f>
        <v>2.6490979621348316</v>
      </c>
      <c r="Z38" s="1">
        <f>(H38-I38)^2</f>
        <v>1.9692484991932944</v>
      </c>
      <c r="AA38" s="8">
        <f>INDEX(LINEST(U38:U42,Z38:Z42),1)</f>
        <v>0.8029904680164639</v>
      </c>
      <c r="AB38" s="1">
        <f>Z38/X38</f>
        <v>0.42774642124917878</v>
      </c>
      <c r="AC38" s="1">
        <f t="shared" si="0"/>
        <v>0.92601336735169504</v>
      </c>
      <c r="AD38" s="8">
        <f>INDEX(LINEST(U38:U42,X38:X42),1)</f>
        <v>0.46821100723218795</v>
      </c>
      <c r="AE38" s="1">
        <f>Z38/X38</f>
        <v>0.42774642124917878</v>
      </c>
      <c r="AF38" s="1">
        <f t="shared" si="1"/>
        <v>1.4032991481481396</v>
      </c>
    </row>
    <row r="39" spans="1:32" x14ac:dyDescent="0.25">
      <c r="A39">
        <v>399.99959799999999</v>
      </c>
      <c r="B39">
        <v>370.46646013793099</v>
      </c>
      <c r="C39">
        <v>25.718027793103399</v>
      </c>
      <c r="D39">
        <v>91.67</v>
      </c>
      <c r="E39">
        <v>43.823888959123103</v>
      </c>
      <c r="F39">
        <v>36.343104931034503</v>
      </c>
      <c r="G39">
        <v>5.61267511419753</v>
      </c>
      <c r="H39">
        <v>7.5728673024691302</v>
      </c>
      <c r="I39">
        <v>6.0344722592592497</v>
      </c>
      <c r="J39">
        <v>33.998892083333303</v>
      </c>
      <c r="K39">
        <v>39.153588358024699</v>
      </c>
      <c r="L39">
        <v>300.101486728395</v>
      </c>
      <c r="M39">
        <v>8.1607431368507899E-2</v>
      </c>
      <c r="N39">
        <v>300</v>
      </c>
      <c r="O39">
        <v>1</v>
      </c>
      <c r="P39">
        <v>19.013700734567902</v>
      </c>
      <c r="Q39">
        <v>0.44437240432098801</v>
      </c>
      <c r="R39">
        <v>38</v>
      </c>
      <c r="S39">
        <v>359</v>
      </c>
      <c r="T39" s="6">
        <v>42746.277395833335</v>
      </c>
      <c r="U39" s="1">
        <f t="shared" ref="U39:U42" si="27">$F$37-F39</f>
        <v>1.9880695862068976</v>
      </c>
      <c r="X39" s="1">
        <f t="shared" ref="X39:X42" si="28">(J39-$J$37)-((P39-$P$37)+(Q39-$Q$37))/$X$2</f>
        <v>5.2971699524591536</v>
      </c>
      <c r="Y39" s="1">
        <f t="shared" ref="Y39:Y42" si="29">(J39-$J$2)-(P39-$P$37)/$Y$2</f>
        <v>3.0216584796245307</v>
      </c>
      <c r="Z39" s="1">
        <f>(H39-I39)^2</f>
        <v>2.3666593089727304</v>
      </c>
      <c r="AB39" s="1">
        <f t="shared" ref="AB39:AB42" si="30">Z39/X39</f>
        <v>0.4467780588904901</v>
      </c>
      <c r="AC39" s="1">
        <f t="shared" si="0"/>
        <v>0.92616708114274404</v>
      </c>
      <c r="AE39" s="1">
        <f t="shared" ref="AE39:AE42" si="31">Z39/X39</f>
        <v>0.4467780588904901</v>
      </c>
      <c r="AF39" s="1">
        <f t="shared" si="1"/>
        <v>1.5383950432098805</v>
      </c>
    </row>
    <row r="40" spans="1:32" x14ac:dyDescent="0.25">
      <c r="A40">
        <v>400.00022517241399</v>
      </c>
      <c r="B40">
        <v>370.51757700000002</v>
      </c>
      <c r="C40">
        <v>25.7233712758621</v>
      </c>
      <c r="D40">
        <v>91.67</v>
      </c>
      <c r="E40">
        <v>44.400272710013297</v>
      </c>
      <c r="F40">
        <v>36.040034827586197</v>
      </c>
      <c r="G40">
        <v>6.4645176296296301</v>
      </c>
      <c r="H40">
        <v>8.1160497067901307</v>
      </c>
      <c r="I40">
        <v>6.4599306512345596</v>
      </c>
      <c r="J40">
        <v>38.676216700617303</v>
      </c>
      <c r="K40">
        <v>44.249574595679</v>
      </c>
      <c r="L40">
        <v>300.20514290123498</v>
      </c>
      <c r="M40">
        <v>8.3032262029569801E-2</v>
      </c>
      <c r="N40">
        <v>300</v>
      </c>
      <c r="O40">
        <v>1</v>
      </c>
      <c r="P40">
        <v>22.245794033950599</v>
      </c>
      <c r="Q40">
        <v>0.99939454629629598</v>
      </c>
      <c r="R40">
        <v>39</v>
      </c>
      <c r="S40">
        <v>359</v>
      </c>
      <c r="T40" s="6">
        <v>42746.319062499999</v>
      </c>
      <c r="U40" s="1">
        <f t="shared" si="27"/>
        <v>2.2911396896552034</v>
      </c>
      <c r="X40" s="1">
        <f t="shared" si="28"/>
        <v>5.9023274284979905</v>
      </c>
      <c r="Y40" s="1">
        <f t="shared" si="29"/>
        <v>3.3895253643982741</v>
      </c>
      <c r="Z40" s="1">
        <f>(H40-I40)^2</f>
        <v>2.7427303261742768</v>
      </c>
      <c r="AB40" s="1">
        <f t="shared" si="30"/>
        <v>0.46468623765798772</v>
      </c>
      <c r="AC40" s="1">
        <f t="shared" si="0"/>
        <v>0.9262934210606858</v>
      </c>
      <c r="AE40" s="1">
        <f t="shared" si="31"/>
        <v>0.46468623765798772</v>
      </c>
      <c r="AF40" s="1">
        <f t="shared" si="1"/>
        <v>1.6561190555555712</v>
      </c>
    </row>
    <row r="41" spans="1:32" x14ac:dyDescent="0.25">
      <c r="A41">
        <v>400.00051562069001</v>
      </c>
      <c r="B41">
        <v>370.57276334482799</v>
      </c>
      <c r="C41">
        <v>25.735170689655199</v>
      </c>
      <c r="D41">
        <v>91.67</v>
      </c>
      <c r="E41">
        <v>45.167548934819898</v>
      </c>
      <c r="F41">
        <v>35.723786448275902</v>
      </c>
      <c r="G41">
        <v>7.3238953055555598</v>
      </c>
      <c r="H41">
        <v>8.6310644660493807</v>
      </c>
      <c r="I41">
        <v>6.86775174691358</v>
      </c>
      <c r="J41">
        <v>43.420140901234603</v>
      </c>
      <c r="K41">
        <v>49.840185067901302</v>
      </c>
      <c r="L41">
        <v>300.24141635802602</v>
      </c>
      <c r="M41">
        <v>8.47991737042883E-2</v>
      </c>
      <c r="N41">
        <v>300</v>
      </c>
      <c r="O41">
        <v>1</v>
      </c>
      <c r="P41">
        <v>25.553586361111101</v>
      </c>
      <c r="Q41">
        <v>1.5920561481481501</v>
      </c>
      <c r="R41">
        <v>40</v>
      </c>
      <c r="S41">
        <v>359</v>
      </c>
      <c r="T41" s="6">
        <v>42746.360729166663</v>
      </c>
      <c r="U41" s="1">
        <f t="shared" si="27"/>
        <v>2.6073880689654985</v>
      </c>
      <c r="X41" s="1">
        <f t="shared" si="28"/>
        <v>6.4522151463063011</v>
      </c>
      <c r="Y41" s="1">
        <f t="shared" si="29"/>
        <v>3.7230597954682381</v>
      </c>
      <c r="Z41" s="1">
        <f>(H41-I41)^2</f>
        <v>3.1092717454660912</v>
      </c>
      <c r="AB41" s="1">
        <f t="shared" si="30"/>
        <v>0.48189213703545758</v>
      </c>
      <c r="AC41" s="1">
        <f t="shared" si="0"/>
        <v>0.92643071414495981</v>
      </c>
      <c r="AE41" s="1">
        <f t="shared" si="31"/>
        <v>0.48189213703545758</v>
      </c>
      <c r="AF41" s="1">
        <f t="shared" si="1"/>
        <v>1.7633127191358007</v>
      </c>
    </row>
    <row r="42" spans="1:32" x14ac:dyDescent="0.25">
      <c r="A42">
        <v>400.00044506896597</v>
      </c>
      <c r="B42">
        <v>370.63039217241402</v>
      </c>
      <c r="C42">
        <v>25.7368942413793</v>
      </c>
      <c r="D42">
        <v>91.67</v>
      </c>
      <c r="E42">
        <v>46.125329980615902</v>
      </c>
      <c r="F42">
        <v>35.407694620689703</v>
      </c>
      <c r="G42">
        <v>8.2411766790123497</v>
      </c>
      <c r="H42">
        <v>9.1488078456790003</v>
      </c>
      <c r="I42">
        <v>7.2757369938271497</v>
      </c>
      <c r="J42">
        <v>48.4764145401234</v>
      </c>
      <c r="K42">
        <v>55.6603243950617</v>
      </c>
      <c r="L42">
        <v>300.14889537036998</v>
      </c>
      <c r="M42">
        <v>8.6739674201442601E-2</v>
      </c>
      <c r="N42">
        <v>300</v>
      </c>
      <c r="O42">
        <v>1</v>
      </c>
      <c r="P42">
        <v>29.025285648148198</v>
      </c>
      <c r="Q42">
        <v>2.0438019197530899</v>
      </c>
      <c r="R42">
        <v>41</v>
      </c>
      <c r="S42">
        <v>359</v>
      </c>
      <c r="T42" s="6">
        <v>42746.402395833335</v>
      </c>
      <c r="U42" s="1">
        <f t="shared" si="27"/>
        <v>2.9234798965516973</v>
      </c>
      <c r="X42" s="1">
        <f t="shared" si="28"/>
        <v>7.289730657623025</v>
      </c>
      <c r="Y42" s="1">
        <f t="shared" si="29"/>
        <v>4.1504010516409053</v>
      </c>
      <c r="Z42" s="1">
        <f>(H42-I42)^2</f>
        <v>3.5083944160570173</v>
      </c>
      <c r="AB42" s="1">
        <f t="shared" si="30"/>
        <v>0.48127901850368304</v>
      </c>
      <c r="AC42" s="1">
        <f t="shared" si="0"/>
        <v>0.92657494945664842</v>
      </c>
      <c r="AE42" s="1">
        <f t="shared" si="31"/>
        <v>0.48127901850368304</v>
      </c>
      <c r="AF42" s="1">
        <f t="shared" si="1"/>
        <v>1.8730708518518506</v>
      </c>
    </row>
    <row r="43" spans="1:32" x14ac:dyDescent="0.25">
      <c r="A43">
        <v>399.99915817241401</v>
      </c>
      <c r="B43">
        <v>370.06986003448299</v>
      </c>
      <c r="C43">
        <v>25.7233165517241</v>
      </c>
      <c r="D43">
        <v>91.67</v>
      </c>
      <c r="E43">
        <v>45.310171057469397</v>
      </c>
      <c r="F43">
        <v>38.328982137931</v>
      </c>
      <c r="G43">
        <v>0</v>
      </c>
      <c r="H43">
        <v>0</v>
      </c>
      <c r="I43">
        <v>0</v>
      </c>
      <c r="J43">
        <v>0.26373069135802402</v>
      </c>
      <c r="K43">
        <v>3.3535540493827201</v>
      </c>
      <c r="L43">
        <v>300.009347222222</v>
      </c>
      <c r="M43">
        <v>8.4943396858440601E-2</v>
      </c>
      <c r="N43">
        <v>300</v>
      </c>
      <c r="O43">
        <v>1</v>
      </c>
      <c r="P43">
        <v>-2.25948621604938</v>
      </c>
      <c r="Q43">
        <v>-2.4734756697530802</v>
      </c>
      <c r="R43">
        <v>42</v>
      </c>
      <c r="S43">
        <v>359</v>
      </c>
      <c r="T43" s="6">
        <v>42746.444062499999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"/>
  <sheetViews>
    <sheetView tabSelected="1" zoomScaleNormal="100" workbookViewId="0">
      <selection activeCell="AV6" sqref="AV6:AV10"/>
    </sheetView>
  </sheetViews>
  <sheetFormatPr defaultColWidth="9" defaultRowHeight="15" x14ac:dyDescent="0.25"/>
  <cols>
    <col min="1" max="1" width="3" style="9" bestFit="1" customWidth="1"/>
    <col min="2" max="2" width="6" style="2" bestFit="1" customWidth="1"/>
    <col min="3" max="3" width="10.85546875" style="2" hidden="1" customWidth="1"/>
    <col min="4" max="4" width="11.85546875" style="2" hidden="1" customWidth="1"/>
    <col min="5" max="5" width="14.42578125" style="2" hidden="1" customWidth="1"/>
    <col min="6" max="6" width="10.42578125" style="2" hidden="1" customWidth="1"/>
    <col min="7" max="7" width="10.85546875" style="2" hidden="1" customWidth="1"/>
    <col min="8" max="8" width="11.85546875" style="2" hidden="1" customWidth="1"/>
    <col min="9" max="9" width="14.42578125" style="2" hidden="1" customWidth="1"/>
    <col min="10" max="10" width="10.42578125" style="2" hidden="1" customWidth="1"/>
    <col min="11" max="11" width="10.7109375" style="2" hidden="1" customWidth="1"/>
    <col min="12" max="12" width="12" style="2" hidden="1" customWidth="1"/>
    <col min="13" max="13" width="14.140625" style="2" hidden="1" customWidth="1"/>
    <col min="14" max="18" width="10.7109375" style="2" hidden="1" customWidth="1"/>
    <col min="19" max="19" width="10.7109375" style="2" customWidth="1"/>
    <col min="20" max="20" width="12" style="2" customWidth="1"/>
    <col min="21" max="21" width="14" style="2" customWidth="1"/>
    <col min="22" max="22" width="10.7109375" style="2" customWidth="1"/>
    <col min="23" max="23" width="11.7109375" style="2" hidden="1" customWidth="1"/>
    <col min="24" max="24" width="11.85546875" style="2" hidden="1" customWidth="1"/>
    <col min="25" max="25" width="14" style="2" hidden="1" customWidth="1"/>
    <col min="26" max="27" width="10.7109375" style="2" hidden="1" customWidth="1"/>
    <col min="28" max="28" width="12.140625" style="2" hidden="1" customWidth="1"/>
    <col min="29" max="29" width="14" style="2" hidden="1" customWidth="1"/>
    <col min="30" max="30" width="10.7109375" style="2" hidden="1" customWidth="1"/>
    <col min="31" max="31" width="9.7109375" style="2" bestFit="1" customWidth="1"/>
    <col min="32" max="32" width="11.85546875" style="2" customWidth="1"/>
    <col min="33" max="33" width="12.28515625" style="2" customWidth="1"/>
    <col min="34" max="34" width="10" style="2" bestFit="1" customWidth="1"/>
    <col min="35" max="16384" width="9" style="2"/>
  </cols>
  <sheetData>
    <row r="1" spans="1:49" ht="47.25" customHeight="1" thickBot="1" x14ac:dyDescent="0.3">
      <c r="C1" s="17" t="str">
        <f ca="1">'ipb1-29b-he'!A1</f>
        <v>ipb1-29b-he</v>
      </c>
      <c r="D1" s="17" t="str">
        <f ca="1">C1</f>
        <v>ipb1-29b-he</v>
      </c>
      <c r="E1" s="17" t="str">
        <f ca="1">D1</f>
        <v>ipb1-29b-he</v>
      </c>
      <c r="F1" s="17" t="str">
        <f ca="1">E1</f>
        <v>ipb1-29b-he</v>
      </c>
      <c r="G1" s="27" t="str">
        <f ca="1">'ipb1-29b-h2'!A1</f>
        <v>ipb1-29b-h2</v>
      </c>
      <c r="H1" s="27" t="str">
        <f ca="1">G1</f>
        <v>ipb1-29b-h2</v>
      </c>
      <c r="I1" s="27" t="str">
        <f ca="1">H1</f>
        <v>ipb1-29b-h2</v>
      </c>
      <c r="J1" s="27" t="str">
        <f ca="1">I1</f>
        <v>ipb1-29b-h2</v>
      </c>
      <c r="K1" s="17" t="str">
        <f ca="1">'ipb1-30b-he-dc'!$A$1</f>
        <v>ipb1-30b-he-dc</v>
      </c>
      <c r="L1" s="17" t="str">
        <f ca="1">'ipb1-30b-he-dc'!$A$1</f>
        <v>ipb1-30b-he-dc</v>
      </c>
      <c r="M1" s="17" t="str">
        <f ca="1">'ipb1-30b-he-dc'!$A$1</f>
        <v>ipb1-30b-he-dc</v>
      </c>
      <c r="N1" s="17" t="str">
        <f ca="1">'ipb1-30b-he-dc'!$A$1</f>
        <v>ipb1-30b-he-dc</v>
      </c>
      <c r="O1" s="17" t="str">
        <f ca="1">'ipb1-30b-he-122016'!A1</f>
        <v>ipb1-30b-he-122016</v>
      </c>
      <c r="P1" s="17" t="str">
        <f ca="1">O1</f>
        <v>ipb1-30b-he-122016</v>
      </c>
      <c r="Q1" s="17" t="str">
        <f t="shared" ref="Q1:R1" ca="1" si="0">P1</f>
        <v>ipb1-30b-he-122016</v>
      </c>
      <c r="R1" s="17" t="str">
        <f t="shared" ca="1" si="0"/>
        <v>ipb1-30b-he-122016</v>
      </c>
      <c r="S1" s="24" t="str">
        <f ca="1">'sri-ipb2-27b-h2-dc'!A1</f>
        <v>sri-ipb2-27b-h2-dc</v>
      </c>
      <c r="T1" s="15" t="str">
        <f ca="1">S1</f>
        <v>sri-ipb2-27b-h2-dc</v>
      </c>
      <c r="U1" s="15" t="str">
        <f ca="1">T1</f>
        <v>sri-ipb2-27b-h2-dc</v>
      </c>
      <c r="V1" s="15" t="str">
        <f ca="1">U1</f>
        <v>sri-ipb2-27b-h2-dc</v>
      </c>
      <c r="W1" s="17" t="str">
        <f ca="1">'ipb3-32b-he'!A1</f>
        <v>ipb3-32b-he</v>
      </c>
      <c r="X1" s="17" t="str">
        <f ca="1">W1</f>
        <v>ipb3-32b-he</v>
      </c>
      <c r="Y1" s="17" t="str">
        <f ca="1">X1</f>
        <v>ipb3-32b-he</v>
      </c>
      <c r="Z1" s="17" t="str">
        <f ca="1">Y1</f>
        <v>ipb3-32b-he</v>
      </c>
      <c r="AA1" s="27" t="str">
        <f ca="1">'ipb3-32b-h2'!A1</f>
        <v>ipb3-32b-h2</v>
      </c>
      <c r="AB1" s="27" t="str">
        <f ca="1">AA1</f>
        <v>ipb3-32b-h2</v>
      </c>
      <c r="AC1" s="27" t="str">
        <f t="shared" ref="AC1:AD1" ca="1" si="1">AB1</f>
        <v>ipb3-32b-h2</v>
      </c>
      <c r="AD1" s="27" t="str">
        <f t="shared" ca="1" si="1"/>
        <v>ipb3-32b-h2</v>
      </c>
      <c r="AF1" s="17" t="str">
        <f ca="1">'sri-ipb2-27b-h2-100ns'!A1</f>
        <v>sri-ipb2-27b-h2-100ns</v>
      </c>
      <c r="AG1" s="17" t="str">
        <f ca="1">AF1</f>
        <v>sri-ipb2-27b-h2-100ns</v>
      </c>
      <c r="AH1" s="17" t="str">
        <f t="shared" ref="AH1:AI1" ca="1" si="2">AG1</f>
        <v>sri-ipb2-27b-h2-100ns</v>
      </c>
      <c r="AI1" s="17" t="str">
        <f t="shared" ca="1" si="2"/>
        <v>sri-ipb2-27b-h2-100ns</v>
      </c>
      <c r="AJ1" s="15" t="str">
        <f ca="1">'sri-ipb2-27-91ns'!A1</f>
        <v>sri-ipb2-27-91ns</v>
      </c>
      <c r="AK1" s="15" t="str">
        <f ca="1">AJ1</f>
        <v>sri-ipb2-27-91ns</v>
      </c>
      <c r="AL1" s="15" t="str">
        <f t="shared" ref="AL1" ca="1" si="3">AK1</f>
        <v>sri-ipb2-27-91ns</v>
      </c>
      <c r="AM1" s="15" t="str">
        <f t="shared" ref="AM1" ca="1" si="4">AL1</f>
        <v>sri-ipb2-27-91ns</v>
      </c>
      <c r="AN1" s="17" t="str">
        <f ca="1">'ipb3-32b-h2-100ns'!A1</f>
        <v>ipb3-32b-h2-100ns</v>
      </c>
      <c r="AO1" s="17" t="str">
        <f ca="1">AN1</f>
        <v>ipb3-32b-h2-100ns</v>
      </c>
      <c r="AP1" s="17" t="str">
        <f t="shared" ref="AP1:AQ1" ca="1" si="5">AO1</f>
        <v>ipb3-32b-h2-100ns</v>
      </c>
      <c r="AQ1" s="17" t="str">
        <f t="shared" ca="1" si="5"/>
        <v>ipb3-32b-h2-100ns</v>
      </c>
      <c r="AR1" s="15" t="str">
        <f ca="1">'ipb3-32-h2-91ns'!A1</f>
        <v>ipb3-32-h2-91ns</v>
      </c>
      <c r="AS1" s="15" t="str">
        <f ca="1">AR1</f>
        <v>ipb3-32-h2-91ns</v>
      </c>
      <c r="AT1" s="15" t="str">
        <f t="shared" ref="AT1" ca="1" si="6">AS1</f>
        <v>ipb3-32-h2-91ns</v>
      </c>
      <c r="AU1" s="15" t="str">
        <f t="shared" ref="AU1" ca="1" si="7">AT1</f>
        <v>ipb3-32-h2-91ns</v>
      </c>
    </row>
    <row r="2" spans="1:49" x14ac:dyDescent="0.25">
      <c r="B2" s="10" t="s">
        <v>4</v>
      </c>
      <c r="C2" s="18">
        <v>42655</v>
      </c>
      <c r="D2" s="19"/>
      <c r="E2" s="19"/>
      <c r="F2" s="19"/>
      <c r="G2" s="28">
        <v>42658</v>
      </c>
      <c r="H2" s="29"/>
      <c r="I2" s="29"/>
      <c r="J2" s="29"/>
      <c r="K2" s="18">
        <v>42684</v>
      </c>
      <c r="L2" s="19"/>
      <c r="M2" s="19"/>
      <c r="N2" s="19"/>
      <c r="O2" s="18">
        <v>42724</v>
      </c>
      <c r="P2" s="19"/>
      <c r="Q2" s="19"/>
      <c r="R2" s="19"/>
      <c r="S2" s="25">
        <v>42658</v>
      </c>
      <c r="T2" s="16"/>
      <c r="U2" s="16"/>
      <c r="V2" s="16"/>
      <c r="W2" s="18">
        <v>42713</v>
      </c>
      <c r="X2" s="19"/>
      <c r="Y2" s="19"/>
      <c r="Z2" s="19"/>
      <c r="AA2" s="28">
        <v>42735</v>
      </c>
      <c r="AB2" s="29"/>
      <c r="AC2" s="29"/>
      <c r="AD2" s="29"/>
      <c r="AF2" s="18">
        <v>42742</v>
      </c>
      <c r="AG2" s="19"/>
      <c r="AH2" s="19"/>
      <c r="AI2" s="19"/>
      <c r="AJ2" s="11">
        <v>42742</v>
      </c>
      <c r="AK2" s="16"/>
      <c r="AL2" s="16"/>
      <c r="AM2" s="16"/>
      <c r="AN2" s="19">
        <v>42742</v>
      </c>
      <c r="AO2" s="19"/>
      <c r="AP2" s="19"/>
      <c r="AQ2" s="19"/>
      <c r="AR2" s="16">
        <v>42742</v>
      </c>
      <c r="AS2" s="16"/>
      <c r="AT2" s="16"/>
      <c r="AU2" s="16"/>
    </row>
    <row r="3" spans="1:49" ht="30" x14ac:dyDescent="0.25">
      <c r="B3" s="5" t="s">
        <v>39</v>
      </c>
      <c r="C3" s="20" t="s">
        <v>25</v>
      </c>
      <c r="D3" s="21" t="s">
        <v>41</v>
      </c>
      <c r="E3" s="21" t="s">
        <v>40</v>
      </c>
      <c r="F3" s="21" t="s">
        <v>38</v>
      </c>
      <c r="G3" s="30" t="str">
        <f>C3</f>
        <v>V^2/Power</v>
      </c>
      <c r="H3" s="30" t="str">
        <f t="shared" ref="H3:J3" si="8">D3</f>
        <v>HpDrop/V^2</v>
      </c>
      <c r="I3" s="30" t="str">
        <f t="shared" si="8"/>
        <v>HpDrop/Power</v>
      </c>
      <c r="J3" s="30" t="str">
        <f t="shared" si="8"/>
        <v>intT/CoreT</v>
      </c>
      <c r="K3" s="31" t="str">
        <f>G3</f>
        <v>V^2/Power</v>
      </c>
      <c r="L3" s="31" t="str">
        <f t="shared" ref="L3" si="9">H3</f>
        <v>HpDrop/V^2</v>
      </c>
      <c r="M3" s="31" t="str">
        <f t="shared" ref="M3" si="10">I3</f>
        <v>HpDrop/Power</v>
      </c>
      <c r="N3" s="31" t="str">
        <f t="shared" ref="N3" si="11">J3</f>
        <v>intT/CoreT</v>
      </c>
      <c r="O3" s="31" t="str">
        <f>K3</f>
        <v>V^2/Power</v>
      </c>
      <c r="P3" s="31" t="str">
        <f t="shared" ref="P3" si="12">L3</f>
        <v>HpDrop/V^2</v>
      </c>
      <c r="Q3" s="31" t="str">
        <f t="shared" ref="Q3" si="13">M3</f>
        <v>HpDrop/Power</v>
      </c>
      <c r="R3" s="31" t="str">
        <f t="shared" ref="R3" si="14">N3</f>
        <v>intT/CoreT</v>
      </c>
      <c r="S3" s="31" t="str">
        <f>O3</f>
        <v>V^2/Power</v>
      </c>
      <c r="T3" s="31" t="str">
        <f t="shared" ref="T3:V3" si="15">P3</f>
        <v>HpDrop/V^2</v>
      </c>
      <c r="U3" s="31" t="str">
        <f t="shared" si="15"/>
        <v>HpDrop/Power</v>
      </c>
      <c r="V3" s="31" t="str">
        <f t="shared" si="15"/>
        <v>intT/CoreT</v>
      </c>
      <c r="W3" s="31" t="str">
        <f>S3</f>
        <v>V^2/Power</v>
      </c>
      <c r="X3" s="31" t="str">
        <f t="shared" ref="X3" si="16">T3</f>
        <v>HpDrop/V^2</v>
      </c>
      <c r="Y3" s="31" t="str">
        <f t="shared" ref="Y3" si="17">U3</f>
        <v>HpDrop/Power</v>
      </c>
      <c r="Z3" s="31" t="str">
        <f t="shared" ref="Z3" si="18">V3</f>
        <v>intT/CoreT</v>
      </c>
      <c r="AA3" s="36" t="str">
        <f>W3</f>
        <v>V^2/Power</v>
      </c>
      <c r="AB3" s="36" t="str">
        <f t="shared" ref="AB3" si="19">X3</f>
        <v>HpDrop/V^2</v>
      </c>
      <c r="AC3" s="36" t="str">
        <f t="shared" ref="AC3" si="20">Y3</f>
        <v>HpDrop/Power</v>
      </c>
      <c r="AD3" s="36" t="str">
        <f t="shared" ref="AD3" si="21">Z3</f>
        <v>intT/CoreT</v>
      </c>
      <c r="AE3" s="37"/>
      <c r="AF3" s="39" t="str">
        <f>AA3</f>
        <v>V^2/Power</v>
      </c>
      <c r="AG3" s="39" t="str">
        <f t="shared" ref="AG3:AI3" si="22">AB3</f>
        <v>HpDrop/V^2</v>
      </c>
      <c r="AH3" s="39" t="str">
        <f t="shared" si="22"/>
        <v>HpDrop/Power</v>
      </c>
      <c r="AI3" s="39" t="str">
        <f t="shared" si="22"/>
        <v>intT/CoreT</v>
      </c>
      <c r="AJ3" s="38" t="str">
        <f>AF3</f>
        <v>V^2/Power</v>
      </c>
      <c r="AK3" s="38" t="str">
        <f t="shared" ref="AK3:AM3" si="23">AG3</f>
        <v>HpDrop/V^2</v>
      </c>
      <c r="AL3" s="38" t="str">
        <f t="shared" si="23"/>
        <v>HpDrop/Power</v>
      </c>
      <c r="AM3" s="38" t="str">
        <f t="shared" si="23"/>
        <v>intT/CoreT</v>
      </c>
      <c r="AN3" s="39" t="str">
        <f t="shared" ref="AN3:AU3" si="24">AF3</f>
        <v>V^2/Power</v>
      </c>
      <c r="AO3" s="39" t="str">
        <f t="shared" si="24"/>
        <v>HpDrop/V^2</v>
      </c>
      <c r="AP3" s="39" t="str">
        <f t="shared" si="24"/>
        <v>HpDrop/Power</v>
      </c>
      <c r="AQ3" s="39" t="str">
        <f t="shared" si="24"/>
        <v>intT/CoreT</v>
      </c>
      <c r="AR3" s="38" t="str">
        <f t="shared" si="24"/>
        <v>V^2/Power</v>
      </c>
      <c r="AS3" s="38" t="str">
        <f t="shared" si="24"/>
        <v>HpDrop/V^2</v>
      </c>
      <c r="AT3" s="38" t="str">
        <f t="shared" si="24"/>
        <v>HpDrop/Power</v>
      </c>
      <c r="AU3" s="38" t="str">
        <f t="shared" si="24"/>
        <v>intT/CoreT</v>
      </c>
    </row>
    <row r="4" spans="1:49" ht="76.5" customHeight="1" x14ac:dyDescent="0.25">
      <c r="A4" s="12"/>
      <c r="B4" s="5" t="s">
        <v>0</v>
      </c>
      <c r="C4" s="31" t="str">
        <f t="shared" ref="C4:AD4" ca="1" si="25">C1&amp;"-"&amp;C3</f>
        <v>ipb1-29b-he-V^2/Power</v>
      </c>
      <c r="D4" s="31" t="str">
        <f t="shared" ca="1" si="25"/>
        <v>ipb1-29b-he-HpDrop/V^2</v>
      </c>
      <c r="E4" s="31" t="str">
        <f t="shared" ca="1" si="25"/>
        <v>ipb1-29b-he-HpDrop/Power</v>
      </c>
      <c r="F4" s="31" t="str">
        <f t="shared" ca="1" si="25"/>
        <v>ipb1-29b-he-intT/CoreT</v>
      </c>
      <c r="G4" s="32" t="str">
        <f t="shared" ca="1" si="25"/>
        <v>ipb1-29b-h2-V^2/Power</v>
      </c>
      <c r="H4" s="32" t="str">
        <f t="shared" ca="1" si="25"/>
        <v>ipb1-29b-h2-HpDrop/V^2</v>
      </c>
      <c r="I4" s="32" t="str">
        <f t="shared" ca="1" si="25"/>
        <v>ipb1-29b-h2-HpDrop/Power</v>
      </c>
      <c r="J4" s="32" t="str">
        <f t="shared" ca="1" si="25"/>
        <v>ipb1-29b-h2-intT/CoreT</v>
      </c>
      <c r="K4" s="31" t="str">
        <f t="shared" ca="1" si="25"/>
        <v>ipb1-30b-he-dc-V^2/Power</v>
      </c>
      <c r="L4" s="31" t="str">
        <f t="shared" ca="1" si="25"/>
        <v>ipb1-30b-he-dc-HpDrop/V^2</v>
      </c>
      <c r="M4" s="31" t="str">
        <f t="shared" ca="1" si="25"/>
        <v>ipb1-30b-he-dc-HpDrop/Power</v>
      </c>
      <c r="N4" s="31" t="str">
        <f t="shared" ca="1" si="25"/>
        <v>ipb1-30b-he-dc-intT/CoreT</v>
      </c>
      <c r="O4" s="31" t="str">
        <f t="shared" ca="1" si="25"/>
        <v>ipb1-30b-he-122016-V^2/Power</v>
      </c>
      <c r="P4" s="31" t="str">
        <f t="shared" ca="1" si="25"/>
        <v>ipb1-30b-he-122016-HpDrop/V^2</v>
      </c>
      <c r="Q4" s="31" t="str">
        <f t="shared" ca="1" si="25"/>
        <v>ipb1-30b-he-122016-HpDrop/Power</v>
      </c>
      <c r="R4" s="31" t="str">
        <f t="shared" ca="1" si="25"/>
        <v>ipb1-30b-he-122016-intT/CoreT</v>
      </c>
      <c r="S4" s="31" t="str">
        <f t="shared" ca="1" si="25"/>
        <v>sri-ipb2-27b-h2-dc-V^2/Power</v>
      </c>
      <c r="T4" s="31" t="str">
        <f t="shared" ca="1" si="25"/>
        <v>sri-ipb2-27b-h2-dc-HpDrop/V^2</v>
      </c>
      <c r="U4" s="31" t="str">
        <f t="shared" ca="1" si="25"/>
        <v>sri-ipb2-27b-h2-dc-HpDrop/Power</v>
      </c>
      <c r="V4" s="31" t="str">
        <f t="shared" ca="1" si="25"/>
        <v>sri-ipb2-27b-h2-dc-intT/CoreT</v>
      </c>
      <c r="W4" s="31" t="str">
        <f t="shared" ca="1" si="25"/>
        <v>ipb3-32b-he-V^2/Power</v>
      </c>
      <c r="X4" s="31" t="str">
        <f t="shared" ca="1" si="25"/>
        <v>ipb3-32b-he-HpDrop/V^2</v>
      </c>
      <c r="Y4" s="31" t="str">
        <f t="shared" ca="1" si="25"/>
        <v>ipb3-32b-he-HpDrop/Power</v>
      </c>
      <c r="Z4" s="31" t="str">
        <f t="shared" ca="1" si="25"/>
        <v>ipb3-32b-he-intT/CoreT</v>
      </c>
      <c r="AA4" s="32" t="str">
        <f t="shared" ca="1" si="25"/>
        <v>ipb3-32b-h2-V^2/Power</v>
      </c>
      <c r="AB4" s="32" t="str">
        <f t="shared" ca="1" si="25"/>
        <v>ipb3-32b-h2-HpDrop/V^2</v>
      </c>
      <c r="AC4" s="32" t="str">
        <f t="shared" ca="1" si="25"/>
        <v>ipb3-32b-h2-HpDrop/Power</v>
      </c>
      <c r="AD4" s="32" t="str">
        <f t="shared" ca="1" si="25"/>
        <v>ipb3-32b-h2-intT/CoreT</v>
      </c>
      <c r="AF4" s="31" t="str">
        <f t="shared" ref="AF4:AQ4" ca="1" si="26">AF1&amp;"-"&amp;AF3</f>
        <v>sri-ipb2-27b-h2-100ns-V^2/Power</v>
      </c>
      <c r="AG4" s="31" t="str">
        <f t="shared" ca="1" si="26"/>
        <v>sri-ipb2-27b-h2-100ns-HpDrop/V^2</v>
      </c>
      <c r="AH4" s="31" t="str">
        <f t="shared" ca="1" si="26"/>
        <v>sri-ipb2-27b-h2-100ns-HpDrop/Power</v>
      </c>
      <c r="AI4" s="31" t="str">
        <f t="shared" ca="1" si="26"/>
        <v>sri-ipb2-27b-h2-100ns-intT/CoreT</v>
      </c>
      <c r="AJ4" s="32" t="str">
        <f t="shared" ref="AJ4:AM4" ca="1" si="27">AJ1&amp;"-"&amp;AJ3</f>
        <v>sri-ipb2-27-91ns-V^2/Power</v>
      </c>
      <c r="AK4" s="32" t="str">
        <f t="shared" ca="1" si="27"/>
        <v>sri-ipb2-27-91ns-HpDrop/V^2</v>
      </c>
      <c r="AL4" s="32" t="str">
        <f t="shared" ca="1" si="27"/>
        <v>sri-ipb2-27-91ns-HpDrop/Power</v>
      </c>
      <c r="AM4" s="32" t="str">
        <f t="shared" ca="1" si="27"/>
        <v>sri-ipb2-27-91ns-intT/CoreT</v>
      </c>
      <c r="AN4" s="31" t="str">
        <f t="shared" ca="1" si="26"/>
        <v>ipb3-32b-h2-100ns-V^2/Power</v>
      </c>
      <c r="AO4" s="31" t="str">
        <f t="shared" ca="1" si="26"/>
        <v>ipb3-32b-h2-100ns-HpDrop/V^2</v>
      </c>
      <c r="AP4" s="31" t="str">
        <f t="shared" ca="1" si="26"/>
        <v>ipb3-32b-h2-100ns-HpDrop/Power</v>
      </c>
      <c r="AQ4" s="31" t="str">
        <f t="shared" ca="1" si="26"/>
        <v>ipb3-32b-h2-100ns-intT/CoreT</v>
      </c>
      <c r="AR4" s="32" t="str">
        <f t="shared" ref="AR4:AU4" ca="1" si="28">AR1&amp;"-"&amp;AR3</f>
        <v>ipb3-32-h2-91ns-V^2/Power</v>
      </c>
      <c r="AS4" s="32" t="str">
        <f t="shared" ca="1" si="28"/>
        <v>ipb3-32-h2-91ns-HpDrop/V^2</v>
      </c>
      <c r="AT4" s="32" t="str">
        <f t="shared" ca="1" si="28"/>
        <v>ipb3-32-h2-91ns-HpDrop/Power</v>
      </c>
      <c r="AU4" s="32" t="str">
        <f t="shared" ca="1" si="28"/>
        <v>ipb3-32-h2-91ns-intT/CoreT</v>
      </c>
    </row>
    <row r="5" spans="1:49" x14ac:dyDescent="0.25">
      <c r="A5" s="33">
        <v>3</v>
      </c>
      <c r="B5" s="13">
        <v>150</v>
      </c>
      <c r="C5" s="34">
        <f ca="1">INDIRECT("'"&amp;C$1&amp;"'!"&amp;"x"&amp;$A5)</f>
        <v>0.21683417769822552</v>
      </c>
      <c r="D5" s="34">
        <f ca="1">INDIRECT("'"&amp;D$1&amp;"'!"&amp;"z"&amp;$A5)</f>
        <v>2.1476318851809051</v>
      </c>
      <c r="E5" s="34">
        <f ca="1">INDIRECT("'"&amp;E$1&amp;"'!"&amp;"V"&amp;$A5)</f>
        <v>0.49237322449249848</v>
      </c>
      <c r="F5" s="34">
        <f ca="1">INDIRECT("'"&amp;F$1&amp;"'!"&amp;"AA"&amp;$A5)</f>
        <v>0.95450052089569493</v>
      </c>
      <c r="G5" s="35">
        <f ca="1">INDIRECT("'"&amp;G$1&amp;"'!"&amp;"x"&amp;$A5)</f>
        <v>0.18945779348639033</v>
      </c>
      <c r="H5" s="35">
        <f ca="1">INDIRECT("'"&amp;H$1&amp;"'!"&amp;"z"&amp;$A5)</f>
        <v>2.342853354974674</v>
      </c>
      <c r="I5" s="35">
        <f ca="1">INDIRECT("'"&amp;I$1&amp;"'!"&amp;"V"&amp;$A5)</f>
        <v>0.44881061302207997</v>
      </c>
      <c r="J5" s="35">
        <f ca="1">INDIRECT("'"&amp;J$1&amp;"'!"&amp;"AA"&amp;$A5)</f>
        <v>0.9650378847671226</v>
      </c>
      <c r="K5" s="34">
        <f ca="1">INDIRECT("'"&amp;K$1&amp;"'!"&amp;"U"&amp;$A5)</f>
        <v>1.8708603793103391</v>
      </c>
      <c r="L5" s="34">
        <f ca="1">INDIRECT("'"&amp;L$1&amp;"'!"&amp;"W"&amp;$A5)</f>
        <v>0.33572677575832355</v>
      </c>
      <c r="M5" s="34">
        <f ca="1">INDIRECT("'"&amp;M$1&amp;"'!"&amp;"S"&amp;$A5)</f>
        <v>359</v>
      </c>
      <c r="N5" s="34">
        <f ca="1">INDIRECT("'"&amp;N$1&amp;"'!"&amp;"X"&amp;$A5)</f>
        <v>0.15225487834653659</v>
      </c>
      <c r="O5" s="34">
        <f ca="1">INDIRECT("'"&amp;O$1&amp;"'!"&amp;"U"&amp;$A5)</f>
        <v>0.14694406700951376</v>
      </c>
      <c r="P5" s="34">
        <f ca="1">INDIRECT("'"&amp;P$1&amp;"'!"&amp;"W"&amp;$A5)</f>
        <v>0.3401775912919997</v>
      </c>
      <c r="Q5" s="34">
        <f ca="1">INDIRECT("'"&amp;Q$1&amp;"'!"&amp;"S"&amp;$A5)</f>
        <v>0.47544610110754154</v>
      </c>
      <c r="R5" s="34">
        <f ca="1">INDIRECT("'"&amp;R$1&amp;"'!"&amp;"X"&amp;$A5)</f>
        <v>0.93160786713403532</v>
      </c>
      <c r="S5" s="35">
        <f ca="1">INDIRECT("'"&amp;S$1&amp;"'!"&amp;"U"&amp;$A5)</f>
        <v>1.6570357241379403</v>
      </c>
      <c r="T5" s="34">
        <f ca="1">INDIRECT("'"&amp;T$1&amp;"'!"&amp;"Z"&amp;$A5)</f>
        <v>3.1497467975423681</v>
      </c>
      <c r="U5" s="35">
        <f ca="1">INDIRECT("'"&amp;U$1&amp;"'!"&amp;"S"&amp;$A5)</f>
        <v>359</v>
      </c>
      <c r="V5" s="35">
        <f ca="1">INDIRECT("'"&amp;V$1&amp;"'!"&amp;"X"&amp;$A5)</f>
        <v>0.12021533738047308</v>
      </c>
      <c r="W5" s="34">
        <f ca="1">INDIRECT("'"&amp;W$1&amp;"'!"&amp;"U"&amp;$A5)</f>
        <v>1.3283086551723997</v>
      </c>
      <c r="X5" s="34">
        <f ca="1">INDIRECT("'"&amp;X$1&amp;"'!"&amp;"W"&amp;$A5)</f>
        <v>6.7985929751650076E-2</v>
      </c>
      <c r="Y5" s="34">
        <f ca="1">INDIRECT("'"&amp;Y$1&amp;"'!"&amp;"S"&amp;$A5)</f>
        <v>360</v>
      </c>
      <c r="Z5" s="34">
        <f ca="1">INDIRECT("'"&amp;Z$1&amp;"'!"&amp;"X"&amp;$A5)</f>
        <v>0.21089127788239301</v>
      </c>
      <c r="AA5" s="35">
        <f ca="1">INDIRECT("'"&amp;AA$1&amp;"'!"&amp;"U"&amp;$A5)</f>
        <v>1.971327310344801</v>
      </c>
      <c r="AB5" s="35">
        <f ca="1">INDIRECT("'"&amp;AB$1&amp;"'!"&amp;"W"&amp;$A5)</f>
        <v>0.26578117267334411</v>
      </c>
      <c r="AC5" s="35">
        <f ca="1">INDIRECT("'"&amp;AC$1&amp;"'!"&amp;"S"&amp;$A5)</f>
        <v>359</v>
      </c>
      <c r="AD5" s="35">
        <f ca="1">INDIRECT("'"&amp;AD$1&amp;"'!"&amp;"X"&amp;$A5)</f>
        <v>0.12010971116920721</v>
      </c>
      <c r="AE5" s="2">
        <v>3</v>
      </c>
      <c r="AF5" s="34">
        <f ca="1">INDIRECT("'"&amp;AF$1&amp;"'!"&amp;"AB"&amp;$AE5)</f>
        <v>0.47476416788407683</v>
      </c>
      <c r="AG5" s="34">
        <f ca="1">INDIRECT("'"&amp;AG$1&amp;"'!"&amp;"AA"&amp;$AE5)</f>
        <v>0.76620135780671805</v>
      </c>
      <c r="AH5" s="34">
        <f ca="1">INDIRECT("'"&amp;AH$1&amp;"'!"&amp;"V"&amp;$AE5)</f>
        <v>0.31660137724348869</v>
      </c>
      <c r="AI5" s="34">
        <f ca="1">INDIRECT("'"&amp;AI$1&amp;"'!"&amp;"AC"&amp;$AE5)</f>
        <v>0.93505052057295235</v>
      </c>
      <c r="AJ5" s="35">
        <f ca="1">INDIRECT("'"&amp;AJ$1&amp;"'!"&amp;"AB"&amp;$AE5)</f>
        <v>0.54278834255058739</v>
      </c>
      <c r="AK5" s="35">
        <f ca="1">INDIRECT("'"&amp;AK$1&amp;"'!"&amp;"AA"&amp;$AE5)</f>
        <v>0.61780972069709916</v>
      </c>
      <c r="AL5" s="35">
        <f ca="1">INDIRECT("'"&amp;AL$1&amp;"'!"&amp;"V"&amp;$AE5)</f>
        <v>0.27248383250905245</v>
      </c>
      <c r="AM5" s="35">
        <f ca="1">INDIRECT("'"&amp;AM$1&amp;"'!"&amp;"AC"&amp;$AE5)</f>
        <v>0.93525871665717553</v>
      </c>
      <c r="AN5" s="34">
        <f ca="1">INDIRECT("'"&amp;AN$1&amp;"'!"&amp;"AB"&amp;$AE5)</f>
        <v>4.9705211088394444E-2</v>
      </c>
      <c r="AO5" s="34">
        <f ca="1">INDIRECT("'"&amp;AO$1&amp;"'!"&amp;"AA"&amp;$AE5)</f>
        <v>6.9510143949533791</v>
      </c>
      <c r="AP5" s="34">
        <f ca="1">INDIRECT("'"&amp;AP$1&amp;"'!"&amp;"V"&amp;$AE5)</f>
        <v>0.82223932175973002</v>
      </c>
      <c r="AQ5" s="34">
        <f ca="1">INDIRECT("'"&amp;AQ$1&amp;"'!"&amp;"AC"&amp;$AE5)</f>
        <v>0.87215637534125445</v>
      </c>
      <c r="AR5" s="35">
        <f ca="1">INDIRECT("'"&amp;AR$1&amp;"'!"&amp;"AB"&amp;$AE5)</f>
        <v>0.10538600301356159</v>
      </c>
      <c r="AS5" s="35">
        <f ca="1">INDIRECT("'"&amp;AS$1&amp;"'!"&amp;"AA"&amp;$AE5)</f>
        <v>6.5960170850338056</v>
      </c>
      <c r="AT5" s="35">
        <f ca="1">INDIRECT("'"&amp;AT$1&amp;"'!"&amp;"V"&amp;$AE5)</f>
        <v>0.86142755299595652</v>
      </c>
      <c r="AU5" s="35">
        <f ca="1">INDIRECT("'"&amp;AU$1&amp;"'!"&amp;"AC"&amp;$AE5)</f>
        <v>0.86185159981036441</v>
      </c>
      <c r="AV5" s="2">
        <v>3.1</v>
      </c>
      <c r="AW5" s="2">
        <f ca="1">AK5*AV5*S5-T5</f>
        <v>2.382481399343872E-2</v>
      </c>
    </row>
    <row r="6" spans="1:49" x14ac:dyDescent="0.25">
      <c r="A6" s="33">
        <v>8</v>
      </c>
      <c r="B6" s="13">
        <v>200</v>
      </c>
      <c r="C6" s="34">
        <f t="shared" ref="C6:C12" ca="1" si="29">INDIRECT("'"&amp;C$1&amp;"'!"&amp;"x"&amp;$A6)</f>
        <v>0.23990796659936436</v>
      </c>
      <c r="D6" s="34">
        <f t="shared" ref="D6:D12" ca="1" si="30">INDIRECT("'"&amp;D$1&amp;"'!"&amp;"z"&amp;$A6)</f>
        <v>2.065193379370438</v>
      </c>
      <c r="E6" s="34">
        <f t="shared" ref="E6:E12" ca="1" si="31">INDIRECT("'"&amp;E$1&amp;"'!"&amp;"V"&amp;$A6)</f>
        <v>0.51840987268303218</v>
      </c>
      <c r="F6" s="34">
        <f t="shared" ref="F6:F12" ca="1" si="32">INDIRECT("'"&amp;F$1&amp;"'!"&amp;"AA"&amp;$A6)</f>
        <v>0.94755075344003492</v>
      </c>
      <c r="G6" s="35">
        <f t="shared" ref="G6:G12" ca="1" si="33">INDIRECT("'"&amp;G$1&amp;"'!"&amp;"x"&amp;$A6)</f>
        <v>0.19226157267412095</v>
      </c>
      <c r="H6" s="35">
        <f t="shared" ref="H6:H12" ca="1" si="34">INDIRECT("'"&amp;H$1&amp;"'!"&amp;"z"&amp;$A6)</f>
        <v>2.4284130162755164</v>
      </c>
      <c r="I6" s="35">
        <f t="shared" ref="I6:I12" ca="1" si="35">INDIRECT("'"&amp;I$1&amp;"'!"&amp;"V"&amp;$A6)</f>
        <v>0.46938691769322877</v>
      </c>
      <c r="J6" s="35">
        <f t="shared" ref="J6:J12" ca="1" si="36">INDIRECT("'"&amp;J$1&amp;"'!"&amp;"AA"&amp;$A6)</f>
        <v>0.95850157568913652</v>
      </c>
      <c r="K6" s="34">
        <f t="shared" ref="K6:K12" ca="1" si="37">INDIRECT("'"&amp;K$1&amp;"'!"&amp;"U"&amp;$A6)</f>
        <v>1.5341943793103994</v>
      </c>
      <c r="L6" s="34">
        <f t="shared" ref="L6:L12" ca="1" si="38">INDIRECT("'"&amp;L$1&amp;"'!"&amp;"W"&amp;$A6)</f>
        <v>6.4832945508532802E-3</v>
      </c>
      <c r="M6" s="34">
        <f t="shared" ref="M6:M12" ca="1" si="39">INDIRECT("'"&amp;M$1&amp;"'!"&amp;"S"&amp;$A6)</f>
        <v>359</v>
      </c>
      <c r="N6" s="34">
        <f t="shared" ref="N6:N12" ca="1" si="40">INDIRECT("'"&amp;N$1&amp;"'!"&amp;"X"&amp;$A6)</f>
        <v>0.16783228909804646</v>
      </c>
      <c r="O6" s="34">
        <f t="shared" ref="O6:O12" ca="1" si="41">INDIRECT("'"&amp;O$1&amp;"'!"&amp;"U"&amp;$A6)</f>
        <v>0.1632388475558017</v>
      </c>
      <c r="P6" s="34">
        <f t="shared" ref="P6:P12" ca="1" si="42">INDIRECT("'"&amp;P$1&amp;"'!"&amp;"W"&amp;$A6)</f>
        <v>0.34086601595495103</v>
      </c>
      <c r="Q6" s="34">
        <f t="shared" ref="Q6:Q12" ca="1" si="43">INDIRECT("'"&amp;Q$1&amp;"'!"&amp;"S"&amp;$A6)</f>
        <v>0.50672242478894225</v>
      </c>
      <c r="R6" s="34">
        <f t="shared" ref="R6:R12" ca="1" si="44">INDIRECT("'"&amp;R$1&amp;"'!"&amp;"X"&amp;$A6)</f>
        <v>0.92644078820886189</v>
      </c>
      <c r="S6" s="35">
        <f t="shared" ref="S6:S12" ca="1" si="45">INDIRECT("'"&amp;S$1&amp;"'!"&amp;"U"&amp;$A6)</f>
        <v>1.7315192758621016</v>
      </c>
      <c r="T6" s="34">
        <f ca="1">INDIRECT("'"&amp;T$1&amp;"'!"&amp;"Z"&amp;$A6)</f>
        <v>3.1227849904414846</v>
      </c>
      <c r="U6" s="35">
        <f t="shared" ref="U6:U12" ca="1" si="46">INDIRECT("'"&amp;U$1&amp;"'!"&amp;"S"&amp;$A6)</f>
        <v>359</v>
      </c>
      <c r="V6" s="35">
        <f t="shared" ref="V6:V12" ca="1" si="47">INDIRECT("'"&amp;V$1&amp;"'!"&amp;"X"&amp;$A6)</f>
        <v>0.13155410981192761</v>
      </c>
      <c r="W6" s="34">
        <f t="shared" ref="W6:W12" ca="1" si="48">INDIRECT("'"&amp;W$1&amp;"'!"&amp;"U"&amp;$A6)</f>
        <v>1.288039931034497</v>
      </c>
      <c r="X6" s="34">
        <f ca="1">INDIRECT("'"&amp;X$1&amp;"'!"&amp;"W"&amp;$A6)</f>
        <v>9.0573467982744127E-2</v>
      </c>
      <c r="Y6" s="34">
        <f t="shared" ref="Y6:Y12" ca="1" si="49">INDIRECT("'"&amp;Y$1&amp;"'!"&amp;"S"&amp;$A6)</f>
        <v>359</v>
      </c>
      <c r="Z6" s="34">
        <f t="shared" ref="Z6:Z8" ca="1" si="50">INDIRECT("'"&amp;Z$1&amp;"'!"&amp;"X"&amp;$A6)</f>
        <v>0.23589009528313801</v>
      </c>
      <c r="AA6" s="35">
        <f t="shared" ref="Z6:AA12" ca="1" si="51">INDIRECT("'"&amp;AA$1&amp;"'!"&amp;"U"&amp;$A6)</f>
        <v>1.8520063448276005</v>
      </c>
      <c r="AB6" s="35">
        <f ca="1">INDIRECT("'"&amp;AB$1&amp;"'!"&amp;"W"&amp;$A6)</f>
        <v>9.0682082061018576E-2</v>
      </c>
      <c r="AC6" s="35">
        <f t="shared" ref="AC6:AC12" ca="1" si="52">INDIRECT("'"&amp;AC$1&amp;"'!"&amp;"S"&amp;$A6)</f>
        <v>360</v>
      </c>
      <c r="AD6" s="35">
        <f t="shared" ref="AD6:AD12" ca="1" si="53">INDIRECT("'"&amp;AD$1&amp;"'!"&amp;"X"&amp;$A6)</f>
        <v>0.1323510524329285</v>
      </c>
      <c r="AE6" s="2">
        <f>AE5+7</f>
        <v>10</v>
      </c>
      <c r="AF6" s="34">
        <f t="shared" ref="AF6:AF10" ca="1" si="54">INDIRECT("'"&amp;AF$1&amp;"'!"&amp;"AB"&amp;$AE6)</f>
        <v>0.45051559853487683</v>
      </c>
      <c r="AG6" s="34">
        <f t="shared" ref="AF6:AG12" ca="1" si="55">INDIRECT("'"&amp;AG$1&amp;"'!"&amp;"AA"&amp;$AE6)</f>
        <v>0.98333307948114501</v>
      </c>
      <c r="AH6" s="34">
        <f t="shared" ref="AH6:AH12" ca="1" si="56">INDIRECT("'"&amp;AH$1&amp;"'!"&amp;"V"&amp;$AE6)</f>
        <v>0.41362211116651193</v>
      </c>
      <c r="AI6" s="34">
        <f t="shared" ref="AI6:AI10" ca="1" si="57">INDIRECT("'"&amp;AI$1&amp;"'!"&amp;"AC"&amp;$AE6)</f>
        <v>0.9321958592423788</v>
      </c>
      <c r="AJ6" s="35">
        <f t="shared" ref="AJ6:AJ10" ca="1" si="58">INDIRECT("'"&amp;AJ$1&amp;"'!"&amp;"AB"&amp;$AE6)</f>
        <v>0.34574244084078753</v>
      </c>
      <c r="AK6" s="35">
        <f t="shared" ref="AJ6:AK12" ca="1" si="59">INDIRECT("'"&amp;AK$1&amp;"'!"&amp;"AA"&amp;$AE6)</f>
        <v>0.80947235610950219</v>
      </c>
      <c r="AL6" s="35">
        <f t="shared" ref="AL6:AL12" ca="1" si="60">INDIRECT("'"&amp;AL$1&amp;"'!"&amp;"V"&amp;$AE6)</f>
        <v>0.34470766378654571</v>
      </c>
      <c r="AM6" s="35">
        <f t="shared" ref="AM6:AM10" ca="1" si="61">INDIRECT("'"&amp;AM$1&amp;"'!"&amp;"AC"&amp;$AE6)</f>
        <v>0.93252997708803564</v>
      </c>
      <c r="AN6" s="34">
        <f t="shared" ref="AI6:AN12" ca="1" si="62">INDIRECT("'"&amp;AN$1&amp;"'!"&amp;"AB"&amp;$AE6)</f>
        <v>0.11747526219184279</v>
      </c>
      <c r="AO6" s="34">
        <f t="shared" ref="AN6:AO12" ca="1" si="63">INDIRECT("'"&amp;AO$1&amp;"'!"&amp;"AA"&amp;$AE6)</f>
        <v>5.8839379386110169</v>
      </c>
      <c r="AP6" s="34">
        <f t="shared" ref="AP6:AP12" ca="1" si="64">INDIRECT("'"&amp;AP$1&amp;"'!"&amp;"V"&amp;$AE6)</f>
        <v>0.84287729014360202</v>
      </c>
      <c r="AQ6" s="34">
        <f t="shared" ref="AQ6:AQ10" ca="1" si="65">INDIRECT("'"&amp;AQ$1&amp;"'!"&amp;"AC"&amp;$AE6)</f>
        <v>0.87652825927373346</v>
      </c>
      <c r="AR6" s="35">
        <f t="shared" ref="AR6:AR10" ca="1" si="66">INDIRECT("'"&amp;AR$1&amp;"'!"&amp;"AB"&amp;$AE6)</f>
        <v>0.10616811687622921</v>
      </c>
      <c r="AS6" s="35">
        <f t="shared" ref="AR6:AS12" ca="1" si="67">INDIRECT("'"&amp;AS$1&amp;"'!"&amp;"AA"&amp;$AE6)</f>
        <v>5.0575484203024139</v>
      </c>
      <c r="AT6" s="35">
        <f t="shared" ref="AT6:AT12" ca="1" si="68">INDIRECT("'"&amp;AT$1&amp;"'!"&amp;"V"&amp;$AE6)</f>
        <v>0.80076454353860482</v>
      </c>
      <c r="AU6" s="35">
        <f t="shared" ref="AU6:AU10" ca="1" si="69">INDIRECT("'"&amp;AU$1&amp;"'!"&amp;"AC"&amp;$AE6)</f>
        <v>0.867174210921418</v>
      </c>
      <c r="AV6" s="2">
        <v>2.5</v>
      </c>
      <c r="AW6" s="2">
        <f ca="1">AK6*AV6*S6-T6</f>
        <v>0.38125747926130149</v>
      </c>
    </row>
    <row r="7" spans="1:49" x14ac:dyDescent="0.25">
      <c r="A7" s="33">
        <v>13</v>
      </c>
      <c r="B7" s="13">
        <v>250</v>
      </c>
      <c r="C7" s="34">
        <f t="shared" ca="1" si="29"/>
        <v>0.26556424784909383</v>
      </c>
      <c r="D7" s="34">
        <f t="shared" ca="1" si="30"/>
        <v>1.9637956379557844</v>
      </c>
      <c r="E7" s="34">
        <f t="shared" ca="1" si="31"/>
        <v>0.54061033348291898</v>
      </c>
      <c r="F7" s="34">
        <f t="shared" ca="1" si="32"/>
        <v>0.94195178728200835</v>
      </c>
      <c r="G7" s="35">
        <f t="shared" ca="1" si="33"/>
        <v>0.19749510226455921</v>
      </c>
      <c r="H7" s="35">
        <f t="shared" ca="1" si="34"/>
        <v>2.484995661162102</v>
      </c>
      <c r="I7" s="35">
        <f t="shared" ca="1" si="35"/>
        <v>0.49891576810466204</v>
      </c>
      <c r="J7" s="35">
        <f t="shared" ca="1" si="36"/>
        <v>0.95277907057997513</v>
      </c>
      <c r="K7" s="34">
        <f t="shared" ca="1" si="37"/>
        <v>1.5097318275862008</v>
      </c>
      <c r="L7" s="34">
        <f t="shared" ca="1" si="38"/>
        <v>5.9558468142950627E-2</v>
      </c>
      <c r="M7" s="34">
        <f t="shared" ca="1" si="39"/>
        <v>359</v>
      </c>
      <c r="N7" s="34">
        <f t="shared" ca="1" si="40"/>
        <v>0.18551428531871136</v>
      </c>
      <c r="O7" s="34">
        <f t="shared" ca="1" si="41"/>
        <v>0.1801754930473054</v>
      </c>
      <c r="P7" s="34">
        <f t="shared" ca="1" si="42"/>
        <v>0.35228657603385821</v>
      </c>
      <c r="Q7" s="34">
        <f t="shared" ca="1" si="43"/>
        <v>0.53494567424729944</v>
      </c>
      <c r="R7" s="34">
        <f t="shared" ca="1" si="44"/>
        <v>0.92278138849952596</v>
      </c>
      <c r="S7" s="35">
        <f t="shared" ca="1" si="45"/>
        <v>1.6925251034483004</v>
      </c>
      <c r="T7" s="34">
        <f t="shared" ref="T7:T12" ca="1" si="70">INDIRECT("'"&amp;T$1&amp;"'!"&amp;"Z"&amp;$A7)</f>
        <v>3.1348511233503324</v>
      </c>
      <c r="U7" s="35">
        <f t="shared" ca="1" si="46"/>
        <v>359</v>
      </c>
      <c r="V7" s="35">
        <f t="shared" ca="1" si="47"/>
        <v>0.14417970292383503</v>
      </c>
      <c r="W7" s="34">
        <f t="shared" ca="1" si="48"/>
        <v>1.1653001034481996</v>
      </c>
      <c r="X7" s="34">
        <f t="shared" ref="X7:X12" ca="1" si="71">INDIRECT("'"&amp;X$1&amp;"'!"&amp;"W"&amp;$A7)</f>
        <v>2.554615070720434E-2</v>
      </c>
      <c r="Y7" s="34">
        <f t="shared" ca="1" si="49"/>
        <v>359</v>
      </c>
      <c r="Z7" s="34">
        <f t="shared" ca="1" si="50"/>
        <v>0.26431942423004151</v>
      </c>
      <c r="AA7" s="35">
        <f t="shared" ca="1" si="51"/>
        <v>1.7796894137931005</v>
      </c>
      <c r="AB7" s="35">
        <f t="shared" ref="AB7:AB12" ca="1" si="72">INDIRECT("'"&amp;AB$1&amp;"'!"&amp;"W"&amp;$A7)</f>
        <v>5.4012764192393981E-2</v>
      </c>
      <c r="AC7" s="35">
        <f t="shared" ca="1" si="52"/>
        <v>359</v>
      </c>
      <c r="AD7" s="35">
        <f t="shared" ca="1" si="53"/>
        <v>0.14627471126836214</v>
      </c>
      <c r="AE7" s="2">
        <f>AE6+7</f>
        <v>17</v>
      </c>
      <c r="AF7" s="34">
        <f t="shared" ca="1" si="54"/>
        <v>0.45954751716538478</v>
      </c>
      <c r="AG7" s="34">
        <f t="shared" ca="1" si="55"/>
        <v>1.0494792965782085</v>
      </c>
      <c r="AH7" s="34">
        <f t="shared" ca="1" si="56"/>
        <v>0.47976826795010635</v>
      </c>
      <c r="AI7" s="34">
        <f t="shared" ca="1" si="57"/>
        <v>0.92947218564509215</v>
      </c>
      <c r="AJ7" s="35">
        <f t="shared" ca="1" si="58"/>
        <v>0.44691311385626531</v>
      </c>
      <c r="AK7" s="35">
        <f t="shared" ca="1" si="59"/>
        <v>1.0250702745535663</v>
      </c>
      <c r="AL7" s="35">
        <f t="shared" ca="1" si="60"/>
        <v>0.44963711202912482</v>
      </c>
      <c r="AM7" s="35">
        <f t="shared" ca="1" si="61"/>
        <v>0.92978578317903737</v>
      </c>
      <c r="AN7" s="34">
        <f t="shared" ca="1" si="62"/>
        <v>0.31700121573943219</v>
      </c>
      <c r="AO7" s="34">
        <f t="shared" ca="1" si="63"/>
        <v>4.9426631753240224</v>
      </c>
      <c r="AP7" s="34">
        <f t="shared" ca="1" si="64"/>
        <v>0.86291163890625378</v>
      </c>
      <c r="AQ7" s="34">
        <f t="shared" ca="1" si="65"/>
        <v>0.87707958708840061</v>
      </c>
      <c r="AR7" s="35">
        <f t="shared" ca="1" si="66"/>
        <v>0.15365129258758198</v>
      </c>
      <c r="AS7" s="35">
        <f t="shared" ca="1" si="67"/>
        <v>4.3314624209429313</v>
      </c>
      <c r="AT7" s="35">
        <f t="shared" ca="1" si="68"/>
        <v>0.83258602129150061</v>
      </c>
      <c r="AU7" s="35">
        <f t="shared" ca="1" si="69"/>
        <v>0.86941007297481177</v>
      </c>
      <c r="AV7" s="2">
        <v>2.5</v>
      </c>
      <c r="AW7" s="2">
        <f t="shared" ref="AW6:AW12" ca="1" si="73">AK7*AV7*S7-T7</f>
        <v>1.2025418078510488</v>
      </c>
    </row>
    <row r="8" spans="1:49" x14ac:dyDescent="0.25">
      <c r="A8" s="33">
        <v>18</v>
      </c>
      <c r="B8" s="13">
        <v>300</v>
      </c>
      <c r="C8" s="34">
        <f t="shared" ca="1" si="29"/>
        <v>0.29548568414312776</v>
      </c>
      <c r="D8" s="34">
        <f t="shared" ca="1" si="30"/>
        <v>1.838059661380641</v>
      </c>
      <c r="E8" s="34">
        <f t="shared" ca="1" si="31"/>
        <v>0.56114764573201159</v>
      </c>
      <c r="F8" s="34">
        <f t="shared" ca="1" si="32"/>
        <v>0.93812036601475779</v>
      </c>
      <c r="G8" s="35">
        <f t="shared" ca="1" si="33"/>
        <v>0.20869283101844485</v>
      </c>
      <c r="H8" s="35">
        <f t="shared" ca="1" si="34"/>
        <v>2.461623112138966</v>
      </c>
      <c r="I8" s="35">
        <f t="shared" ca="1" si="35"/>
        <v>0.52330050785206739</v>
      </c>
      <c r="J8" s="35">
        <f t="shared" ca="1" si="36"/>
        <v>0.94875403070406616</v>
      </c>
      <c r="K8" s="34">
        <f t="shared" ca="1" si="37"/>
        <v>1.8131482068965994</v>
      </c>
      <c r="L8" s="34">
        <f t="shared" ca="1" si="38"/>
        <v>5.1662998594793841E-2</v>
      </c>
      <c r="M8" s="34">
        <f t="shared" ca="1" si="39"/>
        <v>359</v>
      </c>
      <c r="N8" s="34">
        <f t="shared" ca="1" si="40"/>
        <v>0.20700301921874267</v>
      </c>
      <c r="O8" s="34">
        <f t="shared" ca="1" si="41"/>
        <v>0.2002394948316264</v>
      </c>
      <c r="P8" s="34">
        <f t="shared" ca="1" si="42"/>
        <v>0.36968622929506345</v>
      </c>
      <c r="Q8" s="34">
        <f t="shared" ca="1" si="43"/>
        <v>0.56429641890484361</v>
      </c>
      <c r="R8" s="34">
        <f t="shared" ca="1" si="44"/>
        <v>0.92057778656029265</v>
      </c>
      <c r="S8" s="35">
        <f t="shared" ca="1" si="45"/>
        <v>2.1048925517241024</v>
      </c>
      <c r="T8" s="34">
        <f t="shared" ca="1" si="70"/>
        <v>3.0358305845820124</v>
      </c>
      <c r="U8" s="35">
        <f t="shared" ca="1" si="46"/>
        <v>359</v>
      </c>
      <c r="V8" s="35">
        <f t="shared" ca="1" si="47"/>
        <v>0.1594005709681188</v>
      </c>
      <c r="W8" s="34">
        <f t="shared" ca="1" si="48"/>
        <v>1.3885655862069015</v>
      </c>
      <c r="X8" s="34">
        <f t="shared" ca="1" si="71"/>
        <v>3.6572431534710681E-2</v>
      </c>
      <c r="Y8" s="34">
        <f t="shared" ca="1" si="49"/>
        <v>359</v>
      </c>
      <c r="Z8" s="34">
        <f t="shared" ca="1" si="50"/>
        <v>0.29787621528147962</v>
      </c>
      <c r="AA8" s="35">
        <f t="shared" ca="1" si="51"/>
        <v>2.1728630344828019</v>
      </c>
      <c r="AB8" s="35">
        <f t="shared" ca="1" si="72"/>
        <v>2.8908198553733833E-2</v>
      </c>
      <c r="AC8" s="35">
        <f t="shared" ca="1" si="52"/>
        <v>359</v>
      </c>
      <c r="AD8" s="35">
        <f t="shared" ca="1" si="53"/>
        <v>0.16341180810173728</v>
      </c>
      <c r="AE8" s="2">
        <f t="shared" ref="AE8:AE12" si="74">AE7+7</f>
        <v>24</v>
      </c>
      <c r="AF8" s="34">
        <f t="shared" ca="1" si="54"/>
        <v>0.5257794244205628</v>
      </c>
      <c r="AG8" s="34">
        <f t="shared" ca="1" si="55"/>
        <v>1.1089535731565885</v>
      </c>
      <c r="AH8" s="34">
        <f t="shared" ca="1" si="56"/>
        <v>0.54232711898540698</v>
      </c>
      <c r="AI8" s="34">
        <f t="shared" ca="1" si="57"/>
        <v>0.92778118108544461</v>
      </c>
      <c r="AJ8" s="35">
        <f t="shared" ca="1" si="58"/>
        <v>0.4547255879743789</v>
      </c>
      <c r="AK8" s="35">
        <f t="shared" ca="1" si="59"/>
        <v>1.0617251340265357</v>
      </c>
      <c r="AL8" s="35">
        <f t="shared" ca="1" si="60"/>
        <v>0.52695478259478301</v>
      </c>
      <c r="AM8" s="35">
        <f t="shared" ca="1" si="61"/>
        <v>0.92772157012810696</v>
      </c>
      <c r="AN8" s="34">
        <f t="shared" ca="1" si="62"/>
        <v>7.0974651687565005E-2</v>
      </c>
      <c r="AO8" s="34">
        <f t="shared" ca="1" si="63"/>
        <v>4.1464144941471011</v>
      </c>
      <c r="AP8" s="34">
        <f t="shared" ca="1" si="64"/>
        <v>0.84894477627791165</v>
      </c>
      <c r="AQ8" s="34">
        <f t="shared" ca="1" si="65"/>
        <v>0.88023693209038856</v>
      </c>
      <c r="AR8" s="35">
        <f t="shared" ca="1" si="66"/>
        <v>5.7060292033933591E-2</v>
      </c>
      <c r="AS8" s="35">
        <f t="shared" ca="1" si="67"/>
        <v>3.6806285003368702</v>
      </c>
      <c r="AT8" s="35">
        <f t="shared" ca="1" si="68"/>
        <v>0.82143341594532937</v>
      </c>
      <c r="AU8" s="35">
        <f t="shared" ca="1" si="69"/>
        <v>0.87428923185459273</v>
      </c>
      <c r="AV8" s="2">
        <v>2.5</v>
      </c>
      <c r="AW8" s="2">
        <f t="shared" ca="1" si="73"/>
        <v>2.5512127318948106</v>
      </c>
    </row>
    <row r="9" spans="1:49" x14ac:dyDescent="0.25">
      <c r="A9" s="33">
        <v>23</v>
      </c>
      <c r="B9" s="13">
        <v>350</v>
      </c>
      <c r="C9" s="34">
        <f t="shared" ca="1" si="29"/>
        <v>0.33200711068280203</v>
      </c>
      <c r="D9" s="34">
        <f t="shared" ca="1" si="30"/>
        <v>1.7666661555213297</v>
      </c>
      <c r="E9" s="34">
        <f t="shared" ca="1" si="31"/>
        <v>0.59187924677474779</v>
      </c>
      <c r="F9" s="34">
        <f t="shared" ca="1" si="32"/>
        <v>0.93347466983170035</v>
      </c>
      <c r="G9" s="35">
        <f t="shared" ca="1" si="33"/>
        <v>0.22305973212779606</v>
      </c>
      <c r="H9" s="35">
        <f t="shared" ca="1" si="34"/>
        <v>2.463928122417574</v>
      </c>
      <c r="I9" s="35">
        <f t="shared" ca="1" si="35"/>
        <v>0.55901216171361456</v>
      </c>
      <c r="J9" s="35">
        <f t="shared" ca="1" si="36"/>
        <v>0.94463759480905174</v>
      </c>
      <c r="K9" s="34">
        <f t="shared" ca="1" si="37"/>
        <v>1.6957906206896034</v>
      </c>
      <c r="L9" s="34">
        <f t="shared" ca="1" si="38"/>
        <v>1.7635402471241513E-2</v>
      </c>
      <c r="M9" s="34">
        <f t="shared" ca="1" si="39"/>
        <v>359</v>
      </c>
      <c r="N9" s="34">
        <f t="shared" ca="1" si="40"/>
        <v>0.23124231947105423</v>
      </c>
      <c r="O9" s="34">
        <f t="shared" ca="1" si="41"/>
        <v>0.22369132522841334</v>
      </c>
      <c r="P9" s="34">
        <f t="shared" ca="1" si="42"/>
        <v>0.38835577355043732</v>
      </c>
      <c r="Q9" s="34">
        <f t="shared" ca="1" si="43"/>
        <v>0.59508945805941504</v>
      </c>
      <c r="R9" s="34">
        <f t="shared" ca="1" si="44"/>
        <v>0.91795281135596862</v>
      </c>
      <c r="S9" s="35">
        <f t="shared" ca="1" si="45"/>
        <v>2.0038314827585992</v>
      </c>
      <c r="T9" s="34">
        <f t="shared" ca="1" si="70"/>
        <v>2.9841252314746822</v>
      </c>
      <c r="U9" s="35">
        <f t="shared" ca="1" si="46"/>
        <v>359</v>
      </c>
      <c r="V9" s="35">
        <f t="shared" ca="1" si="47"/>
        <v>0.17679126440927714</v>
      </c>
      <c r="W9" s="34">
        <f t="shared" ca="1" si="48"/>
        <v>0</v>
      </c>
      <c r="X9" s="34">
        <f t="shared" ca="1" si="71"/>
        <v>0</v>
      </c>
      <c r="Y9" s="34">
        <f t="shared" ca="1" si="49"/>
        <v>0</v>
      </c>
      <c r="Z9" s="34">
        <f t="shared" ca="1" si="51"/>
        <v>0</v>
      </c>
      <c r="AA9" s="35">
        <f t="shared" ca="1" si="51"/>
        <v>2.0998834482759037</v>
      </c>
      <c r="AB9" s="35">
        <f t="shared" ca="1" si="72"/>
        <v>7.8302088345127085E-2</v>
      </c>
      <c r="AC9" s="35">
        <f t="shared" ca="1" si="52"/>
        <v>359</v>
      </c>
      <c r="AD9" s="35">
        <f t="shared" ca="1" si="53"/>
        <v>0.18274695108722247</v>
      </c>
      <c r="AE9" s="2">
        <f t="shared" si="74"/>
        <v>31</v>
      </c>
      <c r="AF9" s="34">
        <f t="shared" ca="1" si="54"/>
        <v>0.48912200933247746</v>
      </c>
      <c r="AG9" s="34">
        <f t="shared" ca="1" si="55"/>
        <v>0.95998599185430078</v>
      </c>
      <c r="AH9" s="34">
        <f t="shared" ca="1" si="56"/>
        <v>0.42959869498833597</v>
      </c>
      <c r="AI9" s="34">
        <f t="shared" ca="1" si="57"/>
        <v>0.92734104348121871</v>
      </c>
      <c r="AJ9" s="35">
        <f t="shared" ca="1" si="58"/>
        <v>0.434931270581427</v>
      </c>
      <c r="AK9" s="35">
        <f t="shared" ca="1" si="59"/>
        <v>0.92555257218932374</v>
      </c>
      <c r="AL9" s="35">
        <f t="shared" ca="1" si="60"/>
        <v>0.42203911819056589</v>
      </c>
      <c r="AM9" s="35">
        <f t="shared" ca="1" si="61"/>
        <v>0.92728779584716081</v>
      </c>
      <c r="AN9" s="34">
        <f t="shared" ca="1" si="62"/>
        <v>4.3162686130248616E-2</v>
      </c>
      <c r="AO9" s="34">
        <f t="shared" ca="1" si="63"/>
        <v>4.7565708560402795</v>
      </c>
      <c r="AP9" s="34">
        <f t="shared" ca="1" si="64"/>
        <v>0.72339177172774571</v>
      </c>
      <c r="AQ9" s="34">
        <f t="shared" ca="1" si="65"/>
        <v>0.88765356634275883</v>
      </c>
      <c r="AR9" s="35">
        <f t="shared" ca="1" si="66"/>
        <v>0</v>
      </c>
      <c r="AS9" s="35">
        <f t="shared" ca="1" si="67"/>
        <v>0</v>
      </c>
      <c r="AT9" s="35">
        <f t="shared" ca="1" si="68"/>
        <v>0</v>
      </c>
      <c r="AU9" s="35">
        <f t="shared" ca="1" si="69"/>
        <v>0</v>
      </c>
      <c r="AV9" s="2">
        <v>2.5</v>
      </c>
      <c r="AW9" s="2">
        <f t="shared" ca="1" si="73"/>
        <v>1.6525032262782378</v>
      </c>
    </row>
    <row r="10" spans="1:49" x14ac:dyDescent="0.25">
      <c r="A10" s="33">
        <v>28</v>
      </c>
      <c r="B10" s="13">
        <v>400</v>
      </c>
      <c r="C10" s="34">
        <f t="shared" ca="1" si="29"/>
        <v>0.35671212414333325</v>
      </c>
      <c r="D10" s="34">
        <f t="shared" ca="1" si="30"/>
        <v>1.6363251723562331</v>
      </c>
      <c r="E10" s="34">
        <f t="shared" ca="1" si="31"/>
        <v>0.59826896815946584</v>
      </c>
      <c r="F10" s="34">
        <f t="shared" ca="1" si="32"/>
        <v>0.93139031431763608</v>
      </c>
      <c r="G10" s="35">
        <f t="shared" ca="1" si="33"/>
        <v>0.23444648346462127</v>
      </c>
      <c r="H10" s="35">
        <f t="shared" ca="1" si="34"/>
        <v>2.4048769627127964</v>
      </c>
      <c r="I10" s="35">
        <f t="shared" ca="1" si="35"/>
        <v>0.57669088198171503</v>
      </c>
      <c r="J10" s="35">
        <f t="shared" ca="1" si="36"/>
        <v>0.94142989472000138</v>
      </c>
      <c r="K10" s="34">
        <f t="shared" ca="1" si="37"/>
        <v>2.0291406551723981</v>
      </c>
      <c r="L10" s="34">
        <f t="shared" ca="1" si="38"/>
        <v>2.8906340411026576E-2</v>
      </c>
      <c r="M10" s="34">
        <f t="shared" ca="1" si="39"/>
        <v>359</v>
      </c>
      <c r="N10" s="34">
        <f t="shared" ca="1" si="40"/>
        <v>0.2489919081914666</v>
      </c>
      <c r="O10" s="34">
        <f t="shared" ca="1" si="41"/>
        <v>0.2424630961025086</v>
      </c>
      <c r="P10" s="34">
        <f t="shared" ca="1" si="42"/>
        <v>0.4127302305247969</v>
      </c>
      <c r="Q10" s="34">
        <f t="shared" ca="1" si="43"/>
        <v>0.60585006092918903</v>
      </c>
      <c r="R10" s="34">
        <f t="shared" ca="1" si="44"/>
        <v>0.9151268162154107</v>
      </c>
      <c r="S10" s="35">
        <f t="shared" ca="1" si="45"/>
        <v>2.4292346551724009</v>
      </c>
      <c r="T10" s="34">
        <f t="shared" ca="1" si="70"/>
        <v>2.8398574671818286</v>
      </c>
      <c r="U10" s="35">
        <f t="shared" ca="1" si="46"/>
        <v>358</v>
      </c>
      <c r="V10" s="35">
        <f t="shared" ca="1" si="47"/>
        <v>0.19068719213743843</v>
      </c>
      <c r="W10" s="34">
        <f t="shared" ca="1" si="48"/>
        <v>0</v>
      </c>
      <c r="X10" s="34">
        <f t="shared" ca="1" si="71"/>
        <v>0</v>
      </c>
      <c r="Y10" s="34">
        <f t="shared" ca="1" si="49"/>
        <v>0</v>
      </c>
      <c r="Z10" s="34">
        <f t="shared" ca="1" si="51"/>
        <v>0</v>
      </c>
      <c r="AA10" s="35">
        <f t="shared" ca="1" si="51"/>
        <v>2.4244748620689975</v>
      </c>
      <c r="AB10" s="35">
        <f t="shared" ca="1" si="72"/>
        <v>0.10207189520179138</v>
      </c>
      <c r="AC10" s="35">
        <f t="shared" ca="1" si="52"/>
        <v>359</v>
      </c>
      <c r="AD10" s="35">
        <f t="shared" ca="1" si="53"/>
        <v>0.19695372836688135</v>
      </c>
      <c r="AE10" s="2">
        <f t="shared" si="74"/>
        <v>38</v>
      </c>
      <c r="AF10" s="34">
        <f t="shared" ca="1" si="54"/>
        <v>0.49239088394022856</v>
      </c>
      <c r="AG10" s="34">
        <f t="shared" ca="1" si="55"/>
        <v>0.83803693521867639</v>
      </c>
      <c r="AH10" s="34">
        <f t="shared" ca="1" si="56"/>
        <v>0.35850910404524527</v>
      </c>
      <c r="AI10" s="34">
        <f t="shared" ca="1" si="57"/>
        <v>0.92593244770104655</v>
      </c>
      <c r="AJ10" s="35">
        <f t="shared" ca="1" si="58"/>
        <v>0.42774642124917878</v>
      </c>
      <c r="AK10" s="35">
        <f t="shared" ca="1" si="59"/>
        <v>0.8029904680164639</v>
      </c>
      <c r="AL10" s="35">
        <f t="shared" ca="1" si="60"/>
        <v>0.35015282484442206</v>
      </c>
      <c r="AM10" s="35">
        <f t="shared" ca="1" si="61"/>
        <v>0.92601336735169504</v>
      </c>
      <c r="AN10" s="34">
        <f t="shared" ca="1" si="62"/>
        <v>4.3321639497769529E-2</v>
      </c>
      <c r="AO10" s="34">
        <f t="shared" ca="1" si="63"/>
        <v>4.5104938506916854</v>
      </c>
      <c r="AP10" s="34">
        <f t="shared" ca="1" si="64"/>
        <v>0.68557030209032188</v>
      </c>
      <c r="AQ10" s="34">
        <f t="shared" ca="1" si="65"/>
        <v>0.89690510827981207</v>
      </c>
      <c r="AR10" s="35">
        <f t="shared" ca="1" si="66"/>
        <v>0</v>
      </c>
      <c r="AS10" s="35">
        <f t="shared" ca="1" si="67"/>
        <v>0</v>
      </c>
      <c r="AT10" s="35">
        <f t="shared" ca="1" si="68"/>
        <v>0</v>
      </c>
      <c r="AU10" s="35">
        <f t="shared" ca="1" si="69"/>
        <v>0</v>
      </c>
      <c r="AV10" s="2">
        <v>2.5</v>
      </c>
      <c r="AW10" s="2">
        <f t="shared" ca="1" si="73"/>
        <v>2.0367732145149207</v>
      </c>
    </row>
    <row r="11" spans="1:49" x14ac:dyDescent="0.25">
      <c r="A11" s="33">
        <v>33</v>
      </c>
      <c r="B11" s="13">
        <v>450</v>
      </c>
      <c r="C11" s="34">
        <f t="shared" ca="1" si="29"/>
        <v>0.37840197488685567</v>
      </c>
      <c r="D11" s="34">
        <f t="shared" ca="1" si="30"/>
        <v>1.5611451756504382</v>
      </c>
      <c r="E11" s="34">
        <f t="shared" ca="1" si="31"/>
        <v>0.60183554391213145</v>
      </c>
      <c r="F11" s="34">
        <f t="shared" ca="1" si="32"/>
        <v>0.92987561910811845</v>
      </c>
      <c r="G11" s="35">
        <f t="shared" ca="1" si="33"/>
        <v>0.24539672946377336</v>
      </c>
      <c r="H11" s="35">
        <f t="shared" ca="1" si="34"/>
        <v>2.3784418203073119</v>
      </c>
      <c r="I11" s="35">
        <f t="shared" ca="1" si="35"/>
        <v>0.59391537214541223</v>
      </c>
      <c r="J11" s="35">
        <f t="shared" ca="1" si="36"/>
        <v>0.93916440455272809</v>
      </c>
      <c r="K11" s="34">
        <f t="shared" ca="1" si="37"/>
        <v>1.9299189310344005</v>
      </c>
      <c r="L11" s="34">
        <f t="shared" ca="1" si="38"/>
        <v>3.7410825350678856E-2</v>
      </c>
      <c r="M11" s="34">
        <f t="shared" ca="1" si="39"/>
        <v>359</v>
      </c>
      <c r="N11" s="34">
        <f t="shared" ca="1" si="40"/>
        <v>0.26122478080512834</v>
      </c>
      <c r="O11" s="34">
        <f t="shared" ca="1" si="41"/>
        <v>0</v>
      </c>
      <c r="P11" s="34">
        <f t="shared" ca="1" si="42"/>
        <v>0</v>
      </c>
      <c r="Q11" s="34">
        <f t="shared" ca="1" si="43"/>
        <v>0</v>
      </c>
      <c r="R11" s="34">
        <f t="shared" ca="1" si="44"/>
        <v>0</v>
      </c>
      <c r="S11" s="35">
        <f t="shared" ca="1" si="45"/>
        <v>2.3157362413792981</v>
      </c>
      <c r="T11" s="34">
        <f t="shared" ca="1" si="70"/>
        <v>2.7380287924753932</v>
      </c>
      <c r="U11" s="35">
        <f t="shared" ca="1" si="46"/>
        <v>359</v>
      </c>
      <c r="V11" s="35">
        <f t="shared" ca="1" si="47"/>
        <v>0.20190617785386369</v>
      </c>
      <c r="W11" s="34">
        <f t="shared" ca="1" si="48"/>
        <v>0</v>
      </c>
      <c r="X11" s="34">
        <f t="shared" ca="1" si="71"/>
        <v>0</v>
      </c>
      <c r="Y11" s="34">
        <f t="shared" ca="1" si="49"/>
        <v>0</v>
      </c>
      <c r="Z11" s="34">
        <f t="shared" ca="1" si="51"/>
        <v>0</v>
      </c>
      <c r="AA11" s="35">
        <f t="shared" ca="1" si="51"/>
        <v>0</v>
      </c>
      <c r="AB11" s="35">
        <f t="shared" ca="1" si="72"/>
        <v>0</v>
      </c>
      <c r="AC11" s="35">
        <f t="shared" ca="1" si="52"/>
        <v>0</v>
      </c>
      <c r="AD11" s="35">
        <f t="shared" ca="1" si="53"/>
        <v>0</v>
      </c>
      <c r="AE11" s="2">
        <f t="shared" si="74"/>
        <v>45</v>
      </c>
      <c r="AF11" s="34">
        <f t="shared" ca="1" si="55"/>
        <v>0</v>
      </c>
      <c r="AG11" s="34">
        <f t="shared" ref="AG11:AG12" ca="1" si="75">INDIRECT("'"&amp;AG$1&amp;"'!"&amp;"Z"&amp;$AE11)</f>
        <v>0</v>
      </c>
      <c r="AH11" s="34">
        <f t="shared" ca="1" si="56"/>
        <v>0</v>
      </c>
      <c r="AI11" s="34">
        <f t="shared" ca="1" si="62"/>
        <v>0</v>
      </c>
      <c r="AJ11" s="35">
        <f t="shared" ca="1" si="59"/>
        <v>0</v>
      </c>
      <c r="AK11" s="35">
        <f t="shared" ref="AK11:AK12" ca="1" si="76">INDIRECT("'"&amp;AK$1&amp;"'!"&amp;"Z"&amp;$AE11)</f>
        <v>0</v>
      </c>
      <c r="AL11" s="35">
        <f t="shared" ca="1" si="60"/>
        <v>0</v>
      </c>
      <c r="AM11" s="35">
        <f t="shared" ca="1" si="62"/>
        <v>0</v>
      </c>
      <c r="AN11" s="34">
        <f t="shared" ca="1" si="63"/>
        <v>0</v>
      </c>
      <c r="AO11" s="34">
        <f t="shared" ref="AO11:AO12" ca="1" si="77">INDIRECT("'"&amp;AO$1&amp;"'!"&amp;"Z"&amp;$AE11)</f>
        <v>0</v>
      </c>
      <c r="AP11" s="34">
        <f t="shared" ca="1" si="64"/>
        <v>0</v>
      </c>
      <c r="AQ11" s="34">
        <f t="shared" ref="AQ11:AQ12" ca="1" si="78">INDIRECT("'"&amp;AQ$1&amp;"'!"&amp;"AB"&amp;$AE11)</f>
        <v>0</v>
      </c>
      <c r="AR11" s="35">
        <f t="shared" ca="1" si="67"/>
        <v>0</v>
      </c>
      <c r="AS11" s="35">
        <f t="shared" ref="AS11:AS12" ca="1" si="79">INDIRECT("'"&amp;AS$1&amp;"'!"&amp;"Z"&amp;$AE11)</f>
        <v>0</v>
      </c>
      <c r="AT11" s="35">
        <f t="shared" ca="1" si="68"/>
        <v>0</v>
      </c>
      <c r="AU11" s="35">
        <f t="shared" ref="AU11:AU12" ca="1" si="80">INDIRECT("'"&amp;AU$1&amp;"'!"&amp;"AB"&amp;$AE11)</f>
        <v>0</v>
      </c>
      <c r="AV11" s="2">
        <v>3.1</v>
      </c>
    </row>
    <row r="12" spans="1:49" x14ac:dyDescent="0.25">
      <c r="A12" s="33">
        <v>38</v>
      </c>
      <c r="B12" s="13">
        <v>500</v>
      </c>
      <c r="C12" s="34">
        <f t="shared" ca="1" si="29"/>
        <v>0.39365167202697293</v>
      </c>
      <c r="D12" s="34">
        <f t="shared" ca="1" si="30"/>
        <v>1.4896264260055765</v>
      </c>
      <c r="E12" s="34">
        <f t="shared" ca="1" si="31"/>
        <v>0.59216594053938487</v>
      </c>
      <c r="F12" s="34">
        <f t="shared" ca="1" si="32"/>
        <v>0.93065069494782959</v>
      </c>
      <c r="G12" s="35">
        <f t="shared" ca="1" si="33"/>
        <v>0.25524770281337622</v>
      </c>
      <c r="H12" s="35">
        <f t="shared" ca="1" si="34"/>
        <v>2.2597861887673223</v>
      </c>
      <c r="I12" s="35">
        <f t="shared" ca="1" si="35"/>
        <v>0.58509112669998686</v>
      </c>
      <c r="J12" s="35">
        <f t="shared" ca="1" si="36"/>
        <v>0.93799969719359544</v>
      </c>
      <c r="K12" s="34">
        <f t="shared" ca="1" si="37"/>
        <v>1.8249447931034979</v>
      </c>
      <c r="L12" s="34">
        <f t="shared" ca="1" si="38"/>
        <v>4.8457894453908246E-2</v>
      </c>
      <c r="M12" s="34">
        <f t="shared" ca="1" si="39"/>
        <v>359</v>
      </c>
      <c r="N12" s="34">
        <f t="shared" ca="1" si="40"/>
        <v>0.27089709370018933</v>
      </c>
      <c r="O12" s="34">
        <f t="shared" ca="1" si="41"/>
        <v>0</v>
      </c>
      <c r="P12" s="34">
        <f t="shared" ca="1" si="42"/>
        <v>0</v>
      </c>
      <c r="Q12" s="34">
        <f t="shared" ca="1" si="43"/>
        <v>0</v>
      </c>
      <c r="R12" s="34">
        <f t="shared" ca="1" si="44"/>
        <v>0</v>
      </c>
      <c r="S12" s="35">
        <f t="shared" ca="1" si="45"/>
        <v>2.2369820344827005</v>
      </c>
      <c r="T12" s="34">
        <f t="shared" ca="1" si="70"/>
        <v>2.6210419692951126</v>
      </c>
      <c r="U12" s="35">
        <f t="shared" ca="1" si="46"/>
        <v>359</v>
      </c>
      <c r="V12" s="35">
        <f t="shared" ca="1" si="47"/>
        <v>0.21236167138981588</v>
      </c>
      <c r="W12" s="34">
        <f t="shared" ca="1" si="48"/>
        <v>0</v>
      </c>
      <c r="X12" s="34">
        <f t="shared" ca="1" si="71"/>
        <v>0</v>
      </c>
      <c r="Y12" s="34">
        <f t="shared" ca="1" si="49"/>
        <v>0</v>
      </c>
      <c r="Z12" s="34">
        <f t="shared" ca="1" si="51"/>
        <v>0</v>
      </c>
      <c r="AA12" s="35">
        <f t="shared" ca="1" si="51"/>
        <v>0</v>
      </c>
      <c r="AB12" s="35">
        <f t="shared" ca="1" si="72"/>
        <v>0</v>
      </c>
      <c r="AC12" s="35">
        <f t="shared" ca="1" si="52"/>
        <v>0</v>
      </c>
      <c r="AD12" s="35">
        <f t="shared" ca="1" si="53"/>
        <v>0</v>
      </c>
      <c r="AE12" s="2">
        <f t="shared" si="74"/>
        <v>52</v>
      </c>
      <c r="AF12" s="34">
        <f t="shared" ca="1" si="55"/>
        <v>0</v>
      </c>
      <c r="AG12" s="34">
        <f t="shared" ca="1" si="75"/>
        <v>0</v>
      </c>
      <c r="AH12" s="34">
        <f t="shared" ca="1" si="56"/>
        <v>0</v>
      </c>
      <c r="AI12" s="34">
        <f t="shared" ca="1" si="62"/>
        <v>0</v>
      </c>
      <c r="AJ12" s="35">
        <f t="shared" ca="1" si="59"/>
        <v>0</v>
      </c>
      <c r="AK12" s="35">
        <f t="shared" ca="1" si="76"/>
        <v>0</v>
      </c>
      <c r="AL12" s="35">
        <f t="shared" ca="1" si="60"/>
        <v>0</v>
      </c>
      <c r="AM12" s="35">
        <f t="shared" ca="1" si="62"/>
        <v>0</v>
      </c>
      <c r="AN12" s="34">
        <f t="shared" ca="1" si="63"/>
        <v>0</v>
      </c>
      <c r="AO12" s="34">
        <f t="shared" ca="1" si="77"/>
        <v>0</v>
      </c>
      <c r="AP12" s="34">
        <f t="shared" ca="1" si="64"/>
        <v>0</v>
      </c>
      <c r="AQ12" s="34">
        <f t="shared" ca="1" si="78"/>
        <v>0</v>
      </c>
      <c r="AR12" s="35">
        <f t="shared" ca="1" si="67"/>
        <v>0</v>
      </c>
      <c r="AS12" s="35">
        <f t="shared" ca="1" si="79"/>
        <v>0</v>
      </c>
      <c r="AT12" s="35">
        <f t="shared" ca="1" si="68"/>
        <v>0</v>
      </c>
      <c r="AU12" s="35">
        <f t="shared" ca="1" si="80"/>
        <v>0</v>
      </c>
      <c r="AV12" s="2">
        <v>3.1</v>
      </c>
    </row>
    <row r="13" spans="1:49" x14ac:dyDescent="0.25">
      <c r="A13" s="33"/>
    </row>
    <row r="14" spans="1:49" x14ac:dyDescent="0.25">
      <c r="A14" s="33"/>
    </row>
    <row r="15" spans="1:49" x14ac:dyDescent="0.25">
      <c r="A15" s="33"/>
    </row>
    <row r="16" spans="1:49" x14ac:dyDescent="0.25">
      <c r="A16" s="33"/>
    </row>
    <row r="17" spans="1:31" x14ac:dyDescent="0.25">
      <c r="A17" s="33"/>
    </row>
    <row r="18" spans="1:31" x14ac:dyDescent="0.25">
      <c r="A18" s="33"/>
    </row>
    <row r="19" spans="1:31" x14ac:dyDescent="0.25">
      <c r="A19" s="33"/>
    </row>
    <row r="20" spans="1:31" x14ac:dyDescent="0.25">
      <c r="A20" s="33"/>
    </row>
    <row r="21" spans="1:31" x14ac:dyDescent="0.25">
      <c r="A21" s="33"/>
    </row>
    <row r="22" spans="1:31" x14ac:dyDescent="0.25">
      <c r="A22" s="33"/>
    </row>
    <row r="23" spans="1:31" x14ac:dyDescent="0.25">
      <c r="A23" s="33"/>
    </row>
    <row r="24" spans="1:31" x14ac:dyDescent="0.25">
      <c r="A24" s="33"/>
    </row>
    <row r="25" spans="1:31" x14ac:dyDescent="0.25">
      <c r="A25" s="33"/>
    </row>
    <row r="26" spans="1:31" x14ac:dyDescent="0.25">
      <c r="A26" s="33"/>
    </row>
    <row r="27" spans="1:31" x14ac:dyDescent="0.25">
      <c r="A27" s="33"/>
    </row>
    <row r="28" spans="1:31" x14ac:dyDescent="0.25">
      <c r="A28" s="33"/>
    </row>
    <row r="29" spans="1:31" s="14" customFormat="1" x14ac:dyDescent="0.25">
      <c r="A29" s="3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14" customFormat="1" x14ac:dyDescent="0.25">
      <c r="A30" s="3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14" customFormat="1" x14ac:dyDescent="0.25">
      <c r="A31" s="3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14" customFormat="1" x14ac:dyDescent="0.25">
      <c r="A32" s="3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21</v>
      </c>
      <c r="X32" s="2"/>
      <c r="Y32" s="2"/>
      <c r="Z32" s="2"/>
      <c r="AA32" s="2"/>
      <c r="AB32" s="2"/>
      <c r="AC32" s="2" t="s">
        <v>21</v>
      </c>
      <c r="AD32" s="2"/>
      <c r="AE32" s="2"/>
    </row>
    <row r="33" spans="1:31" s="14" customFormat="1" x14ac:dyDescent="0.25">
      <c r="A33" s="3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14" customFormat="1" x14ac:dyDescent="0.25">
      <c r="A34" s="3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14" customFormat="1" x14ac:dyDescent="0.25">
      <c r="A35" s="3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14" customFormat="1" x14ac:dyDescent="0.25">
      <c r="A36" s="3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14" customFormat="1" x14ac:dyDescent="0.25">
      <c r="A37" s="3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14" customFormat="1" x14ac:dyDescent="0.25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</sheetData>
  <pageMargins left="0.7" right="0.7" top="0.3" bottom="0.3" header="0.3" footer="0.3"/>
  <pageSetup orientation="portrait" useFirstPageNumber="1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workbookViewId="0">
      <selection activeCell="O1" sqref="O1:Q1048576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149.99708927586201</v>
      </c>
      <c r="B2">
        <v>142.58152134482799</v>
      </c>
      <c r="C2">
        <v>25.3485451724138</v>
      </c>
      <c r="D2">
        <v>100</v>
      </c>
      <c r="E2">
        <v>1E-3</v>
      </c>
      <c r="F2">
        <v>9.3976894137931009</v>
      </c>
      <c r="G2">
        <v>0</v>
      </c>
      <c r="H2" t="s">
        <v>35</v>
      </c>
      <c r="I2" t="s">
        <v>35</v>
      </c>
      <c r="J2">
        <v>-1.41010344827586E-3</v>
      </c>
      <c r="K2">
        <v>1.48142857142857E-4</v>
      </c>
      <c r="L2">
        <v>7.4894285714285696E-3</v>
      </c>
      <c r="M2">
        <v>-3.5363793103448302E-3</v>
      </c>
      <c r="N2">
        <v>0</v>
      </c>
      <c r="O2">
        <v>0</v>
      </c>
      <c r="P2">
        <v>-1.0268756896551701</v>
      </c>
      <c r="Q2">
        <v>-0.439285275862069</v>
      </c>
      <c r="R2">
        <v>2</v>
      </c>
      <c r="S2">
        <v>719</v>
      </c>
      <c r="T2" s="6">
        <v>42655.52416666667</v>
      </c>
    </row>
    <row r="3" spans="1:27" x14ac:dyDescent="0.25">
      <c r="A3">
        <v>150.00114127586201</v>
      </c>
      <c r="B3">
        <v>143.17616748275901</v>
      </c>
      <c r="C3">
        <v>25.380032586206902</v>
      </c>
      <c r="D3">
        <v>100</v>
      </c>
      <c r="E3">
        <v>1E-3</v>
      </c>
      <c r="F3">
        <v>8.2716831724137894</v>
      </c>
      <c r="G3">
        <v>0</v>
      </c>
      <c r="H3" t="s">
        <v>35</v>
      </c>
      <c r="I3" t="s">
        <v>35</v>
      </c>
      <c r="J3">
        <v>-1.3526206896551699E-3</v>
      </c>
      <c r="K3">
        <v>2.2694692962962999</v>
      </c>
      <c r="L3">
        <v>0.70149733333333397</v>
      </c>
      <c r="M3">
        <v>-3.3903793103448299E-3</v>
      </c>
      <c r="N3">
        <v>0.7</v>
      </c>
      <c r="O3">
        <v>0</v>
      </c>
      <c r="P3">
        <v>-0.87597541379310395</v>
      </c>
      <c r="Q3">
        <v>-0.17537472413793101</v>
      </c>
      <c r="R3">
        <v>3</v>
      </c>
      <c r="S3">
        <v>359</v>
      </c>
      <c r="T3" s="6">
        <v>42655.565833333334</v>
      </c>
      <c r="U3" s="1">
        <f>$F$2-F3</f>
        <v>1.1260062413793115</v>
      </c>
      <c r="V3" s="8">
        <f>INDEX(LINEST(U3:U5,K3:K5),1)</f>
        <v>0.49237322449249848</v>
      </c>
      <c r="W3" s="8">
        <f>INDEX(LINEST(U3:U5,K3:K5),2)</f>
        <v>1.1488926503572472E-2</v>
      </c>
      <c r="X3" s="1">
        <f>L3^2/K3</f>
        <v>0.21683417769822552</v>
      </c>
      <c r="Y3" s="1">
        <f>L3^2</f>
        <v>0.49209850867377869</v>
      </c>
      <c r="Z3" s="8">
        <f>INDEX(LINEST(U3:U5,Y3:Y5),1)</f>
        <v>2.1476318851809051</v>
      </c>
      <c r="AA3" s="1">
        <f>B3/A3</f>
        <v>0.95450052089569493</v>
      </c>
    </row>
    <row r="4" spans="1:27" x14ac:dyDescent="0.25">
      <c r="A4">
        <v>150.00059300000001</v>
      </c>
      <c r="B4">
        <v>143.784679965517</v>
      </c>
      <c r="C4">
        <v>25.402768689655201</v>
      </c>
      <c r="D4">
        <v>100</v>
      </c>
      <c r="E4">
        <v>1E-3</v>
      </c>
      <c r="F4">
        <v>7.1454583793103401</v>
      </c>
      <c r="G4">
        <v>0</v>
      </c>
      <c r="H4" t="s">
        <v>35</v>
      </c>
      <c r="I4" t="s">
        <v>35</v>
      </c>
      <c r="J4">
        <v>-1.3719655172413801E-3</v>
      </c>
      <c r="K4">
        <v>4.5404930344827603</v>
      </c>
      <c r="L4">
        <v>1.0004394482758601</v>
      </c>
      <c r="M4">
        <v>-3.4854137931034498E-3</v>
      </c>
      <c r="N4">
        <v>1</v>
      </c>
      <c r="O4">
        <v>0</v>
      </c>
      <c r="P4">
        <v>-0.99117089655172397</v>
      </c>
      <c r="Q4">
        <v>-6.8186896551723402E-3</v>
      </c>
      <c r="R4">
        <v>4</v>
      </c>
      <c r="S4">
        <v>359</v>
      </c>
      <c r="T4" s="6">
        <v>42655.607511574075</v>
      </c>
      <c r="U4" s="1">
        <f t="shared" ref="U4:U5" si="0">$F$2-F4</f>
        <v>2.2522310344827607</v>
      </c>
      <c r="V4" s="8"/>
      <c r="W4" s="8"/>
      <c r="X4" s="1">
        <f t="shared" ref="X4:X5" si="1">L4^2/K4</f>
        <v>0.2204340105942976</v>
      </c>
      <c r="Y4" s="1">
        <f>L4^2</f>
        <v>1.0008790896665072</v>
      </c>
      <c r="Z4" s="8"/>
      <c r="AA4" s="1">
        <f t="shared" ref="AA4:AA5" si="2">B4/A4</f>
        <v>0.9585607435933069</v>
      </c>
    </row>
    <row r="5" spans="1:27" x14ac:dyDescent="0.25">
      <c r="A5">
        <v>150.00105862069</v>
      </c>
      <c r="B5">
        <v>144.57245496551701</v>
      </c>
      <c r="C5">
        <v>25.424531862068999</v>
      </c>
      <c r="D5">
        <v>100</v>
      </c>
      <c r="E5">
        <v>1E-3</v>
      </c>
      <c r="F5">
        <v>5.6853290689655198</v>
      </c>
      <c r="G5">
        <v>0</v>
      </c>
      <c r="H5" t="s">
        <v>35</v>
      </c>
      <c r="I5" t="s">
        <v>35</v>
      </c>
      <c r="J5">
        <v>-1.4476896551724101E-3</v>
      </c>
      <c r="K5">
        <v>7.5208958275862097</v>
      </c>
      <c r="L5">
        <v>1.30186596551724</v>
      </c>
      <c r="M5">
        <v>-3.62627586206897E-3</v>
      </c>
      <c r="N5">
        <v>1.3</v>
      </c>
      <c r="O5">
        <v>0</v>
      </c>
      <c r="P5">
        <v>-0.90157596551724095</v>
      </c>
      <c r="Q5">
        <v>-0.12805544827586199</v>
      </c>
      <c r="R5">
        <v>5</v>
      </c>
      <c r="S5">
        <v>359</v>
      </c>
      <c r="T5" s="6">
        <v>42655.649189814816</v>
      </c>
      <c r="U5" s="1">
        <f t="shared" si="0"/>
        <v>3.712360344827581</v>
      </c>
      <c r="V5" s="8"/>
      <c r="W5" s="8"/>
      <c r="X5" s="1">
        <f t="shared" si="1"/>
        <v>0.22535280783380959</v>
      </c>
      <c r="Y5" s="1">
        <f t="shared" ref="Y5" si="3">L5^2</f>
        <v>1.6948549921721354</v>
      </c>
      <c r="AA5" s="1">
        <f t="shared" si="2"/>
        <v>0.96380956437847287</v>
      </c>
    </row>
    <row r="6" spans="1:27" x14ac:dyDescent="0.25">
      <c r="A6">
        <v>149.99929127586199</v>
      </c>
      <c r="B6">
        <v>142.58888824137901</v>
      </c>
      <c r="C6">
        <v>25.335448344827601</v>
      </c>
      <c r="D6">
        <v>100</v>
      </c>
      <c r="E6">
        <v>1E-3</v>
      </c>
      <c r="F6">
        <v>9.3868400689655207</v>
      </c>
      <c r="G6">
        <v>0</v>
      </c>
      <c r="H6" t="s">
        <v>35</v>
      </c>
      <c r="I6" t="s">
        <v>35</v>
      </c>
      <c r="J6">
        <v>-1.40303448275862E-3</v>
      </c>
      <c r="K6">
        <v>1.57296296296296E-4</v>
      </c>
      <c r="L6">
        <v>7.6169999999999996E-3</v>
      </c>
      <c r="M6">
        <v>-3.6293103448275898E-3</v>
      </c>
      <c r="N6">
        <v>0</v>
      </c>
      <c r="O6">
        <v>0</v>
      </c>
      <c r="P6">
        <v>-1.24703434482759</v>
      </c>
      <c r="Q6">
        <v>-0.54834710344827597</v>
      </c>
      <c r="R6">
        <v>6</v>
      </c>
      <c r="S6">
        <v>359</v>
      </c>
      <c r="T6" s="6">
        <v>42655.690868055557</v>
      </c>
      <c r="U6"/>
      <c r="V6"/>
      <c r="W6"/>
    </row>
    <row r="7" spans="1:27" x14ac:dyDescent="0.25">
      <c r="A7">
        <v>200.00011468965499</v>
      </c>
      <c r="B7">
        <v>189.049359482759</v>
      </c>
      <c r="C7">
        <v>25.413952310344801</v>
      </c>
      <c r="D7">
        <v>100</v>
      </c>
      <c r="E7">
        <v>1E-3</v>
      </c>
      <c r="F7">
        <v>13.9722237586207</v>
      </c>
      <c r="G7">
        <v>0</v>
      </c>
      <c r="H7" t="s">
        <v>35</v>
      </c>
      <c r="I7" t="s">
        <v>35</v>
      </c>
      <c r="J7">
        <v>-1.3811724137931E-3</v>
      </c>
      <c r="K7">
        <v>1.42576923076923E-4</v>
      </c>
      <c r="L7">
        <v>7.75344444444445E-3</v>
      </c>
      <c r="M7">
        <v>-3.50703448275862E-3</v>
      </c>
      <c r="N7">
        <v>0</v>
      </c>
      <c r="O7">
        <v>0</v>
      </c>
      <c r="P7">
        <v>-1.15168513793103</v>
      </c>
      <c r="Q7">
        <v>-0.90333486206896596</v>
      </c>
      <c r="R7">
        <v>7</v>
      </c>
      <c r="S7">
        <v>718</v>
      </c>
      <c r="T7" s="6">
        <v>42655.774097222224</v>
      </c>
      <c r="X7" s="1"/>
    </row>
    <row r="8" spans="1:27" x14ac:dyDescent="0.25">
      <c r="A8">
        <v>200.00123334482799</v>
      </c>
      <c r="B8">
        <v>189.511319344828</v>
      </c>
      <c r="C8">
        <v>25.425625827586199</v>
      </c>
      <c r="D8">
        <v>100</v>
      </c>
      <c r="E8">
        <v>1E-3</v>
      </c>
      <c r="F8">
        <v>12.8863345862069</v>
      </c>
      <c r="G8">
        <v>0</v>
      </c>
      <c r="H8" t="s">
        <v>35</v>
      </c>
      <c r="I8" t="s">
        <v>35</v>
      </c>
      <c r="J8">
        <v>-1.3753793103448301E-3</v>
      </c>
      <c r="K8">
        <v>2.0536342413793101</v>
      </c>
      <c r="L8">
        <v>0.70191396551724095</v>
      </c>
      <c r="M8">
        <v>-3.5127241379310299E-3</v>
      </c>
      <c r="N8">
        <v>0.7</v>
      </c>
      <c r="O8">
        <v>0</v>
      </c>
      <c r="P8">
        <v>-1.34261272413793</v>
      </c>
      <c r="Q8">
        <v>-1.0531873103448299</v>
      </c>
      <c r="R8">
        <v>8</v>
      </c>
      <c r="S8">
        <v>359</v>
      </c>
      <c r="T8" s="6">
        <v>42655.815775462965</v>
      </c>
      <c r="U8" s="1">
        <f>$F$7-F8</f>
        <v>1.0858891724138005</v>
      </c>
      <c r="V8" s="8">
        <f>INDEX(LINEST(U8:U10,K8:K10),1)</f>
        <v>0.51840987268303218</v>
      </c>
      <c r="W8" s="8">
        <f>INDEX(LINEST(U8:U10,K8:K10),2)</f>
        <v>2.3983017828409281E-2</v>
      </c>
      <c r="X8" s="1">
        <f>L8^2/K8</f>
        <v>0.23990796659936436</v>
      </c>
      <c r="Y8" s="1">
        <f>L8^2</f>
        <v>0.4926832149881385</v>
      </c>
      <c r="Z8" s="8">
        <f>INDEX(LINEST(U8:U10,Y8:Y10),1)</f>
        <v>2.065193379370438</v>
      </c>
      <c r="AA8" s="1">
        <f>B8/A8</f>
        <v>0.94755075344003492</v>
      </c>
    </row>
    <row r="9" spans="1:27" x14ac:dyDescent="0.25">
      <c r="A9">
        <v>199.99980165517201</v>
      </c>
      <c r="B9">
        <v>189.98779200000001</v>
      </c>
      <c r="C9">
        <v>25.440921931034499</v>
      </c>
      <c r="D9">
        <v>100</v>
      </c>
      <c r="E9">
        <v>1E-3</v>
      </c>
      <c r="F9">
        <v>11.807763586206899</v>
      </c>
      <c r="G9">
        <v>0</v>
      </c>
      <c r="H9" t="s">
        <v>35</v>
      </c>
      <c r="I9" t="s">
        <v>35</v>
      </c>
      <c r="J9">
        <v>-1.3703103448275899E-3</v>
      </c>
      <c r="K9">
        <v>4.1197141428571404</v>
      </c>
      <c r="L9">
        <v>1.0008700357142899</v>
      </c>
      <c r="M9">
        <v>-3.50806896551724E-3</v>
      </c>
      <c r="N9">
        <v>1</v>
      </c>
      <c r="O9">
        <v>0</v>
      </c>
      <c r="P9">
        <v>-1.4030011034482801</v>
      </c>
      <c r="Q9">
        <v>-0.85369368965517201</v>
      </c>
      <c r="R9">
        <v>9</v>
      </c>
      <c r="S9">
        <v>359</v>
      </c>
      <c r="T9" s="6">
        <v>42655.857453703706</v>
      </c>
      <c r="U9" s="1">
        <f t="shared" ref="U9:U10" si="4">$F$7-F9</f>
        <v>2.1644601724138006</v>
      </c>
      <c r="V9" s="8"/>
      <c r="W9" s="8"/>
      <c r="X9" s="1">
        <f t="shared" ref="X9:X10" si="5">L9^2/K9</f>
        <v>0.24315784873753105</v>
      </c>
      <c r="Y9" s="1">
        <f>L9^2</f>
        <v>1.0017408283907239</v>
      </c>
      <c r="AA9" s="1">
        <f t="shared" ref="AA9:AA10" si="6">B9/A9</f>
        <v>0.94993990207833245</v>
      </c>
    </row>
    <row r="10" spans="1:27" x14ac:dyDescent="0.25">
      <c r="A10">
        <v>200.001681137931</v>
      </c>
      <c r="B10">
        <v>190.64682431034501</v>
      </c>
      <c r="C10">
        <v>25.464681931034502</v>
      </c>
      <c r="D10">
        <v>100</v>
      </c>
      <c r="E10">
        <v>1E-3</v>
      </c>
      <c r="F10">
        <v>10.4003553103448</v>
      </c>
      <c r="G10">
        <v>0</v>
      </c>
      <c r="H10" t="s">
        <v>35</v>
      </c>
      <c r="I10" t="s">
        <v>35</v>
      </c>
      <c r="J10">
        <v>-1.2911379310344799E-3</v>
      </c>
      <c r="K10">
        <v>6.8477553703703702</v>
      </c>
      <c r="L10">
        <v>1.3019795000000001</v>
      </c>
      <c r="M10">
        <v>-3.28606896551724E-3</v>
      </c>
      <c r="N10">
        <v>1.3</v>
      </c>
      <c r="O10">
        <v>0</v>
      </c>
      <c r="P10">
        <v>-1.23522917241379</v>
      </c>
      <c r="Q10">
        <v>-1.0733861724137901</v>
      </c>
      <c r="R10">
        <v>10</v>
      </c>
      <c r="S10">
        <v>359</v>
      </c>
      <c r="T10" s="6">
        <v>42655.899131944447</v>
      </c>
      <c r="U10" s="1">
        <f t="shared" si="4"/>
        <v>3.5718684482759002</v>
      </c>
      <c r="V10" s="8"/>
      <c r="W10" s="8"/>
      <c r="X10" s="1">
        <f t="shared" si="5"/>
        <v>0.24754836099359165</v>
      </c>
      <c r="Y10" s="1">
        <f t="shared" ref="Y10" si="7">L10^2</f>
        <v>1.6951506184202503</v>
      </c>
      <c r="AA10" s="1">
        <f t="shared" si="6"/>
        <v>0.9532261090288815</v>
      </c>
    </row>
    <row r="11" spans="1:27" x14ac:dyDescent="0.25">
      <c r="A11">
        <v>199.99652944827599</v>
      </c>
      <c r="B11">
        <v>188.984054068966</v>
      </c>
      <c r="C11">
        <v>25.4023430689655</v>
      </c>
      <c r="D11">
        <v>100</v>
      </c>
      <c r="E11">
        <v>1E-3</v>
      </c>
      <c r="F11">
        <v>13.9235903103448</v>
      </c>
      <c r="G11">
        <v>0</v>
      </c>
      <c r="H11" t="s">
        <v>35</v>
      </c>
      <c r="I11" t="s">
        <v>35</v>
      </c>
      <c r="J11">
        <v>-1.49189655172414E-3</v>
      </c>
      <c r="K11">
        <v>1.39586206896552E-4</v>
      </c>
      <c r="L11">
        <v>7.75544827586207E-3</v>
      </c>
      <c r="M11">
        <v>-3.8235862068965502E-3</v>
      </c>
      <c r="N11">
        <v>0</v>
      </c>
      <c r="O11">
        <v>0</v>
      </c>
      <c r="P11">
        <v>-1.51643503448276</v>
      </c>
      <c r="Q11">
        <v>-1.0013514827586201</v>
      </c>
      <c r="R11">
        <v>11</v>
      </c>
      <c r="S11">
        <v>359</v>
      </c>
      <c r="T11" s="6">
        <v>42655.940798611111</v>
      </c>
      <c r="V11" s="8"/>
      <c r="W11" s="8"/>
      <c r="X11" s="1"/>
    </row>
    <row r="12" spans="1:27" x14ac:dyDescent="0.25">
      <c r="A12">
        <v>249.999210793103</v>
      </c>
      <c r="B12">
        <v>235.11795831034499</v>
      </c>
      <c r="C12">
        <v>25.491009206896599</v>
      </c>
      <c r="D12">
        <v>100</v>
      </c>
      <c r="E12">
        <v>1E-3</v>
      </c>
      <c r="F12">
        <v>19.031808103448299</v>
      </c>
      <c r="G12">
        <v>0</v>
      </c>
      <c r="H12" t="s">
        <v>35</v>
      </c>
      <c r="I12" t="s">
        <v>35</v>
      </c>
      <c r="J12">
        <v>-1.34737931034483E-3</v>
      </c>
      <c r="K12">
        <v>1.15777777777778E-4</v>
      </c>
      <c r="L12">
        <v>7.6983333333333296E-3</v>
      </c>
      <c r="M12">
        <v>-3.5969310344827598E-3</v>
      </c>
      <c r="N12">
        <v>0</v>
      </c>
      <c r="O12">
        <v>0</v>
      </c>
      <c r="P12">
        <v>-1.40016820689655</v>
      </c>
      <c r="Q12">
        <v>-1.0839618620689699</v>
      </c>
      <c r="R12">
        <v>12</v>
      </c>
      <c r="S12">
        <v>719</v>
      </c>
      <c r="T12" s="6">
        <v>42656.024155092593</v>
      </c>
      <c r="V12" s="8"/>
      <c r="W12" s="8"/>
      <c r="X12" s="1"/>
    </row>
    <row r="13" spans="1:27" x14ac:dyDescent="0.25">
      <c r="A13">
        <v>250.000775689655</v>
      </c>
      <c r="B13">
        <v>235.48867748275899</v>
      </c>
      <c r="C13">
        <v>25.500731689655201</v>
      </c>
      <c r="D13">
        <v>100</v>
      </c>
      <c r="E13">
        <v>1E-3</v>
      </c>
      <c r="F13">
        <v>18.011588413793099</v>
      </c>
      <c r="G13">
        <v>0</v>
      </c>
      <c r="H13" t="s">
        <v>35</v>
      </c>
      <c r="I13" t="s">
        <v>35</v>
      </c>
      <c r="J13">
        <v>-1.3061034482758601E-3</v>
      </c>
      <c r="K13">
        <v>1.8549559310344801</v>
      </c>
      <c r="L13">
        <v>0.70186179310344798</v>
      </c>
      <c r="M13">
        <v>-3.36775862068966E-3</v>
      </c>
      <c r="N13">
        <v>0.7</v>
      </c>
      <c r="O13">
        <v>0</v>
      </c>
      <c r="P13">
        <v>-1.4573728620689701</v>
      </c>
      <c r="Q13">
        <v>-1.0848192758620701</v>
      </c>
      <c r="R13">
        <v>13</v>
      </c>
      <c r="S13">
        <v>359</v>
      </c>
      <c r="T13" s="6">
        <v>42656.065833333334</v>
      </c>
      <c r="U13" s="1">
        <f>$F$12-F13</f>
        <v>1.0202196896551996</v>
      </c>
      <c r="V13" s="8">
        <f>INDEX(LINEST(U13:U15,K13:K15),1)</f>
        <v>0.54061033348291898</v>
      </c>
      <c r="W13" s="8">
        <f>INDEX(LINEST(U13:U15,K13:K15),2)</f>
        <v>1.9074084284236736E-2</v>
      </c>
      <c r="X13" s="1">
        <f>L13^2/K13</f>
        <v>0.26556424784909383</v>
      </c>
      <c r="Y13" s="1">
        <f>L13^2</f>
        <v>0.49260997661838724</v>
      </c>
      <c r="Z13" s="8">
        <f>INDEX(LINEST(U13:U15,Y13:Y15),1)</f>
        <v>1.9637956379557844</v>
      </c>
      <c r="AA13" s="1">
        <f>B13/A13</f>
        <v>0.94195178728200835</v>
      </c>
    </row>
    <row r="14" spans="1:27" x14ac:dyDescent="0.25">
      <c r="A14">
        <v>250.00032617241399</v>
      </c>
      <c r="B14">
        <v>235.897231482759</v>
      </c>
      <c r="C14">
        <v>25.517024275862099</v>
      </c>
      <c r="D14">
        <v>100</v>
      </c>
      <c r="E14">
        <v>1E-3</v>
      </c>
      <c r="F14">
        <v>16.9926374827586</v>
      </c>
      <c r="G14">
        <v>0</v>
      </c>
      <c r="H14" t="s">
        <v>35</v>
      </c>
      <c r="I14" t="s">
        <v>35</v>
      </c>
      <c r="J14">
        <v>-1.29848275862069E-3</v>
      </c>
      <c r="K14">
        <v>3.7313070689655201</v>
      </c>
      <c r="L14">
        <v>1.00068586206897</v>
      </c>
      <c r="M14">
        <v>-3.4114827586206901E-3</v>
      </c>
      <c r="N14">
        <v>1</v>
      </c>
      <c r="O14">
        <v>0</v>
      </c>
      <c r="P14">
        <v>-1.51407420689655</v>
      </c>
      <c r="Q14">
        <v>-1.28952210344828</v>
      </c>
      <c r="R14">
        <v>14</v>
      </c>
      <c r="S14">
        <v>359</v>
      </c>
      <c r="T14" s="6">
        <v>42656.107511574075</v>
      </c>
      <c r="U14" s="1">
        <f t="shared" ref="U14:U15" si="8">$F$12-F14</f>
        <v>2.0391706206896991</v>
      </c>
      <c r="V14" s="8"/>
      <c r="W14" s="8"/>
      <c r="X14" s="1">
        <f t="shared" ref="X14:X15" si="9">L14^2/K14</f>
        <v>0.26837035281107047</v>
      </c>
      <c r="Y14" s="1">
        <f>L14^2</f>
        <v>1.0013721945447178</v>
      </c>
      <c r="AA14" s="1">
        <f t="shared" ref="AA14:AA15" si="10">B14/A14</f>
        <v>0.94358769484193106</v>
      </c>
    </row>
    <row r="15" spans="1:27" x14ac:dyDescent="0.25">
      <c r="A15">
        <v>250.00016086206901</v>
      </c>
      <c r="B15">
        <v>236.43613665517199</v>
      </c>
      <c r="C15">
        <v>25.535580586206901</v>
      </c>
      <c r="D15">
        <v>100</v>
      </c>
      <c r="E15">
        <v>1E-3</v>
      </c>
      <c r="F15">
        <v>15.648177758620699</v>
      </c>
      <c r="G15">
        <v>0</v>
      </c>
      <c r="H15" t="s">
        <v>35</v>
      </c>
      <c r="I15" t="s">
        <v>35</v>
      </c>
      <c r="J15">
        <v>-1.3188965517241401E-3</v>
      </c>
      <c r="K15">
        <v>6.2259388888888898</v>
      </c>
      <c r="L15">
        <v>1.30196592857143</v>
      </c>
      <c r="M15">
        <v>-3.32062068965517E-3</v>
      </c>
      <c r="N15">
        <v>1.3</v>
      </c>
      <c r="O15">
        <v>0</v>
      </c>
      <c r="P15">
        <v>-1.45329086206897</v>
      </c>
      <c r="Q15">
        <v>-1.2603807931034501</v>
      </c>
      <c r="R15">
        <v>15</v>
      </c>
      <c r="S15">
        <v>359</v>
      </c>
      <c r="T15" s="6">
        <v>42656.14916666667</v>
      </c>
      <c r="U15" s="1">
        <f t="shared" si="8"/>
        <v>3.3836303448275995</v>
      </c>
      <c r="V15" s="8"/>
      <c r="W15" s="8"/>
      <c r="X15" s="1">
        <f t="shared" si="9"/>
        <v>0.27226661061290697</v>
      </c>
      <c r="Y15" s="1">
        <f t="shared" ref="Y15" si="11">L15^2</f>
        <v>1.6951152791608659</v>
      </c>
      <c r="AA15" s="1">
        <f t="shared" si="10"/>
        <v>0.94574393808338142</v>
      </c>
    </row>
    <row r="16" spans="1:27" x14ac:dyDescent="0.25">
      <c r="A16">
        <v>249.99860517241399</v>
      </c>
      <c r="B16">
        <v>235.04212951724099</v>
      </c>
      <c r="C16">
        <v>25.493896275862099</v>
      </c>
      <c r="D16">
        <v>100</v>
      </c>
      <c r="E16">
        <v>1E-3</v>
      </c>
      <c r="F16">
        <v>19.011189758620699</v>
      </c>
      <c r="G16">
        <v>0</v>
      </c>
      <c r="H16" t="s">
        <v>35</v>
      </c>
      <c r="I16" t="s">
        <v>35</v>
      </c>
      <c r="J16">
        <v>-1.30286206896552E-3</v>
      </c>
      <c r="K16">
        <v>1.23862068965517E-4</v>
      </c>
      <c r="L16">
        <v>7.9177241379310304E-3</v>
      </c>
      <c r="M16">
        <v>-3.43006896551724E-3</v>
      </c>
      <c r="N16">
        <v>0</v>
      </c>
      <c r="O16">
        <v>0</v>
      </c>
      <c r="P16">
        <v>-1.70809237931034</v>
      </c>
      <c r="Q16">
        <v>-1.3744489310344801</v>
      </c>
      <c r="R16">
        <v>16</v>
      </c>
      <c r="S16">
        <v>359</v>
      </c>
      <c r="T16" s="6">
        <v>42656.19085648148</v>
      </c>
      <c r="V16" s="8"/>
      <c r="W16" s="8"/>
      <c r="X16" s="1"/>
    </row>
    <row r="17" spans="1:27" x14ac:dyDescent="0.25">
      <c r="A17">
        <v>299.99926237930998</v>
      </c>
      <c r="B17">
        <v>281.05075493103402</v>
      </c>
      <c r="C17">
        <v>25.587444103448298</v>
      </c>
      <c r="D17">
        <v>100</v>
      </c>
      <c r="E17">
        <v>1E-3</v>
      </c>
      <c r="F17">
        <v>24.7240089655172</v>
      </c>
      <c r="G17">
        <v>0</v>
      </c>
      <c r="H17" t="s">
        <v>35</v>
      </c>
      <c r="I17" t="s">
        <v>35</v>
      </c>
      <c r="J17">
        <v>-1.35910344827586E-3</v>
      </c>
      <c r="K17" s="7">
        <v>9.6724137931034505E-5</v>
      </c>
      <c r="L17">
        <v>7.7837931034482801E-3</v>
      </c>
      <c r="M17">
        <v>-3.5610689655172401E-3</v>
      </c>
      <c r="N17">
        <v>0</v>
      </c>
      <c r="O17">
        <v>0</v>
      </c>
      <c r="P17">
        <v>-1.63366062068966</v>
      </c>
      <c r="Q17">
        <v>-1.2200292758620701</v>
      </c>
      <c r="R17">
        <v>17</v>
      </c>
      <c r="S17">
        <v>719</v>
      </c>
      <c r="T17" s="6">
        <v>42656.274212962962</v>
      </c>
      <c r="V17" s="8"/>
      <c r="W17" s="8"/>
      <c r="X17" s="1"/>
    </row>
    <row r="18" spans="1:27" x14ac:dyDescent="0.25">
      <c r="A18">
        <v>300.00045768965498</v>
      </c>
      <c r="B18">
        <v>281.43653917241397</v>
      </c>
      <c r="C18">
        <v>25.608036379310299</v>
      </c>
      <c r="D18">
        <v>100</v>
      </c>
      <c r="E18">
        <v>1E-3</v>
      </c>
      <c r="F18">
        <v>23.474751517241401</v>
      </c>
      <c r="G18">
        <v>0</v>
      </c>
      <c r="H18" t="s">
        <v>35</v>
      </c>
      <c r="I18" t="s">
        <v>35</v>
      </c>
      <c r="J18">
        <v>-1.3054137931034499E-3</v>
      </c>
      <c r="K18">
        <v>2.1706382758620699</v>
      </c>
      <c r="L18">
        <v>0.80086986206896504</v>
      </c>
      <c r="M18">
        <v>-3.3498620689655198E-3</v>
      </c>
      <c r="N18">
        <v>0.8</v>
      </c>
      <c r="O18">
        <v>0</v>
      </c>
      <c r="P18">
        <v>-1.62240093103448</v>
      </c>
      <c r="Q18">
        <v>-1.32022668965517</v>
      </c>
      <c r="R18">
        <v>18</v>
      </c>
      <c r="S18">
        <v>359</v>
      </c>
      <c r="T18" s="6">
        <v>42656.315879629627</v>
      </c>
      <c r="U18" s="1">
        <f>$F$17-F18</f>
        <v>1.2492574482757988</v>
      </c>
      <c r="V18" s="8">
        <f>INDEX(LINEST(U18:U20,K18:K20),1)</f>
        <v>0.56114764573201159</v>
      </c>
      <c r="W18" s="8">
        <f>INDEX(LINEST(U18:U20,K18:K20),2)</f>
        <v>2.8317216787739685E-2</v>
      </c>
      <c r="X18" s="1">
        <f>L18^2/K18</f>
        <v>0.29548568414312776</v>
      </c>
      <c r="Y18" s="1">
        <f>L18^2</f>
        <v>0.64139253597036305</v>
      </c>
      <c r="Z18" s="8">
        <f>INDEX(LINEST(U18:U20,Y18:Y20),1)</f>
        <v>1.838059661380641</v>
      </c>
      <c r="AA18" s="1">
        <f>B18/A18</f>
        <v>0.93812036601475779</v>
      </c>
    </row>
    <row r="19" spans="1:27" x14ac:dyDescent="0.25">
      <c r="A19">
        <v>299.99979062069002</v>
      </c>
      <c r="B19">
        <v>281.81684403448298</v>
      </c>
      <c r="C19">
        <v>25.619120827586201</v>
      </c>
      <c r="D19">
        <v>100</v>
      </c>
      <c r="E19">
        <v>1E-3</v>
      </c>
      <c r="F19">
        <v>22.4158946896552</v>
      </c>
      <c r="G19">
        <v>0</v>
      </c>
      <c r="H19" t="s">
        <v>35</v>
      </c>
      <c r="I19" t="s">
        <v>35</v>
      </c>
      <c r="J19">
        <v>-1.3110000000000001E-3</v>
      </c>
      <c r="K19">
        <v>4.0719303448275896</v>
      </c>
      <c r="L19">
        <v>1.10204706896552</v>
      </c>
      <c r="M19">
        <v>-3.39655172413793E-3</v>
      </c>
      <c r="N19">
        <v>1.1000000000000001</v>
      </c>
      <c r="O19">
        <v>0</v>
      </c>
      <c r="P19">
        <v>-1.45662217241379</v>
      </c>
      <c r="Q19">
        <v>-1.3085104137931001</v>
      </c>
      <c r="R19">
        <v>19</v>
      </c>
      <c r="S19">
        <v>358</v>
      </c>
      <c r="T19" s="6">
        <v>42656.357442129629</v>
      </c>
      <c r="U19" s="1">
        <f t="shared" ref="U19:U20" si="12">$F$17-F19</f>
        <v>2.3081142758619997</v>
      </c>
      <c r="V19" s="8"/>
      <c r="W19" s="8"/>
      <c r="X19" s="1">
        <f t="shared" ref="X19:X20" si="13">L19^2/K19</f>
        <v>0.29826338845855604</v>
      </c>
      <c r="Y19" s="1">
        <f>L19^2</f>
        <v>1.2145077422154935</v>
      </c>
      <c r="AA19" s="1">
        <f t="shared" ref="AA19:AA20" si="14">B19/A19</f>
        <v>0.93939013574447139</v>
      </c>
    </row>
    <row r="20" spans="1:27" x14ac:dyDescent="0.25">
      <c r="A20">
        <v>300.000898689655</v>
      </c>
      <c r="B20">
        <v>282.30641644827602</v>
      </c>
      <c r="C20">
        <v>25.650738482758602</v>
      </c>
      <c r="D20">
        <v>100</v>
      </c>
      <c r="E20">
        <v>1E-3</v>
      </c>
      <c r="F20">
        <v>21.046615551724098</v>
      </c>
      <c r="G20">
        <v>0</v>
      </c>
      <c r="H20" t="s">
        <v>35</v>
      </c>
      <c r="I20" t="s">
        <v>35</v>
      </c>
      <c r="J20">
        <v>-1.2881724137931E-3</v>
      </c>
      <c r="K20">
        <v>6.4988436296296301</v>
      </c>
      <c r="L20">
        <v>1.40077660714286</v>
      </c>
      <c r="M20">
        <v>-3.3580344827586202E-3</v>
      </c>
      <c r="N20">
        <v>1.4</v>
      </c>
      <c r="O20">
        <v>0</v>
      </c>
      <c r="P20">
        <v>-1.20442520689655</v>
      </c>
      <c r="Q20">
        <v>-1.1426614827586199</v>
      </c>
      <c r="R20">
        <v>20</v>
      </c>
      <c r="S20">
        <v>359</v>
      </c>
      <c r="T20" s="6">
        <v>42656.39912037037</v>
      </c>
      <c r="U20" s="1">
        <f t="shared" si="12"/>
        <v>3.6773934137931015</v>
      </c>
      <c r="V20" s="8"/>
      <c r="W20" s="8"/>
      <c r="X20" s="1">
        <f t="shared" si="13"/>
        <v>0.30192680651257442</v>
      </c>
      <c r="Y20" s="1">
        <f t="shared" ref="Y20" si="15">L20^2</f>
        <v>1.9621751031186623</v>
      </c>
      <c r="AA20" s="1">
        <f t="shared" si="14"/>
        <v>0.94101856921540905</v>
      </c>
    </row>
    <row r="21" spans="1:27" x14ac:dyDescent="0.25">
      <c r="A21">
        <v>299.99977586206899</v>
      </c>
      <c r="B21">
        <v>281.00321275862098</v>
      </c>
      <c r="C21">
        <v>25.610565379310401</v>
      </c>
      <c r="D21">
        <v>100</v>
      </c>
      <c r="E21">
        <v>1E-3</v>
      </c>
      <c r="F21">
        <v>24.721249896551701</v>
      </c>
      <c r="G21">
        <v>0</v>
      </c>
      <c r="H21" t="s">
        <v>35</v>
      </c>
      <c r="I21" t="s">
        <v>35</v>
      </c>
      <c r="J21">
        <v>-1.21689655172414E-3</v>
      </c>
      <c r="K21" s="7">
        <v>8.6931034482758606E-5</v>
      </c>
      <c r="L21">
        <v>7.5275862068965504E-3</v>
      </c>
      <c r="M21">
        <v>-3.1658620689655201E-3</v>
      </c>
      <c r="N21">
        <v>0</v>
      </c>
      <c r="O21">
        <v>0</v>
      </c>
      <c r="P21">
        <v>-0.99858534482758599</v>
      </c>
      <c r="Q21">
        <v>-0.75995265517241395</v>
      </c>
      <c r="R21">
        <v>21</v>
      </c>
      <c r="S21">
        <v>359</v>
      </c>
      <c r="T21" s="6">
        <v>42656.440798611111</v>
      </c>
      <c r="V21" s="8"/>
      <c r="W21" s="8"/>
      <c r="X21" s="1"/>
    </row>
    <row r="22" spans="1:27" x14ac:dyDescent="0.25">
      <c r="A22">
        <v>350.00000310344802</v>
      </c>
      <c r="B22">
        <v>326.73244713793099</v>
      </c>
      <c r="C22">
        <v>25.740955068965501</v>
      </c>
      <c r="D22">
        <v>100</v>
      </c>
      <c r="E22">
        <v>1E-3</v>
      </c>
      <c r="F22">
        <v>31.070466586206901</v>
      </c>
      <c r="G22">
        <v>0</v>
      </c>
      <c r="H22" t="s">
        <v>35</v>
      </c>
      <c r="I22" t="s">
        <v>35</v>
      </c>
      <c r="J22">
        <v>-1.31137931034483E-3</v>
      </c>
      <c r="K22" s="7">
        <v>6.3551724137931003E-5</v>
      </c>
      <c r="L22">
        <v>7.2543793103448297E-3</v>
      </c>
      <c r="M22">
        <v>-3.2799310344827602E-3</v>
      </c>
      <c r="N22">
        <v>0</v>
      </c>
      <c r="O22">
        <v>0</v>
      </c>
      <c r="P22">
        <v>-0.98630324137931102</v>
      </c>
      <c r="Q22">
        <v>-0.15117355172413799</v>
      </c>
      <c r="R22">
        <v>22</v>
      </c>
      <c r="S22">
        <v>719</v>
      </c>
      <c r="T22" s="6">
        <v>42656.524143518516</v>
      </c>
      <c r="V22" s="8"/>
      <c r="W22" s="8"/>
      <c r="X22" s="1"/>
    </row>
    <row r="23" spans="1:27" x14ac:dyDescent="0.25">
      <c r="A23">
        <v>349.99961165517198</v>
      </c>
      <c r="B23">
        <v>326.71577193103502</v>
      </c>
      <c r="C23">
        <v>25.754054620689701</v>
      </c>
      <c r="D23">
        <v>100</v>
      </c>
      <c r="E23">
        <v>1E-3</v>
      </c>
      <c r="F23">
        <v>31.093335689655198</v>
      </c>
      <c r="G23">
        <v>0</v>
      </c>
      <c r="H23" t="s">
        <v>35</v>
      </c>
      <c r="I23" t="s">
        <v>35</v>
      </c>
      <c r="J23">
        <v>-1.3343103448275901E-3</v>
      </c>
      <c r="K23" s="7">
        <v>5.8444444444444401E-5</v>
      </c>
      <c r="L23">
        <v>7.14931034482759E-3</v>
      </c>
      <c r="M23">
        <v>-3.3297931034482801E-3</v>
      </c>
      <c r="N23">
        <v>0.8</v>
      </c>
      <c r="O23">
        <v>0</v>
      </c>
      <c r="P23">
        <v>-0.64298572413793098</v>
      </c>
      <c r="Q23">
        <v>0.33317403448275901</v>
      </c>
      <c r="R23">
        <v>23</v>
      </c>
      <c r="S23">
        <v>359</v>
      </c>
      <c r="T23" s="6">
        <v>42656.565821759257</v>
      </c>
      <c r="U23" s="1">
        <f>$F$22-F23</f>
        <v>-2.2869103448297068E-2</v>
      </c>
      <c r="V23" s="8">
        <f>INDEX(LINEST(U23:U25,K23:K25),1)</f>
        <v>0.59187924677474779</v>
      </c>
      <c r="W23" s="8">
        <f>INDEX(LINEST(U23:U25,K23:K25),2)</f>
        <v>-1.6216382094754511E-2</v>
      </c>
      <c r="X23" s="1">
        <f>L24^2/K24</f>
        <v>0.33200711068280203</v>
      </c>
      <c r="Y23" s="1">
        <f>L23^2</f>
        <v>5.1112638406658797E-5</v>
      </c>
      <c r="Z23" s="8">
        <f>INDEX(LINEST(U23:U25,Y23:Y25),1)</f>
        <v>1.7666661555213297</v>
      </c>
      <c r="AA23" s="1">
        <f>B23/A23</f>
        <v>0.93347466983170035</v>
      </c>
    </row>
    <row r="24" spans="1:27" x14ac:dyDescent="0.25">
      <c r="A24">
        <v>350.00108596551701</v>
      </c>
      <c r="B24">
        <v>327.30165048275899</v>
      </c>
      <c r="C24">
        <v>25.775050620689701</v>
      </c>
      <c r="D24">
        <v>100</v>
      </c>
      <c r="E24">
        <v>1E-3</v>
      </c>
      <c r="F24">
        <v>28.9061247241379</v>
      </c>
      <c r="G24">
        <v>0</v>
      </c>
      <c r="H24" t="s">
        <v>35</v>
      </c>
      <c r="I24" t="s">
        <v>35</v>
      </c>
      <c r="J24">
        <v>-1.3276206896551701E-3</v>
      </c>
      <c r="K24">
        <v>3.6540136896551698</v>
      </c>
      <c r="L24">
        <v>1.1014347586206901</v>
      </c>
      <c r="M24">
        <v>-3.3071379310344799E-3</v>
      </c>
      <c r="N24">
        <v>1.1000000000000001</v>
      </c>
      <c r="O24">
        <v>0</v>
      </c>
      <c r="P24">
        <v>-0.29985641379310302</v>
      </c>
      <c r="Q24">
        <v>0.440837586206897</v>
      </c>
      <c r="R24">
        <v>24</v>
      </c>
      <c r="S24">
        <v>359</v>
      </c>
      <c r="T24" s="6">
        <v>42656.607499999998</v>
      </c>
      <c r="U24" s="1">
        <f t="shared" ref="U24:U25" si="16">$F$22-F24</f>
        <v>2.1643418620690014</v>
      </c>
      <c r="V24" s="8"/>
      <c r="W24" s="8"/>
      <c r="X24" s="1">
        <f t="shared" ref="X24:X25" si="17">L24^2/K24</f>
        <v>0.33200711068280203</v>
      </c>
      <c r="Y24" s="1">
        <f>L24^2</f>
        <v>1.2131585274978178</v>
      </c>
      <c r="AA24" s="1">
        <f t="shared" ref="AA24:AA25" si="18">B24/A24</f>
        <v>0.93514467127969303</v>
      </c>
    </row>
    <row r="25" spans="1:27" x14ac:dyDescent="0.25">
      <c r="A25">
        <v>349.99961279310298</v>
      </c>
      <c r="B25">
        <v>327.67315679310298</v>
      </c>
      <c r="C25">
        <v>25.7983743448276</v>
      </c>
      <c r="D25">
        <v>100</v>
      </c>
      <c r="E25">
        <v>1E-3</v>
      </c>
      <c r="F25">
        <v>27.636361448275899</v>
      </c>
      <c r="G25">
        <v>0</v>
      </c>
      <c r="H25" t="s">
        <v>35</v>
      </c>
      <c r="I25" t="s">
        <v>35</v>
      </c>
      <c r="J25">
        <v>-1.28420689655172E-3</v>
      </c>
      <c r="K25">
        <v>5.8482496206896499</v>
      </c>
      <c r="L25">
        <v>1.40039686206897</v>
      </c>
      <c r="M25">
        <v>-3.0117931034482799E-3</v>
      </c>
      <c r="N25">
        <v>1.4</v>
      </c>
      <c r="O25">
        <v>0</v>
      </c>
      <c r="P25">
        <v>-0.45975648275862102</v>
      </c>
      <c r="Q25">
        <v>0.695068034482759</v>
      </c>
      <c r="R25">
        <v>25</v>
      </c>
      <c r="S25">
        <v>359</v>
      </c>
      <c r="T25" s="6">
        <v>42656.64916666667</v>
      </c>
      <c r="U25" s="1">
        <f t="shared" si="16"/>
        <v>3.4341051379310024</v>
      </c>
      <c r="V25" s="8"/>
      <c r="W25" s="8"/>
      <c r="X25" s="1">
        <f t="shared" si="17"/>
        <v>0.33533304808924269</v>
      </c>
      <c r="Y25" s="1">
        <f t="shared" ref="Y25" si="19">L25^2</f>
        <v>1.9611113712926176</v>
      </c>
      <c r="AA25" s="1">
        <f t="shared" si="18"/>
        <v>0.93621005514312394</v>
      </c>
    </row>
    <row r="26" spans="1:27" x14ac:dyDescent="0.25">
      <c r="A26">
        <v>349.99994113793099</v>
      </c>
      <c r="B26">
        <v>326.62818124137902</v>
      </c>
      <c r="C26">
        <v>25.746445999999999</v>
      </c>
      <c r="D26">
        <v>100</v>
      </c>
      <c r="E26">
        <v>1E-3</v>
      </c>
      <c r="F26">
        <v>31.073747000000001</v>
      </c>
      <c r="G26">
        <v>0</v>
      </c>
      <c r="H26" t="s">
        <v>35</v>
      </c>
      <c r="I26" t="s">
        <v>35</v>
      </c>
      <c r="J26">
        <v>-1.3708275862069001E-3</v>
      </c>
      <c r="K26" s="7">
        <v>5.8827586206896499E-5</v>
      </c>
      <c r="L26">
        <v>7.1175862068965498E-3</v>
      </c>
      <c r="M26">
        <v>-3.4269310344827602E-3</v>
      </c>
      <c r="N26">
        <v>0</v>
      </c>
      <c r="O26">
        <v>0</v>
      </c>
      <c r="P26">
        <v>-0.47554400000000002</v>
      </c>
      <c r="Q26">
        <v>0.496810793103448</v>
      </c>
      <c r="R26">
        <v>26</v>
      </c>
      <c r="S26">
        <v>359</v>
      </c>
      <c r="T26" s="6">
        <v>42656.690844907411</v>
      </c>
      <c r="V26" s="8"/>
      <c r="W26" s="8"/>
      <c r="X26" s="1"/>
    </row>
    <row r="27" spans="1:27" x14ac:dyDescent="0.25">
      <c r="A27">
        <v>400.00008834482799</v>
      </c>
      <c r="B27">
        <v>372.19907665517201</v>
      </c>
      <c r="C27">
        <v>25.8408166551724</v>
      </c>
      <c r="D27">
        <v>100</v>
      </c>
      <c r="E27">
        <v>1E-3</v>
      </c>
      <c r="F27">
        <v>38.062993896551703</v>
      </c>
      <c r="G27">
        <v>0</v>
      </c>
      <c r="H27" t="s">
        <v>35</v>
      </c>
      <c r="I27" t="s">
        <v>35</v>
      </c>
      <c r="J27">
        <v>-1.40768965517241E-3</v>
      </c>
      <c r="K27" s="7">
        <v>5.4655172413793099E-5</v>
      </c>
      <c r="L27">
        <v>7.33075862068966E-3</v>
      </c>
      <c r="M27">
        <v>-3.5661724137930999E-3</v>
      </c>
      <c r="N27">
        <v>0</v>
      </c>
      <c r="O27">
        <v>0</v>
      </c>
      <c r="P27">
        <v>-0.87077279310344802</v>
      </c>
      <c r="Q27">
        <v>-0.27034751724137901</v>
      </c>
      <c r="R27">
        <v>27</v>
      </c>
      <c r="S27">
        <v>719</v>
      </c>
      <c r="T27" s="6">
        <v>42656.774201388886</v>
      </c>
      <c r="V27" s="8"/>
      <c r="W27" s="8"/>
      <c r="X27" s="1"/>
    </row>
    <row r="28" spans="1:27" x14ac:dyDescent="0.25">
      <c r="A28">
        <v>400.000977586207</v>
      </c>
      <c r="B28">
        <v>372.55703624137902</v>
      </c>
      <c r="C28">
        <v>25.845191413793099</v>
      </c>
      <c r="D28">
        <v>100</v>
      </c>
      <c r="E28">
        <v>1E-3</v>
      </c>
      <c r="F28">
        <v>36.681010586206902</v>
      </c>
      <c r="G28">
        <v>0</v>
      </c>
      <c r="H28" t="s">
        <v>35</v>
      </c>
      <c r="I28" t="s">
        <v>35</v>
      </c>
      <c r="J28">
        <v>-1.3868275862069001E-3</v>
      </c>
      <c r="K28">
        <v>2.2782311034482801</v>
      </c>
      <c r="L28">
        <v>0.90148358620689595</v>
      </c>
      <c r="M28">
        <v>-3.6854482758620702E-3</v>
      </c>
      <c r="N28">
        <v>0.9</v>
      </c>
      <c r="O28">
        <v>0</v>
      </c>
      <c r="P28">
        <v>-1.04595710344828</v>
      </c>
      <c r="Q28">
        <v>-0.36814027586206899</v>
      </c>
      <c r="R28">
        <v>28</v>
      </c>
      <c r="S28">
        <v>359</v>
      </c>
      <c r="T28" s="6">
        <v>42656.815879629627</v>
      </c>
      <c r="U28" s="1">
        <f>$F$27-F28</f>
        <v>1.3819833103448005</v>
      </c>
      <c r="V28" s="8">
        <f>INDEX(LINEST(U28:U30,K28:K30),1)</f>
        <v>0.59826896815946584</v>
      </c>
      <c r="W28" s="8">
        <f>INDEX(LINEST(U28:U30,K28:K30),2)</f>
        <v>2.6461435661481847E-2</v>
      </c>
      <c r="X28" s="1">
        <f>L28^2/K28</f>
        <v>0.35671212414333325</v>
      </c>
      <c r="Y28" s="1">
        <f>L28^2</f>
        <v>0.81267265620044604</v>
      </c>
      <c r="Z28" s="8">
        <f>INDEX(LINEST(U28:U30,Y28:Y30),1)</f>
        <v>1.6363251723562331</v>
      </c>
      <c r="AA28" s="1">
        <f>B28/A28</f>
        <v>0.93139031431763608</v>
      </c>
    </row>
    <row r="29" spans="1:27" x14ac:dyDescent="0.25">
      <c r="A29">
        <v>400.00203827586199</v>
      </c>
      <c r="B29">
        <v>372.84342375862099</v>
      </c>
      <c r="C29">
        <v>25.847642172413799</v>
      </c>
      <c r="D29">
        <v>100</v>
      </c>
      <c r="E29">
        <v>1E-3</v>
      </c>
      <c r="F29">
        <v>35.622009310344801</v>
      </c>
      <c r="G29">
        <v>0</v>
      </c>
      <c r="H29" t="s">
        <v>35</v>
      </c>
      <c r="I29" t="s">
        <v>35</v>
      </c>
      <c r="J29">
        <v>-1.35320689655172E-3</v>
      </c>
      <c r="K29">
        <v>4.0135569310344801</v>
      </c>
      <c r="L29">
        <v>1.20050065517241</v>
      </c>
      <c r="M29">
        <v>-3.4515862068965502E-3</v>
      </c>
      <c r="N29">
        <v>1.2</v>
      </c>
      <c r="O29">
        <v>0</v>
      </c>
      <c r="P29">
        <v>-1.1221517586206899</v>
      </c>
      <c r="Q29">
        <v>-0.57087868965517297</v>
      </c>
      <c r="R29">
        <v>29</v>
      </c>
      <c r="S29">
        <v>359</v>
      </c>
      <c r="T29" s="6">
        <v>42656.857546296298</v>
      </c>
      <c r="U29" s="1">
        <f t="shared" ref="U29:U30" si="20">$F$27-F29</f>
        <v>2.440984586206902</v>
      </c>
      <c r="V29" s="8"/>
      <c r="W29" s="8"/>
      <c r="X29" s="1">
        <f t="shared" ref="X29:X30" si="21">L29^2/K29</f>
        <v>0.35908343841479312</v>
      </c>
      <c r="Y29" s="1">
        <f>L29^2</f>
        <v>1.4412018230693857</v>
      </c>
      <c r="AA29" s="1">
        <f t="shared" ref="AA29:AA30" si="22">B29/A29</f>
        <v>0.9321038096848121</v>
      </c>
    </row>
    <row r="30" spans="1:27" x14ac:dyDescent="0.25">
      <c r="A30">
        <v>399.99999155172401</v>
      </c>
      <c r="B30">
        <v>373.24615789655201</v>
      </c>
      <c r="C30">
        <v>25.856628206896598</v>
      </c>
      <c r="D30">
        <v>100</v>
      </c>
      <c r="E30">
        <v>1E-3</v>
      </c>
      <c r="F30">
        <v>34.318020241379301</v>
      </c>
      <c r="G30">
        <v>0</v>
      </c>
      <c r="H30" t="s">
        <v>35</v>
      </c>
      <c r="I30" t="s">
        <v>35</v>
      </c>
      <c r="J30">
        <v>-1.338E-3</v>
      </c>
      <c r="K30">
        <v>6.2252530344827601</v>
      </c>
      <c r="L30">
        <v>1.5017399655172401</v>
      </c>
      <c r="M30">
        <v>-3.5178275862069001E-3</v>
      </c>
      <c r="N30">
        <v>1.5</v>
      </c>
      <c r="O30">
        <v>0</v>
      </c>
      <c r="P30">
        <v>-1.1700651034482801</v>
      </c>
      <c r="Q30">
        <v>-0.81589455172413805</v>
      </c>
      <c r="R30">
        <v>30</v>
      </c>
      <c r="S30">
        <v>359</v>
      </c>
      <c r="T30" s="6">
        <v>42656.899224537039</v>
      </c>
      <c r="U30" s="1">
        <f t="shared" si="20"/>
        <v>3.7449736551724015</v>
      </c>
      <c r="V30" s="8"/>
      <c r="W30" s="8"/>
      <c r="X30" s="1">
        <f t="shared" si="21"/>
        <v>0.36227008147936307</v>
      </c>
      <c r="Y30" s="1">
        <f t="shared" ref="Y30" si="23">L30^2</f>
        <v>2.2552229240317216</v>
      </c>
      <c r="AA30" s="1">
        <f t="shared" si="22"/>
        <v>0.93311541444942137</v>
      </c>
    </row>
    <row r="31" spans="1:27" x14ac:dyDescent="0.25">
      <c r="A31">
        <v>399.99893506896598</v>
      </c>
      <c r="B31">
        <v>372.19281955172403</v>
      </c>
      <c r="C31">
        <v>25.8249470689655</v>
      </c>
      <c r="D31">
        <v>100</v>
      </c>
      <c r="E31">
        <v>1E-3</v>
      </c>
      <c r="F31">
        <v>38.024901620689697</v>
      </c>
      <c r="G31">
        <v>0</v>
      </c>
      <c r="H31" t="s">
        <v>35</v>
      </c>
      <c r="I31" t="s">
        <v>35</v>
      </c>
      <c r="J31">
        <v>-1.2995862068965499E-3</v>
      </c>
      <c r="K31" s="7">
        <v>5.4413793103448301E-5</v>
      </c>
      <c r="L31">
        <v>7.43020689655172E-3</v>
      </c>
      <c r="M31">
        <v>-3.4088965517241401E-3</v>
      </c>
      <c r="N31">
        <v>0</v>
      </c>
      <c r="O31">
        <v>0</v>
      </c>
      <c r="P31">
        <v>-1.4002515862069</v>
      </c>
      <c r="Q31">
        <v>-0.82027596551724102</v>
      </c>
      <c r="R31">
        <v>31</v>
      </c>
      <c r="S31">
        <v>359</v>
      </c>
      <c r="T31" s="6">
        <v>42656.94090277778</v>
      </c>
      <c r="V31" s="8"/>
      <c r="W31" s="8"/>
      <c r="X31" s="1"/>
    </row>
    <row r="32" spans="1:27" x14ac:dyDescent="0.25">
      <c r="A32">
        <v>450.00003162068998</v>
      </c>
      <c r="B32">
        <v>418.12964920689598</v>
      </c>
      <c r="C32">
        <v>25.955601000000001</v>
      </c>
      <c r="D32">
        <v>100</v>
      </c>
      <c r="E32">
        <v>1E-3</v>
      </c>
      <c r="F32">
        <v>45.8575287241379</v>
      </c>
      <c r="G32">
        <v>0</v>
      </c>
      <c r="H32" t="s">
        <v>35</v>
      </c>
      <c r="I32" t="s">
        <v>35</v>
      </c>
      <c r="J32">
        <v>-1.2762413793103501E-3</v>
      </c>
      <c r="K32" s="7">
        <v>4.9241379310344803E-5</v>
      </c>
      <c r="L32">
        <v>7.4400344827586203E-3</v>
      </c>
      <c r="M32">
        <v>-3.3118275862069001E-3</v>
      </c>
      <c r="N32">
        <v>0</v>
      </c>
      <c r="O32">
        <v>0</v>
      </c>
      <c r="P32">
        <v>-1.0822909999999999</v>
      </c>
      <c r="Q32">
        <v>-0.76070496551724098</v>
      </c>
      <c r="R32">
        <v>32</v>
      </c>
      <c r="S32">
        <v>718</v>
      </c>
      <c r="T32" s="6">
        <v>42657.024143518516</v>
      </c>
      <c r="V32" s="8"/>
      <c r="W32" s="8"/>
      <c r="X32" s="1"/>
    </row>
    <row r="33" spans="1:27" x14ac:dyDescent="0.25">
      <c r="A33">
        <v>450.00001689655198</v>
      </c>
      <c r="B33">
        <v>418.44404431034502</v>
      </c>
      <c r="C33">
        <v>25.953394413793099</v>
      </c>
      <c r="D33">
        <v>100</v>
      </c>
      <c r="E33">
        <v>1E-3</v>
      </c>
      <c r="F33">
        <v>44.561049827586203</v>
      </c>
      <c r="G33">
        <v>0</v>
      </c>
      <c r="H33" t="s">
        <v>35</v>
      </c>
      <c r="I33" t="s">
        <v>35</v>
      </c>
      <c r="J33">
        <v>-1.3201724137930999E-3</v>
      </c>
      <c r="K33">
        <v>2.1471593103448301</v>
      </c>
      <c r="L33">
        <v>0.90138189655172396</v>
      </c>
      <c r="M33">
        <v>-3.43606896551724E-3</v>
      </c>
      <c r="N33">
        <v>0.9</v>
      </c>
      <c r="O33">
        <v>0</v>
      </c>
      <c r="P33">
        <v>-1.19519031034483</v>
      </c>
      <c r="Q33">
        <v>-0.68632089655172401</v>
      </c>
      <c r="R33">
        <v>33</v>
      </c>
      <c r="S33">
        <v>359</v>
      </c>
      <c r="T33" s="6">
        <v>42657.065810185188</v>
      </c>
      <c r="U33" s="1">
        <f>$F$32-F33</f>
        <v>1.2964788965516973</v>
      </c>
      <c r="V33" s="8">
        <f>INDEX(LINEST(U33:U35,K33:K35),1)</f>
        <v>0.60183554391213145</v>
      </c>
      <c r="W33" s="8">
        <f>INDEX(LINEST(U33:U35,K33:K35),2)</f>
        <v>1.014676206141063E-2</v>
      </c>
      <c r="X33" s="1">
        <f>L33^2/K33</f>
        <v>0.37840197488685567</v>
      </c>
      <c r="Y33" s="1">
        <f>L33^2</f>
        <v>0.81248932343118274</v>
      </c>
      <c r="Z33" s="8">
        <f>INDEX(LINEST(U33:U35,Y33:Y35),1)</f>
        <v>1.5611451756504382</v>
      </c>
      <c r="AA33" s="1">
        <f>B33/A33</f>
        <v>0.92987561910811845</v>
      </c>
    </row>
    <row r="34" spans="1:27" x14ac:dyDescent="0.25">
      <c r="A34">
        <v>450.00013265517202</v>
      </c>
      <c r="B34">
        <v>418.69578810344802</v>
      </c>
      <c r="C34">
        <v>25.974889241379302</v>
      </c>
      <c r="D34">
        <v>100</v>
      </c>
      <c r="E34">
        <v>1E-3</v>
      </c>
      <c r="F34">
        <v>43.555473172413798</v>
      </c>
      <c r="G34">
        <v>0</v>
      </c>
      <c r="H34" t="s">
        <v>35</v>
      </c>
      <c r="I34" t="s">
        <v>35</v>
      </c>
      <c r="J34">
        <v>-1.3096551724137899E-3</v>
      </c>
      <c r="K34">
        <v>3.7907165172413801</v>
      </c>
      <c r="L34">
        <v>1.20053517241379</v>
      </c>
      <c r="M34">
        <v>-3.4192758620689599E-3</v>
      </c>
      <c r="N34">
        <v>1.2</v>
      </c>
      <c r="O34">
        <v>0</v>
      </c>
      <c r="P34">
        <v>-0.953803344827586</v>
      </c>
      <c r="Q34">
        <v>-0.80614151724137895</v>
      </c>
      <c r="R34">
        <v>34</v>
      </c>
      <c r="S34">
        <v>359</v>
      </c>
      <c r="T34" s="6">
        <v>42657.107488425929</v>
      </c>
      <c r="U34" s="1">
        <f t="shared" ref="U34:U35" si="24">$F$32-F34</f>
        <v>2.3020555517241021</v>
      </c>
      <c r="X34" s="1">
        <f t="shared" ref="X34:X35" si="25">L34^2/K34</f>
        <v>0.38021431928428012</v>
      </c>
      <c r="Y34" s="1">
        <f>L34^2</f>
        <v>1.4412847002026086</v>
      </c>
      <c r="AA34" s="1">
        <f t="shared" ref="AA34:AA35" si="26">B34/A34</f>
        <v>0.93043481039212927</v>
      </c>
    </row>
    <row r="35" spans="1:27" x14ac:dyDescent="0.25">
      <c r="A35">
        <v>450.00031358620703</v>
      </c>
      <c r="B35">
        <v>419.01421168965499</v>
      </c>
      <c r="C35">
        <v>25.973566034482801</v>
      </c>
      <c r="D35">
        <v>100</v>
      </c>
      <c r="E35">
        <v>1E-3</v>
      </c>
      <c r="F35">
        <v>42.305369655172399</v>
      </c>
      <c r="G35">
        <v>0</v>
      </c>
      <c r="H35" t="s">
        <v>35</v>
      </c>
      <c r="I35" t="s">
        <v>35</v>
      </c>
      <c r="J35">
        <v>-1.3248620689655199E-3</v>
      </c>
      <c r="K35">
        <v>5.8930193448275903</v>
      </c>
      <c r="L35">
        <v>1.50203679310345</v>
      </c>
      <c r="M35">
        <v>-3.2974482758620699E-3</v>
      </c>
      <c r="N35">
        <v>1.5</v>
      </c>
      <c r="O35">
        <v>0</v>
      </c>
      <c r="P35">
        <v>-1.0043542413793101</v>
      </c>
      <c r="Q35">
        <v>-0.63908955172413795</v>
      </c>
      <c r="R35">
        <v>35</v>
      </c>
      <c r="S35">
        <v>359</v>
      </c>
      <c r="T35" s="6">
        <v>42657.14916666667</v>
      </c>
      <c r="U35" s="1">
        <f t="shared" si="24"/>
        <v>3.5521590689655014</v>
      </c>
      <c r="X35" s="1">
        <f t="shared" si="25"/>
        <v>0.38284526077735154</v>
      </c>
      <c r="Y35" s="1">
        <f t="shared" ref="Y35" si="27">L35^2</f>
        <v>2.256114527836496</v>
      </c>
      <c r="AA35" s="1">
        <f t="shared" si="26"/>
        <v>0.93114204376967391</v>
      </c>
    </row>
    <row r="36" spans="1:27" x14ac:dyDescent="0.25">
      <c r="A36">
        <v>450.00089658620698</v>
      </c>
      <c r="B36">
        <v>418.110437758621</v>
      </c>
      <c r="C36">
        <v>25.955217000000001</v>
      </c>
      <c r="D36">
        <v>100</v>
      </c>
      <c r="E36">
        <v>1E-3</v>
      </c>
      <c r="F36">
        <v>45.818675172413798</v>
      </c>
      <c r="G36">
        <v>0</v>
      </c>
      <c r="H36" t="s">
        <v>35</v>
      </c>
      <c r="I36" t="s">
        <v>35</v>
      </c>
      <c r="J36">
        <v>-1.30458620689655E-3</v>
      </c>
      <c r="K36" s="7">
        <v>4.6448275862068899E-5</v>
      </c>
      <c r="L36">
        <v>7.4137241379310303E-3</v>
      </c>
      <c r="M36">
        <v>-3.3400000000000001E-3</v>
      </c>
      <c r="N36">
        <v>0</v>
      </c>
      <c r="O36">
        <v>0</v>
      </c>
      <c r="P36">
        <v>-1.29651479310345</v>
      </c>
      <c r="Q36">
        <v>-1.1021285172413799</v>
      </c>
      <c r="R36">
        <v>36</v>
      </c>
      <c r="S36">
        <v>359</v>
      </c>
      <c r="T36" s="6">
        <v>42657.190844907411</v>
      </c>
      <c r="X36" s="1"/>
    </row>
    <row r="37" spans="1:27" x14ac:dyDescent="0.25">
      <c r="A37">
        <v>499.99862041379299</v>
      </c>
      <c r="B37">
        <v>464.94713513793101</v>
      </c>
      <c r="C37">
        <v>26.082125655172401</v>
      </c>
      <c r="D37">
        <v>100</v>
      </c>
      <c r="E37">
        <v>1E-3</v>
      </c>
      <c r="F37">
        <v>54.653790379310401</v>
      </c>
      <c r="G37">
        <v>0</v>
      </c>
      <c r="H37" t="s">
        <v>35</v>
      </c>
      <c r="I37" t="s">
        <v>35</v>
      </c>
      <c r="J37">
        <v>-1.24165517241379E-3</v>
      </c>
      <c r="K37" s="7">
        <v>5.2185185185185203E-5</v>
      </c>
      <c r="L37">
        <v>7.8773928571428606E-3</v>
      </c>
      <c r="M37">
        <v>-3.2798620689655201E-3</v>
      </c>
      <c r="N37">
        <v>0</v>
      </c>
      <c r="O37">
        <v>0</v>
      </c>
      <c r="P37">
        <v>-1.3163245862069</v>
      </c>
      <c r="Q37">
        <v>-0.88648731034482797</v>
      </c>
      <c r="R37">
        <v>37</v>
      </c>
      <c r="S37">
        <v>719</v>
      </c>
      <c r="T37" s="6">
        <v>42657.274189814816</v>
      </c>
    </row>
    <row r="38" spans="1:27" x14ac:dyDescent="0.25">
      <c r="A38">
        <v>500.00158803448301</v>
      </c>
      <c r="B38">
        <v>465.32682537930998</v>
      </c>
      <c r="C38">
        <v>26.1102948965517</v>
      </c>
      <c r="D38">
        <v>100</v>
      </c>
      <c r="E38">
        <v>1E-3</v>
      </c>
      <c r="F38">
        <v>53.428126965517301</v>
      </c>
      <c r="G38">
        <v>0</v>
      </c>
      <c r="H38" t="s">
        <v>35</v>
      </c>
      <c r="I38" t="s">
        <v>35</v>
      </c>
      <c r="J38">
        <v>-1.3822758620689699E-3</v>
      </c>
      <c r="K38">
        <v>2.06438655172414</v>
      </c>
      <c r="L38">
        <v>0.90147058620689602</v>
      </c>
      <c r="M38">
        <v>-3.4854482758620701E-3</v>
      </c>
      <c r="N38">
        <v>0.9</v>
      </c>
      <c r="O38">
        <v>0</v>
      </c>
      <c r="P38">
        <v>-1.20287237931034</v>
      </c>
      <c r="Q38">
        <v>-0.71658679310344797</v>
      </c>
      <c r="R38">
        <v>38</v>
      </c>
      <c r="S38">
        <v>359</v>
      </c>
      <c r="T38" s="6">
        <v>42657.315868055557</v>
      </c>
      <c r="U38" s="1">
        <f>$F$37-F38</f>
        <v>1.2256634137931002</v>
      </c>
      <c r="V38" s="8">
        <f>INDEX(LINEST(U38:U40,K38:K40),1)</f>
        <v>0.59216594053938487</v>
      </c>
      <c r="W38" s="8">
        <f>INDEX(LINEST(U38:U40,K38:K40),2)</f>
        <v>1.033060046176848E-2</v>
      </c>
      <c r="X38" s="1">
        <f>L38^2/K38</f>
        <v>0.39365167202697293</v>
      </c>
      <c r="Y38" s="1">
        <f>L38^2</f>
        <v>0.81264921779620469</v>
      </c>
      <c r="Z38" s="8">
        <f>INDEX(LINEST(U38:U40,Y38:Y40),1)</f>
        <v>1.4896264260055765</v>
      </c>
      <c r="AA38" s="1">
        <f>B38/A38</f>
        <v>0.93065069494782959</v>
      </c>
    </row>
    <row r="39" spans="1:27" x14ac:dyDescent="0.25">
      <c r="A39">
        <v>500.001465827586</v>
      </c>
      <c r="B39">
        <v>465.60162996551702</v>
      </c>
      <c r="C39">
        <v>26.1201606206896</v>
      </c>
      <c r="D39">
        <v>100</v>
      </c>
      <c r="E39">
        <v>1E-3</v>
      </c>
      <c r="F39">
        <v>52.467112793103396</v>
      </c>
      <c r="G39">
        <v>0</v>
      </c>
      <c r="H39" t="s">
        <v>35</v>
      </c>
      <c r="I39" t="s">
        <v>35</v>
      </c>
      <c r="J39">
        <v>-1.2916551724137899E-3</v>
      </c>
      <c r="K39">
        <v>3.6538308620689701</v>
      </c>
      <c r="L39">
        <v>1.2005823448275901</v>
      </c>
      <c r="M39">
        <v>-3.2666551724137901E-3</v>
      </c>
      <c r="N39">
        <v>1.2</v>
      </c>
      <c r="O39">
        <v>0</v>
      </c>
      <c r="P39">
        <v>-1.23889693103448</v>
      </c>
      <c r="Q39">
        <v>-0.94518924137931004</v>
      </c>
      <c r="R39">
        <v>39</v>
      </c>
      <c r="S39">
        <v>359</v>
      </c>
      <c r="T39" s="6">
        <v>42657.357546296298</v>
      </c>
      <c r="U39" s="1">
        <f t="shared" ref="U39:U40" si="28">$F$37-F39</f>
        <v>2.1866775862070043</v>
      </c>
      <c r="X39" s="1">
        <f t="shared" ref="X39:X40" si="29">L39^2/K39</f>
        <v>0.39448951555889139</v>
      </c>
      <c r="Y39" s="1">
        <f>L39^2</f>
        <v>1.4413979667117145</v>
      </c>
      <c r="AA39" s="1">
        <f t="shared" ref="AA39:AA40" si="30">B39/A39</f>
        <v>0.93120052997218417</v>
      </c>
    </row>
    <row r="40" spans="1:27" x14ac:dyDescent="0.25">
      <c r="A40">
        <v>500.00141217241401</v>
      </c>
      <c r="B40">
        <v>465.94477051724101</v>
      </c>
      <c r="C40">
        <v>26.135964103448298</v>
      </c>
      <c r="D40">
        <v>100</v>
      </c>
      <c r="E40">
        <v>1E-3</v>
      </c>
      <c r="F40">
        <v>51.275919000000002</v>
      </c>
      <c r="G40">
        <v>0</v>
      </c>
      <c r="H40" t="s">
        <v>35</v>
      </c>
      <c r="I40" t="s">
        <v>35</v>
      </c>
      <c r="J40">
        <v>-1.3502413793103399E-3</v>
      </c>
      <c r="K40">
        <v>5.6961854000000001</v>
      </c>
      <c r="L40">
        <v>1.50203088</v>
      </c>
      <c r="M40">
        <v>-3.40531034482759E-3</v>
      </c>
      <c r="N40">
        <v>1.5</v>
      </c>
      <c r="O40">
        <v>0</v>
      </c>
      <c r="P40">
        <v>-1.1265024137930999</v>
      </c>
      <c r="Q40">
        <v>-1.04213668965517</v>
      </c>
      <c r="R40">
        <v>40</v>
      </c>
      <c r="S40">
        <v>359</v>
      </c>
      <c r="T40" s="6">
        <v>42657.399212962962</v>
      </c>
      <c r="U40" s="1">
        <f t="shared" si="28"/>
        <v>3.3778713793103989</v>
      </c>
      <c r="X40" s="1">
        <f t="shared" si="29"/>
        <v>0.39607151208132624</v>
      </c>
      <c r="Y40" s="1">
        <f t="shared" ref="Y40" si="31">L40^2</f>
        <v>2.2560967644735741</v>
      </c>
      <c r="AA40" s="1">
        <f t="shared" si="30"/>
        <v>0.9318869090645101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K1" workbookViewId="0">
      <selection activeCell="O1" sqref="O1:Q1048576"/>
    </sheetView>
  </sheetViews>
  <sheetFormatPr defaultRowHeight="15" x14ac:dyDescent="0.25"/>
  <cols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8.42578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ipb1-29b-h2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40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>
        <v>149.99926172413799</v>
      </c>
      <c r="B2">
        <v>144.18737010344799</v>
      </c>
      <c r="C2">
        <v>25.336657793103399</v>
      </c>
      <c r="D2">
        <v>100</v>
      </c>
      <c r="E2">
        <v>1E-3</v>
      </c>
      <c r="F2">
        <v>9.5654685517241393</v>
      </c>
      <c r="G2">
        <v>0</v>
      </c>
      <c r="H2">
        <v>0</v>
      </c>
      <c r="I2">
        <v>0</v>
      </c>
      <c r="J2">
        <v>-1.4127241379310301E-3</v>
      </c>
      <c r="K2">
        <v>1.6666666666666701E-4</v>
      </c>
      <c r="L2">
        <v>7.3184074074074098E-3</v>
      </c>
      <c r="M2">
        <v>-3.5957586206896599E-3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707</v>
      </c>
      <c r="T2" s="6">
        <v>42667.611215277779</v>
      </c>
    </row>
    <row r="3" spans="1:27" x14ac:dyDescent="0.25">
      <c r="A3">
        <v>150.00087655172399</v>
      </c>
      <c r="B3">
        <v>144.75652862069001</v>
      </c>
      <c r="C3">
        <v>25.390257379310299</v>
      </c>
      <c r="D3">
        <v>100</v>
      </c>
      <c r="E3">
        <v>1E-3</v>
      </c>
      <c r="F3">
        <v>8.3541323448275904</v>
      </c>
      <c r="G3">
        <v>0</v>
      </c>
      <c r="H3">
        <v>0</v>
      </c>
      <c r="I3">
        <v>0</v>
      </c>
      <c r="J3">
        <v>-1.3307931034482799E-3</v>
      </c>
      <c r="K3">
        <v>2.5951415172413799</v>
      </c>
      <c r="L3">
        <v>0.70119168965517198</v>
      </c>
      <c r="M3">
        <v>-3.33362068965517E-3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42667.65289351852</v>
      </c>
      <c r="U3" s="1">
        <f>$F$2-F3</f>
        <v>1.211336206896549</v>
      </c>
      <c r="V3" s="8">
        <f>INDEX(LINEST(U3:U4,K3:K4),1)</f>
        <v>0.44881061302207997</v>
      </c>
      <c r="W3" s="8">
        <f>INDEX(LINEST(U3:U4,K3:K4),2)</f>
        <v>4.6609151664394499E-2</v>
      </c>
      <c r="X3" s="1">
        <f>L3^2/K3</f>
        <v>0.18945779348639033</v>
      </c>
      <c r="Y3" s="1">
        <f>L3^2</f>
        <v>0.49166978564147501</v>
      </c>
      <c r="Z3" s="8">
        <f>INDEX(LINEST(U3:U4,Y3:Y4),1)</f>
        <v>2.342853354974674</v>
      </c>
      <c r="AA3" s="1">
        <f>B3/A3</f>
        <v>0.9650378847671226</v>
      </c>
    </row>
    <row r="4" spans="1:27" x14ac:dyDescent="0.25">
      <c r="A4">
        <v>150.00054306896601</v>
      </c>
      <c r="B4">
        <v>145.29050317241399</v>
      </c>
      <c r="C4">
        <v>25.428685413793101</v>
      </c>
      <c r="D4">
        <v>100</v>
      </c>
      <c r="E4">
        <v>1E-3</v>
      </c>
      <c r="F4">
        <v>7.1630255172413797</v>
      </c>
      <c r="G4">
        <v>0</v>
      </c>
      <c r="H4">
        <v>0</v>
      </c>
      <c r="I4">
        <v>0</v>
      </c>
      <c r="J4">
        <v>-1.36720689655172E-3</v>
      </c>
      <c r="K4">
        <v>5.2490601034482802</v>
      </c>
      <c r="L4">
        <v>1.00003493103448</v>
      </c>
      <c r="M4">
        <v>-3.3775862068965499E-3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42667.694571759261</v>
      </c>
      <c r="U4" s="1">
        <f t="shared" ref="U4:U5" si="0">$F$2-F4</f>
        <v>2.4024430344827596</v>
      </c>
      <c r="V4" s="8"/>
      <c r="W4" s="8"/>
      <c r="X4" s="1">
        <f t="shared" ref="X4:X5" si="1">L4^2/K4</f>
        <v>0.19052360681337185</v>
      </c>
      <c r="Y4" s="1">
        <f>L4^2</f>
        <v>1.0000698632891372</v>
      </c>
      <c r="Z4" s="8"/>
      <c r="AA4" s="1">
        <f t="shared" ref="AA4:AA5" si="2">B4/A4</f>
        <v>0.96859984770597485</v>
      </c>
    </row>
    <row r="5" spans="1:27" x14ac:dyDescent="0.25">
      <c r="A5">
        <v>150.000658655172</v>
      </c>
      <c r="B5">
        <v>145.30050603448299</v>
      </c>
      <c r="C5">
        <v>25.4158146896552</v>
      </c>
      <c r="D5">
        <v>100</v>
      </c>
      <c r="E5">
        <v>1E-3</v>
      </c>
      <c r="F5">
        <v>7.1256921724137898</v>
      </c>
      <c r="G5">
        <v>0</v>
      </c>
      <c r="H5">
        <v>0</v>
      </c>
      <c r="I5">
        <v>0</v>
      </c>
      <c r="J5">
        <v>-1.3349310344827601E-3</v>
      </c>
      <c r="K5">
        <v>5.3136976296296297</v>
      </c>
      <c r="L5">
        <v>1.0002342142857099</v>
      </c>
      <c r="M5">
        <v>-3.3204482758620699E-3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42667.736250000002</v>
      </c>
      <c r="U5" s="1">
        <f t="shared" si="0"/>
        <v>2.4397763793103495</v>
      </c>
      <c r="V5" s="8"/>
      <c r="W5" s="8"/>
      <c r="X5" s="1">
        <f t="shared" si="1"/>
        <v>0.18828103387913045</v>
      </c>
      <c r="Y5" s="4">
        <f>Y10</f>
        <v>1.6940295301149997</v>
      </c>
      <c r="AA5" s="1">
        <f t="shared" si="2"/>
        <v>0.96866578678501725</v>
      </c>
    </row>
    <row r="6" spans="1:27" x14ac:dyDescent="0.25">
      <c r="A6">
        <v>149.997801172414</v>
      </c>
      <c r="B6">
        <v>144.235128482759</v>
      </c>
      <c r="C6">
        <v>25.367123931034499</v>
      </c>
      <c r="D6">
        <v>100</v>
      </c>
      <c r="E6">
        <v>1E-3</v>
      </c>
      <c r="F6">
        <v>9.5318425172413797</v>
      </c>
      <c r="G6">
        <v>0</v>
      </c>
      <c r="H6">
        <v>0</v>
      </c>
      <c r="I6">
        <v>0</v>
      </c>
      <c r="J6">
        <v>-1.3348275862069001E-3</v>
      </c>
      <c r="K6">
        <v>1.6414814814814799E-4</v>
      </c>
      <c r="L6">
        <v>7.0761724137931E-3</v>
      </c>
      <c r="M6">
        <v>-3.3628275862069E-3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42667.777928240743</v>
      </c>
      <c r="U6"/>
      <c r="V6"/>
      <c r="W6"/>
    </row>
    <row r="7" spans="1:27" x14ac:dyDescent="0.25">
      <c r="A7">
        <v>200.00021262069001</v>
      </c>
      <c r="B7">
        <v>191.234887965517</v>
      </c>
      <c r="C7">
        <v>25.441744482758601</v>
      </c>
      <c r="D7">
        <v>100</v>
      </c>
      <c r="E7">
        <v>1E-3</v>
      </c>
      <c r="F7">
        <v>14.211561344827601</v>
      </c>
      <c r="G7">
        <v>0</v>
      </c>
      <c r="H7">
        <v>0</v>
      </c>
      <c r="I7">
        <v>0</v>
      </c>
      <c r="J7">
        <v>-1.27227586206897E-3</v>
      </c>
      <c r="K7">
        <v>1.69777777777778E-4</v>
      </c>
      <c r="L7">
        <v>7.3686296296296304E-3</v>
      </c>
      <c r="M7">
        <v>-3.28441379310345E-3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42667.861273148148</v>
      </c>
      <c r="X7" s="1"/>
    </row>
    <row r="8" spans="1:27" x14ac:dyDescent="0.25">
      <c r="A8">
        <v>199.99914662069</v>
      </c>
      <c r="B8">
        <v>191.699497172414</v>
      </c>
      <c r="C8">
        <v>25.459795965517198</v>
      </c>
      <c r="D8">
        <v>100</v>
      </c>
      <c r="E8">
        <v>1E-3</v>
      </c>
      <c r="F8">
        <v>12.992276172413799</v>
      </c>
      <c r="G8">
        <v>0</v>
      </c>
      <c r="H8">
        <v>0</v>
      </c>
      <c r="I8">
        <v>0</v>
      </c>
      <c r="J8">
        <v>-1.3019655172413799E-3</v>
      </c>
      <c r="K8">
        <v>2.5573857241379301</v>
      </c>
      <c r="L8">
        <v>0.70120396551724096</v>
      </c>
      <c r="M8">
        <v>-3.35734482758621E-3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42667.902951388889</v>
      </c>
      <c r="U8" s="1">
        <f>$F$11-F8</f>
        <v>1.1793010000000006</v>
      </c>
      <c r="V8" s="8">
        <f>INDEX(LINEST(U8:U10,K8:K10),1)</f>
        <v>0.46938691769322877</v>
      </c>
      <c r="W8" s="8">
        <f>INDEX(LINEST(U8:U10,K8:K10),2)</f>
        <v>-1.710862615163844E-2</v>
      </c>
      <c r="X8" s="1">
        <f>L8^2/K8</f>
        <v>0.19226157267412095</v>
      </c>
      <c r="Y8" s="1">
        <f>L8^2</f>
        <v>0.49168700125710407</v>
      </c>
      <c r="Z8" s="8">
        <f>INDEX(LINEST(U8:U10,Y8:Y10),1)</f>
        <v>2.4284130162755164</v>
      </c>
      <c r="AA8" s="1">
        <f>B8/A8</f>
        <v>0.95850157568913652</v>
      </c>
    </row>
    <row r="9" spans="1:27" x14ac:dyDescent="0.25">
      <c r="A9">
        <v>200.00041103448299</v>
      </c>
      <c r="B9">
        <v>192.18245413793099</v>
      </c>
      <c r="C9">
        <v>25.4707381724138</v>
      </c>
      <c r="D9">
        <v>100</v>
      </c>
      <c r="E9">
        <v>1E-3</v>
      </c>
      <c r="F9">
        <v>11.7441707931034</v>
      </c>
      <c r="G9">
        <v>0</v>
      </c>
      <c r="H9">
        <v>0</v>
      </c>
      <c r="I9">
        <v>0</v>
      </c>
      <c r="J9">
        <v>-1.36141379310345E-3</v>
      </c>
      <c r="K9">
        <v>5.1931251034482804</v>
      </c>
      <c r="L9">
        <v>1.0002329655172399</v>
      </c>
      <c r="M9">
        <v>-3.49227586206896E-3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42667.944513888891</v>
      </c>
      <c r="U9" s="1">
        <f t="shared" ref="U9:U10" si="3">$F$11-F9</f>
        <v>2.4274063793103995</v>
      </c>
      <c r="V9" s="8"/>
      <c r="W9" s="8"/>
      <c r="X9" s="1">
        <f t="shared" ref="X9:X10" si="4">L9^2/K9</f>
        <v>0.19265200921947631</v>
      </c>
      <c r="Y9" s="1">
        <f>L9^2</f>
        <v>1.000465985307412</v>
      </c>
      <c r="AA9" s="1">
        <f t="shared" ref="AA9:AA10" si="5">B9/A9</f>
        <v>0.96091029585332166</v>
      </c>
    </row>
    <row r="10" spans="1:27" x14ac:dyDescent="0.25">
      <c r="A10">
        <v>200.001085931034</v>
      </c>
      <c r="B10">
        <v>192.82353162069001</v>
      </c>
      <c r="C10">
        <v>25.493351206896602</v>
      </c>
      <c r="D10">
        <v>100</v>
      </c>
      <c r="E10">
        <v>1E-3</v>
      </c>
      <c r="F10">
        <v>10.071265827586201</v>
      </c>
      <c r="G10">
        <v>0</v>
      </c>
      <c r="H10">
        <v>0</v>
      </c>
      <c r="I10">
        <v>0</v>
      </c>
      <c r="J10">
        <v>-1.23741379310345E-3</v>
      </c>
      <c r="K10">
        <v>8.7781658571428594</v>
      </c>
      <c r="L10">
        <v>1.3015488965517199</v>
      </c>
      <c r="M10">
        <v>-3.1752413793103501E-3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42667.986192129632</v>
      </c>
      <c r="U10" s="1">
        <f t="shared" si="3"/>
        <v>4.100311344827599</v>
      </c>
      <c r="V10" s="8"/>
      <c r="W10" s="8"/>
      <c r="X10" s="1">
        <f t="shared" si="4"/>
        <v>0.19298217391695272</v>
      </c>
      <c r="Y10" s="1">
        <f t="shared" ref="Y10" si="6">L10^2</f>
        <v>1.6940295301149997</v>
      </c>
      <c r="AA10" s="1">
        <f t="shared" si="5"/>
        <v>0.96411242330544633</v>
      </c>
    </row>
    <row r="11" spans="1:27" x14ac:dyDescent="0.25">
      <c r="A11">
        <v>199.99812731034501</v>
      </c>
      <c r="B11">
        <v>191.18362896551699</v>
      </c>
      <c r="C11">
        <v>25.4245983793103</v>
      </c>
      <c r="D11">
        <v>100</v>
      </c>
      <c r="E11">
        <v>1E-3</v>
      </c>
      <c r="F11">
        <v>14.1715771724138</v>
      </c>
      <c r="G11">
        <v>0</v>
      </c>
      <c r="H11">
        <v>0</v>
      </c>
      <c r="I11">
        <v>0</v>
      </c>
      <c r="J11">
        <v>-1.2741724137930999E-3</v>
      </c>
      <c r="K11">
        <v>1.80896551724138E-4</v>
      </c>
      <c r="L11">
        <v>7.3550689655172401E-3</v>
      </c>
      <c r="M11">
        <v>-3.2877586206896598E-3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42668.027870370373</v>
      </c>
      <c r="V11" s="8"/>
      <c r="W11" s="8"/>
      <c r="X11" s="1"/>
    </row>
    <row r="12" spans="1:27" x14ac:dyDescent="0.25">
      <c r="A12">
        <v>249.99992106896599</v>
      </c>
      <c r="B12">
        <v>237.81222682758599</v>
      </c>
      <c r="C12">
        <v>25.510140448275902</v>
      </c>
      <c r="D12">
        <v>100</v>
      </c>
      <c r="E12">
        <v>1E-3</v>
      </c>
      <c r="F12">
        <v>19.363047896551699</v>
      </c>
      <c r="G12">
        <v>0</v>
      </c>
      <c r="H12">
        <v>0</v>
      </c>
      <c r="I12">
        <v>0</v>
      </c>
      <c r="J12">
        <v>-1.19962068965517E-3</v>
      </c>
      <c r="K12">
        <v>1.65620689655172E-4</v>
      </c>
      <c r="L12">
        <v>7.40348275862069E-3</v>
      </c>
      <c r="M12">
        <v>-3.1045517241379298E-3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42668.111215277779</v>
      </c>
      <c r="V12" s="8"/>
      <c r="W12" s="8"/>
      <c r="X12" s="1"/>
    </row>
    <row r="13" spans="1:27" x14ac:dyDescent="0.25">
      <c r="A13">
        <v>250.00090820689701</v>
      </c>
      <c r="B13">
        <v>238.19563296551701</v>
      </c>
      <c r="C13">
        <v>25.528632206896599</v>
      </c>
      <c r="D13">
        <v>100</v>
      </c>
      <c r="E13">
        <v>1E-3</v>
      </c>
      <c r="F13">
        <v>18.1030114482759</v>
      </c>
      <c r="G13">
        <v>0</v>
      </c>
      <c r="H13">
        <v>0</v>
      </c>
      <c r="I13">
        <v>0</v>
      </c>
      <c r="J13">
        <v>-1.23593103448276E-3</v>
      </c>
      <c r="K13">
        <v>2.4905435517241399</v>
      </c>
      <c r="L13">
        <v>0.70133455172413794</v>
      </c>
      <c r="M13">
        <v>-3.2032758620689698E-3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42668.15289351852</v>
      </c>
      <c r="U13" s="1">
        <f>$F$12-F13</f>
        <v>1.2600364482757982</v>
      </c>
      <c r="V13" s="8">
        <f>INDEX(LINEST(U13:U15,K13:K15),1)</f>
        <v>0.49891576810466204</v>
      </c>
      <c r="W13" s="8">
        <f>INDEX(LINEST(U13:U15,K13:K15),2)</f>
        <v>1.6930236937092502E-2</v>
      </c>
      <c r="X13" s="1">
        <f>L13^2/K13</f>
        <v>0.19749510226455921</v>
      </c>
      <c r="Y13" s="1">
        <f>L13^2</f>
        <v>0.4918701534420975</v>
      </c>
      <c r="Z13" s="8">
        <f>INDEX(LINEST(U13:U15,Y13:Y15),1)</f>
        <v>2.484995661162102</v>
      </c>
      <c r="AA13" s="1">
        <f>B13/A13</f>
        <v>0.95277907057997513</v>
      </c>
    </row>
    <row r="14" spans="1:27" x14ac:dyDescent="0.25">
      <c r="A14">
        <v>250.001030172414</v>
      </c>
      <c r="B14">
        <v>238.58218651724101</v>
      </c>
      <c r="C14">
        <v>25.548706551724099</v>
      </c>
      <c r="D14">
        <v>100</v>
      </c>
      <c r="E14">
        <v>1E-3</v>
      </c>
      <c r="F14">
        <v>16.8320665517241</v>
      </c>
      <c r="G14">
        <v>0</v>
      </c>
      <c r="H14">
        <v>0</v>
      </c>
      <c r="I14">
        <v>0</v>
      </c>
      <c r="J14">
        <v>-1.2671724137931E-3</v>
      </c>
      <c r="K14">
        <v>5.04089584615385</v>
      </c>
      <c r="L14">
        <v>1.00034965384615</v>
      </c>
      <c r="M14">
        <v>-3.2964137931034499E-3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42668.194571759261</v>
      </c>
      <c r="U14" s="1">
        <f t="shared" ref="U14:U15" si="7">$F$12-F14</f>
        <v>2.5309813448275982</v>
      </c>
      <c r="V14" s="8"/>
      <c r="W14" s="8"/>
      <c r="X14" s="1">
        <f t="shared" ref="X14:X15" si="8">L14^2/K14</f>
        <v>0.19851618848932084</v>
      </c>
      <c r="Y14" s="1">
        <f>L14^2</f>
        <v>1.0006994299501122</v>
      </c>
      <c r="AA14" s="1">
        <f t="shared" ref="AA14:AA15" si="9">B14/A14</f>
        <v>0.95432481359257615</v>
      </c>
    </row>
    <row r="15" spans="1:27" x14ac:dyDescent="0.25">
      <c r="A15">
        <v>250.001515965517</v>
      </c>
      <c r="B15">
        <v>239.135359034483</v>
      </c>
      <c r="C15">
        <v>25.578159172413802</v>
      </c>
      <c r="D15">
        <v>100</v>
      </c>
      <c r="E15">
        <v>1E-3</v>
      </c>
      <c r="F15">
        <v>15.1148583103448</v>
      </c>
      <c r="G15">
        <v>0</v>
      </c>
      <c r="H15">
        <v>0</v>
      </c>
      <c r="I15">
        <v>0</v>
      </c>
      <c r="J15">
        <v>-1.1988620689655199E-3</v>
      </c>
      <c r="K15">
        <v>8.4801144137931104</v>
      </c>
      <c r="L15">
        <v>1.3015734482758601</v>
      </c>
      <c r="M15">
        <v>-3.15051724137931E-3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42668.236250000002</v>
      </c>
      <c r="U15" s="1">
        <f t="shared" si="7"/>
        <v>4.2481895862068981</v>
      </c>
      <c r="V15" s="8"/>
      <c r="W15" s="8"/>
      <c r="X15" s="1">
        <f t="shared" si="8"/>
        <v>0.19977247459081793</v>
      </c>
      <c r="Y15" s="1">
        <f t="shared" ref="Y15" si="10">L15^2</f>
        <v>1.694093441256713</v>
      </c>
      <c r="AA15" s="1">
        <f t="shared" si="9"/>
        <v>0.95653563583777312</v>
      </c>
    </row>
    <row r="16" spans="1:27" x14ac:dyDescent="0.25">
      <c r="A16">
        <v>249.999840586207</v>
      </c>
      <c r="B16">
        <v>237.73888168965499</v>
      </c>
      <c r="C16">
        <v>25.508632034482801</v>
      </c>
      <c r="D16">
        <v>100</v>
      </c>
      <c r="E16">
        <v>1E-3</v>
      </c>
      <c r="F16">
        <v>19.338588551724101</v>
      </c>
      <c r="G16">
        <v>0</v>
      </c>
      <c r="H16">
        <v>0</v>
      </c>
      <c r="I16">
        <v>0</v>
      </c>
      <c r="J16">
        <v>-1.23813793103448E-3</v>
      </c>
      <c r="K16">
        <v>1.8134482758620701E-4</v>
      </c>
      <c r="L16">
        <v>7.5349310344827603E-3</v>
      </c>
      <c r="M16">
        <v>-3.2542413793103398E-3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42668.277928240743</v>
      </c>
      <c r="V16" s="8"/>
      <c r="W16" s="8"/>
      <c r="X16" s="1"/>
    </row>
    <row r="17" spans="1:27" x14ac:dyDescent="0.25">
      <c r="A17">
        <v>300.00072393103397</v>
      </c>
      <c r="B17">
        <v>284.20621055172398</v>
      </c>
      <c r="C17">
        <v>25.609431344827598</v>
      </c>
      <c r="D17">
        <v>100</v>
      </c>
      <c r="E17">
        <v>1E-3</v>
      </c>
      <c r="F17">
        <v>25.158276896551701</v>
      </c>
      <c r="G17">
        <v>0</v>
      </c>
      <c r="H17">
        <v>0</v>
      </c>
      <c r="I17">
        <v>0</v>
      </c>
      <c r="J17">
        <v>-1.31024137931035E-3</v>
      </c>
      <c r="K17">
        <v>1.5470370370370399E-4</v>
      </c>
      <c r="L17">
        <v>7.4511785714285704E-3</v>
      </c>
      <c r="M17">
        <v>-3.4419655172413799E-3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42668.361273148148</v>
      </c>
      <c r="V17" s="8"/>
      <c r="W17" s="8"/>
      <c r="X17" s="1"/>
    </row>
    <row r="18" spans="1:27" x14ac:dyDescent="0.25">
      <c r="A18">
        <v>300.00012524137901</v>
      </c>
      <c r="B18">
        <v>284.62632803448298</v>
      </c>
      <c r="C18">
        <v>25.641235862068999</v>
      </c>
      <c r="D18">
        <v>100</v>
      </c>
      <c r="E18">
        <v>1E-3</v>
      </c>
      <c r="F18">
        <v>23.509291862068999</v>
      </c>
      <c r="G18">
        <v>0</v>
      </c>
      <c r="H18">
        <v>0</v>
      </c>
      <c r="I18">
        <v>0</v>
      </c>
      <c r="J18">
        <v>-1.1777586206896599E-3</v>
      </c>
      <c r="K18">
        <v>3.0701763333333298</v>
      </c>
      <c r="L18">
        <v>0.80045224137931004</v>
      </c>
      <c r="M18">
        <v>-3.03241379310345E-3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42668.402951388889</v>
      </c>
      <c r="U18" s="1">
        <f>$F$17-F18</f>
        <v>1.6489850344827026</v>
      </c>
      <c r="V18" s="8">
        <f>INDEX(LINEST(U18:U20,K18:K20),1)</f>
        <v>0.52330050785206739</v>
      </c>
      <c r="W18" s="8">
        <f>INDEX(LINEST(U18:U20,K18:K20),2)</f>
        <v>4.4255350208829647E-2</v>
      </c>
      <c r="X18" s="1">
        <f>L18^2/K18</f>
        <v>0.20869283101844485</v>
      </c>
      <c r="Y18" s="1">
        <f>L18^2</f>
        <v>0.64072379072916119</v>
      </c>
      <c r="Z18" s="8">
        <f>INDEX(LINEST(U18:U20,Y18:Y20),1)</f>
        <v>2.461623112138966</v>
      </c>
      <c r="AA18" s="1">
        <f>B18/A18</f>
        <v>0.94875403070406616</v>
      </c>
    </row>
    <row r="19" spans="1:27" x14ac:dyDescent="0.25">
      <c r="A19">
        <v>300.00190044827599</v>
      </c>
      <c r="B19">
        <v>285.01657103448298</v>
      </c>
      <c r="C19">
        <v>25.679549482758599</v>
      </c>
      <c r="D19">
        <v>100</v>
      </c>
      <c r="E19">
        <v>1E-3</v>
      </c>
      <c r="F19">
        <v>22.0853569310345</v>
      </c>
      <c r="G19">
        <v>0</v>
      </c>
      <c r="H19">
        <v>0</v>
      </c>
      <c r="I19">
        <v>0</v>
      </c>
      <c r="J19">
        <v>-1.3855172413793099E-3</v>
      </c>
      <c r="K19">
        <v>5.78119529629629</v>
      </c>
      <c r="L19">
        <v>1.1013662500000001</v>
      </c>
      <c r="M19">
        <v>-3.5218275862068998E-3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42668.44462962963</v>
      </c>
      <c r="U19" s="1">
        <f t="shared" ref="U19:U20" si="11">$F$17-F19</f>
        <v>3.072919965517201</v>
      </c>
      <c r="V19" s="8"/>
      <c r="W19" s="8"/>
      <c r="X19" s="1">
        <f t="shared" ref="X19:X20" si="12">L19^2/K19</f>
        <v>0.20981951905623622</v>
      </c>
      <c r="Y19" s="1">
        <f>L19^2</f>
        <v>1.2130076166390626</v>
      </c>
      <c r="AA19" s="1">
        <f t="shared" ref="AA19:AA20" si="13">B19/A19</f>
        <v>0.95004921838361267</v>
      </c>
    </row>
    <row r="20" spans="1:27" x14ac:dyDescent="0.25">
      <c r="A20">
        <v>300.00175524137899</v>
      </c>
      <c r="B20">
        <v>285.51428224137902</v>
      </c>
      <c r="C20">
        <v>25.714527827586199</v>
      </c>
      <c r="D20">
        <v>100</v>
      </c>
      <c r="E20">
        <v>1E-3</v>
      </c>
      <c r="F20">
        <v>20.257499724137901</v>
      </c>
      <c r="G20">
        <v>0</v>
      </c>
      <c r="H20">
        <v>0</v>
      </c>
      <c r="I20">
        <v>0</v>
      </c>
      <c r="J20">
        <v>-1.3254827586206899E-3</v>
      </c>
      <c r="K20">
        <v>9.2833635357142903</v>
      </c>
      <c r="L20">
        <v>1.40042646428571</v>
      </c>
      <c r="M20">
        <v>-3.3387241379310298E-3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42668.486307870371</v>
      </c>
      <c r="U20" s="1">
        <f t="shared" si="11"/>
        <v>4.9007771724138003</v>
      </c>
      <c r="V20" s="8"/>
      <c r="W20" s="8"/>
      <c r="X20" s="1">
        <f t="shared" si="12"/>
        <v>0.21125901989368501</v>
      </c>
      <c r="Y20" s="1">
        <f t="shared" ref="Y20" si="14">L20^2</f>
        <v>1.9611942818717751</v>
      </c>
      <c r="AA20" s="1">
        <f t="shared" si="13"/>
        <v>0.95170870587625911</v>
      </c>
    </row>
    <row r="21" spans="1:27" x14ac:dyDescent="0.25">
      <c r="A21">
        <v>299.99966534482797</v>
      </c>
      <c r="B21">
        <v>284.13462868965502</v>
      </c>
      <c r="C21">
        <v>25.665439931034498</v>
      </c>
      <c r="D21">
        <v>100</v>
      </c>
      <c r="E21">
        <v>1E-3</v>
      </c>
      <c r="F21">
        <v>25.1598084482759</v>
      </c>
      <c r="G21">
        <v>0</v>
      </c>
      <c r="H21">
        <v>0</v>
      </c>
      <c r="I21">
        <v>0</v>
      </c>
      <c r="J21">
        <v>-1.2454827586206899E-3</v>
      </c>
      <c r="K21">
        <v>8.0847037037037103E-3</v>
      </c>
      <c r="L21">
        <v>4.2020857142857103E-2</v>
      </c>
      <c r="M21">
        <v>-3.1310689655172398E-3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42668.527870370373</v>
      </c>
      <c r="V21" s="8"/>
      <c r="W21" s="8"/>
      <c r="X21" s="1"/>
    </row>
    <row r="22" spans="1:27" x14ac:dyDescent="0.25">
      <c r="A22">
        <v>350.00064086206902</v>
      </c>
      <c r="B22">
        <v>330.25927000000001</v>
      </c>
      <c r="C22">
        <v>25.823748827586201</v>
      </c>
      <c r="D22">
        <v>100</v>
      </c>
      <c r="E22">
        <v>1E-3</v>
      </c>
      <c r="F22">
        <v>31.658278172413802</v>
      </c>
      <c r="G22">
        <v>0</v>
      </c>
      <c r="H22">
        <v>0</v>
      </c>
      <c r="I22">
        <v>0</v>
      </c>
      <c r="J22">
        <v>-1.2969655172413799E-3</v>
      </c>
      <c r="K22">
        <v>7.1347586206896496E-3</v>
      </c>
      <c r="L22">
        <v>4.1484172413793097E-2</v>
      </c>
      <c r="M22">
        <v>-3.1687241379310298E-3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42668.611215277779</v>
      </c>
      <c r="V22" s="8"/>
      <c r="W22" s="8"/>
      <c r="X22" s="1"/>
    </row>
    <row r="23" spans="1:27" x14ac:dyDescent="0.25">
      <c r="A23">
        <v>350.00115434482802</v>
      </c>
      <c r="B23">
        <v>330.62424862069003</v>
      </c>
      <c r="C23">
        <v>25.859675965517301</v>
      </c>
      <c r="D23">
        <v>100</v>
      </c>
      <c r="E23">
        <v>1E-3</v>
      </c>
      <c r="F23">
        <v>30.058022724137899</v>
      </c>
      <c r="G23">
        <v>0</v>
      </c>
      <c r="H23">
        <v>0</v>
      </c>
      <c r="I23">
        <v>0</v>
      </c>
      <c r="J23">
        <v>-1.2154827586206901E-3</v>
      </c>
      <c r="K23">
        <v>2.86573820689655</v>
      </c>
      <c r="L23">
        <v>0.79951910344827604</v>
      </c>
      <c r="M23">
        <v>-2.8851379310344798E-3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42668.65289351852</v>
      </c>
      <c r="U23" s="1">
        <f>$F$22-F23</f>
        <v>1.6002554482759024</v>
      </c>
      <c r="V23" s="8">
        <f>INDEX(LINEST(U23:U25,K23:K25),1)</f>
        <v>0.55901216171361456</v>
      </c>
      <c r="W23" s="8">
        <f>INDEX(LINEST(U23:U25,K23:K25),2)</f>
        <v>-2.6564310956809223E-3</v>
      </c>
      <c r="X23" s="1">
        <f>L23^2/K23</f>
        <v>0.22305973212779606</v>
      </c>
      <c r="Y23" s="1">
        <f>L23^2</f>
        <v>0.63923079677873507</v>
      </c>
      <c r="Z23" s="8">
        <f>INDEX(LINEST(U23:U25,Y23:Y25),1)</f>
        <v>2.463928122417574</v>
      </c>
      <c r="AA23" s="1">
        <f>B23/A23</f>
        <v>0.94463759480905174</v>
      </c>
    </row>
    <row r="24" spans="1:27" x14ac:dyDescent="0.25">
      <c r="A24">
        <v>350.00077234482802</v>
      </c>
      <c r="B24">
        <v>330.93698006896602</v>
      </c>
      <c r="C24">
        <v>25.868806965517201</v>
      </c>
      <c r="D24">
        <v>100</v>
      </c>
      <c r="E24">
        <v>1E-3</v>
      </c>
      <c r="F24">
        <v>28.641341758620701</v>
      </c>
      <c r="G24">
        <v>0</v>
      </c>
      <c r="H24">
        <v>0</v>
      </c>
      <c r="I24">
        <v>0</v>
      </c>
      <c r="J24">
        <v>-1.2116551724137899E-3</v>
      </c>
      <c r="K24">
        <v>5.4046083703703696</v>
      </c>
      <c r="L24">
        <v>1.1006369259259301</v>
      </c>
      <c r="M24">
        <v>-2.8941379310344802E-3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42668.694571759261</v>
      </c>
      <c r="U24" s="1">
        <f t="shared" ref="U24:U25" si="15">$F$22-F24</f>
        <v>3.0169364137931005</v>
      </c>
      <c r="V24" s="8"/>
      <c r="W24" s="8"/>
      <c r="X24" s="1">
        <f t="shared" ref="X24:X25" si="16">L24^2/K24</f>
        <v>0.22414235402382465</v>
      </c>
      <c r="Y24" s="1">
        <f>L24^2</f>
        <v>1.2114016427116814</v>
      </c>
      <c r="AA24" s="1">
        <f t="shared" ref="AA24:AA25" si="17">B24/A24</f>
        <v>0.94553214226316062</v>
      </c>
    </row>
    <row r="25" spans="1:27" x14ac:dyDescent="0.25">
      <c r="A25">
        <v>350.000383</v>
      </c>
      <c r="B25">
        <v>331.338570482759</v>
      </c>
      <c r="C25">
        <v>25.888638448275898</v>
      </c>
      <c r="D25">
        <v>100</v>
      </c>
      <c r="E25">
        <v>1E-3</v>
      </c>
      <c r="F25">
        <v>26.805972689655199</v>
      </c>
      <c r="G25">
        <v>0</v>
      </c>
      <c r="H25">
        <v>0</v>
      </c>
      <c r="I25">
        <v>0</v>
      </c>
      <c r="J25">
        <v>-1.29096551724138E-3</v>
      </c>
      <c r="K25">
        <v>8.68360771428571</v>
      </c>
      <c r="L25">
        <v>1.39959192857143</v>
      </c>
      <c r="M25">
        <v>-3.07955172413793E-3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42668.736250000002</v>
      </c>
      <c r="U25" s="1">
        <f t="shared" si="15"/>
        <v>4.8523054827586023</v>
      </c>
      <c r="V25" s="8"/>
      <c r="W25" s="8"/>
      <c r="X25" s="1">
        <f t="shared" si="16"/>
        <v>0.2255810753979258</v>
      </c>
      <c r="Y25" s="1">
        <f t="shared" ref="Y25" si="18">L25^2</f>
        <v>1.9588575665222949</v>
      </c>
      <c r="AA25" s="1">
        <f t="shared" si="17"/>
        <v>0.94668059401169002</v>
      </c>
    </row>
    <row r="26" spans="1:27" x14ac:dyDescent="0.25">
      <c r="A26">
        <v>349.99950427586202</v>
      </c>
      <c r="B26">
        <v>330.177798517241</v>
      </c>
      <c r="C26">
        <v>25.8230462068965</v>
      </c>
      <c r="D26">
        <v>100</v>
      </c>
      <c r="E26">
        <v>1E-3</v>
      </c>
      <c r="F26">
        <v>31.649326965517201</v>
      </c>
      <c r="G26">
        <v>0</v>
      </c>
      <c r="H26">
        <v>0</v>
      </c>
      <c r="I26">
        <v>0</v>
      </c>
      <c r="J26">
        <v>-1.2651034482758601E-3</v>
      </c>
      <c r="K26" s="7">
        <v>7.3750000000000004E-5</v>
      </c>
      <c r="L26">
        <v>6.1858214285714303E-3</v>
      </c>
      <c r="M26">
        <v>-2.9936551724137899E-3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42668.777928240743</v>
      </c>
      <c r="V26" s="8"/>
      <c r="W26" s="8"/>
      <c r="X26" s="1"/>
    </row>
    <row r="27" spans="1:27" x14ac:dyDescent="0.25">
      <c r="A27">
        <v>399.99941486206899</v>
      </c>
      <c r="B27">
        <v>376.14154996551702</v>
      </c>
      <c r="C27">
        <v>25.909790379310301</v>
      </c>
      <c r="D27">
        <v>100</v>
      </c>
      <c r="E27">
        <v>1E-3</v>
      </c>
      <c r="F27">
        <v>38.811232551724103</v>
      </c>
      <c r="G27">
        <v>0</v>
      </c>
      <c r="H27">
        <v>0</v>
      </c>
      <c r="I27">
        <v>0</v>
      </c>
      <c r="J27">
        <v>-1.21203448275862E-3</v>
      </c>
      <c r="K27" s="7">
        <v>7.2517241379310403E-5</v>
      </c>
      <c r="L27">
        <v>6.31931034482759E-3</v>
      </c>
      <c r="M27">
        <v>-2.9361724137931E-3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42668.861273148148</v>
      </c>
      <c r="V27" s="8"/>
      <c r="W27" s="8"/>
      <c r="X27" s="1"/>
    </row>
    <row r="28" spans="1:27" x14ac:dyDescent="0.25">
      <c r="A28">
        <v>399.99964955172402</v>
      </c>
      <c r="B28">
        <v>376.571627965517</v>
      </c>
      <c r="C28">
        <v>25.9286672758621</v>
      </c>
      <c r="D28">
        <v>100</v>
      </c>
      <c r="E28">
        <v>1E-3</v>
      </c>
      <c r="F28">
        <v>36.7939357931035</v>
      </c>
      <c r="G28">
        <v>0</v>
      </c>
      <c r="H28">
        <v>0</v>
      </c>
      <c r="I28">
        <v>0</v>
      </c>
      <c r="J28">
        <v>-1.2785172413793101E-3</v>
      </c>
      <c r="K28">
        <v>3.4585541071428598</v>
      </c>
      <c r="L28">
        <v>0.90046979310344799</v>
      </c>
      <c r="M28">
        <v>-3.0886896551724102E-3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42668.902951388889</v>
      </c>
      <c r="U28" s="1">
        <f>$F$27-F28</f>
        <v>2.0172967586206028</v>
      </c>
      <c r="V28" s="8">
        <f>INDEX(LINEST(U28:U30,K28:K30),1)</f>
        <v>0.57669088198171503</v>
      </c>
      <c r="W28" s="8">
        <f>INDEX(LINEST(U28:U30,K28:K30),2)</f>
        <v>2.4972580172558434E-2</v>
      </c>
      <c r="X28" s="1">
        <f>L28^2/K28</f>
        <v>0.23444648346462127</v>
      </c>
      <c r="Y28" s="1">
        <f>L28^2</f>
        <v>0.81084584829176642</v>
      </c>
      <c r="Z28" s="8">
        <f>INDEX(LINEST(U29:U30,Y29:Y30),1)</f>
        <v>2.4048769627127964</v>
      </c>
      <c r="AA28" s="1">
        <f>B28/A28</f>
        <v>0.94142989472000138</v>
      </c>
    </row>
    <row r="29" spans="1:27" x14ac:dyDescent="0.25">
      <c r="A29">
        <v>399.99963796551702</v>
      </c>
      <c r="B29">
        <v>376.60150037930998</v>
      </c>
      <c r="C29">
        <v>25.915384</v>
      </c>
      <c r="D29">
        <v>100</v>
      </c>
      <c r="E29">
        <v>1E-3</v>
      </c>
      <c r="F29">
        <v>36.782542206896601</v>
      </c>
      <c r="G29">
        <v>0</v>
      </c>
      <c r="H29">
        <v>0</v>
      </c>
      <c r="I29">
        <v>0</v>
      </c>
      <c r="J29">
        <v>-1.31024137931034E-3</v>
      </c>
      <c r="K29">
        <v>3.4706997500000001</v>
      </c>
      <c r="L29">
        <v>0.90044267857142901</v>
      </c>
      <c r="M29">
        <v>-3.16351724137931E-3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42668.94462962963</v>
      </c>
      <c r="U29" s="1">
        <f t="shared" ref="U29:U30" si="19">$F$27-F29</f>
        <v>2.0286903448275027</v>
      </c>
      <c r="V29" s="8"/>
      <c r="W29" s="8"/>
      <c r="X29" s="1">
        <f t="shared" ref="X29:X30" si="20">L29^2/K29</f>
        <v>0.2336119733183171</v>
      </c>
      <c r="Y29" s="1">
        <f>L29^2</f>
        <v>0.81079701739288979</v>
      </c>
      <c r="AA29" s="1">
        <f t="shared" ref="AA29:AA30" si="21">B29/A29</f>
        <v>0.94150460309110551</v>
      </c>
    </row>
    <row r="30" spans="1:27" x14ac:dyDescent="0.25">
      <c r="A30">
        <v>400.00060200000001</v>
      </c>
      <c r="B30">
        <v>377.34370996551701</v>
      </c>
      <c r="C30">
        <v>25.9499792413793</v>
      </c>
      <c r="D30">
        <v>100</v>
      </c>
      <c r="E30">
        <v>1E-3</v>
      </c>
      <c r="F30">
        <v>33.314161068965497</v>
      </c>
      <c r="G30">
        <v>0</v>
      </c>
      <c r="H30">
        <v>0</v>
      </c>
      <c r="I30">
        <v>0</v>
      </c>
      <c r="J30">
        <v>-1.22427586206897E-3</v>
      </c>
      <c r="K30">
        <v>9.4887980689655205</v>
      </c>
      <c r="L30">
        <v>1.5010080344827601</v>
      </c>
      <c r="M30">
        <v>-2.96989655172414E-3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42668.986307870371</v>
      </c>
      <c r="U30" s="1">
        <f t="shared" si="19"/>
        <v>5.4970714827586065</v>
      </c>
      <c r="V30" s="8"/>
      <c r="W30" s="8"/>
      <c r="X30" s="1">
        <f t="shared" si="20"/>
        <v>0.23744051703983896</v>
      </c>
      <c r="Y30" s="1">
        <f t="shared" ref="Y30" si="22">L30^2</f>
        <v>2.2530251195817987</v>
      </c>
      <c r="AA30" s="1">
        <f t="shared" si="21"/>
        <v>0.94335785516022042</v>
      </c>
    </row>
    <row r="31" spans="1:27" x14ac:dyDescent="0.25">
      <c r="A31">
        <v>399.998825482759</v>
      </c>
      <c r="B31">
        <v>376.16180527586198</v>
      </c>
      <c r="C31">
        <v>25.889428379310299</v>
      </c>
      <c r="D31">
        <v>100</v>
      </c>
      <c r="E31">
        <v>1E-3</v>
      </c>
      <c r="F31">
        <v>38.7825533793104</v>
      </c>
      <c r="G31">
        <v>0</v>
      </c>
      <c r="H31">
        <v>0</v>
      </c>
      <c r="I31">
        <v>0</v>
      </c>
      <c r="J31">
        <v>-1.2893448275862101E-3</v>
      </c>
      <c r="K31" s="7">
        <v>8.9793103448275905E-5</v>
      </c>
      <c r="L31">
        <v>6.6843793103448304E-3</v>
      </c>
      <c r="M31">
        <v>-3.1619310344827602E-3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42669.027974537035</v>
      </c>
      <c r="V31" s="8"/>
      <c r="W31" s="8"/>
      <c r="X31" s="1"/>
    </row>
    <row r="32" spans="1:27" x14ac:dyDescent="0.25">
      <c r="A32">
        <v>450.00048837931001</v>
      </c>
      <c r="B32">
        <v>422.24853310344798</v>
      </c>
      <c r="C32">
        <v>26.010684620689702</v>
      </c>
      <c r="D32">
        <v>100</v>
      </c>
      <c r="E32">
        <v>1E-3</v>
      </c>
      <c r="F32">
        <v>46.731144827586199</v>
      </c>
      <c r="G32">
        <v>0</v>
      </c>
      <c r="H32">
        <v>0</v>
      </c>
      <c r="I32">
        <v>0</v>
      </c>
      <c r="J32">
        <v>-1.2222413793103501E-3</v>
      </c>
      <c r="K32" s="7">
        <v>8.5275862068965501E-5</v>
      </c>
      <c r="L32">
        <v>6.8223448275862098E-3</v>
      </c>
      <c r="M32">
        <v>-2.99331034482759E-3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42669.111215277779</v>
      </c>
      <c r="V32" s="8"/>
      <c r="W32" s="8"/>
      <c r="X32" s="1"/>
    </row>
    <row r="33" spans="1:27" x14ac:dyDescent="0.25">
      <c r="A33">
        <v>449.99918344827603</v>
      </c>
      <c r="B33">
        <v>422.62321517241401</v>
      </c>
      <c r="C33">
        <v>26.026607172413801</v>
      </c>
      <c r="D33">
        <v>100</v>
      </c>
      <c r="E33">
        <v>1E-3</v>
      </c>
      <c r="F33">
        <v>44.756372827586198</v>
      </c>
      <c r="G33">
        <v>0</v>
      </c>
      <c r="H33">
        <v>0</v>
      </c>
      <c r="I33">
        <v>0</v>
      </c>
      <c r="J33">
        <v>-1.3329310344827601E-3</v>
      </c>
      <c r="K33">
        <v>3.3074489310344801</v>
      </c>
      <c r="L33">
        <v>0.90090906896551703</v>
      </c>
      <c r="M33">
        <v>-3.2781034482758601E-3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42669.15289351852</v>
      </c>
      <c r="U33" s="1">
        <f>$F$32-F33</f>
        <v>1.9747720000000015</v>
      </c>
      <c r="V33" s="8">
        <f>INDEX(LINEST(U33:U35,K33:K35),1)</f>
        <v>0.59391537214541223</v>
      </c>
      <c r="W33" s="8">
        <f>INDEX(LINEST(U33:U35,K33:K35),2)</f>
        <v>1.103645969378908E-2</v>
      </c>
      <c r="X33" s="1">
        <f>L33^2/K33</f>
        <v>0.24539672946377336</v>
      </c>
      <c r="Y33" s="1">
        <f>L33^2</f>
        <v>0.81163715054431473</v>
      </c>
      <c r="Z33" s="8">
        <f>INDEX(LINEST(U33:U35,Y33:Y35),1)</f>
        <v>2.3784418203073119</v>
      </c>
      <c r="AA33" s="1">
        <f>B33/A33</f>
        <v>0.93916440455272809</v>
      </c>
    </row>
    <row r="34" spans="1:27" x14ac:dyDescent="0.25">
      <c r="A34">
        <v>450.00056934482802</v>
      </c>
      <c r="B34">
        <v>422.91268193103502</v>
      </c>
      <c r="C34">
        <v>26.037110862068999</v>
      </c>
      <c r="D34">
        <v>100</v>
      </c>
      <c r="E34">
        <v>1E-3</v>
      </c>
      <c r="F34">
        <v>43.251055448275899</v>
      </c>
      <c r="G34">
        <v>0</v>
      </c>
      <c r="H34">
        <v>0</v>
      </c>
      <c r="I34">
        <v>0</v>
      </c>
      <c r="J34">
        <v>-1.2648965517241401E-3</v>
      </c>
      <c r="K34">
        <v>5.83916241379311</v>
      </c>
      <c r="L34">
        <v>1.1998414137930999</v>
      </c>
      <c r="M34">
        <v>-3.1307931034482801E-3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42669.194571759261</v>
      </c>
      <c r="U34" s="1">
        <f t="shared" ref="U34:U35" si="23">$F$32-F34</f>
        <v>3.4800893793103</v>
      </c>
      <c r="X34" s="1">
        <f t="shared" ref="X34:X35" si="24">L34^2/K34</f>
        <v>0.24654553448494518</v>
      </c>
      <c r="Y34" s="1">
        <f>L34^2</f>
        <v>1.4396194182530249</v>
      </c>
      <c r="AA34" s="1">
        <f t="shared" ref="AA34:AA35" si="25">B34/A34</f>
        <v>0.93980477079566538</v>
      </c>
    </row>
    <row r="35" spans="1:27" x14ac:dyDescent="0.25">
      <c r="A35">
        <v>450.00206572413799</v>
      </c>
      <c r="B35">
        <v>423.28404596551701</v>
      </c>
      <c r="C35">
        <v>26.0529630689655</v>
      </c>
      <c r="D35">
        <v>100</v>
      </c>
      <c r="E35">
        <v>1E-3</v>
      </c>
      <c r="F35">
        <v>41.325645965517197</v>
      </c>
      <c r="G35">
        <v>0</v>
      </c>
      <c r="H35">
        <v>0</v>
      </c>
      <c r="I35">
        <v>0</v>
      </c>
      <c r="J35">
        <v>-1.29141379310345E-3</v>
      </c>
      <c r="K35">
        <v>9.0836810000000003</v>
      </c>
      <c r="L35">
        <v>1.50121875862069</v>
      </c>
      <c r="M35">
        <v>-3.21148275862069E-3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42669.236250000002</v>
      </c>
      <c r="U35" s="1">
        <f t="shared" si="23"/>
        <v>5.4054988620690025</v>
      </c>
      <c r="X35" s="1">
        <f t="shared" si="24"/>
        <v>0.2480996152589072</v>
      </c>
      <c r="Y35" s="1">
        <f t="shared" ref="Y35" si="26">L35^2</f>
        <v>2.2536577612346456</v>
      </c>
      <c r="AA35" s="1">
        <f t="shared" si="25"/>
        <v>0.94062689531074339</v>
      </c>
    </row>
    <row r="36" spans="1:27" x14ac:dyDescent="0.25">
      <c r="A36">
        <v>449.99836034482797</v>
      </c>
      <c r="B36">
        <v>422.23165889655201</v>
      </c>
      <c r="C36">
        <v>25.992106482758601</v>
      </c>
      <c r="D36">
        <v>100</v>
      </c>
      <c r="E36">
        <v>1E-3</v>
      </c>
      <c r="F36">
        <v>46.699508999999999</v>
      </c>
      <c r="G36">
        <v>0</v>
      </c>
      <c r="H36">
        <v>0</v>
      </c>
      <c r="I36">
        <v>0</v>
      </c>
      <c r="J36">
        <v>-1.2601724137931E-3</v>
      </c>
      <c r="K36" s="7">
        <v>9.7862068965517195E-5</v>
      </c>
      <c r="L36">
        <v>7.0086896551724096E-3</v>
      </c>
      <c r="M36">
        <v>-3.15155172413793E-3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42669.277916666666</v>
      </c>
      <c r="X36" s="1"/>
    </row>
    <row r="37" spans="1:27" x14ac:dyDescent="0.25">
      <c r="A37">
        <v>500.000332551724</v>
      </c>
      <c r="B37">
        <v>468.68975717241398</v>
      </c>
      <c r="C37">
        <v>26.1371293103448</v>
      </c>
      <c r="D37">
        <v>100</v>
      </c>
      <c r="E37">
        <v>1E-3</v>
      </c>
      <c r="F37">
        <v>55.518407586206898</v>
      </c>
      <c r="G37">
        <v>0</v>
      </c>
      <c r="H37">
        <v>0</v>
      </c>
      <c r="I37">
        <v>0</v>
      </c>
      <c r="J37">
        <v>-1.41686206896552E-3</v>
      </c>
      <c r="K37" s="7">
        <v>7.7827586206896595E-5</v>
      </c>
      <c r="L37">
        <v>6.8240000000000002E-3</v>
      </c>
      <c r="M37">
        <v>-3.5824137931034501E-3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42669.361273148148</v>
      </c>
    </row>
    <row r="38" spans="1:27" x14ac:dyDescent="0.25">
      <c r="A38">
        <v>499.99990117241401</v>
      </c>
      <c r="B38">
        <v>468.99975589655202</v>
      </c>
      <c r="C38">
        <v>26.179767793103402</v>
      </c>
      <c r="D38">
        <v>100</v>
      </c>
      <c r="E38">
        <v>1E-3</v>
      </c>
      <c r="F38">
        <v>53.595270965517201</v>
      </c>
      <c r="G38">
        <v>0</v>
      </c>
      <c r="H38">
        <v>0</v>
      </c>
      <c r="I38">
        <v>0</v>
      </c>
      <c r="J38">
        <v>-1.2546896551724101E-3</v>
      </c>
      <c r="K38">
        <v>3.1756438275862102</v>
      </c>
      <c r="L38">
        <v>0.90031982758620699</v>
      </c>
      <c r="M38">
        <v>-3.1232068965517199E-3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42669.402951388889</v>
      </c>
      <c r="U38" s="1">
        <f>$F$37-F38</f>
        <v>1.9231366206896965</v>
      </c>
      <c r="V38" s="8">
        <f>INDEX(LINEST(U38:U40,K38:K40),1)</f>
        <v>0.58509112669998686</v>
      </c>
      <c r="W38" s="8" t="e">
        <f>INDEX(LINEST(V38:V40,L38:L40),1)</f>
        <v>#VALUE!</v>
      </c>
      <c r="X38" s="1">
        <f>L38^2/K38</f>
        <v>0.25524770281337622</v>
      </c>
      <c r="Y38" s="1">
        <f>L38^2</f>
        <v>0.81057579194485752</v>
      </c>
      <c r="Z38" s="8">
        <f>INDEX(LINEST(U38:U40,Y38:Y40),1)</f>
        <v>2.2597861887673223</v>
      </c>
      <c r="AA38" s="1">
        <f>B38/A38</f>
        <v>0.93799969719359544</v>
      </c>
    </row>
    <row r="39" spans="1:27" x14ac:dyDescent="0.25">
      <c r="A39">
        <v>499.99992641379299</v>
      </c>
      <c r="B39">
        <v>469.218727931035</v>
      </c>
      <c r="C39">
        <v>26.226657448275901</v>
      </c>
      <c r="D39">
        <v>100</v>
      </c>
      <c r="E39">
        <v>1E-3</v>
      </c>
      <c r="F39">
        <v>52.198528965517198</v>
      </c>
      <c r="G39">
        <v>0</v>
      </c>
      <c r="H39">
        <v>0</v>
      </c>
      <c r="I39">
        <v>0</v>
      </c>
      <c r="J39">
        <v>-1.3392068965517199E-3</v>
      </c>
      <c r="K39">
        <v>5.6142774827586202</v>
      </c>
      <c r="L39">
        <v>1.19942917241379</v>
      </c>
      <c r="M39">
        <v>-3.24655172413793E-3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42669.44462962963</v>
      </c>
      <c r="U39" s="1">
        <f t="shared" ref="U39:U40" si="27">$F$37-F39</f>
        <v>3.3198786206896997</v>
      </c>
      <c r="X39" s="1">
        <f t="shared" ref="X39:X40" si="28">L39^2/K39</f>
        <v>0.25624496545730879</v>
      </c>
      <c r="Y39" s="1">
        <f>L39^2</f>
        <v>1.4386303396372291</v>
      </c>
      <c r="AA39" s="1">
        <f t="shared" ref="AA39:AA40" si="29">B39/A39</f>
        <v>0.93843759397419613</v>
      </c>
    </row>
    <row r="40" spans="1:27" x14ac:dyDescent="0.25">
      <c r="A40">
        <v>500.00059982758597</v>
      </c>
      <c r="B40">
        <v>469.49870451724098</v>
      </c>
      <c r="C40">
        <v>26.284830586206901</v>
      </c>
      <c r="D40">
        <v>100</v>
      </c>
      <c r="E40">
        <v>1E-3</v>
      </c>
      <c r="F40">
        <v>50.3418467931035</v>
      </c>
      <c r="G40">
        <v>0</v>
      </c>
      <c r="H40">
        <v>0</v>
      </c>
      <c r="I40">
        <v>0</v>
      </c>
      <c r="J40">
        <v>-1.29313793103448E-3</v>
      </c>
      <c r="K40">
        <v>8.7402527142857096</v>
      </c>
      <c r="L40">
        <v>1.50036534482759</v>
      </c>
      <c r="M40">
        <v>-3.0689655172413798E-3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42669.486307870371</v>
      </c>
      <c r="U40" s="1">
        <f t="shared" si="27"/>
        <v>5.1765607931033983</v>
      </c>
      <c r="X40" s="1">
        <f t="shared" si="28"/>
        <v>0.25755504349207847</v>
      </c>
      <c r="Y40" s="1">
        <f t="shared" ref="Y40" si="30">L40^2</f>
        <v>2.2510961679596129</v>
      </c>
      <c r="AA40" s="1">
        <f t="shared" si="29"/>
        <v>0.93899628256273515</v>
      </c>
    </row>
    <row r="41" spans="1:27" x14ac:dyDescent="0.25">
      <c r="A41">
        <v>500.00030737931002</v>
      </c>
      <c r="B41">
        <v>468.60508255172402</v>
      </c>
      <c r="C41">
        <v>26.260014999999999</v>
      </c>
      <c r="D41">
        <v>100</v>
      </c>
      <c r="E41">
        <v>1E-3</v>
      </c>
      <c r="F41">
        <v>55.634567827586203</v>
      </c>
      <c r="G41">
        <v>0</v>
      </c>
      <c r="H41">
        <v>0</v>
      </c>
      <c r="I41">
        <v>0</v>
      </c>
      <c r="J41">
        <v>-1.2791724137930999E-3</v>
      </c>
      <c r="K41">
        <v>0</v>
      </c>
      <c r="L41">
        <v>0</v>
      </c>
      <c r="M41">
        <v>-2.99486206896552E-3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42669.527974537035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F1" workbookViewId="0">
      <selection activeCell="O1" sqref="O1:Q1048576"/>
    </sheetView>
  </sheetViews>
  <sheetFormatPr defaultRowHeight="15" x14ac:dyDescent="0.25"/>
  <cols>
    <col min="1" max="1" width="18.7109375" style="3" bestFit="1" customWidth="1"/>
    <col min="2" max="3" width="9.140625" style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6.5703125" style="1" bestFit="1" customWidth="1"/>
    <col min="24" max="24" width="10.85546875" bestFit="1" customWidth="1"/>
    <col min="25" max="25" width="4.5703125" style="1" bestFit="1" customWidth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ipb1-30b-he-dc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O2">
        <v>1</v>
      </c>
      <c r="P2">
        <v>-0.51037524137931001</v>
      </c>
      <c r="Q2">
        <v>0.128713517241379</v>
      </c>
    </row>
    <row r="3" spans="1:27" x14ac:dyDescent="0.25">
      <c r="A3" s="3">
        <v>149.98360634482799</v>
      </c>
      <c r="B3" s="1">
        <v>145.913507862069</v>
      </c>
      <c r="C3" s="1">
        <v>25.4420730344827</v>
      </c>
      <c r="D3">
        <v>100</v>
      </c>
      <c r="E3">
        <v>1E-3</v>
      </c>
      <c r="F3" s="1">
        <v>7.73920179310345</v>
      </c>
      <c r="G3">
        <v>0</v>
      </c>
      <c r="H3">
        <v>0</v>
      </c>
      <c r="I3">
        <v>0</v>
      </c>
      <c r="J3" s="1">
        <v>-1.1782758620689699E-3</v>
      </c>
      <c r="K3" s="1">
        <v>3.21732575862069</v>
      </c>
      <c r="L3" s="1">
        <v>0.69989537931034496</v>
      </c>
      <c r="M3" s="1">
        <v>-2.9313793103448301E-3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42682.790011574078</v>
      </c>
      <c r="U3" s="1">
        <f>$F$6-F3</f>
        <v>1.8708603793103391</v>
      </c>
      <c r="V3" s="8">
        <f>INDEX(LINEST(U4:U5,K4:K5),1)</f>
        <v>0.48954657904548965</v>
      </c>
      <c r="W3" s="8">
        <f>INDEX(LINEST(U3:U5,K3:K5),2)</f>
        <v>0.33572677575832355</v>
      </c>
      <c r="X3" s="1">
        <f>L3^2/K3</f>
        <v>0.15225487834653659</v>
      </c>
      <c r="Y3" s="1">
        <f>L3^2</f>
        <v>0.48985354197997166</v>
      </c>
      <c r="Z3" s="8">
        <f>INDEX(LINEST(U3:U5,Y3:Y5),1)</f>
        <v>2.8557022793568678</v>
      </c>
      <c r="AA3" s="1">
        <f>B3/A3</f>
        <v>0.97286304428897774</v>
      </c>
    </row>
    <row r="4" spans="1:27" x14ac:dyDescent="0.25">
      <c r="A4" s="3">
        <v>149.99967062069001</v>
      </c>
      <c r="B4" s="1">
        <v>146.02732062069001</v>
      </c>
      <c r="C4" s="1">
        <v>25.4508157241379</v>
      </c>
      <c r="D4">
        <v>100</v>
      </c>
      <c r="E4">
        <v>1E-3</v>
      </c>
      <c r="F4" s="1">
        <v>6.3647197931034496</v>
      </c>
      <c r="G4">
        <v>0</v>
      </c>
      <c r="H4">
        <v>0</v>
      </c>
      <c r="I4">
        <v>0</v>
      </c>
      <c r="J4" s="1">
        <v>-1.1955172413793101E-3</v>
      </c>
      <c r="K4" s="1">
        <v>6.4305505172413797</v>
      </c>
      <c r="L4" s="1">
        <v>0.99910889655172397</v>
      </c>
      <c r="M4" s="1">
        <v>-3.0124827586206901E-3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42682.831689814811</v>
      </c>
      <c r="U4" s="1">
        <f t="shared" ref="U4:U5" si="0">$F$6-F4</f>
        <v>3.2453423793103395</v>
      </c>
      <c r="V4" s="8"/>
      <c r="W4" s="8"/>
      <c r="X4" s="1">
        <f t="shared" ref="X4:X5" si="1">L4^2/K4</f>
        <v>0.15523065785618398</v>
      </c>
      <c r="Y4" s="1">
        <f t="shared" ref="Y4:Y5" si="2">L4^2</f>
        <v>0.99821858716880352</v>
      </c>
      <c r="Z4" s="8"/>
      <c r="AA4" s="1">
        <f t="shared" ref="AA4:AA5" si="3">B4/A4</f>
        <v>0.9735176085149877</v>
      </c>
    </row>
    <row r="5" spans="1:27" x14ac:dyDescent="0.25">
      <c r="A5" s="3">
        <v>150.00169531034501</v>
      </c>
      <c r="B5" s="1">
        <v>146.70825624137899</v>
      </c>
      <c r="C5" s="1">
        <v>25.469124344827598</v>
      </c>
      <c r="D5">
        <v>100</v>
      </c>
      <c r="E5">
        <v>1E-3</v>
      </c>
      <c r="F5" s="1">
        <v>4.31431524137931</v>
      </c>
      <c r="G5">
        <v>0</v>
      </c>
      <c r="H5">
        <v>0</v>
      </c>
      <c r="I5">
        <v>0</v>
      </c>
      <c r="J5" s="1">
        <v>-1.23355172413793E-3</v>
      </c>
      <c r="K5" s="1">
        <v>10.6189253103448</v>
      </c>
      <c r="L5" s="1">
        <v>1.3006967931034501</v>
      </c>
      <c r="M5" s="1">
        <v>-3.0855517241379299E-3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42682.873368055552</v>
      </c>
      <c r="U5" s="1">
        <f t="shared" si="0"/>
        <v>5.2957469310344791</v>
      </c>
      <c r="V5" s="8"/>
      <c r="W5" s="8"/>
      <c r="X5" s="1">
        <f t="shared" si="1"/>
        <v>0.15932046776348083</v>
      </c>
      <c r="Y5" s="1">
        <f t="shared" si="2"/>
        <v>1.6918121475895993</v>
      </c>
      <c r="AA5" s="1">
        <f t="shared" si="3"/>
        <v>0.97804398768859191</v>
      </c>
    </row>
    <row r="6" spans="1:27" x14ac:dyDescent="0.25">
      <c r="A6" s="3">
        <v>149.998746172414</v>
      </c>
      <c r="B6" s="1">
        <v>145.13454151724099</v>
      </c>
      <c r="C6" s="1">
        <v>25.384660758620701</v>
      </c>
      <c r="D6">
        <v>100</v>
      </c>
      <c r="E6">
        <v>1E-3</v>
      </c>
      <c r="F6" s="1">
        <v>9.6100621724137891</v>
      </c>
      <c r="G6">
        <v>0</v>
      </c>
      <c r="H6">
        <v>0</v>
      </c>
      <c r="I6">
        <v>0</v>
      </c>
      <c r="J6" s="1">
        <v>-1.1671034482758601E-3</v>
      </c>
      <c r="K6" s="1">
        <v>1.7358620689655199E-4</v>
      </c>
      <c r="L6" s="1">
        <v>6.6490000000000004E-3</v>
      </c>
      <c r="M6" s="1">
        <v>-2.9728965517241399E-3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359</v>
      </c>
      <c r="T6" s="6">
        <v>42682.915046296293</v>
      </c>
      <c r="U6"/>
      <c r="V6"/>
      <c r="W6"/>
    </row>
    <row r="7" spans="1:27" x14ac:dyDescent="0.25">
      <c r="A7" s="3">
        <v>199.99976486206899</v>
      </c>
      <c r="B7" s="1">
        <v>193.01033662069</v>
      </c>
      <c r="C7" s="1">
        <v>25.447814206896499</v>
      </c>
      <c r="D7">
        <v>100</v>
      </c>
      <c r="E7">
        <v>1E-3</v>
      </c>
      <c r="F7" s="4">
        <v>14.3735323793103</v>
      </c>
      <c r="G7">
        <v>0</v>
      </c>
      <c r="H7">
        <v>0</v>
      </c>
      <c r="I7">
        <v>0</v>
      </c>
      <c r="J7" s="1">
        <v>-1.31303448275862E-3</v>
      </c>
      <c r="K7" s="1">
        <v>1.7451724137931E-4</v>
      </c>
      <c r="L7" s="1">
        <v>6.8863448275862096E-3</v>
      </c>
      <c r="M7" s="1">
        <v>-3.3420689655172401E-3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664</v>
      </c>
      <c r="T7" s="6">
        <v>42682.998391203706</v>
      </c>
      <c r="X7" s="1"/>
    </row>
    <row r="8" spans="1:27" x14ac:dyDescent="0.25">
      <c r="A8" s="3">
        <v>200.00056137931</v>
      </c>
      <c r="B8" s="1">
        <v>193.37277693103499</v>
      </c>
      <c r="C8" s="1">
        <v>25.463100482758598</v>
      </c>
      <c r="D8">
        <v>100</v>
      </c>
      <c r="E8">
        <v>1E-3</v>
      </c>
      <c r="F8" s="1">
        <v>12.7865557241379</v>
      </c>
      <c r="G8">
        <v>0</v>
      </c>
      <c r="H8">
        <v>0</v>
      </c>
      <c r="I8">
        <v>0</v>
      </c>
      <c r="J8" s="1">
        <v>-1.18079310344828E-3</v>
      </c>
      <c r="K8" s="1">
        <v>2.9261405862069001</v>
      </c>
      <c r="L8" s="1">
        <v>0.70078589655172396</v>
      </c>
      <c r="M8" s="1">
        <v>-3.04313793103448E-3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42683.040069444447</v>
      </c>
      <c r="U8" s="1">
        <f>$F$11-F8</f>
        <v>1.5341943793103994</v>
      </c>
      <c r="V8" s="8">
        <f>INDEX(LINEST(U8:U10,K8:K10),1)</f>
        <v>0.52491662113396098</v>
      </c>
      <c r="W8" s="8">
        <f>INDEX(LINEST(U8:U10,K8:K10),2)</f>
        <v>6.4832945508532802E-3</v>
      </c>
      <c r="X8" s="1">
        <f t="shared" ref="X8:X35" si="4">L8^2/K8</f>
        <v>0.16783228909804646</v>
      </c>
      <c r="Y8" s="1">
        <f>L8^2</f>
        <v>0.49110087280580356</v>
      </c>
      <c r="Z8" s="8">
        <f>INDEX(LINEST(U8:U10,Y8:Y10),1)</f>
        <v>2.9652849550359073</v>
      </c>
      <c r="AA8" s="1">
        <f>B8/A8</f>
        <v>0.9668611707758904</v>
      </c>
    </row>
    <row r="9" spans="1:27" x14ac:dyDescent="0.25">
      <c r="A9" s="3">
        <v>199.99993103448301</v>
      </c>
      <c r="B9" s="1">
        <v>193.760980551724</v>
      </c>
      <c r="C9" s="1">
        <v>25.471668896551702</v>
      </c>
      <c r="D9">
        <v>100</v>
      </c>
      <c r="E9">
        <v>1E-3</v>
      </c>
      <c r="F9" s="1">
        <v>11.2221618275862</v>
      </c>
      <c r="G9">
        <v>0</v>
      </c>
      <c r="H9">
        <v>0</v>
      </c>
      <c r="I9">
        <v>0</v>
      </c>
      <c r="J9" s="1">
        <v>-1.2651724137931E-3</v>
      </c>
      <c r="K9" s="1">
        <v>5.8629365862069003</v>
      </c>
      <c r="L9" s="1">
        <v>0.99974531034482805</v>
      </c>
      <c r="M9" s="1">
        <v>-3.27420689655172E-3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358</v>
      </c>
      <c r="T9" s="6">
        <v>42683.081631944442</v>
      </c>
      <c r="U9" s="1">
        <f t="shared" ref="U9:U10" si="5">$F$11-F9</f>
        <v>3.0985882758620988</v>
      </c>
      <c r="V9" s="8"/>
      <c r="W9" s="8"/>
      <c r="X9" s="1">
        <f t="shared" si="4"/>
        <v>0.17047612077331192</v>
      </c>
      <c r="Y9" s="1">
        <f t="shared" ref="Y9:Y10" si="6">L9^2</f>
        <v>0.99949068555647658</v>
      </c>
      <c r="AA9" s="1">
        <f t="shared" ref="AA9:AA10" si="7">B9/A9</f>
        <v>0.96880523682939013</v>
      </c>
    </row>
    <row r="10" spans="1:27" x14ac:dyDescent="0.25">
      <c r="A10" s="3">
        <v>200.00045831034501</v>
      </c>
      <c r="B10" s="1">
        <v>194.28454741379301</v>
      </c>
      <c r="C10" s="1">
        <v>25.482435310344801</v>
      </c>
      <c r="D10">
        <v>100</v>
      </c>
      <c r="E10">
        <v>1E-3</v>
      </c>
      <c r="F10" s="1">
        <v>9.21433020689655</v>
      </c>
      <c r="G10">
        <v>0</v>
      </c>
      <c r="H10">
        <v>0</v>
      </c>
      <c r="I10">
        <v>0</v>
      </c>
      <c r="J10" s="1">
        <v>-1.2292068965517201E-3</v>
      </c>
      <c r="K10" s="1">
        <v>9.7276782068965506</v>
      </c>
      <c r="L10" s="1">
        <v>1.3015000344827601</v>
      </c>
      <c r="M10" s="1">
        <v>-3.2305172413793098E-3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42683.123310185183</v>
      </c>
      <c r="U10" s="1">
        <f t="shared" si="5"/>
        <v>5.1064198965517491</v>
      </c>
      <c r="V10" s="8"/>
      <c r="W10" s="8"/>
      <c r="X10" s="1">
        <f t="shared" si="4"/>
        <v>0.17413223420134458</v>
      </c>
      <c r="Y10" s="1">
        <f t="shared" si="6"/>
        <v>1.6939023397586257</v>
      </c>
      <c r="AA10" s="1">
        <f t="shared" si="7"/>
        <v>0.97142051100861726</v>
      </c>
    </row>
    <row r="11" spans="1:27" x14ac:dyDescent="0.25">
      <c r="A11" s="3">
        <v>199.99936603448299</v>
      </c>
      <c r="B11" s="1">
        <v>192.96444865517199</v>
      </c>
      <c r="C11" s="1">
        <v>25.413428172413798</v>
      </c>
      <c r="D11">
        <v>100</v>
      </c>
      <c r="E11">
        <v>1E-3</v>
      </c>
      <c r="F11" s="1">
        <v>14.320750103448299</v>
      </c>
      <c r="G11">
        <v>0</v>
      </c>
      <c r="H11">
        <v>0</v>
      </c>
      <c r="I11">
        <v>0</v>
      </c>
      <c r="J11" s="1">
        <v>-1.16551724137931E-3</v>
      </c>
      <c r="K11" s="1">
        <v>1.9472413793103399E-4</v>
      </c>
      <c r="L11" s="1">
        <v>7.0675172413793104E-3</v>
      </c>
      <c r="M11" s="1">
        <v>-3.0407241379310302E-3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42683.164976851855</v>
      </c>
      <c r="V11" s="8"/>
      <c r="W11" s="8"/>
      <c r="X11" s="1"/>
    </row>
    <row r="12" spans="1:27" x14ac:dyDescent="0.25">
      <c r="A12" s="3">
        <v>249.99924906896601</v>
      </c>
      <c r="B12" s="1">
        <v>240.51679799999999</v>
      </c>
      <c r="C12" s="1">
        <v>25.492102310344801</v>
      </c>
      <c r="D12">
        <v>100</v>
      </c>
      <c r="E12">
        <v>1E-3</v>
      </c>
      <c r="F12" s="1">
        <v>19.6195821724138</v>
      </c>
      <c r="G12">
        <v>0</v>
      </c>
      <c r="H12">
        <v>0</v>
      </c>
      <c r="I12">
        <v>0</v>
      </c>
      <c r="J12" s="1">
        <v>-1.19172413793103E-3</v>
      </c>
      <c r="K12" s="1">
        <v>1.8951724137931001E-4</v>
      </c>
      <c r="L12" s="1">
        <v>7.3960689655172404E-3</v>
      </c>
      <c r="M12" s="1">
        <v>-3.1515862068965499E-3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42683.248333333337</v>
      </c>
      <c r="V12" s="8"/>
      <c r="W12" s="8"/>
      <c r="X12" s="1"/>
    </row>
    <row r="13" spans="1:27" x14ac:dyDescent="0.25">
      <c r="A13" s="3">
        <v>249.99980686206899</v>
      </c>
      <c r="B13" s="1">
        <v>240.79773834482799</v>
      </c>
      <c r="C13" s="1">
        <v>25.510505379310299</v>
      </c>
      <c r="D13">
        <v>100</v>
      </c>
      <c r="E13">
        <v>1E-3</v>
      </c>
      <c r="F13" s="1">
        <v>18.109850344827599</v>
      </c>
      <c r="G13">
        <v>0</v>
      </c>
      <c r="H13">
        <v>0</v>
      </c>
      <c r="I13">
        <v>0</v>
      </c>
      <c r="J13" s="1">
        <v>-1.2827931034482801E-3</v>
      </c>
      <c r="K13" s="1">
        <v>2.65104227586207</v>
      </c>
      <c r="L13" s="1">
        <v>0.70128896551724096</v>
      </c>
      <c r="M13" s="1">
        <v>-3.41079310344828E-3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42683.290011574078</v>
      </c>
      <c r="U13" s="1">
        <f>$F$12-F13</f>
        <v>1.5097318275862008</v>
      </c>
      <c r="V13" s="8">
        <f>INDEX(LINEST(U13:U15,K13:K15),1)</f>
        <v>0.54933263287246281</v>
      </c>
      <c r="W13" s="8">
        <f>INDEX(LINEST(U13:U15,K13:K15),2)</f>
        <v>5.9558468142950627E-2</v>
      </c>
      <c r="X13" s="1">
        <f t="shared" si="4"/>
        <v>0.18551428531871136</v>
      </c>
      <c r="Y13" s="1">
        <f>L13^2</f>
        <v>0.49180621315624196</v>
      </c>
      <c r="Z13" s="8">
        <f>INDEX(LINEST(U13:U15,Y13:Y15),1)</f>
        <v>2.8360076099803675</v>
      </c>
      <c r="AA13" s="1">
        <f>B13/A13</f>
        <v>0.96319169749471845</v>
      </c>
    </row>
    <row r="14" spans="1:27" x14ac:dyDescent="0.25">
      <c r="A14" s="3">
        <v>249.99957375862101</v>
      </c>
      <c r="B14" s="1">
        <v>241.10827010344801</v>
      </c>
      <c r="C14" s="1">
        <v>25.528958413793099</v>
      </c>
      <c r="D14">
        <v>100</v>
      </c>
      <c r="E14">
        <v>1E-3</v>
      </c>
      <c r="F14" s="1">
        <v>16.623835551724099</v>
      </c>
      <c r="G14">
        <v>0</v>
      </c>
      <c r="H14">
        <v>0</v>
      </c>
      <c r="I14">
        <v>0</v>
      </c>
      <c r="J14" s="1">
        <v>-1.25613793103448E-3</v>
      </c>
      <c r="K14" s="1">
        <v>5.3254152413793099</v>
      </c>
      <c r="L14" s="1">
        <v>1.00035775862069</v>
      </c>
      <c r="M14" s="1">
        <v>-3.3375862068965498E-3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42683.331689814811</v>
      </c>
      <c r="U14" s="1">
        <f t="shared" ref="U14:U15" si="8">$F$12-F14</f>
        <v>2.995746620689701</v>
      </c>
      <c r="V14" s="8"/>
      <c r="W14" s="8"/>
      <c r="X14" s="1">
        <f t="shared" si="4"/>
        <v>0.18791316730700988</v>
      </c>
      <c r="Y14" s="1">
        <f t="shared" ref="Y14:Y15" si="9">L14^2</f>
        <v>1.0007156452326107</v>
      </c>
      <c r="AA14" s="1">
        <f t="shared" ref="AA14:AA15" si="10">B14/A14</f>
        <v>0.96443472474174008</v>
      </c>
    </row>
    <row r="15" spans="1:27" x14ac:dyDescent="0.25">
      <c r="A15" s="3">
        <v>249.99921175862099</v>
      </c>
      <c r="B15" s="1">
        <v>241.55734310344801</v>
      </c>
      <c r="C15" s="1">
        <v>25.561771103448301</v>
      </c>
      <c r="D15">
        <v>100</v>
      </c>
      <c r="E15">
        <v>1E-3</v>
      </c>
      <c r="F15" s="1">
        <v>14.695244241379299</v>
      </c>
      <c r="G15">
        <v>0</v>
      </c>
      <c r="H15">
        <v>0</v>
      </c>
      <c r="I15">
        <v>0</v>
      </c>
      <c r="J15" s="1">
        <v>-1.3277241379310301E-3</v>
      </c>
      <c r="K15" s="1">
        <v>8.8642332068965501</v>
      </c>
      <c r="L15" s="1">
        <v>1.3016745172413799</v>
      </c>
      <c r="M15" s="1">
        <v>-3.4428965517241399E-3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42683.373356481483</v>
      </c>
      <c r="U15" s="1">
        <f t="shared" si="8"/>
        <v>4.9243379310345006</v>
      </c>
      <c r="V15" s="8"/>
      <c r="W15" s="8"/>
      <c r="X15" s="1">
        <f t="shared" si="4"/>
        <v>0.19114530374915412</v>
      </c>
      <c r="Y15" s="1">
        <f t="shared" si="9"/>
        <v>1.6943565488355796</v>
      </c>
      <c r="AA15" s="1">
        <f t="shared" si="10"/>
        <v>0.9662324189112893</v>
      </c>
    </row>
    <row r="16" spans="1:27" x14ac:dyDescent="0.25">
      <c r="A16" s="3">
        <v>249.997916793103</v>
      </c>
      <c r="B16" s="1">
        <v>240.432934034483</v>
      </c>
      <c r="C16" s="1">
        <v>25.536442448275899</v>
      </c>
      <c r="D16">
        <v>100</v>
      </c>
      <c r="E16">
        <v>1E-3</v>
      </c>
      <c r="F16" s="1">
        <v>19.610417034482801</v>
      </c>
      <c r="G16">
        <v>0</v>
      </c>
      <c r="H16">
        <v>0</v>
      </c>
      <c r="I16">
        <v>0</v>
      </c>
      <c r="J16" s="1">
        <v>-1.12055172413793E-3</v>
      </c>
      <c r="K16" s="1">
        <v>1.69586206896552E-4</v>
      </c>
      <c r="L16" s="1">
        <v>7.0957586206896496E-3</v>
      </c>
      <c r="M16" s="1">
        <v>-2.88758620689655E-3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42683.415034722224</v>
      </c>
      <c r="V16" s="8"/>
      <c r="W16" s="8"/>
      <c r="X16" s="1"/>
    </row>
    <row r="17" spans="1:27" x14ac:dyDescent="0.25">
      <c r="A17" s="3">
        <v>300.001342724138</v>
      </c>
      <c r="B17" s="1">
        <v>287.79126917241399</v>
      </c>
      <c r="C17" s="1">
        <v>25.660557137931001</v>
      </c>
      <c r="D17">
        <v>100</v>
      </c>
      <c r="E17">
        <v>1E-3</v>
      </c>
      <c r="F17" s="1">
        <v>25.568331034482799</v>
      </c>
      <c r="G17">
        <v>0</v>
      </c>
      <c r="H17">
        <v>0</v>
      </c>
      <c r="I17">
        <v>0</v>
      </c>
      <c r="J17" s="1">
        <v>-1.1820000000000001E-3</v>
      </c>
      <c r="K17" s="1">
        <v>1.1092E-4</v>
      </c>
      <c r="L17" s="1">
        <v>6.5765600000000004E-3</v>
      </c>
      <c r="M17" s="1">
        <v>-2.9361379310344801E-3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719</v>
      </c>
      <c r="T17" s="6">
        <v>42683.498391203706</v>
      </c>
      <c r="V17" s="8"/>
      <c r="W17" s="8"/>
      <c r="X17" s="1"/>
    </row>
    <row r="18" spans="1:27" x14ac:dyDescent="0.25">
      <c r="A18" s="3">
        <v>299.99963906896602</v>
      </c>
      <c r="B18" s="1">
        <v>288.07384513793102</v>
      </c>
      <c r="C18" s="1">
        <v>25.688874275862101</v>
      </c>
      <c r="D18">
        <v>100</v>
      </c>
      <c r="E18">
        <v>1E-3</v>
      </c>
      <c r="F18" s="1">
        <v>23.7551828275862</v>
      </c>
      <c r="G18">
        <v>0</v>
      </c>
      <c r="H18">
        <v>0</v>
      </c>
      <c r="I18">
        <v>0</v>
      </c>
      <c r="J18" s="1">
        <v>-1.20058620689655E-3</v>
      </c>
      <c r="K18" s="1">
        <v>3.0868815999999999</v>
      </c>
      <c r="L18" s="1">
        <v>0.79937088461538497</v>
      </c>
      <c r="M18" s="1">
        <v>-2.9619655172413799E-3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42683.540069444447</v>
      </c>
      <c r="U18" s="1">
        <f>$F$17-F18</f>
        <v>1.8131482068965994</v>
      </c>
      <c r="V18" s="8">
        <f>INDEX(LINEST(U18:U20,K18:K20),1)</f>
        <v>0.57090307702532228</v>
      </c>
      <c r="W18" s="8">
        <f>INDEX(LINEST(U18:U20,K18:K20),2)</f>
        <v>5.1662998594793841E-2</v>
      </c>
      <c r="X18" s="1">
        <f t="shared" si="4"/>
        <v>0.20700301921874267</v>
      </c>
      <c r="Y18" s="1">
        <f>L18^2</f>
        <v>0.63899381117078313</v>
      </c>
      <c r="Z18" s="8">
        <f>INDEX(LINEST(U18:U20,Y18:Y20),1)</f>
        <v>2.6475663976222386</v>
      </c>
      <c r="AA18" s="1">
        <f>B18/A18</f>
        <v>0.96024730573661321</v>
      </c>
    </row>
    <row r="19" spans="1:27" x14ac:dyDescent="0.25">
      <c r="A19" s="3">
        <v>299.999393827586</v>
      </c>
      <c r="B19" s="1">
        <v>288.35849527586203</v>
      </c>
      <c r="C19" s="1">
        <v>25.739645931034499</v>
      </c>
      <c r="D19">
        <v>100</v>
      </c>
      <c r="E19">
        <v>1E-3</v>
      </c>
      <c r="F19" s="1">
        <v>22.214147172413799</v>
      </c>
      <c r="G19">
        <v>0</v>
      </c>
      <c r="H19">
        <v>0</v>
      </c>
      <c r="I19">
        <v>0</v>
      </c>
      <c r="J19" s="1">
        <v>-1.17175862068966E-3</v>
      </c>
      <c r="K19" s="1">
        <v>5.7821507142857103</v>
      </c>
      <c r="L19" s="1">
        <v>1.1005394482758599</v>
      </c>
      <c r="M19" s="1">
        <v>-2.8879310344827598E-3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42683.581736111111</v>
      </c>
      <c r="U19" s="1">
        <f t="shared" ref="U19:U20" si="11">$F$17-F19</f>
        <v>3.3541838620690001</v>
      </c>
      <c r="V19" s="8"/>
      <c r="W19" s="8"/>
      <c r="X19" s="1">
        <f t="shared" si="4"/>
        <v>0.20946999430833005</v>
      </c>
      <c r="Y19" s="1">
        <f t="shared" ref="Y19:Y20" si="12">L19^2</f>
        <v>1.2111870772113342</v>
      </c>
      <c r="AA19" s="1">
        <f t="shared" ref="AA19:AA20" si="13">B19/A19</f>
        <v>0.96119692642307752</v>
      </c>
    </row>
    <row r="20" spans="1:27" x14ac:dyDescent="0.25">
      <c r="A20" s="3">
        <v>300.00143951724101</v>
      </c>
      <c r="B20" s="1">
        <v>288.72873762069003</v>
      </c>
      <c r="C20" s="1">
        <v>25.783969517241399</v>
      </c>
      <c r="D20">
        <v>100</v>
      </c>
      <c r="E20">
        <v>1E-3</v>
      </c>
      <c r="F20" s="1">
        <v>20.257943586206899</v>
      </c>
      <c r="G20">
        <v>0</v>
      </c>
      <c r="H20">
        <v>0</v>
      </c>
      <c r="I20">
        <v>0</v>
      </c>
      <c r="J20" s="1">
        <v>-1.13879310344828E-3</v>
      </c>
      <c r="K20" s="1">
        <v>9.2123740344827603</v>
      </c>
      <c r="L20" s="1">
        <v>1.399672</v>
      </c>
      <c r="M20" s="1">
        <v>-2.76306896551724E-3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42683.623414351852</v>
      </c>
      <c r="U20" s="1">
        <f t="shared" si="11"/>
        <v>5.3103874482759004</v>
      </c>
      <c r="V20" s="8"/>
      <c r="W20" s="8"/>
      <c r="X20" s="1">
        <f t="shared" si="4"/>
        <v>0.21265763854691286</v>
      </c>
      <c r="Y20" s="1">
        <f t="shared" si="12"/>
        <v>1.9590817075840001</v>
      </c>
      <c r="AA20" s="1">
        <f t="shared" si="13"/>
        <v>0.96242450731339524</v>
      </c>
    </row>
    <row r="21" spans="1:27" x14ac:dyDescent="0.25">
      <c r="A21" s="3">
        <v>299.99950537930999</v>
      </c>
      <c r="B21" s="1">
        <v>287.63265358620703</v>
      </c>
      <c r="C21" s="1">
        <v>25.730526758620702</v>
      </c>
      <c r="D21">
        <v>100</v>
      </c>
      <c r="E21">
        <v>1E-3</v>
      </c>
      <c r="F21" s="1">
        <v>25.603823275862101</v>
      </c>
      <c r="G21">
        <v>0</v>
      </c>
      <c r="H21">
        <v>0</v>
      </c>
      <c r="I21">
        <v>0</v>
      </c>
      <c r="J21" s="1">
        <v>-1.20255172413793E-3</v>
      </c>
      <c r="K21" s="1">
        <v>6.4241379310344795E-5</v>
      </c>
      <c r="L21" s="1">
        <v>5.6998620689655199E-3</v>
      </c>
      <c r="M21" s="1">
        <v>-2.8743448275862101E-3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358</v>
      </c>
      <c r="T21" s="6">
        <v>42683.664976851855</v>
      </c>
      <c r="V21" s="8"/>
      <c r="W21" s="8"/>
      <c r="X21" s="1"/>
    </row>
    <row r="22" spans="1:27" x14ac:dyDescent="0.25">
      <c r="A22" s="3">
        <v>349.99945903448298</v>
      </c>
      <c r="B22" s="1">
        <v>334.74986103448299</v>
      </c>
      <c r="C22" s="1">
        <v>25.832475758620699</v>
      </c>
      <c r="D22">
        <v>100</v>
      </c>
      <c r="E22">
        <v>1E-3</v>
      </c>
      <c r="F22" s="1">
        <v>32.204153724137903</v>
      </c>
      <c r="G22">
        <v>0</v>
      </c>
      <c r="H22">
        <v>0</v>
      </c>
      <c r="I22">
        <v>0</v>
      </c>
      <c r="J22" s="1">
        <v>-1.2099655172413801E-3</v>
      </c>
      <c r="K22" s="1">
        <v>5.8068965517241401E-5</v>
      </c>
      <c r="L22" s="1">
        <v>5.8485172413793099E-3</v>
      </c>
      <c r="M22" s="1">
        <v>-2.9524137931034502E-3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42683.748333333337</v>
      </c>
      <c r="V22" s="8"/>
      <c r="W22" s="8"/>
      <c r="X22" s="1"/>
    </row>
    <row r="23" spans="1:27" x14ac:dyDescent="0.25">
      <c r="A23" s="3">
        <v>349.999568551724</v>
      </c>
      <c r="B23" s="1">
        <v>334.99125406896502</v>
      </c>
      <c r="C23" s="1">
        <v>25.8292020689655</v>
      </c>
      <c r="D23">
        <v>100</v>
      </c>
      <c r="E23">
        <v>1E-3</v>
      </c>
      <c r="F23" s="1">
        <v>30.5083631034483</v>
      </c>
      <c r="G23">
        <v>0</v>
      </c>
      <c r="H23">
        <v>0</v>
      </c>
      <c r="I23">
        <v>0</v>
      </c>
      <c r="J23" s="1">
        <v>-1.20672413793103E-3</v>
      </c>
      <c r="K23" s="1">
        <v>2.7624051034482799</v>
      </c>
      <c r="L23" s="1">
        <v>0.79924024137931005</v>
      </c>
      <c r="M23" s="1">
        <v>-2.9611034482758601E-3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42683.79</v>
      </c>
      <c r="U23" s="1">
        <f>$F$22-F23</f>
        <v>1.6957906206896034</v>
      </c>
      <c r="V23" s="8">
        <f>INDEX(LINEST(U23:U25,K23:K25),1)</f>
        <v>0.61126589857155622</v>
      </c>
      <c r="W23" s="8">
        <f>INDEX(LINEST(U23:U25,K23:K25),2)</f>
        <v>1.7635402471241513E-2</v>
      </c>
      <c r="X23" s="1">
        <f t="shared" si="4"/>
        <v>0.23124231947105423</v>
      </c>
      <c r="Y23" s="1">
        <f>L23^2</f>
        <v>0.63878496344005775</v>
      </c>
      <c r="Z23" s="8">
        <f>INDEX(LINEST(U23:U25,Y23:Y25),1)</f>
        <v>2.5650660789326509</v>
      </c>
      <c r="AA23" s="1">
        <f>B23/A23</f>
        <v>0.95711904861808139</v>
      </c>
    </row>
    <row r="24" spans="1:27" x14ac:dyDescent="0.25">
      <c r="A24" s="3">
        <v>350.00014103448302</v>
      </c>
      <c r="B24" s="1">
        <v>335.22542820689699</v>
      </c>
      <c r="C24" s="1">
        <v>25.833970137931001</v>
      </c>
      <c r="D24">
        <v>100</v>
      </c>
      <c r="E24">
        <v>1E-3</v>
      </c>
      <c r="F24" s="1">
        <v>28.992930413793101</v>
      </c>
      <c r="G24">
        <v>0</v>
      </c>
      <c r="H24">
        <v>0</v>
      </c>
      <c r="I24">
        <v>0</v>
      </c>
      <c r="J24" s="1">
        <v>-1.17475862068966E-3</v>
      </c>
      <c r="K24" s="1">
        <v>5.1942189655172397</v>
      </c>
      <c r="L24" s="1">
        <v>1.1006544137931</v>
      </c>
      <c r="M24" s="1">
        <v>-2.9647586206896499E-3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42683.831678240742</v>
      </c>
      <c r="U24" s="1">
        <f t="shared" ref="U24:U25" si="14">$F$22-F24</f>
        <v>3.2112233103448027</v>
      </c>
      <c r="V24" s="8"/>
      <c r="W24" s="8"/>
      <c r="X24" s="1">
        <f t="shared" si="4"/>
        <v>0.23322854632132314</v>
      </c>
      <c r="Y24" s="1">
        <f t="shared" ref="Y24:Y25" si="15">L24^2</f>
        <v>1.2114401386022327</v>
      </c>
      <c r="AA24" s="1">
        <f t="shared" ref="AA24:AA25" si="16">B24/A24</f>
        <v>0.95778655178847372</v>
      </c>
    </row>
    <row r="25" spans="1:27" x14ac:dyDescent="0.25">
      <c r="A25" s="3">
        <v>350.000546137931</v>
      </c>
      <c r="B25" s="1">
        <v>335.52655027586201</v>
      </c>
      <c r="C25" s="1">
        <v>25.8533546206897</v>
      </c>
      <c r="D25">
        <v>100</v>
      </c>
      <c r="E25">
        <v>1E-3</v>
      </c>
      <c r="F25" s="1">
        <v>27.116495137931</v>
      </c>
      <c r="G25">
        <v>0</v>
      </c>
      <c r="H25">
        <v>0</v>
      </c>
      <c r="I25">
        <v>0</v>
      </c>
      <c r="J25" s="1">
        <v>-1.20079310344828E-3</v>
      </c>
      <c r="K25" s="1">
        <v>8.3076012592592594</v>
      </c>
      <c r="L25" s="1">
        <v>1.3998492222222201</v>
      </c>
      <c r="M25" s="1">
        <v>-2.9720344827586201E-3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42683.873356481483</v>
      </c>
      <c r="U25" s="1">
        <f t="shared" si="14"/>
        <v>5.0876585862069028</v>
      </c>
      <c r="V25" s="8"/>
      <c r="W25" s="8"/>
      <c r="X25" s="1">
        <f>L25^2/K25</f>
        <v>0.23587769607648199</v>
      </c>
      <c r="Y25" s="1">
        <f t="shared" si="15"/>
        <v>1.9595778449561545</v>
      </c>
      <c r="AA25" s="1">
        <f t="shared" si="16"/>
        <v>0.95864579063723809</v>
      </c>
    </row>
    <row r="26" spans="1:27" x14ac:dyDescent="0.25">
      <c r="A26" s="3">
        <v>349.99958013793099</v>
      </c>
      <c r="B26" s="1">
        <v>334.60174348275899</v>
      </c>
      <c r="C26" s="1">
        <v>25.800251448275901</v>
      </c>
      <c r="D26">
        <v>100</v>
      </c>
      <c r="E26">
        <v>1E-3</v>
      </c>
      <c r="F26" s="1">
        <v>32.129220103448297</v>
      </c>
      <c r="G26">
        <v>0</v>
      </c>
      <c r="H26">
        <v>0</v>
      </c>
      <c r="I26">
        <v>0</v>
      </c>
      <c r="J26" s="1">
        <v>-1.14751724137931E-3</v>
      </c>
      <c r="K26" s="1">
        <v>8.5518518518518504E-5</v>
      </c>
      <c r="L26" s="1">
        <v>6.5319629629629599E-3</v>
      </c>
      <c r="M26" s="1">
        <v>-2.9757931034482799E-3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42683.915034722224</v>
      </c>
      <c r="V26" s="8"/>
      <c r="W26" s="8"/>
      <c r="X26" s="1"/>
    </row>
    <row r="27" spans="1:27" x14ac:dyDescent="0.25">
      <c r="A27" s="3">
        <v>400.00009782758599</v>
      </c>
      <c r="B27" s="1">
        <v>381.56816782758602</v>
      </c>
      <c r="C27" s="1">
        <v>25.884094482758599</v>
      </c>
      <c r="D27">
        <v>100</v>
      </c>
      <c r="E27">
        <v>1E-3</v>
      </c>
      <c r="F27" s="1">
        <v>39.432166896551699</v>
      </c>
      <c r="G27">
        <v>0</v>
      </c>
      <c r="H27">
        <v>0</v>
      </c>
      <c r="I27">
        <v>0</v>
      </c>
      <c r="J27" s="1">
        <v>-1.09341379310345E-3</v>
      </c>
      <c r="K27" s="1">
        <v>8.2068965517241395E-5</v>
      </c>
      <c r="L27" s="1">
        <v>6.6801724137931003E-3</v>
      </c>
      <c r="M27" s="1">
        <v>-2.9133448275862101E-3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42683.998391203706</v>
      </c>
      <c r="V27" s="8"/>
      <c r="W27" s="8"/>
      <c r="X27" s="1"/>
    </row>
    <row r="28" spans="1:27" x14ac:dyDescent="0.25">
      <c r="A28" s="3">
        <v>400.00014417241402</v>
      </c>
      <c r="B28" s="1">
        <v>381.86271717241402</v>
      </c>
      <c r="C28" s="1">
        <v>25.8868838275862</v>
      </c>
      <c r="D28">
        <v>100</v>
      </c>
      <c r="E28">
        <v>1E-3</v>
      </c>
      <c r="F28" s="1">
        <v>37.403026241379301</v>
      </c>
      <c r="G28">
        <v>0</v>
      </c>
      <c r="H28">
        <v>0</v>
      </c>
      <c r="I28">
        <v>0</v>
      </c>
      <c r="J28" s="1">
        <v>-1.1710689655172401E-3</v>
      </c>
      <c r="K28" s="1">
        <v>3.25953817241379</v>
      </c>
      <c r="L28" s="1">
        <v>0.90088768965517296</v>
      </c>
      <c r="M28" s="1">
        <v>-3.1438275862068999E-3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359</v>
      </c>
      <c r="T28" s="6">
        <v>42684.04005787037</v>
      </c>
      <c r="U28" s="1">
        <f>$F$27-F28</f>
        <v>2.0291406551723981</v>
      </c>
      <c r="V28" s="8">
        <f>INDEX(LINEST(U28:U30,K28:K30),1)</f>
        <v>0.61554351866959078</v>
      </c>
      <c r="W28" s="8">
        <f>INDEX(LINEST(U28:U30,K28:K30),2)</f>
        <v>2.8906340411026576E-2</v>
      </c>
      <c r="X28" s="1">
        <f t="shared" si="4"/>
        <v>0.2489919081914666</v>
      </c>
      <c r="Y28" s="1">
        <f>L28^2</f>
        <v>0.81159862937223526</v>
      </c>
      <c r="Z28" s="8">
        <f>INDEX(LINEST(U28:U30,Y28:Y30),1)</f>
        <v>2.4055003756532884</v>
      </c>
      <c r="AA28" s="1">
        <f>B28/A28</f>
        <v>0.95465644884322309</v>
      </c>
    </row>
    <row r="29" spans="1:27" x14ac:dyDescent="0.25">
      <c r="A29" s="3">
        <v>400.00112179310298</v>
      </c>
      <c r="B29" s="1">
        <v>382.10057220689703</v>
      </c>
      <c r="C29" s="1">
        <v>25.885522482758599</v>
      </c>
      <c r="D29">
        <v>100</v>
      </c>
      <c r="E29">
        <v>1E-3</v>
      </c>
      <c r="F29" s="1">
        <v>35.857836310344801</v>
      </c>
      <c r="G29">
        <v>0</v>
      </c>
      <c r="H29">
        <v>0</v>
      </c>
      <c r="I29">
        <v>0</v>
      </c>
      <c r="J29" s="1">
        <v>-1.1195517241379301E-3</v>
      </c>
      <c r="K29" s="1">
        <v>5.7419749310344796</v>
      </c>
      <c r="L29" s="1">
        <v>1.2000242068965501</v>
      </c>
      <c r="M29" s="1">
        <v>-2.9778620689655199E-3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42684.081736111111</v>
      </c>
      <c r="U29" s="1">
        <f t="shared" ref="U29:U30" si="17">$F$27-F29</f>
        <v>3.5743305862068979</v>
      </c>
      <c r="V29" s="8"/>
      <c r="W29" s="8"/>
      <c r="X29" s="1">
        <f t="shared" si="4"/>
        <v>0.25079491193080705</v>
      </c>
      <c r="Y29" s="1">
        <f t="shared" ref="Y29:Y30" si="18">L29^2</f>
        <v>1.4400580971376942</v>
      </c>
      <c r="AA29" s="1">
        <f t="shared" ref="AA29:AA30" si="19">B29/A29</f>
        <v>0.95524875153858979</v>
      </c>
    </row>
    <row r="30" spans="1:27" x14ac:dyDescent="0.25">
      <c r="A30" s="3">
        <v>399.99888237930998</v>
      </c>
      <c r="B30" s="1">
        <v>382.40149562069001</v>
      </c>
      <c r="C30" s="1">
        <v>25.9012451034483</v>
      </c>
      <c r="D30">
        <v>100</v>
      </c>
      <c r="E30">
        <v>1E-3</v>
      </c>
      <c r="F30" s="1">
        <v>33.929190413793101</v>
      </c>
      <c r="G30">
        <v>0</v>
      </c>
      <c r="H30">
        <v>0</v>
      </c>
      <c r="I30">
        <v>0</v>
      </c>
      <c r="J30" s="1">
        <v>-1.2221724137930999E-3</v>
      </c>
      <c r="K30" s="1">
        <v>8.9009233103448295</v>
      </c>
      <c r="L30" s="1">
        <v>1.5015242758620699</v>
      </c>
      <c r="M30" s="1">
        <v>-3.2395172413793101E-3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42684.123414351852</v>
      </c>
      <c r="U30" s="1">
        <f t="shared" si="17"/>
        <v>5.5029764827585979</v>
      </c>
      <c r="V30" s="8"/>
      <c r="W30" s="8"/>
      <c r="X30" s="1">
        <f t="shared" si="4"/>
        <v>0.25329677297441733</v>
      </c>
      <c r="Y30" s="1">
        <f t="shared" si="18"/>
        <v>2.2545751510031136</v>
      </c>
      <c r="AA30" s="1">
        <f t="shared" si="19"/>
        <v>0.95600641018308452</v>
      </c>
    </row>
    <row r="31" spans="1:27" x14ac:dyDescent="0.25">
      <c r="A31" s="3">
        <v>399.998809827586</v>
      </c>
      <c r="B31" s="1">
        <v>381.48065610344798</v>
      </c>
      <c r="C31" s="1">
        <v>25.852547551724101</v>
      </c>
      <c r="D31">
        <v>100</v>
      </c>
      <c r="E31">
        <v>1E-3</v>
      </c>
      <c r="F31" s="1">
        <v>39.377408931034502</v>
      </c>
      <c r="G31">
        <v>0</v>
      </c>
      <c r="H31">
        <v>0</v>
      </c>
      <c r="I31">
        <v>0</v>
      </c>
      <c r="J31" s="1">
        <v>-1.0957241379310301E-3</v>
      </c>
      <c r="K31" s="1">
        <v>1.11E-4</v>
      </c>
      <c r="L31" s="1">
        <v>7.3673448275862101E-3</v>
      </c>
      <c r="M31" s="1">
        <v>-2.9247586206896598E-3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42684.165092592593</v>
      </c>
      <c r="V31" s="8"/>
      <c r="W31" s="8"/>
      <c r="X31" s="1"/>
    </row>
    <row r="32" spans="1:27" x14ac:dyDescent="0.25">
      <c r="A32" s="3">
        <v>449.99995586206899</v>
      </c>
      <c r="B32" s="1">
        <v>428.44822010344802</v>
      </c>
      <c r="C32" s="1">
        <v>25.967144586206899</v>
      </c>
      <c r="D32">
        <v>100</v>
      </c>
      <c r="E32">
        <v>1E-3</v>
      </c>
      <c r="F32" s="1">
        <v>47.4599415517241</v>
      </c>
      <c r="G32">
        <v>0</v>
      </c>
      <c r="H32">
        <v>0</v>
      </c>
      <c r="I32">
        <v>0</v>
      </c>
      <c r="J32" s="1">
        <v>-1.19058620689655E-3</v>
      </c>
      <c r="K32" s="1">
        <v>9.9068965517241402E-5</v>
      </c>
      <c r="L32" s="1">
        <v>7.2259310344827601E-3</v>
      </c>
      <c r="M32" s="1">
        <v>-3.20241379310345E-3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718</v>
      </c>
      <c r="T32" s="6">
        <v>42684.24832175926</v>
      </c>
      <c r="V32" s="8"/>
      <c r="W32" s="8"/>
      <c r="X32" s="1"/>
    </row>
    <row r="33" spans="1:27" x14ac:dyDescent="0.25">
      <c r="A33" s="3">
        <v>450.00004520689703</v>
      </c>
      <c r="B33" s="1">
        <v>428.68583841379302</v>
      </c>
      <c r="C33" s="1">
        <v>25.975101172413801</v>
      </c>
      <c r="D33">
        <v>100</v>
      </c>
      <c r="E33">
        <v>1E-3</v>
      </c>
      <c r="F33" s="1">
        <v>45.530022620689699</v>
      </c>
      <c r="G33">
        <v>0</v>
      </c>
      <c r="H33">
        <v>0</v>
      </c>
      <c r="I33">
        <v>0</v>
      </c>
      <c r="J33" s="1">
        <v>-1.2782068965517201E-3</v>
      </c>
      <c r="K33" s="1">
        <v>3.11049665517241</v>
      </c>
      <c r="L33" s="1">
        <v>0.90140934482758595</v>
      </c>
      <c r="M33" s="1">
        <v>-3.4827241379310299E-3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42684.29</v>
      </c>
      <c r="U33" s="1">
        <f>$F$32-F33</f>
        <v>1.9299189310344005</v>
      </c>
      <c r="V33" s="8">
        <f>INDEX(LINEST(U33:U35,K33:K35),1)</f>
        <v>0.61009519531689227</v>
      </c>
      <c r="W33" s="8">
        <f>INDEX(LINEST(U33:U35,K33:K35),2)</f>
        <v>3.7410825350678856E-2</v>
      </c>
      <c r="X33" s="1">
        <f t="shared" si="4"/>
        <v>0.26122478080512834</v>
      </c>
      <c r="Y33" s="1">
        <f>L33^2</f>
        <v>0.81253880694249769</v>
      </c>
      <c r="Z33" s="8">
        <f>INDEX(LINEST(U33:U35,Y33:Y35),1)</f>
        <v>2.2852740835557799</v>
      </c>
      <c r="AA33" s="1">
        <f>B33/A33</f>
        <v>0.95263510077359137</v>
      </c>
    </row>
    <row r="34" spans="1:27" x14ac:dyDescent="0.25">
      <c r="A34" s="3">
        <v>450.00033144827597</v>
      </c>
      <c r="B34" s="1">
        <v>428.85770817241399</v>
      </c>
      <c r="C34" s="1">
        <v>25.982517000000001</v>
      </c>
      <c r="D34">
        <v>100</v>
      </c>
      <c r="E34">
        <v>1E-3</v>
      </c>
      <c r="F34" s="1">
        <v>44.067156896551701</v>
      </c>
      <c r="G34">
        <v>0</v>
      </c>
      <c r="H34">
        <v>0</v>
      </c>
      <c r="I34">
        <v>0</v>
      </c>
      <c r="J34" s="1">
        <v>-1.1171724137931001E-3</v>
      </c>
      <c r="K34" s="1">
        <v>5.4845801034482804</v>
      </c>
      <c r="L34" s="1">
        <v>1.2002270689655199</v>
      </c>
      <c r="M34" s="1">
        <v>-3.0361724137930998E-3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42684.331678240742</v>
      </c>
      <c r="U34" s="1">
        <f t="shared" ref="U34:U35" si="20">$F$32-F34</f>
        <v>3.3927846551723988</v>
      </c>
      <c r="X34" s="1">
        <f t="shared" si="4"/>
        <v>0.26265365623374876</v>
      </c>
      <c r="Y34" s="1">
        <f t="shared" ref="Y34:Y35" si="21">L34^2</f>
        <v>1.4405450170775629</v>
      </c>
      <c r="AA34" s="1">
        <f t="shared" ref="AA34:AA35" si="22">B34/A34</f>
        <v>0.95301642732613823</v>
      </c>
    </row>
    <row r="35" spans="1:27" x14ac:dyDescent="0.25">
      <c r="A35" s="3">
        <v>449.99905934482803</v>
      </c>
      <c r="B35" s="1">
        <v>429.09210520689697</v>
      </c>
      <c r="C35" s="1">
        <v>26.0102034137931</v>
      </c>
      <c r="D35">
        <v>100</v>
      </c>
      <c r="E35">
        <v>1E-3</v>
      </c>
      <c r="F35" s="1">
        <v>42.231734655172403</v>
      </c>
      <c r="G35">
        <v>0</v>
      </c>
      <c r="H35">
        <v>0</v>
      </c>
      <c r="I35">
        <v>0</v>
      </c>
      <c r="J35" s="1">
        <v>-1.1867931034482799E-3</v>
      </c>
      <c r="K35" s="1">
        <v>8.5148399999999995</v>
      </c>
      <c r="L35" s="1">
        <v>1.50160488888889</v>
      </c>
      <c r="M35" s="1">
        <v>-3.2223793103448302E-3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42684.373356481483</v>
      </c>
      <c r="U35" s="1">
        <f t="shared" si="20"/>
        <v>5.228206896551697</v>
      </c>
      <c r="X35" s="1">
        <f t="shared" si="4"/>
        <v>0.26481028913461857</v>
      </c>
      <c r="Y35" s="1">
        <f t="shared" si="21"/>
        <v>2.2548172423350157</v>
      </c>
      <c r="AA35" s="1">
        <f t="shared" si="22"/>
        <v>0.95354000479829815</v>
      </c>
    </row>
    <row r="36" spans="1:27" x14ac:dyDescent="0.25">
      <c r="A36" s="3">
        <v>449.99883286206898</v>
      </c>
      <c r="B36" s="1">
        <v>428.302617517241</v>
      </c>
      <c r="C36" s="1">
        <v>25.988065758620699</v>
      </c>
      <c r="D36">
        <v>100</v>
      </c>
      <c r="E36">
        <v>1E-3</v>
      </c>
      <c r="F36" s="1">
        <v>47.474131793103403</v>
      </c>
      <c r="G36">
        <v>0</v>
      </c>
      <c r="H36">
        <v>0</v>
      </c>
      <c r="I36">
        <v>0</v>
      </c>
      <c r="J36" s="1">
        <v>-1.1666896551724101E-3</v>
      </c>
      <c r="K36" s="1">
        <v>9.8206896551724098E-5</v>
      </c>
      <c r="L36" s="1">
        <v>7.2292413793103496E-3</v>
      </c>
      <c r="M36" s="1">
        <v>-3.0800344827586201E-3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42684.415034722224</v>
      </c>
      <c r="X36" s="1"/>
    </row>
    <row r="37" spans="1:27" x14ac:dyDescent="0.25">
      <c r="A37" s="3">
        <v>499.99916765517202</v>
      </c>
      <c r="B37" s="1">
        <v>475.248212103448</v>
      </c>
      <c r="C37" s="1">
        <v>26.1492498275862</v>
      </c>
      <c r="D37">
        <v>100</v>
      </c>
      <c r="E37">
        <v>1E-3</v>
      </c>
      <c r="F37" s="1">
        <v>56.488220551724197</v>
      </c>
      <c r="G37">
        <v>0</v>
      </c>
      <c r="H37">
        <v>0</v>
      </c>
      <c r="I37">
        <v>0</v>
      </c>
      <c r="J37" s="1">
        <v>-1.19227586206897E-3</v>
      </c>
      <c r="K37" s="1">
        <v>7.3793103448275895E-5</v>
      </c>
      <c r="L37" s="1">
        <v>6.8187586206896597E-3</v>
      </c>
      <c r="M37" s="1">
        <v>-3.1065172413793098E-3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42684.498368055552</v>
      </c>
    </row>
    <row r="38" spans="1:27" x14ac:dyDescent="0.25">
      <c r="A38" s="3">
        <v>500.00090079310399</v>
      </c>
      <c r="B38" s="1">
        <v>475.44270903448302</v>
      </c>
      <c r="C38" s="1">
        <v>26.1891565172414</v>
      </c>
      <c r="D38">
        <v>100</v>
      </c>
      <c r="E38">
        <v>1E-3</v>
      </c>
      <c r="F38" s="1">
        <v>54.663275758620699</v>
      </c>
      <c r="G38">
        <v>0</v>
      </c>
      <c r="H38">
        <v>0</v>
      </c>
      <c r="I38">
        <v>0</v>
      </c>
      <c r="J38" s="1">
        <v>-1.1542068965517201E-3</v>
      </c>
      <c r="K38" s="1">
        <v>2.99433906896552</v>
      </c>
      <c r="L38" s="1">
        <v>0.90064296551724099</v>
      </c>
      <c r="M38" s="1">
        <v>-2.9701724137931001E-3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42684.54005787037</v>
      </c>
      <c r="U38" s="1">
        <f>$F$37-F38</f>
        <v>1.8249447931034979</v>
      </c>
      <c r="V38" s="8">
        <f>INDEX(LINEST(U38:U40,K38:K40),1)</f>
        <v>0.59189083210980387</v>
      </c>
      <c r="W38" s="8">
        <f>INDEX(LINEST(U38:U40,K38:K40),2)</f>
        <v>4.8457894453908246E-2</v>
      </c>
      <c r="X38" s="1">
        <f t="shared" ref="X38:X40" si="23">L38^2/K38</f>
        <v>0.27089709370018933</v>
      </c>
      <c r="Y38" s="1">
        <f>L38^2</f>
        <v>0.81115775133569012</v>
      </c>
      <c r="Z38" s="8" t="s">
        <v>21</v>
      </c>
      <c r="AA38" s="1">
        <f>B38/A38</f>
        <v>0.95088370496999775</v>
      </c>
    </row>
    <row r="39" spans="1:27" x14ac:dyDescent="0.25">
      <c r="A39" s="3">
        <v>499.99866244827598</v>
      </c>
      <c r="B39" s="1">
        <v>475.567618586207</v>
      </c>
      <c r="C39" s="1">
        <v>26.224448620689699</v>
      </c>
      <c r="D39">
        <v>100</v>
      </c>
      <c r="E39">
        <v>1E-3</v>
      </c>
      <c r="F39" s="1">
        <v>53.318562793103503</v>
      </c>
      <c r="G39">
        <v>0</v>
      </c>
      <c r="H39">
        <v>0</v>
      </c>
      <c r="I39">
        <v>0</v>
      </c>
      <c r="J39" s="1">
        <v>-1.12210344827586E-3</v>
      </c>
      <c r="K39" s="1">
        <v>5.2858099655172399</v>
      </c>
      <c r="L39" s="1">
        <v>1.1994208965517199</v>
      </c>
      <c r="M39" s="1">
        <v>-2.8171034482758601E-3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359</v>
      </c>
      <c r="T39" s="6">
        <v>42684.581736111111</v>
      </c>
      <c r="U39" s="1">
        <f t="shared" ref="U39:U40" si="24">$F$37-F39</f>
        <v>3.1696577586206942</v>
      </c>
      <c r="X39" s="1">
        <f t="shared" si="23"/>
        <v>0.27216462499974819</v>
      </c>
      <c r="Y39" s="1">
        <f t="shared" ref="Y39:Y40" si="25">L39^2</f>
        <v>1.4386104870849317</v>
      </c>
      <c r="AA39" s="1">
        <f t="shared" ref="AA39:AA40" si="26">B39/A39</f>
        <v>0.95113778156437301</v>
      </c>
    </row>
    <row r="40" spans="1:27" x14ac:dyDescent="0.25">
      <c r="A40" s="3">
        <v>500.00085455172399</v>
      </c>
      <c r="B40" s="1">
        <v>475.75627082758598</v>
      </c>
      <c r="C40" s="1">
        <v>26.249703620689701</v>
      </c>
      <c r="D40">
        <v>100</v>
      </c>
      <c r="E40">
        <v>1E-3</v>
      </c>
      <c r="F40" s="1">
        <v>51.573730896551702</v>
      </c>
      <c r="G40">
        <v>0</v>
      </c>
      <c r="H40">
        <v>0</v>
      </c>
      <c r="I40">
        <v>0</v>
      </c>
      <c r="J40" s="1">
        <v>-1.19962068965517E-3</v>
      </c>
      <c r="K40" s="1">
        <v>8.2156606551724103</v>
      </c>
      <c r="L40" s="1">
        <v>1.5008564827586199</v>
      </c>
      <c r="M40" s="1">
        <v>-2.9629655172413801E-3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42684.623414351852</v>
      </c>
      <c r="U40" s="1">
        <f t="shared" si="24"/>
        <v>4.9144896551724955</v>
      </c>
      <c r="X40" s="1">
        <f t="shared" si="23"/>
        <v>0.27418004179863542</v>
      </c>
      <c r="Y40" s="1">
        <f t="shared" si="25"/>
        <v>2.2525701818385757</v>
      </c>
      <c r="AA40" s="1">
        <f t="shared" si="26"/>
        <v>0.95151091542458566</v>
      </c>
    </row>
    <row r="41" spans="1:27" x14ac:dyDescent="0.25">
      <c r="O41">
        <v>1</v>
      </c>
      <c r="P41">
        <v>0.44937565517241401</v>
      </c>
      <c r="Q41">
        <v>2.4473687586206898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selection activeCell="T13" sqref="T13"/>
    </sheetView>
  </sheetViews>
  <sheetFormatPr defaultRowHeight="15" x14ac:dyDescent="0.25"/>
  <cols>
    <col min="1" max="1" width="18.7109375" style="1" bestFit="1" customWidth="1"/>
    <col min="10" max="13" width="9.140625" style="1"/>
    <col min="17" max="17" width="15.85546875" bestFit="1" customWidth="1"/>
    <col min="18" max="18" width="7.5703125" style="1" bestFit="1" customWidth="1"/>
    <col min="19" max="19" width="14.42578125" style="1" bestFit="1" customWidth="1"/>
    <col min="20" max="20" width="7.28515625" style="1" bestFit="1" customWidth="1"/>
    <col min="21" max="21" width="10.85546875" bestFit="1" customWidth="1"/>
    <col min="22" max="22" width="4.5703125" style="1" bestFit="1" customWidth="1"/>
    <col min="23" max="23" width="11.85546875" bestFit="1" customWidth="1"/>
    <col min="24" max="24" width="9.140625" style="1"/>
  </cols>
  <sheetData>
    <row r="1" spans="1:24" x14ac:dyDescent="0.25">
      <c r="A1" s="1" t="str">
        <f ca="1">MID(CELL("filename",A1),FIND("]",CELL("filename",A1))+1,256)</f>
        <v>ipb1-30b-he-122016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150.00043993103401</v>
      </c>
      <c r="B2" s="1">
        <v>139.107465517241</v>
      </c>
      <c r="C2" s="1">
        <v>25.085450241379299</v>
      </c>
      <c r="D2">
        <v>100</v>
      </c>
      <c r="E2">
        <v>1E-3</v>
      </c>
      <c r="F2" s="4">
        <v>9.1153248275862104</v>
      </c>
      <c r="G2">
        <v>0</v>
      </c>
      <c r="H2">
        <v>0</v>
      </c>
      <c r="I2">
        <v>0</v>
      </c>
      <c r="J2" s="1">
        <v>-7.4952758620689596E-3</v>
      </c>
      <c r="K2" s="1">
        <v>3.90321428571429E-4</v>
      </c>
      <c r="L2" s="1">
        <v>8.9531034482758596E-3</v>
      </c>
      <c r="M2" s="1">
        <v>6.3534482758620696E-4</v>
      </c>
      <c r="N2">
        <v>0</v>
      </c>
      <c r="O2">
        <v>1</v>
      </c>
      <c r="P2">
        <v>741</v>
      </c>
      <c r="Q2" s="6">
        <v>42724.454363425924</v>
      </c>
    </row>
    <row r="3" spans="1:24" x14ac:dyDescent="0.25">
      <c r="A3" s="3">
        <v>150.00117175862101</v>
      </c>
      <c r="B3" s="1">
        <v>139.74227168965501</v>
      </c>
      <c r="C3" s="1">
        <v>25.1493633103448</v>
      </c>
      <c r="D3">
        <v>100</v>
      </c>
      <c r="E3">
        <v>1E-3</v>
      </c>
      <c r="F3" s="1">
        <v>7.4625951034482796</v>
      </c>
      <c r="G3">
        <v>0</v>
      </c>
      <c r="H3">
        <v>0</v>
      </c>
      <c r="I3">
        <v>0</v>
      </c>
      <c r="J3" s="1">
        <v>-7.3495517241379303E-3</v>
      </c>
      <c r="K3" s="1">
        <v>3.3522448148148198</v>
      </c>
      <c r="L3" s="1">
        <v>0.70184933333333299</v>
      </c>
      <c r="M3" s="1">
        <v>6.2368965517241401E-4</v>
      </c>
      <c r="N3">
        <v>0.7</v>
      </c>
      <c r="O3">
        <v>2</v>
      </c>
      <c r="P3">
        <v>359</v>
      </c>
      <c r="Q3" s="6">
        <v>42724.496030092596</v>
      </c>
      <c r="R3" s="1">
        <f>$F$6-F3</f>
        <v>1.5164828275862003</v>
      </c>
      <c r="S3" s="8">
        <f>INDEX(LINEST(R4:R5,K4:K5),1)</f>
        <v>0.47544610110754154</v>
      </c>
      <c r="T3" s="8">
        <f>INDEX(LINEST(R3:R5,K3:K5),2)</f>
        <v>-8.1916001591400889E-2</v>
      </c>
      <c r="U3" s="1">
        <f>L3^2/K3</f>
        <v>0.14694406700951376</v>
      </c>
      <c r="V3" s="1">
        <f>L3^2</f>
        <v>0.49259248670044398</v>
      </c>
      <c r="W3" s="8">
        <f>INDEX(LINEST(V4:V5,R4:R5),1)</f>
        <v>0.3401775912919997</v>
      </c>
      <c r="X3" s="1">
        <f>B3/A3</f>
        <v>0.93160786713403532</v>
      </c>
    </row>
    <row r="4" spans="1:24" x14ac:dyDescent="0.25">
      <c r="A4" s="3">
        <v>150.00106437931001</v>
      </c>
      <c r="B4" s="1">
        <v>140.45723486206899</v>
      </c>
      <c r="C4" s="1">
        <v>25.193738689655198</v>
      </c>
      <c r="D4">
        <v>100</v>
      </c>
      <c r="E4">
        <v>1E-3</v>
      </c>
      <c r="F4" s="1">
        <v>5.8677920689655201</v>
      </c>
      <c r="G4">
        <v>0</v>
      </c>
      <c r="H4">
        <v>0</v>
      </c>
      <c r="I4">
        <v>0</v>
      </c>
      <c r="J4" s="1">
        <v>-7.2777586206896503E-3</v>
      </c>
      <c r="K4" s="1">
        <v>6.6604561071428598</v>
      </c>
      <c r="L4" s="1">
        <v>1.0005297142857099</v>
      </c>
      <c r="M4" s="1">
        <v>6.1748275862068996E-4</v>
      </c>
      <c r="N4">
        <v>1</v>
      </c>
      <c r="O4">
        <v>3</v>
      </c>
      <c r="P4">
        <v>359</v>
      </c>
      <c r="Q4" s="6">
        <v>42724.53769675926</v>
      </c>
      <c r="R4" s="1">
        <f t="shared" ref="R4:R5" si="0">$F$6-F4</f>
        <v>3.1112858620689599</v>
      </c>
      <c r="S4" s="8"/>
      <c r="T4" s="8"/>
      <c r="U4" s="1">
        <f t="shared" ref="U4:U5" si="1">L4^2/K4</f>
        <v>0.15029897248254212</v>
      </c>
      <c r="V4" s="1">
        <f t="shared" ref="V4:V5" si="2">L4^2</f>
        <v>1.0010597091686444</v>
      </c>
      <c r="W4" s="8"/>
      <c r="X4" s="1">
        <f t="shared" ref="X4:X5" si="3">B4/A4</f>
        <v>0.93637492135984191</v>
      </c>
    </row>
    <row r="5" spans="1:24" x14ac:dyDescent="0.25">
      <c r="A5" s="3">
        <v>150.00371210344801</v>
      </c>
      <c r="B5" s="1">
        <v>141.454422517241</v>
      </c>
      <c r="C5" s="1">
        <v>25.253555413793102</v>
      </c>
      <c r="D5">
        <v>100</v>
      </c>
      <c r="E5">
        <v>1E-3</v>
      </c>
      <c r="F5" s="1">
        <v>3.8309494137931002</v>
      </c>
      <c r="G5">
        <v>0</v>
      </c>
      <c r="H5">
        <v>0</v>
      </c>
      <c r="I5">
        <v>0</v>
      </c>
      <c r="J5" s="1">
        <v>-7.14879310344828E-3</v>
      </c>
      <c r="K5" s="1">
        <v>10.9445224827586</v>
      </c>
      <c r="L5" s="1">
        <v>1.30151755172414</v>
      </c>
      <c r="M5" s="1">
        <v>6.0693103448275899E-4</v>
      </c>
      <c r="N5">
        <v>1.3</v>
      </c>
      <c r="O5">
        <v>4</v>
      </c>
      <c r="P5">
        <v>359</v>
      </c>
      <c r="Q5" s="6">
        <v>42724.579363425924</v>
      </c>
      <c r="R5" s="1">
        <f t="shared" si="0"/>
        <v>5.1481285172413802</v>
      </c>
      <c r="S5" s="8"/>
      <c r="T5" s="8"/>
      <c r="U5" s="1">
        <f t="shared" si="1"/>
        <v>0.15477586528919393</v>
      </c>
      <c r="V5" s="1">
        <f t="shared" si="2"/>
        <v>1.6939479374459994</v>
      </c>
      <c r="X5" s="1">
        <f t="shared" si="3"/>
        <v>0.94300614653915293</v>
      </c>
    </row>
    <row r="6" spans="1:24" x14ac:dyDescent="0.25">
      <c r="A6" s="3">
        <v>149.99565331034501</v>
      </c>
      <c r="B6" s="1">
        <v>139.32191158620699</v>
      </c>
      <c r="C6" s="1">
        <v>25.200566896551699</v>
      </c>
      <c r="D6">
        <v>100</v>
      </c>
      <c r="E6">
        <v>1E-3</v>
      </c>
      <c r="F6" s="1">
        <v>8.9790779310344799</v>
      </c>
      <c r="G6">
        <v>0</v>
      </c>
      <c r="H6">
        <v>0</v>
      </c>
      <c r="I6">
        <v>0</v>
      </c>
      <c r="J6" s="1">
        <v>-7.0716206896551696E-3</v>
      </c>
      <c r="K6" s="1">
        <v>2.27321428571429E-4</v>
      </c>
      <c r="L6" s="1">
        <v>7.6034642857142898E-3</v>
      </c>
      <c r="M6" s="1">
        <v>6.0020689655172397E-4</v>
      </c>
      <c r="N6">
        <v>0</v>
      </c>
      <c r="O6">
        <v>5</v>
      </c>
      <c r="P6">
        <v>359</v>
      </c>
      <c r="Q6" s="6">
        <v>42724.621030092596</v>
      </c>
      <c r="R6"/>
      <c r="S6"/>
      <c r="T6"/>
    </row>
    <row r="7" spans="1:24" x14ac:dyDescent="0.25">
      <c r="A7" s="3">
        <v>200.00380424137899</v>
      </c>
      <c r="B7" s="1">
        <v>184.81985262069</v>
      </c>
      <c r="C7" s="1">
        <v>25.278886103448301</v>
      </c>
      <c r="D7">
        <v>100</v>
      </c>
      <c r="E7">
        <v>1E-3</v>
      </c>
      <c r="F7" s="4">
        <v>13.559492758620699</v>
      </c>
      <c r="G7">
        <v>0</v>
      </c>
      <c r="H7">
        <v>0</v>
      </c>
      <c r="I7">
        <v>0</v>
      </c>
      <c r="J7" s="1">
        <v>-6.86975862068965E-3</v>
      </c>
      <c r="K7" s="1">
        <v>1.7196551724137901E-4</v>
      </c>
      <c r="L7" s="1">
        <v>7.2896206896551699E-3</v>
      </c>
      <c r="M7" s="1">
        <v>5.8237931034482704E-4</v>
      </c>
      <c r="N7">
        <v>0</v>
      </c>
      <c r="O7">
        <v>6</v>
      </c>
      <c r="P7">
        <v>719</v>
      </c>
      <c r="Q7" s="6">
        <v>42724.704363425924</v>
      </c>
      <c r="U7" s="1"/>
    </row>
    <row r="8" spans="1:24" x14ac:dyDescent="0.25">
      <c r="A8" s="3">
        <v>200.00067344827599</v>
      </c>
      <c r="B8" s="1">
        <v>185.28878155172401</v>
      </c>
      <c r="C8" s="1">
        <v>25.311398034482799</v>
      </c>
      <c r="D8">
        <v>100</v>
      </c>
      <c r="E8">
        <v>1E-3</v>
      </c>
      <c r="F8" s="1">
        <v>11.9815410689655</v>
      </c>
      <c r="G8">
        <v>0</v>
      </c>
      <c r="H8">
        <v>0</v>
      </c>
      <c r="I8">
        <v>0</v>
      </c>
      <c r="J8" s="1">
        <v>-6.1329655172413797E-3</v>
      </c>
      <c r="K8" s="1">
        <v>3.0108372758620701</v>
      </c>
      <c r="L8" s="1">
        <v>0.70106034482758595</v>
      </c>
      <c r="M8" s="1">
        <v>5.8079310344827601E-4</v>
      </c>
      <c r="N8">
        <v>0.7</v>
      </c>
      <c r="O8">
        <v>7</v>
      </c>
      <c r="P8">
        <v>359</v>
      </c>
      <c r="Q8" s="6">
        <v>42724.746030092596</v>
      </c>
      <c r="R8" s="1">
        <f>$F$11-F8</f>
        <v>1.4908408275862008</v>
      </c>
      <c r="S8" s="8">
        <f>INDEX(LINEST(R8:R10,K8:K10),1)</f>
        <v>0.50672242478894225</v>
      </c>
      <c r="T8" s="8">
        <f>INDEX(LINEST(R8:R10,K8:K10),2)</f>
        <v>-2.0083363197434867E-2</v>
      </c>
      <c r="U8" s="1">
        <f t="shared" ref="U8:U30" si="4">L8^2/K8</f>
        <v>0.1632388475558017</v>
      </c>
      <c r="V8" s="1">
        <f>L8^2</f>
        <v>0.49148560708977374</v>
      </c>
      <c r="W8" s="8">
        <f>INDEX(LINEST(V8:V10,R8:R10),1)</f>
        <v>0.34086601595495103</v>
      </c>
      <c r="X8" s="1">
        <f>B8/A8</f>
        <v>0.92644078820886189</v>
      </c>
    </row>
    <row r="9" spans="1:24" x14ac:dyDescent="0.25">
      <c r="A9" s="3">
        <v>200.00048293103401</v>
      </c>
      <c r="B9" s="1">
        <v>185.82308699999999</v>
      </c>
      <c r="C9" s="1">
        <v>25.318998241379301</v>
      </c>
      <c r="D9">
        <v>100</v>
      </c>
      <c r="E9">
        <v>1E-3</v>
      </c>
      <c r="F9" s="1">
        <v>10.412467551724101</v>
      </c>
      <c r="G9">
        <v>0</v>
      </c>
      <c r="H9">
        <v>0</v>
      </c>
      <c r="I9">
        <v>0</v>
      </c>
      <c r="J9" s="1">
        <v>-6.73462068965517E-3</v>
      </c>
      <c r="K9" s="1">
        <v>6.0269980689655203</v>
      </c>
      <c r="L9" s="1">
        <v>1.00035606896552</v>
      </c>
      <c r="M9" s="1">
        <v>5.8034482758620703E-4</v>
      </c>
      <c r="N9">
        <v>1</v>
      </c>
      <c r="O9">
        <v>8</v>
      </c>
      <c r="P9">
        <v>359</v>
      </c>
      <c r="Q9" s="6">
        <v>42724.78769675926</v>
      </c>
      <c r="R9" s="1">
        <f t="shared" ref="R9:R10" si="5">$F$11-F9</f>
        <v>3.0599143448276003</v>
      </c>
      <c r="S9" s="8"/>
      <c r="T9" s="8"/>
      <c r="U9" s="1">
        <f t="shared" si="4"/>
        <v>0.16603825872602468</v>
      </c>
      <c r="V9" s="1">
        <f t="shared" ref="V9:V10" si="6">L9^2</f>
        <v>1.0007122647161482</v>
      </c>
      <c r="X9" s="1">
        <f t="shared" ref="X9:X10" si="7">B9/A9</f>
        <v>0.92911319151202842</v>
      </c>
    </row>
    <row r="10" spans="1:24" x14ac:dyDescent="0.25">
      <c r="A10" s="3">
        <v>200.00160058620699</v>
      </c>
      <c r="B10" s="1">
        <v>186.57242872413801</v>
      </c>
      <c r="C10" s="1">
        <v>25.342841551724099</v>
      </c>
      <c r="D10">
        <v>100</v>
      </c>
      <c r="E10">
        <v>1E-3</v>
      </c>
      <c r="F10" s="1">
        <v>8.4476033448275896</v>
      </c>
      <c r="G10">
        <v>0</v>
      </c>
      <c r="H10">
        <v>0</v>
      </c>
      <c r="I10">
        <v>0</v>
      </c>
      <c r="J10" s="1">
        <v>-7.00858620689655E-3</v>
      </c>
      <c r="K10" s="1">
        <v>9.9780663448275906</v>
      </c>
      <c r="L10" s="1">
        <v>1.30163013793103</v>
      </c>
      <c r="M10" s="1">
        <v>5.9427586206896505E-4</v>
      </c>
      <c r="N10">
        <v>1.3</v>
      </c>
      <c r="O10">
        <v>9</v>
      </c>
      <c r="P10">
        <v>359</v>
      </c>
      <c r="Q10" s="6">
        <v>42724.829363425924</v>
      </c>
      <c r="R10" s="1">
        <f t="shared" si="5"/>
        <v>5.0247785517241113</v>
      </c>
      <c r="S10" s="8"/>
      <c r="T10" s="8"/>
      <c r="U10" s="1">
        <f t="shared" si="4"/>
        <v>0.16979652744528095</v>
      </c>
      <c r="V10" s="1">
        <f t="shared" si="6"/>
        <v>1.6942410159703523</v>
      </c>
      <c r="X10" s="1">
        <f t="shared" si="7"/>
        <v>0.93285467804903599</v>
      </c>
    </row>
    <row r="11" spans="1:24" x14ac:dyDescent="0.25">
      <c r="A11" s="3">
        <v>199.99733499999999</v>
      </c>
      <c r="B11" s="1">
        <v>184.95428996551701</v>
      </c>
      <c r="C11" s="1">
        <v>25.2575594137931</v>
      </c>
      <c r="D11">
        <v>100</v>
      </c>
      <c r="E11">
        <v>1E-3</v>
      </c>
      <c r="F11" s="1">
        <v>13.472381896551701</v>
      </c>
      <c r="G11">
        <v>0</v>
      </c>
      <c r="H11">
        <v>0</v>
      </c>
      <c r="I11">
        <v>0</v>
      </c>
      <c r="J11" s="1">
        <v>-7.0164827586206898E-3</v>
      </c>
      <c r="K11" s="1">
        <v>2.2448275862069E-4</v>
      </c>
      <c r="L11" s="1">
        <v>7.8572413793103393E-3</v>
      </c>
      <c r="M11" s="1">
        <v>5.9486206896551704E-4</v>
      </c>
      <c r="N11">
        <v>0</v>
      </c>
      <c r="O11">
        <v>10</v>
      </c>
      <c r="P11">
        <v>359</v>
      </c>
      <c r="Q11" s="6">
        <v>42724.871030092596</v>
      </c>
      <c r="S11" s="8"/>
      <c r="T11" s="8"/>
      <c r="U11" s="1"/>
    </row>
    <row r="12" spans="1:24" x14ac:dyDescent="0.25">
      <c r="A12" s="3">
        <v>250.000131586207</v>
      </c>
      <c r="B12" s="1">
        <v>230.33289572413801</v>
      </c>
      <c r="C12" s="1">
        <v>25.328344620689599</v>
      </c>
      <c r="D12">
        <v>100</v>
      </c>
      <c r="E12">
        <v>1E-3</v>
      </c>
      <c r="F12" s="4">
        <v>18.491949620689699</v>
      </c>
      <c r="G12">
        <v>0</v>
      </c>
      <c r="H12">
        <v>0</v>
      </c>
      <c r="I12">
        <v>0</v>
      </c>
      <c r="J12" s="1">
        <v>-5.7560344827586197E-3</v>
      </c>
      <c r="K12" s="1">
        <v>2.0049999999999999E-4</v>
      </c>
      <c r="L12" s="1">
        <v>7.9020357142857104E-3</v>
      </c>
      <c r="M12" s="1">
        <v>5.90379310344828E-4</v>
      </c>
      <c r="N12">
        <v>0</v>
      </c>
      <c r="O12">
        <v>11</v>
      </c>
      <c r="P12">
        <v>719</v>
      </c>
      <c r="Q12" s="6">
        <v>42724.954363425924</v>
      </c>
      <c r="S12" s="8"/>
      <c r="T12" s="8"/>
      <c r="U12" s="1"/>
    </row>
    <row r="13" spans="1:24" x14ac:dyDescent="0.25">
      <c r="A13" s="3">
        <v>250.00072772413799</v>
      </c>
      <c r="B13" s="1">
        <v>230.696018655172</v>
      </c>
      <c r="C13" s="1">
        <v>25.343550448275899</v>
      </c>
      <c r="D13">
        <v>100</v>
      </c>
      <c r="E13">
        <v>1E-3</v>
      </c>
      <c r="F13" s="1">
        <v>16.979417379310298</v>
      </c>
      <c r="G13">
        <v>0</v>
      </c>
      <c r="H13">
        <v>0</v>
      </c>
      <c r="I13">
        <v>0</v>
      </c>
      <c r="J13" s="1">
        <v>-4.1981724137930996E-3</v>
      </c>
      <c r="K13" s="1">
        <v>2.7350902142857101</v>
      </c>
      <c r="L13" s="1">
        <v>0.70199446428571499</v>
      </c>
      <c r="M13" s="1">
        <v>6.0917241379310303E-4</v>
      </c>
      <c r="N13">
        <v>0.7</v>
      </c>
      <c r="O13">
        <v>12</v>
      </c>
      <c r="P13">
        <v>359</v>
      </c>
      <c r="Q13" s="6">
        <v>42724.996030092596</v>
      </c>
      <c r="R13" s="1">
        <f>$F$12-F13</f>
        <v>1.5125322413794002</v>
      </c>
      <c r="S13" s="8">
        <f>INDEX(LINEST(R13:R15,K13:K15),1)</f>
        <v>0.53494567424729944</v>
      </c>
      <c r="T13" s="8">
        <f>INDEX(LINEST(R13:R15,K13:K15),2)</f>
        <v>5.4812156288818858E-2</v>
      </c>
      <c r="U13" s="1">
        <f t="shared" si="4"/>
        <v>0.1801754930473054</v>
      </c>
      <c r="V13" s="1">
        <f>L13^2</f>
        <v>0.49279622788778799</v>
      </c>
      <c r="W13" s="8">
        <f>INDEX(LINEST(V13:V15,R13:R15),1)</f>
        <v>0.35228657603385821</v>
      </c>
      <c r="X13" s="1">
        <f>B13/A13</f>
        <v>0.92278138849952596</v>
      </c>
    </row>
    <row r="14" spans="1:24" x14ac:dyDescent="0.25">
      <c r="A14" s="3">
        <v>250.00068455172399</v>
      </c>
      <c r="B14" s="1">
        <v>231.090651482759</v>
      </c>
      <c r="C14" s="1">
        <v>25.3504606896552</v>
      </c>
      <c r="D14">
        <v>100</v>
      </c>
      <c r="E14">
        <v>1E-3</v>
      </c>
      <c r="F14" s="1">
        <v>15.491795206896599</v>
      </c>
      <c r="G14">
        <v>0</v>
      </c>
      <c r="H14">
        <v>0</v>
      </c>
      <c r="I14">
        <v>0</v>
      </c>
      <c r="J14" s="1">
        <v>-6.3901034482758603E-3</v>
      </c>
      <c r="K14" s="1">
        <v>5.4881115172413804</v>
      </c>
      <c r="L14" s="1">
        <v>1.00094789655172</v>
      </c>
      <c r="M14" s="1">
        <v>6.0182758620689605E-4</v>
      </c>
      <c r="N14">
        <v>1</v>
      </c>
      <c r="O14">
        <v>13</v>
      </c>
      <c r="P14">
        <v>359</v>
      </c>
      <c r="Q14" s="6">
        <v>42725.03769675926</v>
      </c>
      <c r="R14" s="1">
        <f t="shared" ref="R14:R15" si="8">$F$12-F14</f>
        <v>3.0001544137930996</v>
      </c>
      <c r="S14" s="8"/>
      <c r="T14" s="8"/>
      <c r="U14" s="1">
        <f t="shared" si="4"/>
        <v>0.18255764090503027</v>
      </c>
      <c r="V14" s="1">
        <f t="shared" ref="V14:V15" si="9">L14^2</f>
        <v>1.0018966916113128</v>
      </c>
      <c r="X14" s="1">
        <f t="shared" ref="X14:X15" si="10">B14/A14</f>
        <v>0.92436007484190474</v>
      </c>
    </row>
    <row r="15" spans="1:24" x14ac:dyDescent="0.25">
      <c r="A15" s="3">
        <v>250.00029831034499</v>
      </c>
      <c r="B15" s="1">
        <v>231.643280586207</v>
      </c>
      <c r="C15" s="1">
        <v>25.357893724137899</v>
      </c>
      <c r="D15">
        <v>100</v>
      </c>
      <c r="E15">
        <v>1E-3</v>
      </c>
      <c r="F15" s="1">
        <v>13.562240517241399</v>
      </c>
      <c r="G15">
        <v>0</v>
      </c>
      <c r="H15">
        <v>0</v>
      </c>
      <c r="I15">
        <v>0</v>
      </c>
      <c r="J15" s="1">
        <v>-7.1760689655172398E-3</v>
      </c>
      <c r="K15" s="1">
        <v>9.1205393928571503</v>
      </c>
      <c r="L15" s="1">
        <v>1.3020693214285699</v>
      </c>
      <c r="M15" s="1">
        <v>6.0872413793103502E-4</v>
      </c>
      <c r="N15">
        <v>1.3</v>
      </c>
      <c r="O15">
        <v>14</v>
      </c>
      <c r="P15">
        <v>359</v>
      </c>
      <c r="Q15" s="6">
        <v>42725.079363425924</v>
      </c>
      <c r="R15" s="1">
        <f t="shared" si="8"/>
        <v>4.9297091034482996</v>
      </c>
      <c r="S15" s="8"/>
      <c r="T15" s="8"/>
      <c r="U15" s="1">
        <f t="shared" si="4"/>
        <v>0.18588643113950204</v>
      </c>
      <c r="V15" s="1">
        <f t="shared" si="9"/>
        <v>1.6953845178054565</v>
      </c>
      <c r="X15" s="1">
        <f t="shared" si="10"/>
        <v>0.92657201672075618</v>
      </c>
    </row>
    <row r="16" spans="1:24" x14ac:dyDescent="0.25">
      <c r="A16" s="3">
        <v>249.99772693103401</v>
      </c>
      <c r="B16" s="1">
        <v>230.446377448276</v>
      </c>
      <c r="C16" s="1">
        <v>25.286657517241402</v>
      </c>
      <c r="D16">
        <v>100</v>
      </c>
      <c r="E16">
        <v>1E-3</v>
      </c>
      <c r="F16" s="1">
        <v>18.4624175862069</v>
      </c>
      <c r="G16">
        <v>0</v>
      </c>
      <c r="H16">
        <v>0</v>
      </c>
      <c r="I16">
        <v>0</v>
      </c>
      <c r="J16" s="1">
        <v>-7.1686551724137902E-3</v>
      </c>
      <c r="K16" s="1">
        <v>2.4764285714285697E-4</v>
      </c>
      <c r="L16" s="1">
        <v>8.4490714285714308E-3</v>
      </c>
      <c r="M16" s="1">
        <v>6.0727586206896602E-4</v>
      </c>
      <c r="N16">
        <v>0</v>
      </c>
      <c r="O16">
        <v>15</v>
      </c>
      <c r="P16">
        <v>359</v>
      </c>
      <c r="Q16" s="6">
        <v>42725.121030092596</v>
      </c>
      <c r="S16" s="8"/>
      <c r="T16" s="8"/>
      <c r="U16" s="1"/>
    </row>
    <row r="17" spans="1:24" x14ac:dyDescent="0.25">
      <c r="A17" s="3">
        <v>300.00030831034502</v>
      </c>
      <c r="B17" s="1">
        <v>275.84380675862099</v>
      </c>
      <c r="C17" s="1">
        <v>25.372378896551702</v>
      </c>
      <c r="D17">
        <v>100</v>
      </c>
      <c r="E17">
        <v>1E-3</v>
      </c>
      <c r="F17" s="4">
        <v>24.070364999999999</v>
      </c>
      <c r="G17">
        <v>0</v>
      </c>
      <c r="H17">
        <v>0</v>
      </c>
      <c r="I17">
        <v>0</v>
      </c>
      <c r="J17" s="1">
        <v>-7.2745862068965498E-3</v>
      </c>
      <c r="K17" s="1">
        <v>2.1944827586206899E-4</v>
      </c>
      <c r="L17" s="1">
        <v>8.5362413793103505E-3</v>
      </c>
      <c r="M17" s="1">
        <v>6.1731034482758601E-4</v>
      </c>
      <c r="N17">
        <v>0</v>
      </c>
      <c r="O17">
        <v>16</v>
      </c>
      <c r="P17">
        <v>719</v>
      </c>
      <c r="Q17" s="6">
        <v>42725.204363425924</v>
      </c>
      <c r="S17" s="8"/>
      <c r="T17" s="8"/>
      <c r="U17" s="1"/>
    </row>
    <row r="18" spans="1:24" x14ac:dyDescent="0.25">
      <c r="A18" s="3">
        <v>300.00025575862099</v>
      </c>
      <c r="B18" s="1">
        <v>276.17357141379301</v>
      </c>
      <c r="C18" s="1">
        <v>25.395471862069002</v>
      </c>
      <c r="D18">
        <v>100</v>
      </c>
      <c r="E18">
        <v>1E-3</v>
      </c>
      <c r="F18" s="1">
        <v>22.181342862068998</v>
      </c>
      <c r="G18">
        <v>0</v>
      </c>
      <c r="H18">
        <v>0</v>
      </c>
      <c r="I18">
        <v>0</v>
      </c>
      <c r="J18" s="1">
        <v>-7.2511724137930998E-3</v>
      </c>
      <c r="K18" s="1">
        <v>3.20757</v>
      </c>
      <c r="L18" s="1">
        <v>0.801425103448276</v>
      </c>
      <c r="M18" s="1">
        <v>6.18551724137931E-4</v>
      </c>
      <c r="N18">
        <v>0.8</v>
      </c>
      <c r="O18">
        <v>17</v>
      </c>
      <c r="P18">
        <v>359</v>
      </c>
      <c r="Q18" s="6">
        <v>42725.246030092596</v>
      </c>
      <c r="R18" s="1">
        <f>$F$17-F18</f>
        <v>1.8890221379310006</v>
      </c>
      <c r="S18" s="8">
        <f>INDEX(LINEST(R18:R20,K18:K20),1)</f>
        <v>0.56429641890484361</v>
      </c>
      <c r="T18" s="8">
        <f>INDEX(LINEST(R18:R20,K18:K20),2)</f>
        <v>8.9279464170517908E-2</v>
      </c>
      <c r="U18" s="1">
        <f t="shared" si="4"/>
        <v>0.2002394948316264</v>
      </c>
      <c r="V18" s="1">
        <f>L18^2</f>
        <v>0.64228219643707984</v>
      </c>
      <c r="W18" s="8">
        <f>INDEX(LINEST(V18:V20,R18:R20),1)</f>
        <v>0.36968622929506345</v>
      </c>
      <c r="X18" s="1">
        <f>B18/A18</f>
        <v>0.92057778656029265</v>
      </c>
    </row>
    <row r="19" spans="1:24" x14ac:dyDescent="0.25">
      <c r="A19" s="3">
        <v>300.00113006896498</v>
      </c>
      <c r="B19" s="1">
        <v>276.48861265517201</v>
      </c>
      <c r="C19" s="1">
        <v>25.4074711724138</v>
      </c>
      <c r="D19">
        <v>100</v>
      </c>
      <c r="E19">
        <v>1E-3</v>
      </c>
      <c r="F19" s="1">
        <v>20.5773002758621</v>
      </c>
      <c r="G19">
        <v>0</v>
      </c>
      <c r="H19">
        <v>0</v>
      </c>
      <c r="I19">
        <v>0</v>
      </c>
      <c r="J19" s="1">
        <v>-7.1650000000000004E-3</v>
      </c>
      <c r="K19" s="1">
        <v>5.9993646551724096</v>
      </c>
      <c r="L19" s="1">
        <v>1.1024837586206899</v>
      </c>
      <c r="M19" s="1">
        <v>6.18034482758621E-4</v>
      </c>
      <c r="N19">
        <v>1.1000000000000001</v>
      </c>
      <c r="O19">
        <v>18</v>
      </c>
      <c r="P19">
        <v>359</v>
      </c>
      <c r="Q19" s="6">
        <v>42725.28769675926</v>
      </c>
      <c r="R19" s="1">
        <f t="shared" ref="R19:R20" si="11">$F$17-F19</f>
        <v>3.4930647241378985</v>
      </c>
      <c r="S19" s="8"/>
      <c r="T19" s="8"/>
      <c r="U19" s="1">
        <f t="shared" si="4"/>
        <v>0.20259985979923295</v>
      </c>
      <c r="V19" s="1">
        <f t="shared" ref="V19:V20" si="12">L19^2</f>
        <v>1.2154704380224037</v>
      </c>
      <c r="X19" s="1">
        <f t="shared" ref="X19:X20" si="13">B19/A19</f>
        <v>0.92162523718364708</v>
      </c>
    </row>
    <row r="20" spans="1:24" x14ac:dyDescent="0.25">
      <c r="A20" s="3">
        <v>300.00092510344803</v>
      </c>
      <c r="B20" s="1">
        <v>276.915337931034</v>
      </c>
      <c r="C20" s="1">
        <v>25.418646413793098</v>
      </c>
      <c r="D20">
        <v>100</v>
      </c>
      <c r="E20">
        <v>1E-3</v>
      </c>
      <c r="F20" s="1">
        <v>18.601780344827599</v>
      </c>
      <c r="G20">
        <v>0</v>
      </c>
      <c r="H20">
        <v>0</v>
      </c>
      <c r="I20">
        <v>0</v>
      </c>
      <c r="J20" s="1">
        <v>-7.2738275862068999E-3</v>
      </c>
      <c r="K20" s="1">
        <v>9.5470973928571397</v>
      </c>
      <c r="L20" s="1">
        <v>1.40152517857143</v>
      </c>
      <c r="M20" s="1">
        <v>6.2127586206896603E-4</v>
      </c>
      <c r="N20">
        <v>1.4</v>
      </c>
      <c r="O20">
        <v>19</v>
      </c>
      <c r="P20">
        <v>359</v>
      </c>
      <c r="Q20" s="6">
        <v>42725.329363425924</v>
      </c>
      <c r="R20" s="1">
        <f t="shared" si="11"/>
        <v>5.4685846551723998</v>
      </c>
      <c r="S20" s="8"/>
      <c r="T20" s="8"/>
      <c r="U20" s="1">
        <f t="shared" si="4"/>
        <v>0.2057455523224567</v>
      </c>
      <c r="V20" s="1">
        <f t="shared" si="12"/>
        <v>1.9642728261696787</v>
      </c>
      <c r="X20" s="1">
        <f t="shared" si="13"/>
        <v>0.92304828005295814</v>
      </c>
    </row>
    <row r="21" spans="1:24" x14ac:dyDescent="0.25">
      <c r="A21" s="3">
        <v>299.997840517241</v>
      </c>
      <c r="B21" s="1">
        <v>275.92932017241401</v>
      </c>
      <c r="C21" s="1">
        <v>25.367000448275899</v>
      </c>
      <c r="D21">
        <v>100</v>
      </c>
      <c r="E21">
        <v>1E-3</v>
      </c>
      <c r="F21" s="1">
        <v>24.031839103448299</v>
      </c>
      <c r="G21">
        <v>0</v>
      </c>
      <c r="H21">
        <v>0</v>
      </c>
      <c r="I21">
        <v>0</v>
      </c>
      <c r="J21" s="1">
        <v>-7.3425862068965501E-3</v>
      </c>
      <c r="K21" s="1">
        <v>2.3037037037037001E-4</v>
      </c>
      <c r="L21" s="1">
        <v>8.7711071428571395E-3</v>
      </c>
      <c r="M21" s="1">
        <v>6.2193103448275795E-4</v>
      </c>
      <c r="N21">
        <v>0</v>
      </c>
      <c r="O21">
        <v>20</v>
      </c>
      <c r="P21">
        <v>359</v>
      </c>
      <c r="Q21" s="6">
        <v>42725.371030092596</v>
      </c>
      <c r="S21" s="8"/>
      <c r="T21" s="8"/>
      <c r="U21" s="1"/>
    </row>
    <row r="22" spans="1:24" x14ac:dyDescent="0.25">
      <c r="A22" s="3">
        <v>349.999982137931</v>
      </c>
      <c r="B22" s="1">
        <v>321.081503</v>
      </c>
      <c r="C22" s="1">
        <v>25.521710758620699</v>
      </c>
      <c r="D22">
        <v>100</v>
      </c>
      <c r="E22">
        <v>1E-3</v>
      </c>
      <c r="F22" s="4">
        <v>30.206767068965501</v>
      </c>
      <c r="G22">
        <v>0</v>
      </c>
      <c r="H22">
        <v>0</v>
      </c>
      <c r="I22">
        <v>0</v>
      </c>
      <c r="J22" s="1">
        <v>-7.1541379310344801E-3</v>
      </c>
      <c r="K22" s="1">
        <v>1.6274074074074099E-4</v>
      </c>
      <c r="L22" s="1">
        <v>8.3166666666666701E-3</v>
      </c>
      <c r="M22" s="1">
        <v>6.0624137931034505E-4</v>
      </c>
      <c r="N22">
        <v>0</v>
      </c>
      <c r="O22">
        <v>21</v>
      </c>
      <c r="P22">
        <v>719</v>
      </c>
      <c r="Q22" s="6">
        <v>42725.454363425924</v>
      </c>
      <c r="S22" s="8"/>
      <c r="T22" s="8"/>
      <c r="U22" s="1"/>
    </row>
    <row r="23" spans="1:24" x14ac:dyDescent="0.25">
      <c r="A23" s="3">
        <v>350.000332551724</v>
      </c>
      <c r="B23" s="1">
        <v>321.283789241379</v>
      </c>
      <c r="C23" s="1">
        <v>25.565766724137902</v>
      </c>
      <c r="D23">
        <v>100</v>
      </c>
      <c r="E23">
        <v>1E-3</v>
      </c>
      <c r="F23" s="1">
        <v>28.466997034482802</v>
      </c>
      <c r="G23">
        <v>0</v>
      </c>
      <c r="H23">
        <v>0</v>
      </c>
      <c r="I23">
        <v>0</v>
      </c>
      <c r="J23" s="1">
        <v>-7.0066206896551696E-3</v>
      </c>
      <c r="K23" s="1">
        <v>2.8655574137931001</v>
      </c>
      <c r="L23" s="1">
        <v>0.80062496551724105</v>
      </c>
      <c r="M23" s="1">
        <v>5.9400000000000002E-4</v>
      </c>
      <c r="N23">
        <v>0.8</v>
      </c>
      <c r="O23">
        <v>22</v>
      </c>
      <c r="P23">
        <v>359</v>
      </c>
      <c r="Q23" s="6">
        <v>42725.496030092596</v>
      </c>
      <c r="R23" s="1">
        <f>$F$22-F23</f>
        <v>1.7397700344826994</v>
      </c>
      <c r="S23" s="8">
        <f>INDEX(LINEST(R23:R25,K23:K25),1)</f>
        <v>0.59508945805941504</v>
      </c>
      <c r="T23" s="8">
        <f>INDEX(LINEST(R23:R25,K23:K25),2)</f>
        <v>5.2882428385832014E-2</v>
      </c>
      <c r="U23" s="1">
        <f t="shared" si="4"/>
        <v>0.22369132522841334</v>
      </c>
      <c r="V23" s="1">
        <f>L23^2</f>
        <v>0.64100033540948342</v>
      </c>
      <c r="W23" s="8">
        <f>INDEX(LINEST(V23:V25,R23:R25),1)</f>
        <v>0.38835577355043732</v>
      </c>
      <c r="X23" s="1">
        <f>B23/A23</f>
        <v>0.91795281135596862</v>
      </c>
    </row>
    <row r="24" spans="1:24" x14ac:dyDescent="0.25">
      <c r="A24" s="3">
        <v>350.00027255172398</v>
      </c>
      <c r="B24" s="1">
        <v>321.48351100000002</v>
      </c>
      <c r="C24" s="1">
        <v>25.6023372068966</v>
      </c>
      <c r="D24">
        <v>100</v>
      </c>
      <c r="E24">
        <v>1E-3</v>
      </c>
      <c r="F24" s="1">
        <v>26.9239713103448</v>
      </c>
      <c r="G24">
        <v>0</v>
      </c>
      <c r="H24">
        <v>0</v>
      </c>
      <c r="I24">
        <v>0</v>
      </c>
      <c r="J24" s="1">
        <v>-6.9465517241379298E-3</v>
      </c>
      <c r="K24" s="1">
        <v>5.3725672068965498</v>
      </c>
      <c r="L24" s="1">
        <v>1.10141834482759</v>
      </c>
      <c r="M24" s="1">
        <v>5.9003448275862097E-4</v>
      </c>
      <c r="N24">
        <v>1.1000000000000001</v>
      </c>
      <c r="O24">
        <v>23</v>
      </c>
      <c r="P24">
        <v>359</v>
      </c>
      <c r="Q24" s="6">
        <v>42725.53769675926</v>
      </c>
      <c r="R24" s="1">
        <f t="shared" ref="R24:R25" si="14">$F$22-F24</f>
        <v>3.2827957586207006</v>
      </c>
      <c r="S24" s="8"/>
      <c r="T24" s="8"/>
      <c r="U24" s="1">
        <f t="shared" si="4"/>
        <v>0.22579938483887393</v>
      </c>
      <c r="V24" s="1">
        <f t="shared" ref="V24:V25" si="15">L24^2</f>
        <v>1.2131223703227481</v>
      </c>
      <c r="X24" s="1">
        <f t="shared" ref="X24:X25" si="16">B24/A24</f>
        <v>0.91852360187088233</v>
      </c>
    </row>
    <row r="25" spans="1:24" x14ac:dyDescent="0.25">
      <c r="A25" s="3">
        <v>350.00048931034502</v>
      </c>
      <c r="B25" s="1">
        <v>321.76085055172399</v>
      </c>
      <c r="C25" s="1">
        <v>25.638679862069001</v>
      </c>
      <c r="D25">
        <v>100</v>
      </c>
      <c r="E25">
        <v>1E-3</v>
      </c>
      <c r="F25" s="1">
        <v>25.064672758620699</v>
      </c>
      <c r="G25">
        <v>0</v>
      </c>
      <c r="H25">
        <v>0</v>
      </c>
      <c r="I25">
        <v>0</v>
      </c>
      <c r="J25" s="1">
        <v>-6.8304482758620704E-3</v>
      </c>
      <c r="K25" s="1">
        <v>8.5761756206896607</v>
      </c>
      <c r="L25" s="1">
        <v>1.40024368965517</v>
      </c>
      <c r="M25" s="1">
        <v>5.7962068965517301E-4</v>
      </c>
      <c r="N25">
        <v>1.4</v>
      </c>
      <c r="O25">
        <v>24</v>
      </c>
      <c r="P25">
        <v>359</v>
      </c>
      <c r="Q25" s="6">
        <v>42725.579363425924</v>
      </c>
      <c r="R25" s="1">
        <f t="shared" si="14"/>
        <v>5.1420943103448025</v>
      </c>
      <c r="S25" s="8"/>
      <c r="T25" s="8"/>
      <c r="U25" s="1">
        <f>L25^2/K25</f>
        <v>0.22861966418796983</v>
      </c>
      <c r="V25" s="1">
        <f t="shared" si="15"/>
        <v>1.960682390419124</v>
      </c>
      <c r="X25" s="1">
        <f t="shared" si="16"/>
        <v>0.91931543063192411</v>
      </c>
    </row>
    <row r="26" spans="1:24" x14ac:dyDescent="0.25">
      <c r="A26" s="3">
        <v>350.00080613793102</v>
      </c>
      <c r="B26" s="1">
        <v>321.06458582758597</v>
      </c>
      <c r="C26" s="1">
        <v>25.5840116551724</v>
      </c>
      <c r="D26">
        <v>100</v>
      </c>
      <c r="E26">
        <v>1E-3</v>
      </c>
      <c r="F26" s="1">
        <v>30.175551517241399</v>
      </c>
      <c r="G26">
        <v>0</v>
      </c>
      <c r="H26">
        <v>0</v>
      </c>
      <c r="I26">
        <v>0</v>
      </c>
      <c r="J26" s="1">
        <v>-6.68055172413793E-3</v>
      </c>
      <c r="K26" s="1">
        <v>6.9724137931034499E-5</v>
      </c>
      <c r="L26" s="1">
        <v>6.7016551724138002E-3</v>
      </c>
      <c r="M26" s="1">
        <v>5.6624137931034495E-4</v>
      </c>
      <c r="N26">
        <v>0</v>
      </c>
      <c r="O26">
        <v>25</v>
      </c>
      <c r="P26">
        <v>359</v>
      </c>
      <c r="Q26" s="6">
        <v>42725.621030092596</v>
      </c>
      <c r="S26" s="8"/>
      <c r="T26" s="8"/>
      <c r="U26" s="1"/>
    </row>
    <row r="27" spans="1:24" x14ac:dyDescent="0.25">
      <c r="A27" s="3">
        <v>399.99918227586198</v>
      </c>
      <c r="B27" s="1">
        <v>365.871371551724</v>
      </c>
      <c r="C27" s="1">
        <v>25.714728793103401</v>
      </c>
      <c r="D27">
        <v>100</v>
      </c>
      <c r="E27">
        <v>1E-3</v>
      </c>
      <c r="F27" s="4">
        <v>36.937074551724102</v>
      </c>
      <c r="G27">
        <v>0</v>
      </c>
      <c r="H27">
        <v>0</v>
      </c>
      <c r="I27">
        <v>0</v>
      </c>
      <c r="J27" s="1">
        <v>-6.5442758620689696E-3</v>
      </c>
      <c r="K27" s="1">
        <v>5.7678571428571398E-5</v>
      </c>
      <c r="L27" s="1">
        <v>6.6243448275862104E-3</v>
      </c>
      <c r="M27" s="1">
        <v>5.5810344827586197E-4</v>
      </c>
      <c r="N27">
        <v>0</v>
      </c>
      <c r="O27">
        <v>26</v>
      </c>
      <c r="P27">
        <v>719</v>
      </c>
      <c r="Q27" s="6">
        <v>42725.704363425924</v>
      </c>
      <c r="S27" s="8"/>
      <c r="T27" s="8"/>
      <c r="U27" s="1"/>
    </row>
    <row r="28" spans="1:24" x14ac:dyDescent="0.25">
      <c r="A28" s="3">
        <v>399.99971482758599</v>
      </c>
      <c r="B28" s="1">
        <v>366.05046551724098</v>
      </c>
      <c r="C28" s="1">
        <v>25.726814517241401</v>
      </c>
      <c r="D28">
        <v>100</v>
      </c>
      <c r="E28">
        <v>1E-3</v>
      </c>
      <c r="F28" s="1">
        <v>34.854895551724098</v>
      </c>
      <c r="G28">
        <v>0</v>
      </c>
      <c r="H28">
        <v>0</v>
      </c>
      <c r="I28">
        <v>0</v>
      </c>
      <c r="J28" s="1">
        <v>-6.6475862068965498E-3</v>
      </c>
      <c r="K28" s="1">
        <v>3.34804410344828</v>
      </c>
      <c r="L28" s="1">
        <v>0.90098675862069</v>
      </c>
      <c r="M28" s="1">
        <v>5.6217241379310297E-4</v>
      </c>
      <c r="N28">
        <v>0.9</v>
      </c>
      <c r="O28">
        <v>27</v>
      </c>
      <c r="P28">
        <v>359</v>
      </c>
      <c r="Q28" s="6">
        <v>42725.746030092596</v>
      </c>
      <c r="R28" s="1">
        <f>$F$27-F28</f>
        <v>2.0821790000000036</v>
      </c>
      <c r="S28" s="8">
        <f>INDEX(LINEST(R28:R30,K28:K30),1)</f>
        <v>0.60585006092918903</v>
      </c>
      <c r="T28" s="8">
        <f>INDEX(LINEST(R28:R30,K28:K30),2)</f>
        <v>6.134960114405974E-2</v>
      </c>
      <c r="U28" s="1">
        <f t="shared" si="4"/>
        <v>0.2424630961025086</v>
      </c>
      <c r="V28" s="1">
        <f>L28^2</f>
        <v>0.81177713920981753</v>
      </c>
      <c r="W28" s="8">
        <f>INDEX(LINEST(V28:V30,R28:R30),1)</f>
        <v>0.4127302305247969</v>
      </c>
      <c r="X28" s="1">
        <f>B28/A28</f>
        <v>0.9151268162154107</v>
      </c>
    </row>
    <row r="29" spans="1:24" x14ac:dyDescent="0.25">
      <c r="A29" s="3">
        <v>399.99938227586199</v>
      </c>
      <c r="B29" s="1">
        <v>366.20848665517201</v>
      </c>
      <c r="C29" s="1">
        <v>25.724810206896599</v>
      </c>
      <c r="D29">
        <v>100</v>
      </c>
      <c r="E29">
        <v>1E-3</v>
      </c>
      <c r="F29" s="1">
        <v>33.294306448275897</v>
      </c>
      <c r="G29">
        <v>0</v>
      </c>
      <c r="H29">
        <v>0</v>
      </c>
      <c r="I29">
        <v>0</v>
      </c>
      <c r="J29" s="1">
        <v>-6.7215862068965501E-3</v>
      </c>
      <c r="K29" s="1">
        <v>5.8890269310344801</v>
      </c>
      <c r="L29" s="1">
        <v>1.19990924137931</v>
      </c>
      <c r="M29" s="1">
        <v>5.6913793103448296E-4</v>
      </c>
      <c r="N29">
        <v>1.2</v>
      </c>
      <c r="O29">
        <v>28</v>
      </c>
      <c r="P29">
        <v>359</v>
      </c>
      <c r="Q29" s="6">
        <v>42725.78769675926</v>
      </c>
      <c r="R29" s="1">
        <f t="shared" ref="R29:R30" si="17">$F$27-F29</f>
        <v>3.6427681034482049</v>
      </c>
      <c r="S29" s="8"/>
      <c r="T29" s="8"/>
      <c r="U29" s="1">
        <f t="shared" si="4"/>
        <v>0.24448558385087157</v>
      </c>
      <c r="V29" s="1">
        <f t="shared" ref="V29:V30" si="18">L29^2</f>
        <v>1.4397821875474712</v>
      </c>
      <c r="X29" s="1">
        <f t="shared" ref="X29:X30" si="19">B29/A29</f>
        <v>0.9155226304889994</v>
      </c>
    </row>
    <row r="30" spans="1:24" x14ac:dyDescent="0.25">
      <c r="A30" s="3">
        <v>400.00066927586198</v>
      </c>
      <c r="B30" s="1">
        <v>366.46525413793103</v>
      </c>
      <c r="C30" s="1">
        <v>25.7254306206897</v>
      </c>
      <c r="D30">
        <v>100</v>
      </c>
      <c r="E30">
        <v>1E-3</v>
      </c>
      <c r="F30" s="1">
        <v>31.357646827586201</v>
      </c>
      <c r="G30">
        <v>0</v>
      </c>
      <c r="H30">
        <v>0</v>
      </c>
      <c r="I30">
        <v>0</v>
      </c>
      <c r="J30" s="1">
        <v>-6.7809999999999997E-3</v>
      </c>
      <c r="K30" s="1">
        <v>9.1178433928571394</v>
      </c>
      <c r="L30" s="1">
        <v>1.5013605000000001</v>
      </c>
      <c r="M30" s="1">
        <v>5.7406896551724098E-4</v>
      </c>
      <c r="N30">
        <v>1.5</v>
      </c>
      <c r="O30">
        <v>29</v>
      </c>
      <c r="P30">
        <v>359</v>
      </c>
      <c r="Q30" s="6">
        <v>42725.829363425924</v>
      </c>
      <c r="R30" s="1">
        <f t="shared" si="17"/>
        <v>5.5794277241379007</v>
      </c>
      <c r="S30" s="8"/>
      <c r="T30" s="8"/>
      <c r="U30" s="1">
        <f t="shared" si="4"/>
        <v>0.2472167215249699</v>
      </c>
      <c r="V30" s="1">
        <f t="shared" si="18"/>
        <v>2.2540833509602503</v>
      </c>
      <c r="X30" s="1">
        <f t="shared" si="19"/>
        <v>0.91616160243271216</v>
      </c>
    </row>
    <row r="31" spans="1:24" x14ac:dyDescent="0.25">
      <c r="A31" s="3"/>
      <c r="B31" s="1"/>
      <c r="C31" s="1"/>
      <c r="S31" s="8"/>
      <c r="T31" s="8"/>
      <c r="U31" s="1"/>
    </row>
    <row r="32" spans="1:24" x14ac:dyDescent="0.25">
      <c r="A32" s="3"/>
      <c r="B32" s="1"/>
      <c r="C32" s="1"/>
      <c r="S32" s="8"/>
      <c r="T32" s="8"/>
      <c r="U32" s="1"/>
    </row>
    <row r="33" spans="19:23" x14ac:dyDescent="0.25">
      <c r="S33" s="8"/>
      <c r="T33" s="8"/>
      <c r="U33" s="1"/>
      <c r="W33" s="8"/>
    </row>
    <row r="34" spans="19:23" x14ac:dyDescent="0.25">
      <c r="U34" s="1"/>
    </row>
    <row r="35" spans="19:23" x14ac:dyDescent="0.25">
      <c r="U35" s="1"/>
    </row>
    <row r="36" spans="19:23" x14ac:dyDescent="0.25">
      <c r="U36" s="1"/>
    </row>
    <row r="38" spans="19:23" x14ac:dyDescent="0.25">
      <c r="S38" s="8"/>
      <c r="T38" s="8"/>
      <c r="U38" s="1"/>
      <c r="W38" s="8"/>
    </row>
    <row r="39" spans="19:23" x14ac:dyDescent="0.25">
      <c r="U39" s="1"/>
    </row>
    <row r="40" spans="19:23" x14ac:dyDescent="0.25">
      <c r="U4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workbookViewId="0">
      <selection activeCell="Z8" sqref="Z8"/>
    </sheetView>
  </sheetViews>
  <sheetFormatPr defaultRowHeight="15" x14ac:dyDescent="0.25"/>
  <cols>
    <col min="1" max="1" width="20.71093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20" max="20" width="15.85546875" bestFit="1" customWidth="1"/>
    <col min="21" max="21" width="7.5703125" style="1" bestFit="1" customWidth="1"/>
    <col min="22" max="22" width="14.42578125" style="1" bestFit="1" customWidth="1"/>
    <col min="23" max="23" width="7.28515625" style="1" bestFit="1" customWidth="1"/>
    <col min="24" max="24" width="10.85546875" style="8" bestFit="1" customWidth="1"/>
    <col min="25" max="25" width="9.140625" style="1"/>
    <col min="26" max="26" width="11.85546875" bestFit="1" customWidth="1"/>
    <col min="27" max="27" width="9.140625" style="1"/>
  </cols>
  <sheetData>
    <row r="1" spans="1:27" x14ac:dyDescent="0.25">
      <c r="A1" s="3" t="str">
        <f ca="1">MID(CELL("filename",A1),FIND("]",CELL("filename",A1))+1,256)</f>
        <v>sri-ipb2-27b-h2-dc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s="8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 s="3">
        <v>150.000383724138</v>
      </c>
      <c r="B2" s="1">
        <v>140.36909851724101</v>
      </c>
      <c r="C2" s="1">
        <v>25.510838206896601</v>
      </c>
      <c r="D2">
        <v>100</v>
      </c>
      <c r="E2">
        <v>1E-3</v>
      </c>
      <c r="F2" s="1">
        <v>9.3958404827586204</v>
      </c>
      <c r="G2">
        <v>0</v>
      </c>
      <c r="H2">
        <v>0</v>
      </c>
      <c r="I2">
        <v>0</v>
      </c>
      <c r="J2" s="1">
        <v>-1.6043103448275899E-3</v>
      </c>
      <c r="K2" s="1">
        <v>6.3027586206896495E-4</v>
      </c>
      <c r="L2" s="1">
        <v>8.5756551724137896E-3</v>
      </c>
      <c r="M2" s="1">
        <v>-9.1127586206896604E-4</v>
      </c>
      <c r="N2">
        <v>0</v>
      </c>
      <c r="O2">
        <v>1</v>
      </c>
      <c r="P2">
        <v>-0.51037524137931001</v>
      </c>
      <c r="Q2">
        <v>0.128713517241379</v>
      </c>
      <c r="R2">
        <v>2</v>
      </c>
      <c r="S2">
        <v>719</v>
      </c>
      <c r="T2" s="6">
        <v>42658.555960648147</v>
      </c>
    </row>
    <row r="3" spans="1:27" x14ac:dyDescent="0.25">
      <c r="A3" s="3">
        <v>150.00076503448301</v>
      </c>
      <c r="B3" s="1">
        <v>140.77978103448299</v>
      </c>
      <c r="C3" s="1">
        <v>25.513003413793101</v>
      </c>
      <c r="D3">
        <v>100</v>
      </c>
      <c r="E3">
        <v>1E-3</v>
      </c>
      <c r="F3" s="1">
        <v>7.6605556551724101</v>
      </c>
      <c r="G3">
        <v>0</v>
      </c>
      <c r="H3">
        <v>0</v>
      </c>
      <c r="I3">
        <v>0</v>
      </c>
      <c r="J3" s="1">
        <v>-1.61534482758621E-3</v>
      </c>
      <c r="K3" s="1">
        <v>4.0813508965517196</v>
      </c>
      <c r="L3" s="1">
        <v>0.70045768965517197</v>
      </c>
      <c r="M3" s="1">
        <v>-9.4924137931034504E-4</v>
      </c>
      <c r="N3">
        <v>0.7</v>
      </c>
      <c r="O3">
        <v>1</v>
      </c>
      <c r="P3">
        <v>-0.49762044827586199</v>
      </c>
      <c r="Q3">
        <v>0.29880768965517202</v>
      </c>
      <c r="R3">
        <v>3</v>
      </c>
      <c r="S3">
        <v>359</v>
      </c>
      <c r="T3" s="6">
        <v>42658.597638888888</v>
      </c>
      <c r="U3" s="1">
        <f>$F$6-F3</f>
        <v>1.6570357241379403</v>
      </c>
      <c r="V3" s="1">
        <f>INDEX(LINEST(U3:U5,K3:K5),1)</f>
        <v>0.41138558720471802</v>
      </c>
      <c r="W3" s="1">
        <f>INDEX(LINEST(U3:U5,K3:K5),2)</f>
        <v>-5.7981067811558873E-3</v>
      </c>
      <c r="X3" s="8">
        <f t="shared" ref="X3:X30" si="0">L3^2/K3</f>
        <v>0.12021533738047308</v>
      </c>
      <c r="Y3" s="1">
        <f>L3^2</f>
        <v>0.49064097499706122</v>
      </c>
      <c r="Z3" s="8">
        <f>INDEX(LINEST(U3:U5,Y3:Y5),1)</f>
        <v>3.1497467975423681</v>
      </c>
      <c r="AA3" s="1">
        <f>B3/A3</f>
        <v>0.93852708685932207</v>
      </c>
    </row>
    <row r="4" spans="1:27" x14ac:dyDescent="0.25">
      <c r="A4" s="3">
        <v>150.001531206897</v>
      </c>
      <c r="B4" s="1">
        <v>141.19055703448299</v>
      </c>
      <c r="C4" s="1">
        <v>25.522028793103399</v>
      </c>
      <c r="D4">
        <v>100</v>
      </c>
      <c r="E4">
        <v>1E-3</v>
      </c>
      <c r="F4" s="1">
        <v>5.9688450344827597</v>
      </c>
      <c r="G4">
        <v>0</v>
      </c>
      <c r="H4">
        <v>0</v>
      </c>
      <c r="I4">
        <v>0</v>
      </c>
      <c r="J4" s="1">
        <v>-1.6142758620689699E-3</v>
      </c>
      <c r="K4" s="1">
        <v>8.0809588965517207</v>
      </c>
      <c r="L4" s="1">
        <v>0.99860586206896595</v>
      </c>
      <c r="M4" s="1">
        <v>-9.4886206896551697E-4</v>
      </c>
      <c r="N4">
        <v>1</v>
      </c>
      <c r="O4">
        <v>1</v>
      </c>
      <c r="P4">
        <v>-0.30284596551724102</v>
      </c>
      <c r="Q4">
        <v>0.55420144827586204</v>
      </c>
      <c r="R4">
        <v>4</v>
      </c>
      <c r="S4">
        <v>359</v>
      </c>
      <c r="T4" s="6">
        <v>42658.639317129629</v>
      </c>
      <c r="U4" s="1">
        <f t="shared" ref="U4:U5" si="1">$F$6-F4</f>
        <v>3.3487463448275907</v>
      </c>
      <c r="X4" s="8">
        <f t="shared" si="0"/>
        <v>0.12340288826169259</v>
      </c>
      <c r="Y4" s="1">
        <f t="shared" ref="Y4:Y5" si="2">L4^2</f>
        <v>0.99721366775850262</v>
      </c>
      <c r="AA4" s="1">
        <f t="shared" ref="AA4:AA5" si="3">B4/A4</f>
        <v>0.94126077179664891</v>
      </c>
    </row>
    <row r="5" spans="1:27" x14ac:dyDescent="0.25">
      <c r="A5" s="3">
        <v>150.00038141379301</v>
      </c>
      <c r="B5" s="1">
        <v>141.69828951724099</v>
      </c>
      <c r="C5" s="1">
        <v>25.5215196896552</v>
      </c>
      <c r="D5">
        <v>100</v>
      </c>
      <c r="E5">
        <v>1E-3</v>
      </c>
      <c r="F5" s="1">
        <v>4.1091524137931001</v>
      </c>
      <c r="G5">
        <v>0</v>
      </c>
      <c r="H5">
        <v>0</v>
      </c>
      <c r="I5">
        <v>0</v>
      </c>
      <c r="J5" s="1">
        <v>-1.6133448275862099E-3</v>
      </c>
      <c r="K5" s="1">
        <v>12.7087981724138</v>
      </c>
      <c r="L5" s="1">
        <v>1.2712964137931</v>
      </c>
      <c r="M5" s="1">
        <v>-9.72931034482759E-4</v>
      </c>
      <c r="N5">
        <v>1.3</v>
      </c>
      <c r="O5">
        <v>1</v>
      </c>
      <c r="P5">
        <v>-0.51568465517241402</v>
      </c>
      <c r="Q5">
        <v>0.15476182758620699</v>
      </c>
      <c r="R5">
        <v>5</v>
      </c>
      <c r="S5">
        <v>359</v>
      </c>
      <c r="T5" s="6">
        <v>42658.680995370371</v>
      </c>
      <c r="U5" s="1">
        <f t="shared" si="1"/>
        <v>5.2084389655172503</v>
      </c>
      <c r="X5" s="8">
        <f t="shared" si="0"/>
        <v>0.12717131469058737</v>
      </c>
      <c r="Y5" s="1">
        <f t="shared" si="2"/>
        <v>1.6161945717231969</v>
      </c>
      <c r="AA5" s="1">
        <f t="shared" si="3"/>
        <v>0.9446528614240669</v>
      </c>
    </row>
    <row r="6" spans="1:27" x14ac:dyDescent="0.25">
      <c r="A6" s="3">
        <v>149.998640517241</v>
      </c>
      <c r="B6" s="1">
        <v>140.496698862069</v>
      </c>
      <c r="C6" s="1">
        <v>25.5122304827586</v>
      </c>
      <c r="D6">
        <v>100</v>
      </c>
      <c r="E6">
        <v>1E-3</v>
      </c>
      <c r="F6" s="1">
        <v>9.3175913793103504</v>
      </c>
      <c r="G6">
        <v>0</v>
      </c>
      <c r="H6">
        <v>0</v>
      </c>
      <c r="I6">
        <v>0</v>
      </c>
      <c r="J6" s="1">
        <v>-1.6189310344827601E-3</v>
      </c>
      <c r="K6" s="1">
        <v>6.2455172413793103E-4</v>
      </c>
      <c r="L6" s="1">
        <v>8.5417586206896594E-3</v>
      </c>
      <c r="M6" s="1">
        <v>-9.4882758620689603E-4</v>
      </c>
      <c r="N6">
        <v>0</v>
      </c>
      <c r="O6">
        <v>1</v>
      </c>
      <c r="P6">
        <v>-0.65455489655172405</v>
      </c>
      <c r="Q6">
        <v>0.35202058620689702</v>
      </c>
      <c r="R6">
        <v>6</v>
      </c>
      <c r="S6">
        <v>358</v>
      </c>
      <c r="T6" s="6">
        <v>42658.722546296296</v>
      </c>
    </row>
    <row r="7" spans="1:27" x14ac:dyDescent="0.25">
      <c r="A7" s="3">
        <v>200.00007582758599</v>
      </c>
      <c r="B7" s="1">
        <v>186.81755062069001</v>
      </c>
      <c r="C7" s="1">
        <v>25.560609931034499</v>
      </c>
      <c r="D7">
        <v>100</v>
      </c>
      <c r="E7">
        <v>1E-3</v>
      </c>
      <c r="F7" s="1">
        <v>13.994212655172401</v>
      </c>
      <c r="G7">
        <v>0</v>
      </c>
      <c r="H7">
        <v>0</v>
      </c>
      <c r="I7">
        <v>0</v>
      </c>
      <c r="J7" s="1">
        <v>-1.6216551724137899E-3</v>
      </c>
      <c r="K7" s="1">
        <v>5.7831034482758604E-4</v>
      </c>
      <c r="L7" s="1">
        <v>8.6545862068965508E-3</v>
      </c>
      <c r="M7" s="1">
        <v>-9.3755172413793105E-4</v>
      </c>
      <c r="N7">
        <v>0</v>
      </c>
      <c r="O7">
        <v>1</v>
      </c>
      <c r="P7">
        <v>-0.59131537931034495</v>
      </c>
      <c r="Q7">
        <v>0.31490224137931</v>
      </c>
      <c r="R7">
        <v>7</v>
      </c>
      <c r="S7">
        <v>719</v>
      </c>
      <c r="T7" s="6">
        <v>42658.805902777778</v>
      </c>
    </row>
    <row r="8" spans="1:27" x14ac:dyDescent="0.25">
      <c r="A8" s="3">
        <v>200.00093768965499</v>
      </c>
      <c r="B8" s="1">
        <v>187.07029148275899</v>
      </c>
      <c r="C8" s="1">
        <v>25.569172655172402</v>
      </c>
      <c r="D8">
        <v>100</v>
      </c>
      <c r="E8">
        <v>1E-3</v>
      </c>
      <c r="F8" s="1">
        <v>12.262693379310299</v>
      </c>
      <c r="G8">
        <v>0</v>
      </c>
      <c r="H8">
        <v>0</v>
      </c>
      <c r="I8">
        <v>0</v>
      </c>
      <c r="J8" s="1">
        <v>-1.61796551724138E-3</v>
      </c>
      <c r="K8" s="1">
        <v>3.7284570000000001</v>
      </c>
      <c r="L8" s="1">
        <v>0.70035265517241396</v>
      </c>
      <c r="M8" s="1">
        <v>-9.5344827586206905E-4</v>
      </c>
      <c r="N8">
        <v>0.7</v>
      </c>
      <c r="O8">
        <v>1</v>
      </c>
      <c r="P8">
        <v>-0.32823686206896602</v>
      </c>
      <c r="Q8">
        <v>0.29078096551724097</v>
      </c>
      <c r="R8">
        <v>8</v>
      </c>
      <c r="S8">
        <v>359</v>
      </c>
      <c r="T8" s="6">
        <v>42658.847581018519</v>
      </c>
      <c r="U8" s="1">
        <f>$F$7-F8</f>
        <v>1.7315192758621016</v>
      </c>
      <c r="V8" s="1">
        <f>INDEX(LINEST(U8:U10,K8:K10),1)</f>
        <v>0.44089951712918979</v>
      </c>
      <c r="W8" s="1">
        <f>INDEX(LINEST(U8:U10,K8:K10),2)</f>
        <v>9.9358682995157821E-2</v>
      </c>
      <c r="X8" s="8">
        <f t="shared" si="0"/>
        <v>0.13155410981192761</v>
      </c>
      <c r="Y8" s="1">
        <f>L8^2</f>
        <v>0.49049384160705017</v>
      </c>
      <c r="Z8" s="8">
        <f>INDEX(LINEST(U8:U10,Y8:Y10),1)</f>
        <v>3.1227849904414846</v>
      </c>
      <c r="AA8" s="1">
        <f>B8/A8</f>
        <v>0.93534707208742829</v>
      </c>
    </row>
    <row r="9" spans="1:27" x14ac:dyDescent="0.25">
      <c r="A9" s="3">
        <v>200.001311655172</v>
      </c>
      <c r="B9" s="1">
        <v>187.34350531034499</v>
      </c>
      <c r="C9" s="1">
        <v>25.572424413793101</v>
      </c>
      <c r="D9">
        <v>100</v>
      </c>
      <c r="E9">
        <v>1E-3</v>
      </c>
      <c r="F9" s="1">
        <v>10.6030913793103</v>
      </c>
      <c r="G9">
        <v>0</v>
      </c>
      <c r="H9">
        <v>0</v>
      </c>
      <c r="I9">
        <v>0</v>
      </c>
      <c r="J9" s="1">
        <v>-1.6098965517241401E-3</v>
      </c>
      <c r="K9" s="1">
        <v>7.4190313103448302</v>
      </c>
      <c r="L9" s="1">
        <v>0.99854520689655202</v>
      </c>
      <c r="M9" s="1">
        <v>-9.5006896551724101E-4</v>
      </c>
      <c r="N9">
        <v>1</v>
      </c>
      <c r="O9">
        <v>1</v>
      </c>
      <c r="P9">
        <v>-0.49356251724137901</v>
      </c>
      <c r="Q9">
        <v>0.45249279310344798</v>
      </c>
      <c r="R9">
        <v>9</v>
      </c>
      <c r="S9">
        <v>359</v>
      </c>
      <c r="T9" s="6">
        <v>42658.88925925926</v>
      </c>
      <c r="U9" s="1">
        <f t="shared" ref="U9:U10" si="4">$F$7-F9</f>
        <v>3.3911212758621012</v>
      </c>
      <c r="X9" s="8">
        <f t="shared" si="0"/>
        <v>0.13439659283089531</v>
      </c>
      <c r="Y9" s="1">
        <f t="shared" ref="Y9:Y10" si="5">L9^2</f>
        <v>0.99709253021607791</v>
      </c>
      <c r="AA9" s="1">
        <f t="shared" ref="AA9:AA10" si="6">B9/A9</f>
        <v>0.93671138334007176</v>
      </c>
    </row>
    <row r="10" spans="1:27" x14ac:dyDescent="0.25">
      <c r="A10" s="3">
        <v>200.000757034483</v>
      </c>
      <c r="B10" s="1">
        <v>187.720121172414</v>
      </c>
      <c r="C10" s="1">
        <v>25.575047896551698</v>
      </c>
      <c r="D10">
        <v>100</v>
      </c>
      <c r="E10">
        <v>1E-3</v>
      </c>
      <c r="F10" s="1">
        <v>8.5151272413793109</v>
      </c>
      <c r="G10">
        <v>0</v>
      </c>
      <c r="H10">
        <v>0</v>
      </c>
      <c r="I10">
        <v>0</v>
      </c>
      <c r="J10" s="1">
        <v>-1.6212068965517201E-3</v>
      </c>
      <c r="K10" s="1">
        <v>12.222122034482799</v>
      </c>
      <c r="L10" s="1">
        <v>1.2992839310344799</v>
      </c>
      <c r="M10" s="1">
        <v>-9.5134482758620705E-4</v>
      </c>
      <c r="N10">
        <v>1.3</v>
      </c>
      <c r="O10">
        <v>1</v>
      </c>
      <c r="P10">
        <v>-0.526143689655172</v>
      </c>
      <c r="Q10">
        <v>0.33639920689655201</v>
      </c>
      <c r="R10">
        <v>10</v>
      </c>
      <c r="S10">
        <v>359</v>
      </c>
      <c r="T10" s="6">
        <v>42658.930925925924</v>
      </c>
      <c r="U10" s="1">
        <f t="shared" si="4"/>
        <v>5.47908541379309</v>
      </c>
      <c r="X10" s="8">
        <f t="shared" si="0"/>
        <v>0.13812157403449193</v>
      </c>
      <c r="Y10" s="1">
        <f t="shared" si="5"/>
        <v>1.6881387334444111</v>
      </c>
      <c r="AA10" s="1">
        <f t="shared" si="6"/>
        <v>0.93859705311039576</v>
      </c>
    </row>
    <row r="11" spans="1:27" x14ac:dyDescent="0.25">
      <c r="A11" s="3">
        <v>199.99883820689701</v>
      </c>
      <c r="B11" s="1">
        <v>186.88723172413799</v>
      </c>
      <c r="C11" s="1">
        <v>25.564268137930998</v>
      </c>
      <c r="D11">
        <v>100</v>
      </c>
      <c r="E11">
        <v>1E-3</v>
      </c>
      <c r="F11" s="1">
        <v>13.9486099655172</v>
      </c>
      <c r="G11">
        <v>0</v>
      </c>
      <c r="H11">
        <v>0</v>
      </c>
      <c r="I11">
        <v>0</v>
      </c>
      <c r="J11" s="1">
        <v>-1.61589655172414E-3</v>
      </c>
      <c r="K11" s="1">
        <v>5.5627586206896597E-4</v>
      </c>
      <c r="L11" s="1">
        <v>8.4691034482758595E-3</v>
      </c>
      <c r="M11" s="1">
        <v>-9.5241379310344798E-4</v>
      </c>
      <c r="N11">
        <v>0</v>
      </c>
      <c r="O11">
        <v>1</v>
      </c>
      <c r="P11">
        <v>-0.623906344827586</v>
      </c>
      <c r="Q11">
        <v>8.7317551724137896E-2</v>
      </c>
      <c r="R11">
        <v>11</v>
      </c>
      <c r="S11">
        <v>359</v>
      </c>
      <c r="T11" s="6">
        <v>42658.972604166665</v>
      </c>
    </row>
    <row r="12" spans="1:27" x14ac:dyDescent="0.25">
      <c r="A12" s="3">
        <v>249.99994051724099</v>
      </c>
      <c r="B12" s="1">
        <v>232.97766899999999</v>
      </c>
      <c r="C12" s="1">
        <v>25.6243870689655</v>
      </c>
      <c r="D12">
        <v>100</v>
      </c>
      <c r="E12">
        <v>1E-3</v>
      </c>
      <c r="F12" s="1">
        <v>19.1160532758621</v>
      </c>
      <c r="G12">
        <v>0</v>
      </c>
      <c r="H12">
        <v>0</v>
      </c>
      <c r="I12">
        <v>0</v>
      </c>
      <c r="J12" s="1">
        <v>-1.61462068965517E-3</v>
      </c>
      <c r="K12" s="1">
        <v>4.8648275862069002E-4</v>
      </c>
      <c r="L12" s="1">
        <v>8.3016896551724104E-3</v>
      </c>
      <c r="M12" s="1">
        <v>-9.5286206896551696E-4</v>
      </c>
      <c r="N12">
        <v>0</v>
      </c>
      <c r="O12">
        <v>1</v>
      </c>
      <c r="P12">
        <v>-0.58580124137931</v>
      </c>
      <c r="Q12">
        <v>6.0668275862069E-2</v>
      </c>
      <c r="R12">
        <v>12</v>
      </c>
      <c r="S12">
        <v>719</v>
      </c>
      <c r="T12" s="6">
        <v>42659.055960648147</v>
      </c>
    </row>
    <row r="13" spans="1:27" x14ac:dyDescent="0.25">
      <c r="A13" s="3">
        <v>250.00012203448301</v>
      </c>
      <c r="B13" s="1">
        <v>233.127254034483</v>
      </c>
      <c r="C13" s="1">
        <v>25.6306149655172</v>
      </c>
      <c r="D13">
        <v>100</v>
      </c>
      <c r="E13">
        <v>1E-3</v>
      </c>
      <c r="F13" s="1">
        <v>17.4235281724138</v>
      </c>
      <c r="G13">
        <v>0</v>
      </c>
      <c r="H13">
        <v>0</v>
      </c>
      <c r="I13">
        <v>0</v>
      </c>
      <c r="J13" s="1">
        <v>-1.6188275862069001E-3</v>
      </c>
      <c r="K13" s="1">
        <v>3.4038708965517199</v>
      </c>
      <c r="L13" s="1">
        <v>0.70054913793103402</v>
      </c>
      <c r="M13" s="1">
        <v>-9.6551724137931003E-4</v>
      </c>
      <c r="N13">
        <v>0.7</v>
      </c>
      <c r="O13">
        <v>1</v>
      </c>
      <c r="P13">
        <v>-0.62273455172413805</v>
      </c>
      <c r="Q13">
        <v>0.169599103448276</v>
      </c>
      <c r="R13">
        <v>13</v>
      </c>
      <c r="S13">
        <v>359</v>
      </c>
      <c r="T13" s="6">
        <v>42659.097638888888</v>
      </c>
      <c r="U13" s="1">
        <f>$F$12-F13</f>
        <v>1.6925251034483004</v>
      </c>
      <c r="V13" s="1">
        <f>INDEX(LINEST(U13:U15,K13:K15),1)</f>
        <v>0.47868697589510584</v>
      </c>
      <c r="W13" s="1">
        <f>INDEX(LINEST(U13:U15,K13:K15),2)</f>
        <v>7.0101523819701583E-2</v>
      </c>
      <c r="X13" s="8">
        <f t="shared" si="0"/>
        <v>0.14417970292383503</v>
      </c>
      <c r="Y13" s="1">
        <f>L13^2</f>
        <v>0.49076909465591495</v>
      </c>
      <c r="Z13" s="8">
        <f>INDEX(LINEST(U13:U15,Y13:Y15),1)</f>
        <v>3.1348511233503324</v>
      </c>
      <c r="AA13" s="1">
        <f>B13/A13</f>
        <v>0.93250856094513146</v>
      </c>
    </row>
    <row r="14" spans="1:27" x14ac:dyDescent="0.25">
      <c r="A14" s="3">
        <v>250.00075820689699</v>
      </c>
      <c r="B14" s="1">
        <v>233.297682172414</v>
      </c>
      <c r="C14" s="1">
        <v>25.634067206896599</v>
      </c>
      <c r="D14">
        <v>100</v>
      </c>
      <c r="E14">
        <v>1E-3</v>
      </c>
      <c r="F14" s="1">
        <v>15.7798774137931</v>
      </c>
      <c r="G14">
        <v>0</v>
      </c>
      <c r="H14">
        <v>0</v>
      </c>
      <c r="I14">
        <v>0</v>
      </c>
      <c r="J14" s="1">
        <v>-1.62172413793103E-3</v>
      </c>
      <c r="K14" s="1">
        <v>6.79734748275862</v>
      </c>
      <c r="L14" s="1">
        <v>0.99863903448275904</v>
      </c>
      <c r="M14" s="1">
        <v>-9.4906896551724196E-4</v>
      </c>
      <c r="N14">
        <v>1</v>
      </c>
      <c r="O14">
        <v>1</v>
      </c>
      <c r="P14">
        <v>-0.62883479310344803</v>
      </c>
      <c r="Q14">
        <v>0.19516689655172401</v>
      </c>
      <c r="R14">
        <v>14</v>
      </c>
      <c r="S14">
        <v>359</v>
      </c>
      <c r="T14" s="6">
        <v>42659.139305555553</v>
      </c>
      <c r="U14" s="1">
        <f t="shared" ref="U14:U15" si="7">$F$12-F14</f>
        <v>3.3361758620690001</v>
      </c>
      <c r="X14" s="8">
        <f t="shared" si="0"/>
        <v>0.14671604235655808</v>
      </c>
      <c r="Y14" s="1">
        <f t="shared" ref="Y14:Y15" si="8">L14^2</f>
        <v>0.99727992119265718</v>
      </c>
      <c r="AA14" s="1">
        <f t="shared" ref="AA14:AA15" si="9">B14/A14</f>
        <v>0.93318789849165273</v>
      </c>
    </row>
    <row r="15" spans="1:27" x14ac:dyDescent="0.25">
      <c r="A15" s="3">
        <v>249.99995689655199</v>
      </c>
      <c r="B15" s="1">
        <v>233.54002420689699</v>
      </c>
      <c r="C15" s="1">
        <v>25.634079965517302</v>
      </c>
      <c r="D15">
        <v>100</v>
      </c>
      <c r="E15">
        <v>1E-3</v>
      </c>
      <c r="F15" s="1">
        <v>13.665740482758601</v>
      </c>
      <c r="G15">
        <v>0</v>
      </c>
      <c r="H15">
        <v>0</v>
      </c>
      <c r="I15">
        <v>0</v>
      </c>
      <c r="J15" s="1">
        <v>-1.6178965517241401E-3</v>
      </c>
      <c r="K15" s="1">
        <v>11.250606517241399</v>
      </c>
      <c r="L15" s="1">
        <v>1.29913320689655</v>
      </c>
      <c r="M15" s="1">
        <v>-9.3572413793103495E-4</v>
      </c>
      <c r="N15">
        <v>1.3</v>
      </c>
      <c r="O15">
        <v>1</v>
      </c>
      <c r="P15">
        <v>-0.52484472413793104</v>
      </c>
      <c r="Q15">
        <v>0.17004975862068999</v>
      </c>
      <c r="R15">
        <v>15</v>
      </c>
      <c r="S15">
        <v>359</v>
      </c>
      <c r="T15" s="6">
        <v>42659.180983796294</v>
      </c>
      <c r="U15" s="1">
        <f t="shared" si="7"/>
        <v>5.4503127931034996</v>
      </c>
      <c r="X15" s="8">
        <f t="shared" si="0"/>
        <v>0.1500138758452591</v>
      </c>
      <c r="Y15" s="1">
        <f t="shared" si="8"/>
        <v>1.6877470892613142</v>
      </c>
      <c r="AA15" s="1">
        <f t="shared" si="9"/>
        <v>0.93416025788970036</v>
      </c>
    </row>
    <row r="16" spans="1:27" x14ac:dyDescent="0.25">
      <c r="A16" s="3">
        <v>250.00017986206899</v>
      </c>
      <c r="B16" s="1">
        <v>233.017942206897</v>
      </c>
      <c r="C16" s="1">
        <v>25.6289759310345</v>
      </c>
      <c r="D16">
        <v>100</v>
      </c>
      <c r="E16">
        <v>1E-3</v>
      </c>
      <c r="F16" s="1">
        <v>19.0806498275862</v>
      </c>
      <c r="G16">
        <v>0</v>
      </c>
      <c r="H16">
        <v>0</v>
      </c>
      <c r="I16">
        <v>0</v>
      </c>
      <c r="J16" s="1">
        <v>-1.6156206896551699E-3</v>
      </c>
      <c r="K16" s="1">
        <v>5.3103448275862095E-4</v>
      </c>
      <c r="L16" s="1">
        <v>8.6814137931034499E-3</v>
      </c>
      <c r="M16" s="1">
        <v>-9.1489655172413795E-4</v>
      </c>
      <c r="N16">
        <v>0</v>
      </c>
      <c r="O16">
        <v>1</v>
      </c>
      <c r="P16">
        <v>-0.88054437931034502</v>
      </c>
      <c r="Q16">
        <v>-0.11596727586206899</v>
      </c>
      <c r="R16">
        <v>16</v>
      </c>
      <c r="S16">
        <v>359</v>
      </c>
      <c r="T16" s="6">
        <v>42659.222662037035</v>
      </c>
    </row>
    <row r="17" spans="1:27" x14ac:dyDescent="0.25">
      <c r="A17" s="3">
        <v>300.00053362069002</v>
      </c>
      <c r="B17" s="1">
        <v>279.103770310345</v>
      </c>
      <c r="C17" s="1">
        <v>25.703334517241402</v>
      </c>
      <c r="D17">
        <v>100</v>
      </c>
      <c r="E17">
        <v>1E-3</v>
      </c>
      <c r="F17" s="1">
        <v>24.805166586206902</v>
      </c>
      <c r="G17">
        <v>0</v>
      </c>
      <c r="H17">
        <v>0</v>
      </c>
      <c r="I17">
        <v>0</v>
      </c>
      <c r="J17" s="1">
        <v>-1.6080344827586199E-3</v>
      </c>
      <c r="K17" s="1">
        <v>4.5327586206896499E-4</v>
      </c>
      <c r="L17" s="1">
        <v>8.3914827586206893E-3</v>
      </c>
      <c r="M17" s="1">
        <v>-9.6165517241379305E-4</v>
      </c>
      <c r="N17">
        <v>0</v>
      </c>
      <c r="O17">
        <v>1</v>
      </c>
      <c r="P17">
        <v>-0.66498996551724099</v>
      </c>
      <c r="Q17">
        <v>2.8156620689655201E-2</v>
      </c>
      <c r="R17">
        <v>17</v>
      </c>
      <c r="S17">
        <v>718</v>
      </c>
      <c r="T17" s="6">
        <v>42659.305902777778</v>
      </c>
    </row>
    <row r="18" spans="1:27" x14ac:dyDescent="0.25">
      <c r="A18" s="3">
        <v>300.00141651724101</v>
      </c>
      <c r="B18" s="1">
        <v>279.187913655172</v>
      </c>
      <c r="C18" s="1">
        <v>25.708575448275901</v>
      </c>
      <c r="D18">
        <v>100</v>
      </c>
      <c r="E18">
        <v>1E-3</v>
      </c>
      <c r="F18" s="1">
        <v>22.700274034482799</v>
      </c>
      <c r="G18">
        <v>0</v>
      </c>
      <c r="H18">
        <v>0</v>
      </c>
      <c r="I18">
        <v>0</v>
      </c>
      <c r="J18" s="1">
        <v>-1.6133448275862099E-3</v>
      </c>
      <c r="K18" s="1">
        <v>4.0214323448275904</v>
      </c>
      <c r="L18" s="1">
        <v>0.80063637931034504</v>
      </c>
      <c r="M18" s="1">
        <v>-9.38517241379311E-4</v>
      </c>
      <c r="N18">
        <v>0.8</v>
      </c>
      <c r="O18">
        <v>1</v>
      </c>
      <c r="P18">
        <v>-0.34388579310344802</v>
      </c>
      <c r="Q18">
        <v>7.8654827586206993E-3</v>
      </c>
      <c r="R18">
        <v>18</v>
      </c>
      <c r="S18">
        <v>359</v>
      </c>
      <c r="T18" s="6">
        <v>42659.347581018519</v>
      </c>
      <c r="U18" s="1">
        <f>$F$17-F18</f>
        <v>2.1048925517241024</v>
      </c>
      <c r="V18" s="1">
        <f>INDEX(LINEST(U18:U20,K18:K20),1)</f>
        <v>0.50984459979769869</v>
      </c>
      <c r="W18" s="1">
        <f>INDEX(LINEST(U18:U20,K18:K20),2)</f>
        <v>6.0992591264808382E-2</v>
      </c>
      <c r="X18" s="8">
        <f t="shared" si="0"/>
        <v>0.1594005709681188</v>
      </c>
      <c r="Y18" s="1">
        <f>L18^2</f>
        <v>0.64101861187517872</v>
      </c>
      <c r="Z18" s="8">
        <f>INDEX(LINEST(U18:U20,Y18:Y20),1)</f>
        <v>3.0358305845820124</v>
      </c>
      <c r="AA18" s="1">
        <f>B18/A18</f>
        <v>0.93062198471028601</v>
      </c>
    </row>
    <row r="19" spans="1:27" x14ac:dyDescent="0.25">
      <c r="A19" s="3">
        <v>300.00058182758602</v>
      </c>
      <c r="B19" s="1">
        <v>279.28940027586202</v>
      </c>
      <c r="C19" s="1">
        <v>25.705383241379302</v>
      </c>
      <c r="D19">
        <v>100</v>
      </c>
      <c r="E19">
        <v>1E-3</v>
      </c>
      <c r="F19" s="1">
        <v>20.916877862069001</v>
      </c>
      <c r="G19">
        <v>0</v>
      </c>
      <c r="H19">
        <v>0</v>
      </c>
      <c r="I19">
        <v>0</v>
      </c>
      <c r="J19" s="1">
        <v>-1.6121724137931001E-3</v>
      </c>
      <c r="K19" s="1">
        <v>7.484273</v>
      </c>
      <c r="L19" s="1">
        <v>1.10059196551724</v>
      </c>
      <c r="M19" s="1">
        <v>-9.36862068965517E-4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19</v>
      </c>
      <c r="S19">
        <v>359</v>
      </c>
      <c r="T19" s="6">
        <v>42659.389247685183</v>
      </c>
      <c r="U19" s="1">
        <f t="shared" ref="U19:U20" si="10">$F$17-F19</f>
        <v>3.8882887241379009</v>
      </c>
      <c r="X19" s="8">
        <f t="shared" si="0"/>
        <v>0.16184640439506973</v>
      </c>
      <c r="Y19" s="1">
        <f t="shared" ref="Y19:Y20" si="11">L19^2</f>
        <v>1.2113026745611017</v>
      </c>
      <c r="AA19" s="1">
        <f t="shared" ref="AA19:AA20" si="12">B19/A19</f>
        <v>0.93096286205329104</v>
      </c>
    </row>
    <row r="20" spans="1:27" x14ac:dyDescent="0.25">
      <c r="A20" s="3">
        <v>300.001109137931</v>
      </c>
      <c r="B20" s="1">
        <v>279.43666334482702</v>
      </c>
      <c r="C20" s="1">
        <v>25.712715206896601</v>
      </c>
      <c r="D20">
        <v>100</v>
      </c>
      <c r="E20">
        <v>1E-3</v>
      </c>
      <c r="F20" s="1">
        <v>18.7047432758621</v>
      </c>
      <c r="G20">
        <v>0</v>
      </c>
      <c r="H20">
        <v>0</v>
      </c>
      <c r="I20">
        <v>0</v>
      </c>
      <c r="J20" s="1">
        <v>-1.6160344827586201E-3</v>
      </c>
      <c r="K20" s="1">
        <v>11.855583206896601</v>
      </c>
      <c r="L20" s="1">
        <v>1.39846044827586</v>
      </c>
      <c r="M20" s="1">
        <v>-9.30827586206897E-4</v>
      </c>
      <c r="N20">
        <v>1.4</v>
      </c>
      <c r="O20">
        <v>1</v>
      </c>
      <c r="P20">
        <v>-0.28756106896551697</v>
      </c>
      <c r="Q20">
        <v>0.610405793103448</v>
      </c>
      <c r="R20">
        <v>20</v>
      </c>
      <c r="S20">
        <v>359</v>
      </c>
      <c r="T20" s="6">
        <v>42659.430925925924</v>
      </c>
      <c r="U20" s="1">
        <f t="shared" si="10"/>
        <v>6.1004233103448016</v>
      </c>
      <c r="X20" s="8">
        <f t="shared" si="0"/>
        <v>0.16495954617013353</v>
      </c>
      <c r="Y20" s="1">
        <f t="shared" si="11"/>
        <v>1.9556916253919194</v>
      </c>
      <c r="AA20" s="1">
        <f t="shared" si="12"/>
        <v>0.93145210078657048</v>
      </c>
    </row>
    <row r="21" spans="1:27" x14ac:dyDescent="0.25">
      <c r="A21" s="3">
        <v>299.99855713793102</v>
      </c>
      <c r="B21" s="1">
        <v>279.10097220689698</v>
      </c>
      <c r="C21" s="1">
        <v>25.700919310344801</v>
      </c>
      <c r="D21">
        <v>100</v>
      </c>
      <c r="E21">
        <v>1E-3</v>
      </c>
      <c r="F21" s="1">
        <v>24.7775472068966</v>
      </c>
      <c r="G21">
        <v>0</v>
      </c>
      <c r="H21">
        <v>0</v>
      </c>
      <c r="I21">
        <v>0</v>
      </c>
      <c r="J21" s="1">
        <v>-1.621E-3</v>
      </c>
      <c r="K21" s="1">
        <v>4.5258620689655202E-4</v>
      </c>
      <c r="L21" s="1">
        <v>8.38944827586207E-3</v>
      </c>
      <c r="M21" s="1">
        <v>-9.3748275862069004E-4</v>
      </c>
      <c r="N21">
        <v>0</v>
      </c>
      <c r="O21">
        <v>1</v>
      </c>
      <c r="P21">
        <v>-0.30279089655172398</v>
      </c>
      <c r="Q21">
        <v>0.61371286206896503</v>
      </c>
      <c r="R21">
        <v>21</v>
      </c>
      <c r="S21">
        <v>359</v>
      </c>
      <c r="T21" s="6">
        <v>42659.472604166665</v>
      </c>
    </row>
    <row r="22" spans="1:27" x14ac:dyDescent="0.25">
      <c r="A22" s="3">
        <v>349.99986006896501</v>
      </c>
      <c r="B22" s="1">
        <v>325.00276348275901</v>
      </c>
      <c r="C22" s="1">
        <v>25.781704103448298</v>
      </c>
      <c r="D22">
        <v>100</v>
      </c>
      <c r="E22">
        <v>1E-3</v>
      </c>
      <c r="F22" s="1">
        <v>31.155658517241399</v>
      </c>
      <c r="G22">
        <v>0</v>
      </c>
      <c r="H22">
        <v>0</v>
      </c>
      <c r="I22">
        <v>0</v>
      </c>
      <c r="J22" s="1">
        <v>-1.6196896551724099E-3</v>
      </c>
      <c r="K22" s="1">
        <v>4.1262068965517199E-4</v>
      </c>
      <c r="L22" s="1">
        <v>8.5709655172413798E-3</v>
      </c>
      <c r="M22" s="1">
        <v>-9.5986206896551702E-4</v>
      </c>
      <c r="N22">
        <v>0</v>
      </c>
      <c r="O22">
        <v>1</v>
      </c>
      <c r="P22">
        <v>0.15490737931034501</v>
      </c>
      <c r="Q22">
        <v>1.0744301379310299</v>
      </c>
      <c r="R22">
        <v>22</v>
      </c>
      <c r="S22">
        <v>719</v>
      </c>
      <c r="T22" s="6">
        <v>42659.555960648147</v>
      </c>
    </row>
    <row r="23" spans="1:27" x14ac:dyDescent="0.25">
      <c r="A23" s="3">
        <v>350.00127958620698</v>
      </c>
      <c r="B23" s="1">
        <v>324.99414806896601</v>
      </c>
      <c r="C23" s="1">
        <v>25.787054896551702</v>
      </c>
      <c r="D23">
        <v>100</v>
      </c>
      <c r="E23">
        <v>1E-3</v>
      </c>
      <c r="F23" s="1">
        <v>29.1518270344828</v>
      </c>
      <c r="G23">
        <v>0</v>
      </c>
      <c r="H23">
        <v>0</v>
      </c>
      <c r="I23">
        <v>0</v>
      </c>
      <c r="J23" s="1">
        <v>-1.6181379310344799E-3</v>
      </c>
      <c r="K23" s="1">
        <v>3.6271166206896601</v>
      </c>
      <c r="L23" s="1">
        <v>0.80077620689655205</v>
      </c>
      <c r="M23" s="1">
        <v>-9.44413793103448E-4</v>
      </c>
      <c r="N23">
        <v>0.8</v>
      </c>
      <c r="O23">
        <v>1</v>
      </c>
      <c r="P23">
        <v>0.26300537931034501</v>
      </c>
      <c r="Q23">
        <v>1.8344891724137899</v>
      </c>
      <c r="R23">
        <v>23</v>
      </c>
      <c r="S23">
        <v>359</v>
      </c>
      <c r="T23" s="6">
        <v>42659.597627314812</v>
      </c>
      <c r="U23" s="1">
        <f>$F$22-F23</f>
        <v>2.0038314827585992</v>
      </c>
      <c r="V23" s="1">
        <f>INDEX(LINEST(U23:U25,K23:K25),1)</f>
        <v>0.54963086862545396</v>
      </c>
      <c r="W23" s="1">
        <f>INDEX(LINEST(U23:U25,K23:K25),2)</f>
        <v>1.6807077853681296E-2</v>
      </c>
      <c r="X23" s="8">
        <f t="shared" si="0"/>
        <v>0.17679126440927714</v>
      </c>
      <c r="Y23" s="1">
        <f>L23^2</f>
        <v>0.64124253353162952</v>
      </c>
      <c r="Z23" s="8">
        <f>INDEX(LINEST(U23:U25,Y23:Y25),1)</f>
        <v>2.9841252314746822</v>
      </c>
      <c r="AA23" s="1">
        <f>B23/A23</f>
        <v>0.92855131402146318</v>
      </c>
    </row>
    <row r="24" spans="1:27" x14ac:dyDescent="0.25">
      <c r="A24" s="3">
        <v>350.00021355172402</v>
      </c>
      <c r="B24" s="1">
        <v>325.00562562069001</v>
      </c>
      <c r="C24" s="1">
        <v>25.7844642413793</v>
      </c>
      <c r="D24">
        <v>100</v>
      </c>
      <c r="E24">
        <v>1E-3</v>
      </c>
      <c r="F24" s="1">
        <v>27.404490931034498</v>
      </c>
      <c r="G24">
        <v>0</v>
      </c>
      <c r="H24">
        <v>0</v>
      </c>
      <c r="I24">
        <v>0</v>
      </c>
      <c r="J24" s="1">
        <v>-1.61575862068966E-3</v>
      </c>
      <c r="K24" s="1">
        <v>6.7730033103448299</v>
      </c>
      <c r="L24" s="1">
        <v>1.1007812068965499</v>
      </c>
      <c r="M24" s="1">
        <v>-9.4575862068965505E-4</v>
      </c>
      <c r="N24">
        <v>1.1000000000000001</v>
      </c>
      <c r="O24">
        <v>1</v>
      </c>
      <c r="P24">
        <v>0.23012717241379299</v>
      </c>
      <c r="Q24">
        <v>1.6602865517241401</v>
      </c>
      <c r="R24">
        <v>24</v>
      </c>
      <c r="S24">
        <v>359</v>
      </c>
      <c r="T24" s="6">
        <v>42659.639305555553</v>
      </c>
      <c r="U24" s="1">
        <f t="shared" ref="U24:U25" si="13">$F$22-F24</f>
        <v>3.7511675862069005</v>
      </c>
      <c r="X24" s="8">
        <f t="shared" si="0"/>
        <v>0.17890427775310408</v>
      </c>
      <c r="Y24" s="1">
        <f t="shared" ref="Y24:Y25" si="14">L24^2</f>
        <v>1.2117192654566249</v>
      </c>
      <c r="AA24" s="1">
        <f t="shared" ref="AA24:AA25" si="15">B24/A24</f>
        <v>0.92858693519814028</v>
      </c>
    </row>
    <row r="25" spans="1:27" x14ac:dyDescent="0.25">
      <c r="A25" s="3">
        <v>350.00008300000002</v>
      </c>
      <c r="B25" s="1">
        <v>325.043133862069</v>
      </c>
      <c r="C25" s="1">
        <v>25.794943241379301</v>
      </c>
      <c r="D25">
        <v>100</v>
      </c>
      <c r="E25">
        <v>1E-3</v>
      </c>
      <c r="F25" s="1">
        <v>25.225349344827599</v>
      </c>
      <c r="G25">
        <v>0</v>
      </c>
      <c r="H25">
        <v>0</v>
      </c>
      <c r="I25">
        <v>0</v>
      </c>
      <c r="J25" s="1">
        <v>-1.61296551724138E-3</v>
      </c>
      <c r="K25" s="1">
        <v>10.7684273103448</v>
      </c>
      <c r="L25" s="1">
        <v>1.3984851379310299</v>
      </c>
      <c r="M25" s="1">
        <v>-9.5086206896551702E-4</v>
      </c>
      <c r="N25">
        <v>1.4</v>
      </c>
      <c r="O25">
        <v>1</v>
      </c>
      <c r="P25">
        <v>5.6614896551724199E-2</v>
      </c>
      <c r="Q25">
        <v>1.5939715862068999</v>
      </c>
      <c r="R25">
        <v>25</v>
      </c>
      <c r="S25">
        <v>359</v>
      </c>
      <c r="T25" s="6">
        <v>42659.680983796294</v>
      </c>
      <c r="U25" s="1">
        <f t="shared" si="13"/>
        <v>5.9303091724138</v>
      </c>
      <c r="X25" s="8">
        <f>L25^2/K25</f>
        <v>0.18161989904831788</v>
      </c>
      <c r="Y25" s="1">
        <f t="shared" si="14"/>
        <v>1.9557606810139718</v>
      </c>
      <c r="AA25" s="1">
        <f t="shared" si="15"/>
        <v>0.92869444794408518</v>
      </c>
    </row>
    <row r="26" spans="1:27" x14ac:dyDescent="0.25">
      <c r="A26" s="3">
        <v>349.99958858620698</v>
      </c>
      <c r="B26" s="1">
        <v>324.98573668965503</v>
      </c>
      <c r="C26" s="1">
        <v>25.784970448275899</v>
      </c>
      <c r="D26">
        <v>100</v>
      </c>
      <c r="E26">
        <v>1E-3</v>
      </c>
      <c r="F26" s="1">
        <v>31.134424275862099</v>
      </c>
      <c r="G26">
        <v>0</v>
      </c>
      <c r="H26">
        <v>0</v>
      </c>
      <c r="I26">
        <v>0</v>
      </c>
      <c r="J26" s="1">
        <v>-1.6129310344827599E-3</v>
      </c>
      <c r="K26" s="1">
        <v>4.18965517241379E-4</v>
      </c>
      <c r="L26" s="1">
        <v>8.5400689655172404E-3</v>
      </c>
      <c r="M26" s="1">
        <v>-9.6237931034482804E-4</v>
      </c>
      <c r="N26">
        <v>0</v>
      </c>
      <c r="O26">
        <v>1</v>
      </c>
      <c r="P26">
        <v>8.0184310344827606E-2</v>
      </c>
      <c r="Q26">
        <v>1.4365814137930999</v>
      </c>
      <c r="R26">
        <v>26</v>
      </c>
      <c r="S26">
        <v>359</v>
      </c>
      <c r="T26" s="6">
        <v>42659.722662037035</v>
      </c>
    </row>
    <row r="27" spans="1:27" x14ac:dyDescent="0.25">
      <c r="A27" s="3">
        <v>399.99957282758601</v>
      </c>
      <c r="B27" s="1">
        <v>370.54265313793098</v>
      </c>
      <c r="C27" s="1">
        <v>25.8688936551724</v>
      </c>
      <c r="D27">
        <v>100</v>
      </c>
      <c r="E27">
        <v>1E-3</v>
      </c>
      <c r="F27" s="1">
        <v>38.182513344827598</v>
      </c>
      <c r="G27">
        <v>0</v>
      </c>
      <c r="H27">
        <v>0</v>
      </c>
      <c r="I27">
        <v>0</v>
      </c>
      <c r="J27" s="1">
        <v>-1.6311724137931E-3</v>
      </c>
      <c r="K27" s="1">
        <v>3.9606896551724099E-4</v>
      </c>
      <c r="L27" s="1">
        <v>8.5761034482758694E-3</v>
      </c>
      <c r="M27" s="1">
        <v>-9.6599999999999995E-4</v>
      </c>
      <c r="N27">
        <v>0</v>
      </c>
      <c r="O27">
        <v>1</v>
      </c>
      <c r="P27">
        <v>5.5003896551724198E-2</v>
      </c>
      <c r="Q27">
        <v>1.15272586206897</v>
      </c>
      <c r="R27">
        <v>27</v>
      </c>
      <c r="S27">
        <v>719</v>
      </c>
      <c r="T27" s="6">
        <v>42659.806006944447</v>
      </c>
    </row>
    <row r="28" spans="1:27" x14ac:dyDescent="0.25">
      <c r="A28" s="3">
        <v>400.00068086206898</v>
      </c>
      <c r="B28" s="1">
        <v>370.540902034483</v>
      </c>
      <c r="C28" s="1">
        <v>25.879683034482799</v>
      </c>
      <c r="D28">
        <v>100</v>
      </c>
      <c r="E28">
        <v>1E-3</v>
      </c>
      <c r="F28" s="1">
        <v>35.753278689655197</v>
      </c>
      <c r="G28">
        <v>0</v>
      </c>
      <c r="H28">
        <v>0</v>
      </c>
      <c r="I28">
        <v>0</v>
      </c>
      <c r="J28" s="1">
        <v>-1.62213793103448E-3</v>
      </c>
      <c r="K28" s="1">
        <v>4.2419394137930997</v>
      </c>
      <c r="L28" s="1">
        <v>0.89937951724137999</v>
      </c>
      <c r="M28" s="1">
        <v>-9.3572413793103495E-4</v>
      </c>
      <c r="N28">
        <v>0.9</v>
      </c>
      <c r="O28">
        <v>1</v>
      </c>
      <c r="P28">
        <v>6.6305862068965398E-3</v>
      </c>
      <c r="Q28">
        <v>1.0633408620689699</v>
      </c>
      <c r="R28">
        <v>28</v>
      </c>
      <c r="S28">
        <v>358</v>
      </c>
      <c r="T28" s="6">
        <v>42659.847569444442</v>
      </c>
      <c r="U28" s="1">
        <f>$F$27-F28</f>
        <v>2.4292346551724009</v>
      </c>
      <c r="V28" s="1">
        <f>INDEX(LINEST(U28:U30,K28:K30),1)</f>
        <v>0.564137885693062</v>
      </c>
      <c r="W28" s="1">
        <f>INDEX(LINEST(U28:U30,K28:K30),2)</f>
        <v>3.3539119184982091E-2</v>
      </c>
      <c r="X28" s="8">
        <f t="shared" si="0"/>
        <v>0.19068719213743843</v>
      </c>
      <c r="Y28" s="1">
        <f>L28^2</f>
        <v>0.80888351603333775</v>
      </c>
      <c r="Z28" s="8">
        <f>INDEX(LINEST(U28:U30,Y28:Y30),1)</f>
        <v>2.8398574671818286</v>
      </c>
      <c r="AA28" s="1">
        <f>B28/A28</f>
        <v>0.92635067829360895</v>
      </c>
    </row>
    <row r="29" spans="1:27" x14ac:dyDescent="0.25">
      <c r="A29" s="3">
        <v>399.99958106896599</v>
      </c>
      <c r="B29" s="1">
        <v>370.54297506896597</v>
      </c>
      <c r="C29" s="1">
        <v>25.8772203103448</v>
      </c>
      <c r="D29">
        <v>100</v>
      </c>
      <c r="E29">
        <v>1E-3</v>
      </c>
      <c r="F29" s="1">
        <v>33.947485896551697</v>
      </c>
      <c r="G29">
        <v>0</v>
      </c>
      <c r="H29">
        <v>0</v>
      </c>
      <c r="I29">
        <v>0</v>
      </c>
      <c r="J29" s="1">
        <v>-1.7497241379310299E-3</v>
      </c>
      <c r="K29" s="1">
        <v>7.45611082758621</v>
      </c>
      <c r="L29" s="1">
        <v>1.1992078620689699</v>
      </c>
      <c r="M29" s="1">
        <v>-9.5062068965517195E-4</v>
      </c>
      <c r="N29">
        <v>1.2</v>
      </c>
      <c r="O29">
        <v>1</v>
      </c>
      <c r="P29">
        <v>-8.16945862068965E-2</v>
      </c>
      <c r="Q29">
        <v>1.05996010344828</v>
      </c>
      <c r="R29">
        <v>29</v>
      </c>
      <c r="S29">
        <v>359</v>
      </c>
      <c r="T29" s="6">
        <v>42659.889247685183</v>
      </c>
      <c r="U29" s="1">
        <f t="shared" ref="U29:U30" si="16">$F$27-F29</f>
        <v>4.2350274482759005</v>
      </c>
      <c r="X29" s="8">
        <f t="shared" si="0"/>
        <v>0.19287528440796931</v>
      </c>
      <c r="Y29" s="1">
        <f t="shared" ref="Y29:Y30" si="17">L29^2</f>
        <v>1.4380994964480296</v>
      </c>
      <c r="AA29" s="1">
        <f t="shared" ref="AA29:AA30" si="18">B29/A29</f>
        <v>0.92635840787312906</v>
      </c>
    </row>
    <row r="30" spans="1:27" x14ac:dyDescent="0.25">
      <c r="A30" s="3">
        <v>400.00037879310298</v>
      </c>
      <c r="B30" s="1">
        <v>370.56268741379301</v>
      </c>
      <c r="C30" s="1">
        <v>25.8813316206897</v>
      </c>
      <c r="D30">
        <v>100</v>
      </c>
      <c r="E30">
        <v>1E-3</v>
      </c>
      <c r="F30" s="1">
        <v>31.6783059655173</v>
      </c>
      <c r="G30">
        <v>0</v>
      </c>
      <c r="H30">
        <v>0</v>
      </c>
      <c r="I30">
        <v>0</v>
      </c>
      <c r="J30" s="1">
        <v>-1.69444827586207E-3</v>
      </c>
      <c r="K30" s="1">
        <v>11.4662371724138</v>
      </c>
      <c r="L30" s="1">
        <v>1.4977589655172401</v>
      </c>
      <c r="M30" s="1">
        <v>-9.7441379310344797E-4</v>
      </c>
      <c r="N30">
        <v>1.5</v>
      </c>
      <c r="O30">
        <v>1</v>
      </c>
      <c r="P30">
        <v>-0.18486834482758599</v>
      </c>
      <c r="Q30">
        <v>0.93351675862068995</v>
      </c>
      <c r="R30">
        <v>30</v>
      </c>
      <c r="S30">
        <v>359</v>
      </c>
      <c r="T30" s="6">
        <v>42659.930925925924</v>
      </c>
      <c r="U30" s="1">
        <f t="shared" si="16"/>
        <v>6.5042073793102979</v>
      </c>
      <c r="X30" s="8">
        <f t="shared" si="0"/>
        <v>0.19564237901726844</v>
      </c>
      <c r="Y30" s="1">
        <f t="shared" si="17"/>
        <v>2.243281918787273</v>
      </c>
      <c r="AA30" s="1">
        <f t="shared" si="18"/>
        <v>0.92640584124412451</v>
      </c>
    </row>
    <row r="31" spans="1:27" x14ac:dyDescent="0.25">
      <c r="A31" s="3">
        <v>399.99989782758598</v>
      </c>
      <c r="B31" s="1">
        <v>370.52071403448298</v>
      </c>
      <c r="C31" s="1">
        <v>25.872283448275901</v>
      </c>
      <c r="D31">
        <v>100</v>
      </c>
      <c r="E31">
        <v>1E-3</v>
      </c>
      <c r="F31" s="1">
        <v>38.163474999999998</v>
      </c>
      <c r="G31">
        <v>0</v>
      </c>
      <c r="H31">
        <v>0</v>
      </c>
      <c r="I31">
        <v>0</v>
      </c>
      <c r="J31" s="1">
        <v>-1.6762413793103401E-3</v>
      </c>
      <c r="K31" s="1">
        <v>4.0437931034482797E-4</v>
      </c>
      <c r="L31" s="1">
        <v>8.5913103448275793E-3</v>
      </c>
      <c r="M31" s="1">
        <v>-9.4806896551724205E-4</v>
      </c>
      <c r="N31">
        <v>0</v>
      </c>
      <c r="O31">
        <v>1</v>
      </c>
      <c r="P31">
        <v>-0.30612006896551702</v>
      </c>
      <c r="Q31">
        <v>0.90574562068965503</v>
      </c>
      <c r="R31">
        <v>31</v>
      </c>
      <c r="S31">
        <v>359</v>
      </c>
      <c r="T31" s="6">
        <v>42659.972604166665</v>
      </c>
    </row>
    <row r="32" spans="1:27" x14ac:dyDescent="0.25">
      <c r="A32" s="3">
        <v>449.99992748275901</v>
      </c>
      <c r="B32" s="1">
        <v>416.08472424137898</v>
      </c>
      <c r="C32" s="1">
        <v>25.975083000000001</v>
      </c>
      <c r="D32">
        <v>100</v>
      </c>
      <c r="E32">
        <v>1E-3</v>
      </c>
      <c r="F32" s="1">
        <v>45.957667241379298</v>
      </c>
      <c r="G32">
        <v>0</v>
      </c>
      <c r="H32">
        <v>0</v>
      </c>
      <c r="I32">
        <v>0</v>
      </c>
      <c r="J32" s="1">
        <v>-1.75724137931034E-3</v>
      </c>
      <c r="K32" s="1">
        <v>3.6165517241379299E-4</v>
      </c>
      <c r="L32" s="1">
        <v>8.3453448275862107E-3</v>
      </c>
      <c r="M32" s="1">
        <v>-9.8913793103448298E-4</v>
      </c>
      <c r="N32">
        <v>0</v>
      </c>
      <c r="O32">
        <v>1</v>
      </c>
      <c r="P32">
        <v>-0.19588731034482801</v>
      </c>
      <c r="Q32">
        <v>0.69916406896551697</v>
      </c>
      <c r="R32">
        <v>32</v>
      </c>
      <c r="S32">
        <v>719</v>
      </c>
      <c r="T32" s="6">
        <v>42660.055949074071</v>
      </c>
    </row>
    <row r="33" spans="1:27" x14ac:dyDescent="0.25">
      <c r="A33" s="3">
        <v>449.999945206897</v>
      </c>
      <c r="B33" s="1">
        <v>416.07258451724101</v>
      </c>
      <c r="C33" s="1">
        <v>25.977466689655198</v>
      </c>
      <c r="D33">
        <v>100</v>
      </c>
      <c r="E33">
        <v>1E-3</v>
      </c>
      <c r="F33" s="1">
        <v>43.641931</v>
      </c>
      <c r="G33">
        <v>0</v>
      </c>
      <c r="H33">
        <v>0</v>
      </c>
      <c r="I33">
        <v>0</v>
      </c>
      <c r="J33" s="1">
        <v>-1.74568965517241E-3</v>
      </c>
      <c r="K33" s="1">
        <v>4.0066078620689698</v>
      </c>
      <c r="L33" s="1">
        <v>0.89942141379310403</v>
      </c>
      <c r="M33" s="1">
        <v>-9.4141379310344804E-4</v>
      </c>
      <c r="N33">
        <v>0.9</v>
      </c>
      <c r="O33">
        <v>1</v>
      </c>
      <c r="P33">
        <v>-0.22829258620689699</v>
      </c>
      <c r="Q33">
        <v>0.77653624137930999</v>
      </c>
      <c r="R33">
        <v>33</v>
      </c>
      <c r="S33">
        <v>359</v>
      </c>
      <c r="T33" s="6">
        <v>42660.097627314812</v>
      </c>
      <c r="U33" s="1">
        <f>$F$32-F33</f>
        <v>2.3157362413792981</v>
      </c>
      <c r="V33" s="1">
        <f>INDEX(LINEST(U33:U35,K33:K35),1)</f>
        <v>0.57317610824162468</v>
      </c>
      <c r="W33" s="1">
        <f>INDEX(LINEST(U33:U35,K33:K35),2)</f>
        <v>2.5744028298318788E-2</v>
      </c>
      <c r="X33" s="8">
        <f t="shared" ref="X33:X35" si="19">L33^2/K33</f>
        <v>0.20190617785386369</v>
      </c>
      <c r="Y33" s="1">
        <f>L33^2</f>
        <v>0.80895887958958601</v>
      </c>
      <c r="Z33" s="8">
        <f>INDEX(LINEST(U33:U35,Y33:Y35),1)</f>
        <v>2.7380287924753932</v>
      </c>
      <c r="AA33" s="1">
        <f>B33/A33</f>
        <v>0.92460585595392208</v>
      </c>
    </row>
    <row r="34" spans="1:27" x14ac:dyDescent="0.25">
      <c r="A34" s="3">
        <v>450.000181</v>
      </c>
      <c r="B34" s="1">
        <v>416.06669986206902</v>
      </c>
      <c r="C34" s="1">
        <v>25.9784188275862</v>
      </c>
      <c r="D34">
        <v>100</v>
      </c>
      <c r="E34">
        <v>1E-3</v>
      </c>
      <c r="F34" s="1">
        <v>41.878973965517197</v>
      </c>
      <c r="G34">
        <v>0</v>
      </c>
      <c r="H34">
        <v>0</v>
      </c>
      <c r="I34">
        <v>0</v>
      </c>
      <c r="J34" s="1">
        <v>-1.74165517241379E-3</v>
      </c>
      <c r="K34" s="1">
        <v>7.0506402068965501</v>
      </c>
      <c r="L34" s="1">
        <v>1.1992014482758599</v>
      </c>
      <c r="M34" s="1">
        <v>-9.3231034482758597E-4</v>
      </c>
      <c r="N34">
        <v>1.2</v>
      </c>
      <c r="O34">
        <v>1</v>
      </c>
      <c r="P34">
        <v>-0.41628837931034501</v>
      </c>
      <c r="Q34">
        <v>0.62537172413793096</v>
      </c>
      <c r="R34">
        <v>34</v>
      </c>
      <c r="S34">
        <v>359</v>
      </c>
      <c r="T34" s="6">
        <v>42660.139305555553</v>
      </c>
      <c r="U34" s="1">
        <f t="shared" ref="U34:U35" si="20">$F$32-F34</f>
        <v>4.0786932758621006</v>
      </c>
      <c r="X34" s="8">
        <f t="shared" si="19"/>
        <v>0.20396504024418446</v>
      </c>
      <c r="Y34" s="1">
        <f t="shared" ref="Y34:Y35" si="21">L34^2</f>
        <v>1.43808411354692</v>
      </c>
      <c r="AA34" s="1">
        <f t="shared" ref="AA34:AA35" si="22">B34/A34</f>
        <v>0.92459229446858604</v>
      </c>
    </row>
    <row r="35" spans="1:27" x14ac:dyDescent="0.25">
      <c r="A35" s="3">
        <v>450.000854482759</v>
      </c>
      <c r="B35" s="1">
        <v>416.07587617241398</v>
      </c>
      <c r="C35" s="1">
        <v>25.9797646206897</v>
      </c>
      <c r="D35">
        <v>100</v>
      </c>
      <c r="E35">
        <v>1E-3</v>
      </c>
      <c r="F35" s="1">
        <v>39.711239655172399</v>
      </c>
      <c r="G35">
        <v>0</v>
      </c>
      <c r="H35">
        <v>0</v>
      </c>
      <c r="I35">
        <v>0</v>
      </c>
      <c r="J35" s="1">
        <v>-1.73979310344828E-3</v>
      </c>
      <c r="K35" s="1">
        <v>10.8620623103448</v>
      </c>
      <c r="L35" s="1">
        <v>1.4977950689655199</v>
      </c>
      <c r="M35" s="1">
        <v>-9.5875862068965504E-4</v>
      </c>
      <c r="N35">
        <v>1.5</v>
      </c>
      <c r="O35">
        <v>1</v>
      </c>
      <c r="P35">
        <v>-0.48248506896551702</v>
      </c>
      <c r="Q35">
        <v>0.45245420689655202</v>
      </c>
      <c r="R35">
        <v>35</v>
      </c>
      <c r="S35">
        <v>359</v>
      </c>
      <c r="T35" s="6">
        <v>42660.180983796294</v>
      </c>
      <c r="U35" s="1">
        <f t="shared" si="20"/>
        <v>6.2464275862068988</v>
      </c>
      <c r="X35" s="8">
        <f t="shared" si="19"/>
        <v>0.20653445032080778</v>
      </c>
      <c r="Y35" s="1">
        <f t="shared" si="21"/>
        <v>2.2433900686174266</v>
      </c>
      <c r="AA35" s="1">
        <f t="shared" si="22"/>
        <v>0.92461130246221612</v>
      </c>
    </row>
    <row r="36" spans="1:27" x14ac:dyDescent="0.25">
      <c r="A36" s="3">
        <v>449.99889089655198</v>
      </c>
      <c r="B36" s="1">
        <v>416.04736544827603</v>
      </c>
      <c r="C36" s="1">
        <v>25.973321034482801</v>
      </c>
      <c r="D36">
        <v>100</v>
      </c>
      <c r="E36">
        <v>1E-3</v>
      </c>
      <c r="F36" s="1">
        <v>45.930520999999999</v>
      </c>
      <c r="G36">
        <v>0</v>
      </c>
      <c r="H36">
        <v>0</v>
      </c>
      <c r="I36">
        <v>0</v>
      </c>
      <c r="J36" s="1">
        <v>-1.7606206896551701E-3</v>
      </c>
      <c r="K36" s="1">
        <v>3.5286206896551701E-4</v>
      </c>
      <c r="L36" s="1">
        <v>8.2178275862068995E-3</v>
      </c>
      <c r="M36" s="1">
        <v>-9.5651724137931003E-4</v>
      </c>
      <c r="N36">
        <v>0</v>
      </c>
      <c r="O36">
        <v>1</v>
      </c>
      <c r="P36">
        <v>-0.47915717241379302</v>
      </c>
      <c r="Q36">
        <v>0.37909468965517201</v>
      </c>
      <c r="R36">
        <v>36</v>
      </c>
      <c r="S36">
        <v>359</v>
      </c>
      <c r="T36" s="6">
        <v>42660.222650462965</v>
      </c>
    </row>
    <row r="37" spans="1:27" x14ac:dyDescent="0.25">
      <c r="A37" s="3">
        <v>500.00031996551701</v>
      </c>
      <c r="B37" s="1">
        <v>461.74448889655201</v>
      </c>
      <c r="C37" s="1">
        <v>26.100510689655199</v>
      </c>
      <c r="D37">
        <v>100</v>
      </c>
      <c r="E37">
        <v>1E-3</v>
      </c>
      <c r="F37" s="1">
        <v>54.530410137931</v>
      </c>
      <c r="G37">
        <v>0</v>
      </c>
      <c r="H37">
        <v>0</v>
      </c>
      <c r="I37">
        <v>0</v>
      </c>
      <c r="J37" s="1">
        <v>-1.62879310344828E-3</v>
      </c>
      <c r="K37" s="1">
        <v>3.4072413793103398E-4</v>
      </c>
      <c r="L37" s="1">
        <v>8.4309655172413803E-3</v>
      </c>
      <c r="M37" s="1">
        <v>-9.4810344827586201E-4</v>
      </c>
      <c r="N37">
        <v>0</v>
      </c>
      <c r="O37">
        <v>1</v>
      </c>
      <c r="P37">
        <v>-1.03132810344828</v>
      </c>
      <c r="Q37">
        <v>-0.62778617241379298</v>
      </c>
      <c r="R37">
        <v>37</v>
      </c>
      <c r="S37">
        <v>719</v>
      </c>
      <c r="T37" s="6">
        <v>42660.306006944447</v>
      </c>
    </row>
    <row r="38" spans="1:27" x14ac:dyDescent="0.25">
      <c r="A38" s="3">
        <v>500.00053568965501</v>
      </c>
      <c r="B38" s="1">
        <v>461.71871003448302</v>
      </c>
      <c r="C38" s="1">
        <v>26.100419172413801</v>
      </c>
      <c r="D38">
        <v>100</v>
      </c>
      <c r="E38">
        <v>1E-3</v>
      </c>
      <c r="F38" s="1">
        <v>52.293428103448299</v>
      </c>
      <c r="G38">
        <v>0</v>
      </c>
      <c r="H38">
        <v>0</v>
      </c>
      <c r="I38">
        <v>0</v>
      </c>
      <c r="J38" s="1">
        <v>-1.6238620689655199E-3</v>
      </c>
      <c r="K38" s="1">
        <v>3.8097934137931002</v>
      </c>
      <c r="L38" s="1">
        <v>0.89947434482758604</v>
      </c>
      <c r="M38" s="1">
        <v>-9.5444827586206897E-4</v>
      </c>
      <c r="N38">
        <v>0.9</v>
      </c>
      <c r="O38">
        <v>1</v>
      </c>
      <c r="P38">
        <v>-0.742419724137931</v>
      </c>
      <c r="Q38">
        <v>-7.7564620689655098E-2</v>
      </c>
      <c r="R38">
        <v>38</v>
      </c>
      <c r="S38">
        <v>359</v>
      </c>
      <c r="T38" s="6">
        <v>42660.347685185188</v>
      </c>
      <c r="U38" s="1">
        <f>$F$37-F38</f>
        <v>2.2369820344827005</v>
      </c>
      <c r="V38" s="1">
        <f>INDEX(LINEST(U38:U40,K38:K40),1)</f>
        <v>0.57515277882286187</v>
      </c>
      <c r="W38" s="1">
        <f>INDEX(LINEST(U38:U40,K38:K40),2)</f>
        <v>5.3986400675834822E-2</v>
      </c>
      <c r="X38" s="8">
        <f t="shared" ref="X38:X40" si="23">L38^2/K38</f>
        <v>0.21236167138981588</v>
      </c>
      <c r="Y38" s="1">
        <f>L38^2</f>
        <v>0.80905409700301512</v>
      </c>
      <c r="Z38" s="8">
        <f>INDEX(LINEST(U38:U40,Y38:Y40),1)</f>
        <v>2.6210419692951126</v>
      </c>
      <c r="AA38" s="1">
        <f>B38/A38</f>
        <v>0.92343643071828008</v>
      </c>
    </row>
    <row r="39" spans="1:27" x14ac:dyDescent="0.25">
      <c r="A39" s="3">
        <v>500.00059141379302</v>
      </c>
      <c r="B39" s="1">
        <v>461.70339537931</v>
      </c>
      <c r="C39" s="1">
        <v>26.102596758620699</v>
      </c>
      <c r="D39">
        <v>100</v>
      </c>
      <c r="E39">
        <v>1E-3</v>
      </c>
      <c r="F39" s="1">
        <v>50.601434448275903</v>
      </c>
      <c r="G39">
        <v>0</v>
      </c>
      <c r="H39">
        <v>0</v>
      </c>
      <c r="I39">
        <v>0</v>
      </c>
      <c r="J39" s="1">
        <v>-1.6187586206896599E-3</v>
      </c>
      <c r="K39" s="1">
        <v>6.7116354482758602</v>
      </c>
      <c r="L39" s="1">
        <v>1.19933034482759</v>
      </c>
      <c r="M39" s="1">
        <v>-9.5544827586206899E-4</v>
      </c>
      <c r="N39">
        <v>1.2</v>
      </c>
      <c r="O39">
        <v>1</v>
      </c>
      <c r="P39">
        <v>0.146542379310345</v>
      </c>
      <c r="Q39">
        <v>1.2439462758620701</v>
      </c>
      <c r="R39">
        <v>39</v>
      </c>
      <c r="S39">
        <v>358</v>
      </c>
      <c r="T39" s="6">
        <v>42660.389247685183</v>
      </c>
      <c r="U39" s="1">
        <f t="shared" ref="U39:U40" si="24">$F$37-F39</f>
        <v>3.9289756896550969</v>
      </c>
      <c r="X39" s="8">
        <f t="shared" si="23"/>
        <v>0.21431337966870243</v>
      </c>
      <c r="Y39" s="1">
        <f t="shared" ref="Y39:Y40" si="25">L39^2</f>
        <v>1.4383932760242661</v>
      </c>
      <c r="AA39" s="1">
        <f t="shared" ref="AA39:AA40" si="26">B39/A39</f>
        <v>0.92340569852888665</v>
      </c>
    </row>
    <row r="40" spans="1:27" x14ac:dyDescent="0.25">
      <c r="A40" s="3">
        <v>499.99956437931002</v>
      </c>
      <c r="B40" s="1">
        <v>461.70300193103401</v>
      </c>
      <c r="C40" s="1">
        <v>26.1278343793104</v>
      </c>
      <c r="D40">
        <v>100</v>
      </c>
      <c r="E40">
        <v>1E-3</v>
      </c>
      <c r="F40" s="1">
        <v>48.530708689655199</v>
      </c>
      <c r="G40">
        <v>0</v>
      </c>
      <c r="H40">
        <v>0</v>
      </c>
      <c r="I40">
        <v>0</v>
      </c>
      <c r="J40" s="1">
        <v>-1.51006896551724E-3</v>
      </c>
      <c r="K40" s="1">
        <v>10.3490257586207</v>
      </c>
      <c r="L40" s="1">
        <v>1.49778662068966</v>
      </c>
      <c r="M40" s="1">
        <v>-9.6858620689655101E-4</v>
      </c>
      <c r="N40">
        <v>1.5</v>
      </c>
      <c r="O40">
        <v>1</v>
      </c>
      <c r="P40">
        <v>0.145527551724138</v>
      </c>
      <c r="Q40">
        <v>1.69460568965517</v>
      </c>
      <c r="R40">
        <v>40</v>
      </c>
      <c r="S40">
        <v>359</v>
      </c>
      <c r="T40" s="6">
        <v>42660.430925925924</v>
      </c>
      <c r="U40" s="1">
        <f t="shared" si="24"/>
        <v>5.9997014482758004</v>
      </c>
      <c r="X40" s="8">
        <f t="shared" si="23"/>
        <v>0.21677062299784469</v>
      </c>
      <c r="Y40" s="1">
        <f t="shared" si="25"/>
        <v>2.2433647611169514</v>
      </c>
      <c r="AA40" s="1">
        <f t="shared" si="26"/>
        <v>0.92340680837229006</v>
      </c>
    </row>
    <row r="41" spans="1:27" x14ac:dyDescent="0.25">
      <c r="A41" s="3">
        <v>499.99919917241402</v>
      </c>
      <c r="B41" s="1">
        <v>461.73261862069</v>
      </c>
      <c r="C41" s="1">
        <v>26.118208689655201</v>
      </c>
      <c r="D41">
        <v>100</v>
      </c>
      <c r="E41">
        <v>1E-3</v>
      </c>
      <c r="F41" s="1">
        <v>54.538511999999997</v>
      </c>
      <c r="G41">
        <v>0</v>
      </c>
      <c r="H41">
        <v>0</v>
      </c>
      <c r="I41">
        <v>0</v>
      </c>
      <c r="J41" s="1">
        <v>-1.6276896551724099E-3</v>
      </c>
      <c r="K41" s="1">
        <v>3.35551724137931E-4</v>
      </c>
      <c r="L41" s="1">
        <v>8.5563793103448308E-3</v>
      </c>
      <c r="M41" s="1">
        <v>-9.5810344827586204E-4</v>
      </c>
      <c r="N41">
        <v>0</v>
      </c>
      <c r="O41">
        <v>1</v>
      </c>
      <c r="P41">
        <v>0.44937565517241401</v>
      </c>
      <c r="Q41">
        <v>2.4473687586206898</v>
      </c>
      <c r="R41">
        <v>41</v>
      </c>
      <c r="S41">
        <v>359</v>
      </c>
      <c r="T41" s="6">
        <v>42660.472592592596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D1" workbookViewId="0">
      <selection activeCell="O35" sqref="O35"/>
    </sheetView>
  </sheetViews>
  <sheetFormatPr defaultRowHeight="15" x14ac:dyDescent="0.25"/>
  <cols>
    <col min="1" max="1" width="20.85546875" style="3" bestFit="1" customWidth="1"/>
    <col min="2" max="2" width="6.5703125" style="1" bestFit="1" customWidth="1"/>
    <col min="3" max="3" width="5.5703125" style="1" bestFit="1" customWidth="1"/>
    <col min="4" max="4" width="4" bestFit="1" customWidth="1"/>
    <col min="5" max="5" width="6" bestFit="1" customWidth="1"/>
    <col min="6" max="6" width="9.140625" style="1"/>
    <col min="10" max="13" width="9.140625" style="1"/>
    <col min="17" max="17" width="15.85546875" bestFit="1" customWidth="1"/>
    <col min="18" max="18" width="7.5703125" style="1" bestFit="1" customWidth="1"/>
    <col min="19" max="19" width="6.5703125" style="1" bestFit="1" customWidth="1"/>
    <col min="20" max="20" width="7.28515625" style="1" bestFit="1" customWidth="1"/>
    <col min="21" max="21" width="10.28515625" style="8" bestFit="1" customWidth="1"/>
    <col min="22" max="22" width="6.42578125" style="1" bestFit="1" customWidth="1"/>
  </cols>
  <sheetData>
    <row r="1" spans="1:24" x14ac:dyDescent="0.25">
      <c r="A1" s="3" t="str">
        <f ca="1">MID(CELL("filename",A1),FIND("]",CELL("filename",A1))+1,256)</f>
        <v>sri-ipb2-he-123116</v>
      </c>
      <c r="B1" s="1" t="s">
        <v>9</v>
      </c>
      <c r="C1" s="1" t="s">
        <v>10</v>
      </c>
      <c r="D1" t="s">
        <v>11</v>
      </c>
      <c r="E1" t="s">
        <v>12</v>
      </c>
      <c r="F1" s="1" t="s">
        <v>1</v>
      </c>
      <c r="G1" t="s">
        <v>5</v>
      </c>
      <c r="H1" t="s">
        <v>13</v>
      </c>
      <c r="I1" t="s">
        <v>14</v>
      </c>
      <c r="J1" s="1" t="s">
        <v>6</v>
      </c>
      <c r="K1" s="1" t="s">
        <v>15</v>
      </c>
      <c r="L1" s="1" t="s">
        <v>16</v>
      </c>
      <c r="M1" s="1" t="s">
        <v>17</v>
      </c>
      <c r="N1" t="s">
        <v>18</v>
      </c>
      <c r="O1" t="s">
        <v>3</v>
      </c>
      <c r="P1" t="s">
        <v>19</v>
      </c>
      <c r="Q1" t="s">
        <v>7</v>
      </c>
      <c r="R1" s="1" t="s">
        <v>20</v>
      </c>
      <c r="S1" s="1" t="s">
        <v>28</v>
      </c>
      <c r="T1" s="1" t="s">
        <v>22</v>
      </c>
      <c r="U1" s="8" t="s">
        <v>25</v>
      </c>
      <c r="V1" s="1" t="s">
        <v>26</v>
      </c>
      <c r="W1" s="1" t="s">
        <v>27</v>
      </c>
      <c r="X1" s="1" t="s">
        <v>33</v>
      </c>
    </row>
    <row r="2" spans="1:24" x14ac:dyDescent="0.25">
      <c r="A2" s="3">
        <v>150.00287813793099</v>
      </c>
      <c r="B2" s="1">
        <v>137.90645155172399</v>
      </c>
      <c r="C2" s="1">
        <v>25.332208758620698</v>
      </c>
      <c r="D2">
        <v>100</v>
      </c>
      <c r="E2">
        <v>1E-3</v>
      </c>
      <c r="F2" s="1">
        <v>9.3620499310344805</v>
      </c>
      <c r="G2">
        <v>0</v>
      </c>
      <c r="H2">
        <v>0</v>
      </c>
      <c r="I2">
        <v>0</v>
      </c>
      <c r="J2" s="1" t="s">
        <v>8</v>
      </c>
      <c r="K2" s="1">
        <v>5.8882758620689704E-4</v>
      </c>
      <c r="L2" s="1">
        <v>7.2513793103448302E-3</v>
      </c>
      <c r="M2" s="1">
        <v>7.8620689655172396E-5</v>
      </c>
      <c r="N2">
        <v>0</v>
      </c>
      <c r="O2">
        <v>1</v>
      </c>
      <c r="P2">
        <v>725</v>
      </c>
      <c r="Q2" s="6">
        <v>42735.398344907408</v>
      </c>
      <c r="X2" s="1"/>
    </row>
    <row r="3" spans="1:24" x14ac:dyDescent="0.25">
      <c r="A3" s="3">
        <v>150.00154427586199</v>
      </c>
      <c r="B3" s="1">
        <v>138.570560310345</v>
      </c>
      <c r="C3" s="1">
        <v>25.3383534482759</v>
      </c>
      <c r="D3">
        <v>100</v>
      </c>
      <c r="E3">
        <v>1E-3</v>
      </c>
      <c r="F3" s="1">
        <v>7.5146983448275897</v>
      </c>
      <c r="G3">
        <v>0</v>
      </c>
      <c r="H3">
        <v>0</v>
      </c>
      <c r="I3">
        <v>0</v>
      </c>
      <c r="J3" s="1" t="s">
        <v>8</v>
      </c>
      <c r="K3" s="1">
        <v>4.1220319310344804</v>
      </c>
      <c r="L3" s="1">
        <v>0.69911662068965497</v>
      </c>
      <c r="M3" s="1">
        <v>8.2310344827586207E-5</v>
      </c>
      <c r="N3">
        <v>0.7</v>
      </c>
      <c r="O3">
        <v>2</v>
      </c>
      <c r="P3">
        <v>359</v>
      </c>
      <c r="Q3" s="6">
        <v>42735.440011574072</v>
      </c>
      <c r="R3" s="1">
        <f>$F$6-F3</f>
        <v>1.6776001379310301</v>
      </c>
      <c r="S3" s="8">
        <f>INDEX(LINEST(R3:R5,K3:K5),1)</f>
        <v>0.41462752246082857</v>
      </c>
      <c r="T3" s="8">
        <f>INDEX(LINEST(R3:R5,K3:K5),2)</f>
        <v>-2.2669770660140198E-2</v>
      </c>
      <c r="U3" s="8">
        <f t="shared" ref="U3:U30" si="0">L3^2/K3</f>
        <v>0.11857357184563605</v>
      </c>
      <c r="V3" s="1">
        <f>L3^2</f>
        <v>0.48876404932452289</v>
      </c>
      <c r="W3" s="8">
        <f>INDEX(LINEST(V4:V5,R4:R5),1)</f>
        <v>0.3241668003277734</v>
      </c>
      <c r="X3" s="1">
        <f>B3/A3</f>
        <v>0.92379422478148154</v>
      </c>
    </row>
    <row r="4" spans="1:24" x14ac:dyDescent="0.25">
      <c r="A4" s="3">
        <v>150.000799793103</v>
      </c>
      <c r="B4" s="1">
        <v>139.133327172414</v>
      </c>
      <c r="C4" s="1">
        <v>25.344928413793099</v>
      </c>
      <c r="D4">
        <v>100</v>
      </c>
      <c r="E4">
        <v>1E-3</v>
      </c>
      <c r="F4" s="1">
        <v>5.8180317586206902</v>
      </c>
      <c r="G4">
        <v>0</v>
      </c>
      <c r="H4">
        <v>0</v>
      </c>
      <c r="I4">
        <v>0</v>
      </c>
      <c r="J4" s="1" t="s">
        <v>8</v>
      </c>
      <c r="K4" s="1">
        <v>8.1518716206896507</v>
      </c>
      <c r="L4" s="1">
        <v>0.99720937931034503</v>
      </c>
      <c r="M4" s="1">
        <v>8.17931034482759E-5</v>
      </c>
      <c r="N4">
        <v>1</v>
      </c>
      <c r="O4">
        <v>3</v>
      </c>
      <c r="P4">
        <v>359</v>
      </c>
      <c r="Q4" s="6">
        <v>42735.481678240743</v>
      </c>
      <c r="R4" s="1">
        <f t="shared" ref="R4:R5" si="1">$F$6-F4</f>
        <v>3.3742667241379296</v>
      </c>
      <c r="S4" s="8"/>
      <c r="T4" s="8"/>
      <c r="U4" s="8">
        <f t="shared" si="0"/>
        <v>0.12198751310811183</v>
      </c>
      <c r="V4" s="1">
        <f t="shared" ref="V4:V5" si="2">L4^2</f>
        <v>0.99442654618452364</v>
      </c>
      <c r="X4" s="1">
        <f t="shared" ref="X4:X5" si="3">B4/A4</f>
        <v>0.9275505688257758</v>
      </c>
    </row>
    <row r="5" spans="1:24" x14ac:dyDescent="0.25">
      <c r="A5" s="3">
        <v>150.00089286206901</v>
      </c>
      <c r="B5" s="1">
        <v>139.76993958620699</v>
      </c>
      <c r="C5" s="1">
        <v>25.347592241379299</v>
      </c>
      <c r="D5">
        <v>100</v>
      </c>
      <c r="E5">
        <v>1E-3</v>
      </c>
      <c r="F5" s="1">
        <v>4.0218120344827604</v>
      </c>
      <c r="G5">
        <v>0</v>
      </c>
      <c r="H5">
        <v>0</v>
      </c>
      <c r="I5">
        <v>0</v>
      </c>
      <c r="J5" s="1" t="s">
        <v>8</v>
      </c>
      <c r="K5" s="1">
        <v>12.5444263103448</v>
      </c>
      <c r="L5" s="1">
        <v>1.2556676896551699</v>
      </c>
      <c r="M5" s="1">
        <v>8.0482758620689602E-5</v>
      </c>
      <c r="N5">
        <v>1.3</v>
      </c>
      <c r="O5">
        <v>4</v>
      </c>
      <c r="P5">
        <v>359</v>
      </c>
      <c r="Q5" s="6">
        <v>42735.523344907408</v>
      </c>
      <c r="R5" s="1">
        <f t="shared" si="1"/>
        <v>5.1704864482758595</v>
      </c>
      <c r="S5" s="8"/>
      <c r="T5" s="8"/>
      <c r="U5" s="8">
        <f t="shared" si="0"/>
        <v>0.125689394463876</v>
      </c>
      <c r="V5" s="1">
        <f t="shared" si="2"/>
        <v>1.5767013468439521</v>
      </c>
      <c r="X5" s="1">
        <f t="shared" si="3"/>
        <v>0.93179405081761923</v>
      </c>
    </row>
    <row r="6" spans="1:24" x14ac:dyDescent="0.25">
      <c r="A6" s="3">
        <v>149.99776275862101</v>
      </c>
      <c r="B6" s="1">
        <v>138.24696248275899</v>
      </c>
      <c r="C6" s="1">
        <v>25.3392716551724</v>
      </c>
      <c r="D6">
        <v>100</v>
      </c>
      <c r="E6">
        <v>1E-3</v>
      </c>
      <c r="F6" s="1">
        <v>9.1922984827586198</v>
      </c>
      <c r="G6">
        <v>0</v>
      </c>
      <c r="H6">
        <v>0</v>
      </c>
      <c r="I6">
        <v>0</v>
      </c>
      <c r="J6" s="1" t="s">
        <v>8</v>
      </c>
      <c r="K6" s="1">
        <v>5.7948275862069001E-4</v>
      </c>
      <c r="L6" s="1">
        <v>7.2899999999999996E-3</v>
      </c>
      <c r="M6" s="1">
        <v>8.2413793103448298E-5</v>
      </c>
      <c r="N6">
        <v>0</v>
      </c>
      <c r="O6">
        <v>5</v>
      </c>
      <c r="P6">
        <v>359</v>
      </c>
      <c r="Q6" s="6">
        <v>42735.565011574072</v>
      </c>
      <c r="S6" s="8"/>
      <c r="T6" s="8"/>
      <c r="X6" s="1"/>
    </row>
    <row r="7" spans="1:24" x14ac:dyDescent="0.25">
      <c r="A7" s="3">
        <v>200.00046358620699</v>
      </c>
      <c r="B7" s="1">
        <v>183.62666062068999</v>
      </c>
      <c r="C7" s="1">
        <v>25.393882793103501</v>
      </c>
      <c r="D7">
        <v>100</v>
      </c>
      <c r="E7">
        <v>1E-3</v>
      </c>
      <c r="F7" s="1">
        <v>13.801579862069</v>
      </c>
      <c r="G7">
        <v>0</v>
      </c>
      <c r="H7">
        <v>0</v>
      </c>
      <c r="I7">
        <v>0</v>
      </c>
      <c r="J7" s="1" t="s">
        <v>8</v>
      </c>
      <c r="K7" s="1">
        <v>5.1268965517241403E-4</v>
      </c>
      <c r="L7" s="1">
        <v>7.2531379310344802E-3</v>
      </c>
      <c r="M7" s="1">
        <v>8.4586206896551804E-5</v>
      </c>
      <c r="N7">
        <v>0</v>
      </c>
      <c r="O7">
        <v>6</v>
      </c>
      <c r="P7">
        <v>719</v>
      </c>
      <c r="Q7" s="6">
        <v>42735.648344907408</v>
      </c>
      <c r="S7" s="8"/>
      <c r="T7" s="8"/>
      <c r="X7" s="1"/>
    </row>
    <row r="8" spans="1:24" x14ac:dyDescent="0.25">
      <c r="A8" s="3">
        <v>200.00155327586199</v>
      </c>
      <c r="B8" s="1">
        <v>184.00776193103499</v>
      </c>
      <c r="C8" s="1">
        <v>25.394856206896598</v>
      </c>
      <c r="D8">
        <v>100</v>
      </c>
      <c r="E8">
        <v>1E-3</v>
      </c>
      <c r="F8" s="1">
        <v>12.0689663103448</v>
      </c>
      <c r="G8">
        <v>0</v>
      </c>
      <c r="H8">
        <v>0</v>
      </c>
      <c r="I8">
        <v>0</v>
      </c>
      <c r="J8" s="1" t="s">
        <v>8</v>
      </c>
      <c r="K8" s="1">
        <v>3.7641526206896501</v>
      </c>
      <c r="L8" s="1">
        <v>0.69898048275862101</v>
      </c>
      <c r="M8" s="1">
        <v>8.08275862068966E-5</v>
      </c>
      <c r="N8">
        <v>0.7</v>
      </c>
      <c r="O8">
        <v>7</v>
      </c>
      <c r="P8">
        <v>359</v>
      </c>
      <c r="Q8" s="6">
        <v>42735.690011574072</v>
      </c>
      <c r="R8" s="1">
        <f>$F$7-F8</f>
        <v>1.7326135517241994</v>
      </c>
      <c r="S8" s="8">
        <f>INDEX(LINEST(R8:R10,K8:K10),1)</f>
        <v>0.44633316183059091</v>
      </c>
      <c r="T8" s="8">
        <f>INDEX(LINEST(R8:R10,K8:K10),2)</f>
        <v>7.0794108198982908E-2</v>
      </c>
      <c r="U8" s="8">
        <f t="shared" si="0"/>
        <v>0.12979646802630462</v>
      </c>
      <c r="V8" s="1">
        <f>L8^2</f>
        <v>0.4885737152774749</v>
      </c>
      <c r="W8" s="8">
        <f>INDEX(LINEST(V8:V10,R8:R10),1)</f>
        <v>0.31332407758271141</v>
      </c>
      <c r="X8" s="1">
        <f>B8/A8</f>
        <v>0.92003166434029249</v>
      </c>
    </row>
    <row r="9" spans="1:24" x14ac:dyDescent="0.25">
      <c r="A9" s="3">
        <v>200.00078975862101</v>
      </c>
      <c r="B9" s="1">
        <v>184.40622896551699</v>
      </c>
      <c r="C9" s="1">
        <v>25.396628275862099</v>
      </c>
      <c r="D9">
        <v>100</v>
      </c>
      <c r="E9">
        <v>1E-3</v>
      </c>
      <c r="F9" s="1">
        <v>10.3564380344828</v>
      </c>
      <c r="G9">
        <v>0</v>
      </c>
      <c r="H9">
        <v>0</v>
      </c>
      <c r="I9">
        <v>0</v>
      </c>
      <c r="J9" s="1" t="s">
        <v>8</v>
      </c>
      <c r="K9" s="1">
        <v>7.48778524137931</v>
      </c>
      <c r="L9" s="1">
        <v>0.99722510344827597</v>
      </c>
      <c r="M9" s="1">
        <v>8.2137931034482803E-5</v>
      </c>
      <c r="N9">
        <v>1</v>
      </c>
      <c r="O9">
        <v>8</v>
      </c>
      <c r="P9">
        <v>359</v>
      </c>
      <c r="Q9" s="6">
        <v>42735.731678240743</v>
      </c>
      <c r="R9" s="1">
        <f t="shared" ref="R9:R10" si="4">$F$7-F9</f>
        <v>3.4451418275862</v>
      </c>
      <c r="S9" s="8"/>
      <c r="T9" s="8"/>
      <c r="U9" s="8">
        <f t="shared" si="0"/>
        <v>0.13281068765858964</v>
      </c>
      <c r="V9" s="1">
        <f t="shared" ref="V9:V10" si="5">L9^2</f>
        <v>0.99445790694742475</v>
      </c>
      <c r="X9" s="1">
        <f t="shared" ref="X9:X10" si="6">B9/A9</f>
        <v>0.92202750393173472</v>
      </c>
    </row>
    <row r="10" spans="1:24" x14ac:dyDescent="0.25">
      <c r="A10" s="3">
        <v>200.00083137931</v>
      </c>
      <c r="B10" s="1">
        <v>184.94347462069001</v>
      </c>
      <c r="C10" s="1">
        <v>25.401483965517201</v>
      </c>
      <c r="D10">
        <v>100</v>
      </c>
      <c r="E10">
        <v>1E-3</v>
      </c>
      <c r="F10" s="1">
        <v>8.24502206896552</v>
      </c>
      <c r="G10">
        <v>0</v>
      </c>
      <c r="H10">
        <v>0</v>
      </c>
      <c r="I10">
        <v>0</v>
      </c>
      <c r="J10" s="1" t="s">
        <v>8</v>
      </c>
      <c r="K10" s="1">
        <v>12.322225448275899</v>
      </c>
      <c r="L10" s="1">
        <v>1.2979386896551699</v>
      </c>
      <c r="M10" s="1">
        <v>8.6724137931034397E-5</v>
      </c>
      <c r="N10">
        <v>1.3</v>
      </c>
      <c r="O10">
        <v>9</v>
      </c>
      <c r="P10">
        <v>359</v>
      </c>
      <c r="Q10" s="6">
        <v>42735.773344907408</v>
      </c>
      <c r="R10" s="1">
        <f t="shared" si="4"/>
        <v>5.5565577931034795</v>
      </c>
      <c r="S10" s="8"/>
      <c r="T10" s="8"/>
      <c r="U10" s="8">
        <f t="shared" si="0"/>
        <v>0.13671595680303766</v>
      </c>
      <c r="V10" s="1">
        <f t="shared" si="5"/>
        <v>1.6846448421037794</v>
      </c>
      <c r="X10" s="1">
        <f t="shared" si="6"/>
        <v>0.92471352916497096</v>
      </c>
    </row>
    <row r="11" spans="1:24" x14ac:dyDescent="0.25">
      <c r="A11" s="3">
        <v>199.998289413793</v>
      </c>
      <c r="B11" s="1">
        <v>183.776042034483</v>
      </c>
      <c r="C11" s="1">
        <v>25.3908759655172</v>
      </c>
      <c r="D11">
        <v>100</v>
      </c>
      <c r="E11">
        <v>1E-3</v>
      </c>
      <c r="F11" s="1">
        <v>13.720878586206901</v>
      </c>
      <c r="G11">
        <v>0</v>
      </c>
      <c r="H11">
        <v>0</v>
      </c>
      <c r="I11">
        <v>0</v>
      </c>
      <c r="J11" s="1" t="s">
        <v>8</v>
      </c>
      <c r="K11" s="1">
        <v>5.2468965517241399E-4</v>
      </c>
      <c r="L11" s="1">
        <v>7.2825172413793103E-3</v>
      </c>
      <c r="M11" s="1">
        <v>8.1551724137930994E-5</v>
      </c>
      <c r="N11">
        <v>0</v>
      </c>
      <c r="O11">
        <v>10</v>
      </c>
      <c r="P11">
        <v>360</v>
      </c>
      <c r="Q11" s="6">
        <v>42735.815127314818</v>
      </c>
      <c r="S11" s="8"/>
      <c r="T11" s="8"/>
      <c r="X11" s="1"/>
    </row>
    <row r="12" spans="1:24" x14ac:dyDescent="0.25">
      <c r="A12" s="3">
        <v>250.00003789655199</v>
      </c>
      <c r="B12" s="1">
        <v>229.065870137931</v>
      </c>
      <c r="C12" s="1">
        <v>25.450475724137899</v>
      </c>
      <c r="D12">
        <v>100</v>
      </c>
      <c r="E12">
        <v>1E-3</v>
      </c>
      <c r="F12" s="1">
        <v>18.8258830344828</v>
      </c>
      <c r="G12">
        <v>0</v>
      </c>
      <c r="H12">
        <v>0</v>
      </c>
      <c r="I12">
        <v>0</v>
      </c>
      <c r="J12" s="1" t="s">
        <v>8</v>
      </c>
      <c r="K12" s="1">
        <v>4.8455172413793099E-4</v>
      </c>
      <c r="L12" s="1">
        <v>7.3869655172413796E-3</v>
      </c>
      <c r="M12" s="1">
        <v>7.4965517241379296E-5</v>
      </c>
      <c r="N12">
        <v>0</v>
      </c>
      <c r="O12">
        <v>11</v>
      </c>
      <c r="P12">
        <v>719</v>
      </c>
      <c r="Q12" s="6">
        <v>42735.898460648146</v>
      </c>
      <c r="S12" s="8"/>
      <c r="T12" s="8"/>
      <c r="X12" s="1"/>
    </row>
    <row r="13" spans="1:24" x14ac:dyDescent="0.25">
      <c r="A13" s="3">
        <v>250.00037934482799</v>
      </c>
      <c r="B13" s="1">
        <v>229.31955068965499</v>
      </c>
      <c r="C13" s="1">
        <v>25.456578758620701</v>
      </c>
      <c r="D13">
        <v>100</v>
      </c>
      <c r="E13">
        <v>1E-3</v>
      </c>
      <c r="F13" s="1">
        <v>17.118802413793102</v>
      </c>
      <c r="G13">
        <v>0</v>
      </c>
      <c r="H13">
        <v>0</v>
      </c>
      <c r="I13">
        <v>0</v>
      </c>
      <c r="J13" s="1" t="s">
        <v>8</v>
      </c>
      <c r="K13" s="1">
        <v>3.4357850344827598</v>
      </c>
      <c r="L13" s="1">
        <v>0.69910655172413805</v>
      </c>
      <c r="M13" s="1">
        <v>7.5137931034482795E-5</v>
      </c>
      <c r="N13">
        <v>0.7</v>
      </c>
      <c r="O13">
        <v>12</v>
      </c>
      <c r="P13">
        <v>359</v>
      </c>
      <c r="Q13" s="6">
        <v>42735.940127314818</v>
      </c>
      <c r="R13" s="1">
        <f>$F$12-F13</f>
        <v>1.7070806206896982</v>
      </c>
      <c r="S13" s="8">
        <f>INDEX(LINEST(R13:R15,K13:K15),1)</f>
        <v>0.48622472393412042</v>
      </c>
      <c r="T13" s="8">
        <f>INDEX(LINEST(R13:R15,K13:K15),2)</f>
        <v>4.3693568811475014E-2</v>
      </c>
      <c r="U13" s="8">
        <f t="shared" si="0"/>
        <v>0.14225277942547235</v>
      </c>
      <c r="V13" s="1">
        <f>L13^2</f>
        <v>0.48874997066361492</v>
      </c>
      <c r="W13" s="8">
        <f>INDEX(LINEST(V13:V15,R13:R15),1)</f>
        <v>0.31094401265173577</v>
      </c>
      <c r="X13" s="1">
        <f>B13/A13</f>
        <v>0.91727681090176372</v>
      </c>
    </row>
    <row r="14" spans="1:24" x14ac:dyDescent="0.25">
      <c r="A14" s="3">
        <v>250.00049189655201</v>
      </c>
      <c r="B14" s="1">
        <v>229.58331724137901</v>
      </c>
      <c r="C14" s="1">
        <v>25.454934896551698</v>
      </c>
      <c r="D14">
        <v>100</v>
      </c>
      <c r="E14">
        <v>1E-3</v>
      </c>
      <c r="F14" s="1">
        <v>15.4342103448276</v>
      </c>
      <c r="G14">
        <v>0</v>
      </c>
      <c r="H14">
        <v>0</v>
      </c>
      <c r="I14">
        <v>0</v>
      </c>
      <c r="J14" s="1" t="s">
        <v>8</v>
      </c>
      <c r="K14" s="1">
        <v>6.8596421724137899</v>
      </c>
      <c r="L14" s="1">
        <v>0.99712851724137996</v>
      </c>
      <c r="M14" s="1">
        <v>7.3724137931034501E-5</v>
      </c>
      <c r="N14">
        <v>1</v>
      </c>
      <c r="O14">
        <v>13</v>
      </c>
      <c r="P14">
        <v>359</v>
      </c>
      <c r="Q14" s="6">
        <v>42735.981793981482</v>
      </c>
      <c r="R14" s="1">
        <f t="shared" ref="R14:R15" si="7">$F$12-F14</f>
        <v>3.3916726896552003</v>
      </c>
      <c r="S14" s="8"/>
      <c r="T14" s="8"/>
      <c r="U14" s="8">
        <f t="shared" si="0"/>
        <v>0.14494419022240751</v>
      </c>
      <c r="V14" s="1">
        <f t="shared" ref="V14:V15" si="8">L14^2</f>
        <v>0.994265279895993</v>
      </c>
      <c r="X14" s="1">
        <f t="shared" ref="X14:X15" si="9">B14/A14</f>
        <v>0.91833146206919691</v>
      </c>
    </row>
    <row r="15" spans="1:24" x14ac:dyDescent="0.25">
      <c r="A15" s="3">
        <v>250.00028841379299</v>
      </c>
      <c r="B15" s="1">
        <v>229.957302206897</v>
      </c>
      <c r="C15" s="1">
        <v>25.4602360689655</v>
      </c>
      <c r="D15">
        <v>100</v>
      </c>
      <c r="E15">
        <v>1E-3</v>
      </c>
      <c r="F15" s="1">
        <v>13.2701485517241</v>
      </c>
      <c r="G15">
        <v>0</v>
      </c>
      <c r="H15">
        <v>0</v>
      </c>
      <c r="I15">
        <v>0</v>
      </c>
      <c r="J15" s="1" t="s">
        <v>8</v>
      </c>
      <c r="K15" s="1">
        <v>11.347666137931</v>
      </c>
      <c r="L15" s="1">
        <v>1.2976928275862101</v>
      </c>
      <c r="M15" s="1">
        <v>7.2586206896551702E-5</v>
      </c>
      <c r="N15">
        <v>1.3</v>
      </c>
      <c r="O15">
        <v>14</v>
      </c>
      <c r="P15">
        <v>359</v>
      </c>
      <c r="Q15" s="6">
        <v>42736.023460648146</v>
      </c>
      <c r="R15" s="1">
        <f t="shared" si="7"/>
        <v>5.5557344827586999</v>
      </c>
      <c r="S15" s="8"/>
      <c r="T15" s="8"/>
      <c r="U15" s="8">
        <f t="shared" si="0"/>
        <v>0.14840114736365825</v>
      </c>
      <c r="V15" s="1">
        <f t="shared" si="8"/>
        <v>1.684006674768693</v>
      </c>
      <c r="X15" s="1">
        <f t="shared" si="9"/>
        <v>0.91982814766308818</v>
      </c>
    </row>
    <row r="16" spans="1:24" x14ac:dyDescent="0.25">
      <c r="A16" s="3">
        <v>249.998878827586</v>
      </c>
      <c r="B16" s="1">
        <v>229.16346693103401</v>
      </c>
      <c r="C16" s="1">
        <v>25.4483879310345</v>
      </c>
      <c r="D16">
        <v>100</v>
      </c>
      <c r="E16">
        <v>1E-3</v>
      </c>
      <c r="F16" s="1">
        <v>18.7596231724138</v>
      </c>
      <c r="G16">
        <v>0</v>
      </c>
      <c r="H16">
        <v>0</v>
      </c>
      <c r="I16">
        <v>0</v>
      </c>
      <c r="J16" s="1" t="s">
        <v>8</v>
      </c>
      <c r="K16" s="1">
        <v>4.7451724137931002E-4</v>
      </c>
      <c r="L16" s="1">
        <v>7.2233448275862101E-3</v>
      </c>
      <c r="M16" s="1">
        <v>7.1482758620689695E-5</v>
      </c>
      <c r="N16">
        <v>0</v>
      </c>
      <c r="O16">
        <v>15</v>
      </c>
      <c r="P16">
        <v>359</v>
      </c>
      <c r="Q16" s="6">
        <v>42736.065127314818</v>
      </c>
      <c r="S16" s="8"/>
      <c r="T16" s="8"/>
      <c r="X16" s="1"/>
    </row>
    <row r="17" spans="1:24" x14ac:dyDescent="0.25">
      <c r="A17" s="3">
        <v>300.00038313793101</v>
      </c>
      <c r="B17" s="1">
        <v>274.45766365517198</v>
      </c>
      <c r="C17" s="1">
        <v>25.5192664482759</v>
      </c>
      <c r="D17">
        <v>100</v>
      </c>
      <c r="E17">
        <v>1E-3</v>
      </c>
      <c r="F17" s="1">
        <v>24.400196482758599</v>
      </c>
      <c r="G17">
        <v>0</v>
      </c>
      <c r="H17">
        <v>0</v>
      </c>
      <c r="I17">
        <v>0</v>
      </c>
      <c r="J17" s="1" t="s">
        <v>8</v>
      </c>
      <c r="K17" s="1">
        <v>4.2451724137931E-4</v>
      </c>
      <c r="L17" s="1">
        <v>7.2258275862068996E-3</v>
      </c>
      <c r="M17" s="1">
        <v>7.9310344827586201E-5</v>
      </c>
      <c r="N17">
        <v>0</v>
      </c>
      <c r="O17">
        <v>16</v>
      </c>
      <c r="P17">
        <v>719</v>
      </c>
      <c r="Q17" s="6">
        <v>42736.148460648146</v>
      </c>
      <c r="S17" s="8"/>
      <c r="T17" s="8"/>
      <c r="X17" s="1"/>
    </row>
    <row r="18" spans="1:24" x14ac:dyDescent="0.25">
      <c r="A18" s="3">
        <v>300.00008527586198</v>
      </c>
      <c r="B18" s="1">
        <v>274.64107427586202</v>
      </c>
      <c r="C18" s="1">
        <v>25.523963965517201</v>
      </c>
      <c r="D18">
        <v>100</v>
      </c>
      <c r="E18">
        <v>1E-3</v>
      </c>
      <c r="F18" s="1">
        <v>22.2620473448276</v>
      </c>
      <c r="G18">
        <v>0</v>
      </c>
      <c r="H18">
        <v>0</v>
      </c>
      <c r="I18">
        <v>0</v>
      </c>
      <c r="J18" s="1" t="s">
        <v>8</v>
      </c>
      <c r="K18" s="1">
        <v>4.0629801379310297</v>
      </c>
      <c r="L18" s="1">
        <v>0.79930468965517198</v>
      </c>
      <c r="M18" s="1">
        <v>7.6724137931034506E-5</v>
      </c>
      <c r="N18">
        <v>0.8</v>
      </c>
      <c r="O18">
        <v>17</v>
      </c>
      <c r="P18">
        <v>359</v>
      </c>
      <c r="Q18" s="6">
        <v>42736.190127314818</v>
      </c>
      <c r="R18" s="1">
        <f>$F$17-F18</f>
        <v>2.1381491379309985</v>
      </c>
      <c r="S18" s="8">
        <f>INDEX(LINEST(R18:R20,K18:K20),1)</f>
        <v>0.51459545414595143</v>
      </c>
      <c r="T18" s="8">
        <f>INDEX(LINEST(R18:R20,K18:K20),2)</f>
        <v>5.2223277952798242E-2</v>
      </c>
      <c r="U18" s="8">
        <f t="shared" si="0"/>
        <v>0.15724615066173778</v>
      </c>
      <c r="V18" s="1">
        <f>L18^2</f>
        <v>0.63888798690475079</v>
      </c>
      <c r="W18" s="8">
        <f>INDEX(LINEST(V18:V20,R18:R20),1)</f>
        <v>0.32317693808637277</v>
      </c>
      <c r="X18" s="1">
        <f>B18/A18</f>
        <v>0.91546998736123242</v>
      </c>
    </row>
    <row r="19" spans="1:24" x14ac:dyDescent="0.25">
      <c r="A19" s="3">
        <v>300.00056720689702</v>
      </c>
      <c r="B19" s="1">
        <v>274.82113548275902</v>
      </c>
      <c r="C19" s="1">
        <v>25.528974517241402</v>
      </c>
      <c r="D19">
        <v>100</v>
      </c>
      <c r="E19">
        <v>1E-3</v>
      </c>
      <c r="F19" s="1">
        <v>20.4503025517241</v>
      </c>
      <c r="G19">
        <v>0</v>
      </c>
      <c r="H19">
        <v>0</v>
      </c>
      <c r="I19">
        <v>0</v>
      </c>
      <c r="J19" s="1" t="s">
        <v>8</v>
      </c>
      <c r="K19" s="1">
        <v>7.5572830344827597</v>
      </c>
      <c r="L19" s="1">
        <v>1.09926817241379</v>
      </c>
      <c r="M19" s="1">
        <v>7.2517241379310295E-5</v>
      </c>
      <c r="N19">
        <v>1.1000000000000001</v>
      </c>
      <c r="O19">
        <v>18</v>
      </c>
      <c r="P19">
        <v>359</v>
      </c>
      <c r="Q19" s="6">
        <v>42736.231793981482</v>
      </c>
      <c r="R19" s="1">
        <f t="shared" ref="R19:R20" si="10">$F$17-F19</f>
        <v>3.9498939310344987</v>
      </c>
      <c r="S19" s="8"/>
      <c r="T19" s="8"/>
      <c r="U19" s="8">
        <f t="shared" si="0"/>
        <v>0.1598974802674781</v>
      </c>
      <c r="V19" s="1">
        <f t="shared" ref="V19:V20" si="11">L19^2</f>
        <v>1.208390514881954</v>
      </c>
      <c r="X19" s="1">
        <f t="shared" ref="X19:X20" si="12">B19/A19</f>
        <v>0.91606871960754377</v>
      </c>
    </row>
    <row r="20" spans="1:24" x14ac:dyDescent="0.25">
      <c r="A20" s="3">
        <v>300.00047355172399</v>
      </c>
      <c r="B20" s="1">
        <v>275.08102106896598</v>
      </c>
      <c r="C20" s="1">
        <v>25.528394896551699</v>
      </c>
      <c r="D20">
        <v>100</v>
      </c>
      <c r="E20">
        <v>1E-3</v>
      </c>
      <c r="F20" s="1">
        <v>18.1975713793103</v>
      </c>
      <c r="G20">
        <v>0</v>
      </c>
      <c r="H20">
        <v>0</v>
      </c>
      <c r="I20">
        <v>0</v>
      </c>
      <c r="J20" s="1" t="s">
        <v>8</v>
      </c>
      <c r="K20" s="1">
        <v>11.9594211034483</v>
      </c>
      <c r="L20" s="1">
        <v>1.3968948275862101</v>
      </c>
      <c r="M20" s="1">
        <v>7.5034482758620704E-5</v>
      </c>
      <c r="N20">
        <v>1.4</v>
      </c>
      <c r="O20">
        <v>19</v>
      </c>
      <c r="P20">
        <v>359</v>
      </c>
      <c r="Q20" s="6">
        <v>42736.273460648146</v>
      </c>
      <c r="R20" s="1">
        <f t="shared" si="10"/>
        <v>6.2026251034482982</v>
      </c>
      <c r="S20" s="8"/>
      <c r="T20" s="8"/>
      <c r="U20" s="8">
        <f t="shared" si="0"/>
        <v>0.1631613388690259</v>
      </c>
      <c r="V20" s="1">
        <f t="shared" si="11"/>
        <v>1.9513151593371076</v>
      </c>
      <c r="X20" s="1">
        <f t="shared" si="12"/>
        <v>0.91693528950892955</v>
      </c>
    </row>
    <row r="21" spans="1:24" x14ac:dyDescent="0.25">
      <c r="A21" s="3">
        <v>299.99903506896601</v>
      </c>
      <c r="B21" s="1">
        <v>274.46595810344797</v>
      </c>
      <c r="C21" s="1">
        <v>25.519976068965502</v>
      </c>
      <c r="D21">
        <v>100</v>
      </c>
      <c r="E21">
        <v>1E-3</v>
      </c>
      <c r="F21" s="1">
        <v>24.3476057241379</v>
      </c>
      <c r="G21">
        <v>0</v>
      </c>
      <c r="H21">
        <v>0</v>
      </c>
      <c r="I21">
        <v>0</v>
      </c>
      <c r="J21" s="1" t="s">
        <v>8</v>
      </c>
      <c r="K21" s="1">
        <v>4.4344827586206901E-4</v>
      </c>
      <c r="L21" s="1">
        <v>7.41337931034483E-3</v>
      </c>
      <c r="M21" s="1">
        <v>7.6172413793103394E-5</v>
      </c>
      <c r="N21">
        <v>0</v>
      </c>
      <c r="O21">
        <v>20</v>
      </c>
      <c r="P21">
        <v>359</v>
      </c>
      <c r="Q21" s="6">
        <v>42736.315127314818</v>
      </c>
      <c r="S21" s="8"/>
      <c r="T21" s="8"/>
      <c r="X21" s="1"/>
    </row>
    <row r="22" spans="1:24" x14ac:dyDescent="0.25">
      <c r="A22" s="3">
        <v>350.00009358620702</v>
      </c>
      <c r="B22" s="1">
        <v>319.52608099999998</v>
      </c>
      <c r="C22" s="1">
        <v>25.6000224827586</v>
      </c>
      <c r="D22">
        <v>100</v>
      </c>
      <c r="E22">
        <v>1E-3</v>
      </c>
      <c r="F22" s="1">
        <v>30.578401551724099</v>
      </c>
      <c r="G22">
        <v>0</v>
      </c>
      <c r="H22">
        <v>0</v>
      </c>
      <c r="I22">
        <v>0</v>
      </c>
      <c r="J22" s="1" t="s">
        <v>8</v>
      </c>
      <c r="K22" s="1">
        <v>3.8213793103448302E-4</v>
      </c>
      <c r="L22" s="1">
        <v>7.2959655172413797E-3</v>
      </c>
      <c r="M22" s="1">
        <v>7.3999999999999996E-5</v>
      </c>
      <c r="N22">
        <v>0</v>
      </c>
      <c r="O22">
        <v>21</v>
      </c>
      <c r="P22">
        <v>719</v>
      </c>
      <c r="Q22" s="6">
        <v>42736.398460648146</v>
      </c>
      <c r="S22" s="8"/>
      <c r="T22" s="8"/>
      <c r="X22" s="1"/>
    </row>
    <row r="23" spans="1:24" x14ac:dyDescent="0.25">
      <c r="A23" s="3">
        <v>350.00009582758599</v>
      </c>
      <c r="B23" s="1">
        <v>319.60368717241403</v>
      </c>
      <c r="C23" s="1">
        <v>25.602660724137898</v>
      </c>
      <c r="D23">
        <v>100</v>
      </c>
      <c r="E23">
        <v>1E-3</v>
      </c>
      <c r="F23" s="1">
        <v>28.529470310344799</v>
      </c>
      <c r="G23">
        <v>0</v>
      </c>
      <c r="H23">
        <v>0</v>
      </c>
      <c r="I23">
        <v>0</v>
      </c>
      <c r="J23" s="1" t="s">
        <v>8</v>
      </c>
      <c r="K23" s="1">
        <v>3.6666704137931001</v>
      </c>
      <c r="L23" s="1">
        <v>0.79936341379310305</v>
      </c>
      <c r="M23" s="1">
        <v>7.2413793103448298E-5</v>
      </c>
      <c r="N23">
        <v>0.8</v>
      </c>
      <c r="O23">
        <v>22</v>
      </c>
      <c r="P23">
        <v>359</v>
      </c>
      <c r="Q23" s="6">
        <v>42736.440127314818</v>
      </c>
      <c r="R23" s="1">
        <f>$F$22-F23</f>
        <v>2.0489312413793002</v>
      </c>
      <c r="S23" s="8">
        <f>INDEX(LINEST(R23:R25,K23:K25),1)</f>
        <v>0.55250355838357734</v>
      </c>
      <c r="T23" s="8">
        <f>INDEX(LINEST(R23:R25,K23:K25),2)</f>
        <v>2.4142793412988528E-2</v>
      </c>
      <c r="U23" s="8">
        <f t="shared" si="0"/>
        <v>0.17426760390224144</v>
      </c>
      <c r="V23" s="1">
        <f>L23^2</f>
        <v>0.63898186731096374</v>
      </c>
      <c r="W23" s="8">
        <f>INDEX(LINEST(V23:V25,R23:R25),1)</f>
        <v>0.32994047050368497</v>
      </c>
      <c r="X23" s="1">
        <f>B23/A23</f>
        <v>0.91315314190615082</v>
      </c>
    </row>
    <row r="24" spans="1:24" x14ac:dyDescent="0.25">
      <c r="A24" s="3">
        <v>350.00056606896601</v>
      </c>
      <c r="B24" s="1">
        <v>319.686005724138</v>
      </c>
      <c r="C24" s="1">
        <v>25.603744172413801</v>
      </c>
      <c r="D24">
        <v>100</v>
      </c>
      <c r="E24">
        <v>1E-3</v>
      </c>
      <c r="F24" s="1">
        <v>26.772472827586199</v>
      </c>
      <c r="G24">
        <v>0</v>
      </c>
      <c r="H24">
        <v>0</v>
      </c>
      <c r="I24">
        <v>0</v>
      </c>
      <c r="J24" s="1" t="s">
        <v>8</v>
      </c>
      <c r="K24" s="1">
        <v>6.8413882758620703</v>
      </c>
      <c r="L24" s="1">
        <v>1.0992333793103399</v>
      </c>
      <c r="M24" s="1">
        <v>6.9758620689655196E-5</v>
      </c>
      <c r="N24">
        <v>1.1000000000000001</v>
      </c>
      <c r="O24">
        <v>23</v>
      </c>
      <c r="P24">
        <v>359</v>
      </c>
      <c r="Q24" s="6">
        <v>42736.481793981482</v>
      </c>
      <c r="R24" s="1">
        <f t="shared" ref="R24:R25" si="13">$F$22-F24</f>
        <v>3.8059287241378996</v>
      </c>
      <c r="S24" s="8"/>
      <c r="T24" s="8"/>
      <c r="U24" s="8">
        <f t="shared" si="0"/>
        <v>0.17661824961071551</v>
      </c>
      <c r="V24" s="1">
        <f t="shared" ref="V24:V25" si="14">L24^2</f>
        <v>1.2083140221900297</v>
      </c>
      <c r="X24" s="1">
        <f t="shared" ref="X24:X25" si="15">B24/A24</f>
        <v>0.91338711052583077</v>
      </c>
    </row>
    <row r="25" spans="1:24" x14ac:dyDescent="0.25">
      <c r="A25" s="3">
        <v>349.99991362068999</v>
      </c>
      <c r="B25" s="1">
        <v>319.81940751724102</v>
      </c>
      <c r="C25" s="1">
        <v>25.616004862069001</v>
      </c>
      <c r="D25">
        <v>100</v>
      </c>
      <c r="E25">
        <v>1E-3</v>
      </c>
      <c r="F25" s="1">
        <v>24.547334862069</v>
      </c>
      <c r="G25">
        <v>0</v>
      </c>
      <c r="H25">
        <v>0</v>
      </c>
      <c r="I25">
        <v>0</v>
      </c>
      <c r="J25" s="1" t="s">
        <v>8</v>
      </c>
      <c r="K25" s="1">
        <v>10.873700931034501</v>
      </c>
      <c r="L25" s="1">
        <v>1.3971640000000001</v>
      </c>
      <c r="M25" s="1">
        <v>7.8793103448275895E-5</v>
      </c>
      <c r="N25">
        <v>1.4</v>
      </c>
      <c r="O25">
        <v>24</v>
      </c>
      <c r="P25">
        <v>359</v>
      </c>
      <c r="Q25" s="6">
        <v>42736.523460648146</v>
      </c>
      <c r="R25" s="1">
        <f t="shared" si="13"/>
        <v>6.0310666896550984</v>
      </c>
      <c r="S25" s="8"/>
      <c r="T25" s="8"/>
      <c r="U25" s="8">
        <f>L25^2/K25</f>
        <v>0.17952188084598025</v>
      </c>
      <c r="V25" s="1">
        <f t="shared" si="14"/>
        <v>1.9520672428960002</v>
      </c>
      <c r="X25" s="1">
        <f t="shared" si="15"/>
        <v>0.91376996128017074</v>
      </c>
    </row>
    <row r="26" spans="1:24" x14ac:dyDescent="0.25">
      <c r="A26" s="3">
        <v>349.99899399999998</v>
      </c>
      <c r="B26" s="1">
        <v>319.54083037931002</v>
      </c>
      <c r="C26" s="1">
        <v>25.598604551724101</v>
      </c>
      <c r="D26">
        <v>100</v>
      </c>
      <c r="E26">
        <v>1E-3</v>
      </c>
      <c r="F26" s="1">
        <v>30.544055931034499</v>
      </c>
      <c r="G26">
        <v>0</v>
      </c>
      <c r="H26">
        <v>0</v>
      </c>
      <c r="I26">
        <v>0</v>
      </c>
      <c r="J26" s="1" t="s">
        <v>8</v>
      </c>
      <c r="K26" s="1">
        <v>3.86655172413793E-4</v>
      </c>
      <c r="L26" s="1">
        <v>7.4213793103448302E-3</v>
      </c>
      <c r="M26" s="1">
        <v>8.2034482758620698E-5</v>
      </c>
      <c r="N26">
        <v>0</v>
      </c>
      <c r="O26">
        <v>25</v>
      </c>
      <c r="P26">
        <v>359</v>
      </c>
      <c r="Q26" s="6">
        <v>42736.565127314818</v>
      </c>
      <c r="S26" s="8"/>
      <c r="T26" s="8"/>
      <c r="X26" s="1"/>
    </row>
    <row r="27" spans="1:24" x14ac:dyDescent="0.25">
      <c r="A27" s="3">
        <v>400.00075455172401</v>
      </c>
      <c r="B27" s="1">
        <v>364.44767382758602</v>
      </c>
      <c r="C27" s="1">
        <v>25.6911002068966</v>
      </c>
      <c r="D27">
        <v>100</v>
      </c>
      <c r="E27">
        <v>1E-3</v>
      </c>
      <c r="F27" s="1">
        <v>37.4700372068965</v>
      </c>
      <c r="G27">
        <v>0</v>
      </c>
      <c r="H27">
        <v>0</v>
      </c>
      <c r="I27">
        <v>0</v>
      </c>
      <c r="J27" s="1" t="s">
        <v>8</v>
      </c>
      <c r="K27" s="1">
        <v>3.51310344827586E-4</v>
      </c>
      <c r="L27" s="1">
        <v>7.3395517241379299E-3</v>
      </c>
      <c r="M27" s="1">
        <v>8.0000000000000007E-5</v>
      </c>
      <c r="N27">
        <v>0</v>
      </c>
      <c r="O27">
        <v>26</v>
      </c>
      <c r="P27">
        <v>719</v>
      </c>
      <c r="Q27" s="6">
        <v>42736.648460648146</v>
      </c>
      <c r="S27" s="8"/>
      <c r="T27" s="8"/>
      <c r="X27" s="1"/>
    </row>
    <row r="28" spans="1:24" x14ac:dyDescent="0.25">
      <c r="A28" s="3">
        <v>399.99976962069002</v>
      </c>
      <c r="B28" s="1">
        <v>364.53144151724098</v>
      </c>
      <c r="C28" s="1">
        <v>25.696105517241399</v>
      </c>
      <c r="D28">
        <v>100</v>
      </c>
      <c r="E28">
        <v>1E-3</v>
      </c>
      <c r="F28" s="1">
        <v>34.967841999999997</v>
      </c>
      <c r="G28">
        <v>0</v>
      </c>
      <c r="H28">
        <v>0</v>
      </c>
      <c r="I28">
        <v>0</v>
      </c>
      <c r="J28" s="1" t="s">
        <v>8</v>
      </c>
      <c r="K28" s="1">
        <v>4.2808173103448297</v>
      </c>
      <c r="L28" s="1">
        <v>0.898248724137931</v>
      </c>
      <c r="M28" s="1">
        <v>8.2551724137931004E-5</v>
      </c>
      <c r="N28">
        <v>0.9</v>
      </c>
      <c r="O28">
        <v>27</v>
      </c>
      <c r="P28">
        <v>359</v>
      </c>
      <c r="Q28" s="6">
        <v>42736.690127314818</v>
      </c>
      <c r="R28" s="1">
        <f>$F$27-F28</f>
        <v>2.5021952068965021</v>
      </c>
      <c r="S28" s="8">
        <f>INDEX(LINEST(R28:R30,K28:K30),1)</f>
        <v>0.56209418799534838</v>
      </c>
      <c r="T28" s="8">
        <f>INDEX(LINEST(R28:R30,K28:K30),2)</f>
        <v>0.10222705259798204</v>
      </c>
      <c r="U28" s="8">
        <f t="shared" si="0"/>
        <v>0.18848054283130039</v>
      </c>
      <c r="V28" s="1">
        <f>L28^2</f>
        <v>0.80685077041542086</v>
      </c>
      <c r="W28" s="8">
        <f>INDEX(LINEST(V28:V30,R28:R30),1)</f>
        <v>0.35041143427555199</v>
      </c>
      <c r="X28" s="1">
        <f>B28/A28</f>
        <v>0.91132912867154203</v>
      </c>
    </row>
    <row r="29" spans="1:24" x14ac:dyDescent="0.25">
      <c r="A29" s="3">
        <v>400.00121651724101</v>
      </c>
      <c r="B29" s="1">
        <v>364.612547689655</v>
      </c>
      <c r="C29" s="1">
        <v>25.699742103448301</v>
      </c>
      <c r="D29">
        <v>100</v>
      </c>
      <c r="E29">
        <v>1E-3</v>
      </c>
      <c r="F29" s="1">
        <v>33.130416103448297</v>
      </c>
      <c r="G29">
        <v>0</v>
      </c>
      <c r="H29">
        <v>0</v>
      </c>
      <c r="I29">
        <v>0</v>
      </c>
      <c r="J29" s="1" t="s">
        <v>8</v>
      </c>
      <c r="K29" s="1">
        <v>7.5185330689655201</v>
      </c>
      <c r="L29" s="1">
        <v>1.1978768965517199</v>
      </c>
      <c r="M29" s="1">
        <v>7.9206896551724097E-5</v>
      </c>
      <c r="N29">
        <v>1.2</v>
      </c>
      <c r="O29">
        <v>28</v>
      </c>
      <c r="P29">
        <v>359</v>
      </c>
      <c r="Q29" s="6">
        <v>42736.731793981482</v>
      </c>
      <c r="R29" s="1">
        <f t="shared" ref="R29:R30" si="16">$F$27-F29</f>
        <v>4.3396211034482022</v>
      </c>
      <c r="U29" s="8">
        <f t="shared" si="0"/>
        <v>0.19084960405578291</v>
      </c>
      <c r="V29" s="1">
        <f t="shared" ref="V29:V30" si="17">L29^2</f>
        <v>1.4349090592923799</v>
      </c>
      <c r="X29" s="1">
        <f t="shared" ref="X29:X30" si="18">B29/A29</f>
        <v>0.91152859699850275</v>
      </c>
    </row>
    <row r="30" spans="1:24" x14ac:dyDescent="0.25">
      <c r="A30" s="3">
        <v>400.00042727586202</v>
      </c>
      <c r="B30" s="1">
        <v>364.74286524137898</v>
      </c>
      <c r="C30" s="1">
        <v>25.698530482758599</v>
      </c>
      <c r="D30">
        <v>100</v>
      </c>
      <c r="E30">
        <v>1E-3</v>
      </c>
      <c r="F30" s="1">
        <v>30.877465137931001</v>
      </c>
      <c r="G30">
        <v>0</v>
      </c>
      <c r="H30">
        <v>0</v>
      </c>
      <c r="I30">
        <v>0</v>
      </c>
      <c r="J30" s="1" t="s">
        <v>8</v>
      </c>
      <c r="K30" s="1">
        <v>11.555645103448301</v>
      </c>
      <c r="L30" s="1">
        <v>1.49637255172414</v>
      </c>
      <c r="M30" s="1">
        <v>8.1586206896551704E-5</v>
      </c>
      <c r="N30">
        <v>1.5</v>
      </c>
      <c r="O30">
        <v>29</v>
      </c>
      <c r="P30">
        <v>359</v>
      </c>
      <c r="Q30" s="6">
        <v>42736.773460648146</v>
      </c>
      <c r="R30" s="1">
        <f t="shared" si="16"/>
        <v>6.5925720689654987</v>
      </c>
      <c r="U30" s="8">
        <f t="shared" si="0"/>
        <v>0.19376943420365503</v>
      </c>
      <c r="V30" s="1">
        <f t="shared" si="17"/>
        <v>2.2391308135534138</v>
      </c>
      <c r="X30" s="1">
        <f t="shared" si="18"/>
        <v>0.9118561890680994</v>
      </c>
    </row>
    <row r="31" spans="1:24" x14ac:dyDescent="0.25">
      <c r="A31" s="3">
        <v>399.99891296551698</v>
      </c>
      <c r="B31" s="1">
        <v>364.48965355172402</v>
      </c>
      <c r="C31" s="1">
        <v>25.693983655172399</v>
      </c>
      <c r="D31">
        <v>100</v>
      </c>
      <c r="E31">
        <v>1E-3</v>
      </c>
      <c r="F31" s="1">
        <v>37.447100137931002</v>
      </c>
      <c r="G31">
        <v>0</v>
      </c>
      <c r="H31">
        <v>0</v>
      </c>
      <c r="I31">
        <v>0</v>
      </c>
      <c r="J31" s="1" t="s">
        <v>8</v>
      </c>
      <c r="K31" s="1">
        <v>3.6317241379310301E-4</v>
      </c>
      <c r="L31" s="1">
        <v>7.5011379310344801E-3</v>
      </c>
      <c r="M31" s="1">
        <v>7.9310344827586201E-5</v>
      </c>
      <c r="N31">
        <v>0</v>
      </c>
      <c r="O31">
        <v>30</v>
      </c>
      <c r="P31">
        <v>359</v>
      </c>
      <c r="Q31" s="6">
        <v>42736.815127314818</v>
      </c>
      <c r="X31" s="1"/>
    </row>
    <row r="32" spans="1:24" x14ac:dyDescent="0.25">
      <c r="X32" s="1"/>
    </row>
    <row r="33" spans="23:24" x14ac:dyDescent="0.25">
      <c r="W33" s="8"/>
      <c r="X33" s="1"/>
    </row>
    <row r="34" spans="23:24" x14ac:dyDescent="0.25">
      <c r="X34" s="1"/>
    </row>
    <row r="35" spans="23:24" x14ac:dyDescent="0.25">
      <c r="X35" s="1"/>
    </row>
    <row r="36" spans="23:24" x14ac:dyDescent="0.25">
      <c r="X36" s="1"/>
    </row>
    <row r="37" spans="23:24" x14ac:dyDescent="0.25">
      <c r="X37" s="1"/>
    </row>
    <row r="38" spans="23:24" x14ac:dyDescent="0.25">
      <c r="W38" s="8"/>
      <c r="X38" s="1" t="e">
        <f>B38/A38</f>
        <v>#DIV/0!</v>
      </c>
    </row>
    <row r="39" spans="23:24" x14ac:dyDescent="0.25">
      <c r="X39" s="1" t="e">
        <f t="shared" ref="X39:X40" si="19">B39/A39</f>
        <v>#DIV/0!</v>
      </c>
    </row>
    <row r="40" spans="23:24" x14ac:dyDescent="0.25">
      <c r="X40" s="1" t="e">
        <f t="shared" si="19"/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C1" workbookViewId="0">
      <selection activeCell="O1" sqref="O1:Q21"/>
    </sheetView>
  </sheetViews>
  <sheetFormatPr defaultRowHeight="15" x14ac:dyDescent="0.25"/>
  <cols>
    <col min="2" max="2" width="6.5703125" bestFit="1" customWidth="1"/>
    <col min="3" max="3" width="5.5703125" bestFit="1" customWidth="1"/>
    <col min="4" max="4" width="4" bestFit="1" customWidth="1"/>
    <col min="5" max="5" width="6" bestFit="1" customWidth="1"/>
    <col min="6" max="6" width="5.5703125" bestFit="1" customWidth="1"/>
    <col min="8" max="9" width="3" bestFit="1" customWidth="1"/>
    <col min="20" max="20" width="14.85546875" bestFit="1" customWidth="1"/>
    <col min="21" max="21" width="9.140625" style="1"/>
    <col min="22" max="22" width="14.42578125" style="1" bestFit="1" customWidth="1"/>
    <col min="23" max="23" width="9.140625" style="1"/>
  </cols>
  <sheetData>
    <row r="1" spans="1:27" x14ac:dyDescent="0.25">
      <c r="A1" s="3" t="str">
        <f ca="1">MID(CELL("filename",A1),FIND("]",CELL("filename",A1))+1,256)</f>
        <v>ipb3-32b-he</v>
      </c>
      <c r="B1" t="s">
        <v>9</v>
      </c>
      <c r="C1" t="s">
        <v>10</v>
      </c>
      <c r="D1" t="s">
        <v>11</v>
      </c>
      <c r="E1" t="s">
        <v>12</v>
      </c>
      <c r="F1" t="s">
        <v>1</v>
      </c>
      <c r="G1" t="s">
        <v>5</v>
      </c>
      <c r="H1" t="s">
        <v>13</v>
      </c>
      <c r="I1" t="s">
        <v>14</v>
      </c>
      <c r="J1" t="s">
        <v>6</v>
      </c>
      <c r="K1" t="s">
        <v>15</v>
      </c>
      <c r="L1" t="s">
        <v>16</v>
      </c>
      <c r="M1" t="s">
        <v>17</v>
      </c>
      <c r="N1" t="s">
        <v>18</v>
      </c>
      <c r="O1" t="s">
        <v>29</v>
      </c>
      <c r="P1" t="s">
        <v>30</v>
      </c>
      <c r="Q1" t="s">
        <v>31</v>
      </c>
      <c r="R1" t="s">
        <v>3</v>
      </c>
      <c r="S1" t="s">
        <v>19</v>
      </c>
      <c r="T1" t="s">
        <v>7</v>
      </c>
      <c r="U1" s="1" t="s">
        <v>20</v>
      </c>
      <c r="V1" s="1" t="s">
        <v>28</v>
      </c>
      <c r="W1" s="1" t="s">
        <v>22</v>
      </c>
      <c r="X1" t="s">
        <v>25</v>
      </c>
      <c r="Y1" s="1" t="s">
        <v>26</v>
      </c>
      <c r="Z1" s="1" t="s">
        <v>27</v>
      </c>
      <c r="AA1" s="1" t="s">
        <v>33</v>
      </c>
    </row>
    <row r="2" spans="1:27" x14ac:dyDescent="0.25">
      <c r="A2" s="3">
        <v>150.00212617241399</v>
      </c>
      <c r="B2" s="1">
        <v>136.905596</v>
      </c>
      <c r="C2" s="1">
        <v>24.9447490689655</v>
      </c>
      <c r="D2">
        <v>100</v>
      </c>
      <c r="E2">
        <v>1E-3</v>
      </c>
      <c r="F2" s="1">
        <v>14.310924137931</v>
      </c>
      <c r="G2">
        <v>0</v>
      </c>
      <c r="H2">
        <v>0</v>
      </c>
      <c r="I2">
        <v>0</v>
      </c>
      <c r="J2" s="1">
        <v>0</v>
      </c>
      <c r="K2" s="1">
        <v>2.1375862068965501E-4</v>
      </c>
      <c r="L2" s="1">
        <v>7.8088620689655197E-3</v>
      </c>
      <c r="M2" s="1">
        <v>-1.7436655172413801E-2</v>
      </c>
      <c r="N2">
        <v>0</v>
      </c>
      <c r="O2">
        <v>1</v>
      </c>
      <c r="P2">
        <v>-0.51037524137931001</v>
      </c>
      <c r="Q2">
        <v>0.128713517241379</v>
      </c>
      <c r="R2">
        <v>1</v>
      </c>
      <c r="S2">
        <v>684</v>
      </c>
      <c r="T2" s="6">
        <v>42712.661099537036</v>
      </c>
      <c r="X2" s="1"/>
      <c r="Y2" s="1"/>
      <c r="AA2" s="1"/>
    </row>
    <row r="3" spans="1:27" x14ac:dyDescent="0.25">
      <c r="A3" s="3">
        <v>150.000050551724</v>
      </c>
      <c r="B3" s="1">
        <v>136.926291137931</v>
      </c>
      <c r="C3" s="1">
        <v>24.958193896551698</v>
      </c>
      <c r="D3">
        <v>100</v>
      </c>
      <c r="E3">
        <v>1E-3</v>
      </c>
      <c r="F3" s="1">
        <v>12.9826154827586</v>
      </c>
      <c r="G3">
        <v>0</v>
      </c>
      <c r="H3">
        <v>0</v>
      </c>
      <c r="I3">
        <v>0</v>
      </c>
      <c r="J3" s="1">
        <v>0</v>
      </c>
      <c r="K3" s="1">
        <v>2.3331292142857101</v>
      </c>
      <c r="L3" s="1">
        <v>0.701453206896552</v>
      </c>
      <c r="M3" s="1">
        <v>-1.7436413793103501E-2</v>
      </c>
      <c r="N3">
        <v>0.7</v>
      </c>
      <c r="O3">
        <v>1</v>
      </c>
      <c r="P3">
        <v>-0.49762044827586199</v>
      </c>
      <c r="Q3">
        <v>0.29880768965517202</v>
      </c>
      <c r="R3">
        <v>2</v>
      </c>
      <c r="S3">
        <v>360</v>
      </c>
      <c r="T3" s="6">
        <v>42712.702881944446</v>
      </c>
      <c r="U3" s="1">
        <f>$F$2-F3</f>
        <v>1.3283086551723997</v>
      </c>
      <c r="V3" s="1">
        <f>INDEX(LINEST(U3:U5,K3:K5),1)</f>
        <v>0.54106826587968793</v>
      </c>
      <c r="W3" s="1">
        <f>INDEX(LINEST(U3:U5,K3:K5),2)</f>
        <v>6.7985929751650076E-2</v>
      </c>
      <c r="X3" s="1">
        <f>L3^2/K3</f>
        <v>0.21089127788239301</v>
      </c>
      <c r="Y3" s="1">
        <f>L3^2</f>
        <v>0.49203660146545697</v>
      </c>
      <c r="Z3" s="8">
        <f>INDEX(LINEST(U4:U5,Y4:Y5),1)</f>
        <v>2.4738845449603368</v>
      </c>
      <c r="AA3" s="1">
        <f>B3/A3</f>
        <v>0.91284163328141799</v>
      </c>
    </row>
    <row r="4" spans="1:27" x14ac:dyDescent="0.25">
      <c r="A4" s="3">
        <v>150.000217724138</v>
      </c>
      <c r="B4" s="1">
        <v>136.931530172414</v>
      </c>
      <c r="C4" s="1">
        <v>24.9575776551724</v>
      </c>
      <c r="D4">
        <v>100</v>
      </c>
      <c r="E4">
        <v>1E-3</v>
      </c>
      <c r="F4" s="1">
        <v>12.9776923103448</v>
      </c>
      <c r="G4">
        <v>0</v>
      </c>
      <c r="H4">
        <v>0</v>
      </c>
      <c r="I4">
        <v>0</v>
      </c>
      <c r="J4" s="1">
        <v>0</v>
      </c>
      <c r="K4" s="1">
        <v>2.33461462962963</v>
      </c>
      <c r="L4" s="1">
        <v>0.70164951851851798</v>
      </c>
      <c r="M4" s="1">
        <v>-1.7437068965517201E-2</v>
      </c>
      <c r="N4">
        <v>1</v>
      </c>
      <c r="O4">
        <v>1</v>
      </c>
      <c r="P4">
        <v>-0.30284596551724102</v>
      </c>
      <c r="Q4">
        <v>0.55420144827586204</v>
      </c>
      <c r="R4">
        <v>3</v>
      </c>
      <c r="S4">
        <v>359</v>
      </c>
      <c r="T4" s="6">
        <v>42712.74454861111</v>
      </c>
      <c r="U4" s="1">
        <f>$F$2-F4</f>
        <v>1.3332318275862001</v>
      </c>
      <c r="X4" s="1">
        <f t="shared" ref="X4:X20" si="0">L4^2/K4</f>
        <v>0.21087508001925351</v>
      </c>
      <c r="Y4" s="1">
        <f t="shared" ref="Y4:Y5" si="1">L4^2</f>
        <v>0.49231204683726809</v>
      </c>
      <c r="AA4" s="1">
        <f t="shared" ref="AA4:AA5" si="2">B4/A4</f>
        <v>0.91287554278248895</v>
      </c>
    </row>
    <row r="5" spans="1:27" x14ac:dyDescent="0.25">
      <c r="A5" s="3">
        <v>150.00417989655199</v>
      </c>
      <c r="B5" s="1">
        <v>136.990122862069</v>
      </c>
      <c r="C5" s="1">
        <v>24.962794172413801</v>
      </c>
      <c r="D5">
        <v>100</v>
      </c>
      <c r="E5">
        <v>1E-3</v>
      </c>
      <c r="F5" s="1">
        <v>10.003073068965501</v>
      </c>
      <c r="G5">
        <v>0</v>
      </c>
      <c r="H5">
        <v>0</v>
      </c>
      <c r="I5">
        <v>0</v>
      </c>
      <c r="J5" s="1">
        <v>2.059560024E-259</v>
      </c>
      <c r="K5" s="1">
        <v>7.8361012142857103</v>
      </c>
      <c r="L5" s="1">
        <v>1.3018142413793099</v>
      </c>
      <c r="M5" s="1">
        <v>-1.74362068965517E-2</v>
      </c>
      <c r="N5">
        <v>1.3</v>
      </c>
      <c r="O5">
        <v>1</v>
      </c>
      <c r="P5">
        <v>-0.51568465517241402</v>
      </c>
      <c r="Q5">
        <v>0.15476182758620699</v>
      </c>
      <c r="R5">
        <v>4</v>
      </c>
      <c r="S5">
        <v>359</v>
      </c>
      <c r="T5" s="6">
        <v>42712.786215277774</v>
      </c>
      <c r="U5" s="1">
        <f>$F$2-F5</f>
        <v>4.3078510689654994</v>
      </c>
      <c r="X5" s="1">
        <f t="shared" si="0"/>
        <v>0.2162708562222761</v>
      </c>
      <c r="Y5" s="1">
        <f t="shared" si="1"/>
        <v>1.694720319057988</v>
      </c>
      <c r="AA5" s="1">
        <f t="shared" si="2"/>
        <v>0.91324203736550591</v>
      </c>
    </row>
    <row r="6" spans="1:27" x14ac:dyDescent="0.25">
      <c r="A6" s="3">
        <v>150.000556241379</v>
      </c>
      <c r="B6" s="1">
        <v>137.00648968965501</v>
      </c>
      <c r="C6" s="1">
        <v>24.956364172413799</v>
      </c>
      <c r="D6">
        <v>100</v>
      </c>
      <c r="E6">
        <v>1E-3</v>
      </c>
      <c r="F6" s="1">
        <v>9.9760692068965504</v>
      </c>
      <c r="G6">
        <v>0</v>
      </c>
      <c r="H6">
        <v>0</v>
      </c>
      <c r="I6">
        <v>0</v>
      </c>
      <c r="J6" s="1">
        <v>2.1916868886896599E-306</v>
      </c>
      <c r="K6" s="1">
        <v>7.8359567857142904</v>
      </c>
      <c r="L6" s="1">
        <v>1.30182124137931</v>
      </c>
      <c r="M6" s="1">
        <v>-1.7436448275862101E-2</v>
      </c>
      <c r="N6">
        <v>0</v>
      </c>
      <c r="O6">
        <v>1</v>
      </c>
      <c r="P6">
        <v>-0.65455489655172405</v>
      </c>
      <c r="Q6">
        <v>0.35202058620689702</v>
      </c>
      <c r="R6">
        <v>5</v>
      </c>
      <c r="S6">
        <v>359</v>
      </c>
      <c r="T6" s="6">
        <v>42712.827881944446</v>
      </c>
      <c r="X6" s="1"/>
      <c r="Y6" s="1"/>
      <c r="AA6" s="1"/>
    </row>
    <row r="7" spans="1:27" x14ac:dyDescent="0.25">
      <c r="A7" s="3">
        <v>200.00698531034499</v>
      </c>
      <c r="B7" s="1">
        <v>182.87255324137899</v>
      </c>
      <c r="C7" s="1">
        <v>25.028554551724099</v>
      </c>
      <c r="D7">
        <v>100</v>
      </c>
      <c r="E7">
        <v>1E-3</v>
      </c>
      <c r="F7" s="1">
        <v>21.098329827586198</v>
      </c>
      <c r="G7">
        <v>0</v>
      </c>
      <c r="H7">
        <v>0</v>
      </c>
      <c r="I7">
        <v>0</v>
      </c>
      <c r="J7" s="1" t="s">
        <v>8</v>
      </c>
      <c r="K7" s="1">
        <v>1.6579999999999999E-4</v>
      </c>
      <c r="L7" s="1">
        <v>7.5188148148148098E-3</v>
      </c>
      <c r="M7" s="1">
        <v>-1.7437999999999999E-2</v>
      </c>
      <c r="N7">
        <v>0</v>
      </c>
      <c r="O7">
        <v>1</v>
      </c>
      <c r="P7">
        <v>-0.59131537931034495</v>
      </c>
      <c r="Q7">
        <v>0.31490224137931</v>
      </c>
      <c r="R7">
        <v>6</v>
      </c>
      <c r="S7">
        <v>719</v>
      </c>
      <c r="T7" s="6">
        <v>42712.911215277774</v>
      </c>
      <c r="X7" s="1"/>
      <c r="Y7" s="1"/>
      <c r="AA7" s="1"/>
    </row>
    <row r="8" spans="1:27" x14ac:dyDescent="0.25">
      <c r="A8" s="3">
        <v>200.000653</v>
      </c>
      <c r="B8" s="1">
        <v>182.85915399999999</v>
      </c>
      <c r="C8" s="1">
        <v>25.002172931034501</v>
      </c>
      <c r="D8">
        <v>100</v>
      </c>
      <c r="E8">
        <v>1E-3</v>
      </c>
      <c r="F8" s="1">
        <v>19.810289896551701</v>
      </c>
      <c r="G8">
        <v>0</v>
      </c>
      <c r="H8">
        <v>0</v>
      </c>
      <c r="I8">
        <v>0</v>
      </c>
      <c r="J8" s="1" t="s">
        <v>8</v>
      </c>
      <c r="K8" s="1">
        <v>2.0868484615384602</v>
      </c>
      <c r="L8" s="1">
        <v>0.70161733333333298</v>
      </c>
      <c r="M8" s="1">
        <v>-1.7437275862069002E-2</v>
      </c>
      <c r="N8">
        <v>0.7</v>
      </c>
      <c r="O8">
        <v>1</v>
      </c>
      <c r="P8">
        <v>-0.32823686206896602</v>
      </c>
      <c r="Q8">
        <v>0.29078096551724097</v>
      </c>
      <c r="R8">
        <v>7</v>
      </c>
      <c r="S8">
        <v>359</v>
      </c>
      <c r="T8" s="6">
        <v>42712.952881944446</v>
      </c>
      <c r="U8" s="1">
        <f>$F$7-F8</f>
        <v>1.288039931034497</v>
      </c>
      <c r="V8" s="1">
        <f>INDEX(LINEST(U8:U10,K8:K10),1)</f>
        <v>0.57533591193142197</v>
      </c>
      <c r="W8" s="1">
        <f>INDEX(LINEST(U8:U10,K8:K10),2)</f>
        <v>9.0573467982744127E-2</v>
      </c>
      <c r="X8" s="1">
        <f>L8^2/K8</f>
        <v>0.23589009528313801</v>
      </c>
      <c r="Y8" s="1">
        <f>L8^2</f>
        <v>0.49226688243377731</v>
      </c>
      <c r="Z8" s="8">
        <f>INDEX(LINEST(U8:U10,Y8:Y10),1)</f>
        <v>2.3715795139513443</v>
      </c>
      <c r="AA8" s="1">
        <f>B8/A8</f>
        <v>0.91429278483405751</v>
      </c>
    </row>
    <row r="9" spans="1:27" x14ac:dyDescent="0.25">
      <c r="A9" s="3">
        <v>200.00527634482799</v>
      </c>
      <c r="B9" s="1">
        <v>182.834167482759</v>
      </c>
      <c r="C9" s="1">
        <v>25.031508172413801</v>
      </c>
      <c r="D9">
        <v>100</v>
      </c>
      <c r="E9">
        <v>1E-3</v>
      </c>
      <c r="F9" s="1">
        <v>18.581798068965501</v>
      </c>
      <c r="G9">
        <v>0</v>
      </c>
      <c r="H9">
        <v>0</v>
      </c>
      <c r="I9">
        <v>0</v>
      </c>
      <c r="J9" s="1" t="s">
        <v>8</v>
      </c>
      <c r="K9" s="1">
        <v>4.20696340740741</v>
      </c>
      <c r="L9" s="1">
        <v>1.00044946428571</v>
      </c>
      <c r="M9" s="1">
        <v>-1.7437000000000001E-2</v>
      </c>
      <c r="N9">
        <v>1</v>
      </c>
      <c r="O9">
        <v>1</v>
      </c>
      <c r="P9">
        <v>-0.49356251724137901</v>
      </c>
      <c r="Q9">
        <v>0.45249279310344798</v>
      </c>
      <c r="R9">
        <v>8</v>
      </c>
      <c r="S9">
        <v>359</v>
      </c>
      <c r="T9" s="6">
        <v>42712.99454861111</v>
      </c>
      <c r="U9" s="1">
        <f>$F$7-F9</f>
        <v>2.5165317586206974</v>
      </c>
      <c r="X9" s="1">
        <f t="shared" si="0"/>
        <v>0.23791486487075958</v>
      </c>
      <c r="Y9" s="1">
        <f t="shared" ref="Y9:Y10" si="3">L9^2</f>
        <v>1.0008991305895643</v>
      </c>
      <c r="AA9" s="1">
        <f t="shared" ref="AA9:AA10" si="4">B9/A9</f>
        <v>0.91414672064718749</v>
      </c>
    </row>
    <row r="10" spans="1:27" x14ac:dyDescent="0.25">
      <c r="A10" s="3">
        <v>200.00101286206899</v>
      </c>
      <c r="B10" s="1">
        <v>182.81180696551701</v>
      </c>
      <c r="C10" s="1">
        <v>25.0381176551724</v>
      </c>
      <c r="D10">
        <v>100</v>
      </c>
      <c r="E10">
        <v>1E-3</v>
      </c>
      <c r="F10" s="1">
        <v>16.956102241379298</v>
      </c>
      <c r="G10">
        <v>0</v>
      </c>
      <c r="H10">
        <v>0</v>
      </c>
      <c r="I10">
        <v>0</v>
      </c>
      <c r="J10" s="1" t="s">
        <v>8</v>
      </c>
      <c r="K10" s="1">
        <v>7.04635813043478</v>
      </c>
      <c r="L10" s="1">
        <v>1.3018630769230799</v>
      </c>
      <c r="M10" s="1">
        <v>-1.7437344827586201E-2</v>
      </c>
      <c r="N10">
        <v>1.3</v>
      </c>
      <c r="O10">
        <v>1</v>
      </c>
      <c r="P10">
        <v>-0.526143689655172</v>
      </c>
      <c r="Q10">
        <v>0.33639920689655201</v>
      </c>
      <c r="R10">
        <v>9</v>
      </c>
      <c r="S10">
        <v>359</v>
      </c>
      <c r="T10" s="6">
        <v>42713.036215277774</v>
      </c>
      <c r="U10" s="1">
        <f>$F$7-F10</f>
        <v>4.1422275862069</v>
      </c>
      <c r="X10" s="1">
        <f t="shared" si="0"/>
        <v>0.24052814797124883</v>
      </c>
      <c r="Y10" s="1">
        <f t="shared" si="3"/>
        <v>1.6948474710556289</v>
      </c>
      <c r="AA10" s="1">
        <f t="shared" si="4"/>
        <v>0.91405440577240205</v>
      </c>
    </row>
    <row r="11" spans="1:27" x14ac:dyDescent="0.25">
      <c r="A11" s="3">
        <v>199.997794793103</v>
      </c>
      <c r="B11" s="1">
        <v>182.858442206897</v>
      </c>
      <c r="C11" s="1">
        <v>24.998246655172402</v>
      </c>
      <c r="D11">
        <v>100</v>
      </c>
      <c r="E11">
        <v>1E-3</v>
      </c>
      <c r="F11" s="1">
        <v>21.005652586206899</v>
      </c>
      <c r="G11">
        <v>0</v>
      </c>
      <c r="H11">
        <v>0</v>
      </c>
      <c r="I11">
        <v>0</v>
      </c>
      <c r="J11" s="1" t="s">
        <v>8</v>
      </c>
      <c r="K11" s="1">
        <v>1.7085185185185199E-4</v>
      </c>
      <c r="L11" s="1">
        <v>7.6302499999999999E-3</v>
      </c>
      <c r="M11" s="1">
        <v>-1.7436965517241401E-2</v>
      </c>
      <c r="N11">
        <v>0</v>
      </c>
      <c r="O11">
        <v>1</v>
      </c>
      <c r="P11">
        <v>-0.623906344827586</v>
      </c>
      <c r="Q11">
        <v>8.7317551724137896E-2</v>
      </c>
      <c r="R11">
        <v>10</v>
      </c>
      <c r="S11">
        <v>359</v>
      </c>
      <c r="T11" s="6">
        <v>42713.077881944446</v>
      </c>
      <c r="X11" s="1"/>
      <c r="Y11" s="1"/>
      <c r="AA11" s="1"/>
    </row>
    <row r="12" spans="1:27" x14ac:dyDescent="0.25">
      <c r="A12" s="3">
        <v>250.00088603448299</v>
      </c>
      <c r="B12" s="1">
        <v>228.244014344828</v>
      </c>
      <c r="C12" s="1">
        <v>25.041845620689699</v>
      </c>
      <c r="D12">
        <v>100</v>
      </c>
      <c r="E12">
        <v>1E-3</v>
      </c>
      <c r="F12" s="1">
        <v>28.435241724137899</v>
      </c>
      <c r="G12">
        <v>0</v>
      </c>
      <c r="H12">
        <v>0</v>
      </c>
      <c r="I12">
        <v>0</v>
      </c>
      <c r="J12" s="1" t="s">
        <v>8</v>
      </c>
      <c r="K12" s="1">
        <v>1.49222222222222E-4</v>
      </c>
      <c r="L12" s="1">
        <v>7.7234285714285703E-3</v>
      </c>
      <c r="M12" s="1">
        <v>-1.74365517241379E-2</v>
      </c>
      <c r="N12">
        <v>0</v>
      </c>
      <c r="O12">
        <v>1</v>
      </c>
      <c r="P12">
        <v>-0.58580124137931</v>
      </c>
      <c r="Q12">
        <v>6.0668275862069E-2</v>
      </c>
      <c r="R12">
        <v>11</v>
      </c>
      <c r="S12">
        <v>719</v>
      </c>
      <c r="T12" s="6">
        <v>42713.161215277774</v>
      </c>
      <c r="X12" s="1"/>
      <c r="Y12" s="1"/>
      <c r="AA12" s="1"/>
    </row>
    <row r="13" spans="1:27" x14ac:dyDescent="0.25">
      <c r="A13" s="3">
        <v>249.99796575862101</v>
      </c>
      <c r="B13" s="1">
        <v>228.18651337930999</v>
      </c>
      <c r="C13" s="1">
        <v>25.075102620689702</v>
      </c>
      <c r="D13">
        <v>100</v>
      </c>
      <c r="E13">
        <v>1E-3</v>
      </c>
      <c r="F13" s="1">
        <v>27.2699416206897</v>
      </c>
      <c r="G13">
        <v>0</v>
      </c>
      <c r="H13">
        <v>0</v>
      </c>
      <c r="I13">
        <v>0</v>
      </c>
      <c r="J13" s="1" t="s">
        <v>8</v>
      </c>
      <c r="K13" s="1">
        <v>1.86171285185185</v>
      </c>
      <c r="L13" s="1">
        <v>0.70148903703703702</v>
      </c>
      <c r="M13" s="1">
        <v>-1.7437586206896501E-2</v>
      </c>
      <c r="N13">
        <v>0.7</v>
      </c>
      <c r="O13">
        <v>1</v>
      </c>
      <c r="P13">
        <v>-0.62273455172413805</v>
      </c>
      <c r="Q13">
        <v>0.169599103448276</v>
      </c>
      <c r="R13">
        <v>12</v>
      </c>
      <c r="S13">
        <v>359</v>
      </c>
      <c r="T13" s="6">
        <v>42713.202881944446</v>
      </c>
      <c r="U13" s="1">
        <f>$F$12-F13</f>
        <v>1.1653001034481996</v>
      </c>
      <c r="V13" s="1">
        <f>INDEX(LINEST(U13:U15,K13:K15),1)</f>
        <v>0.61226123936157706</v>
      </c>
      <c r="W13" s="1">
        <f>INDEX(LINEST(U13:U15,K13:K15),2)</f>
        <v>2.554615070720434E-2</v>
      </c>
      <c r="X13" s="1">
        <f t="shared" si="0"/>
        <v>0.26431942423004151</v>
      </c>
      <c r="Y13" s="1">
        <f>L13^2</f>
        <v>0.49208686908314953</v>
      </c>
      <c r="Z13" s="8">
        <f>INDEX(LINEST(U13:U15,Y13:Y15),1)</f>
        <v>2.2685691808245898</v>
      </c>
      <c r="AA13" s="1">
        <f>B13/A13</f>
        <v>0.91275348056083583</v>
      </c>
    </row>
    <row r="14" spans="1:27" x14ac:dyDescent="0.25">
      <c r="A14" s="3">
        <v>250.00089399999999</v>
      </c>
      <c r="B14" s="1">
        <v>228.13893434482799</v>
      </c>
      <c r="C14" s="1">
        <v>25.076700586206901</v>
      </c>
      <c r="D14">
        <v>100</v>
      </c>
      <c r="E14">
        <v>1E-3</v>
      </c>
      <c r="F14" s="1">
        <v>26.104957103448299</v>
      </c>
      <c r="G14">
        <v>0</v>
      </c>
      <c r="H14">
        <v>0</v>
      </c>
      <c r="I14">
        <v>0</v>
      </c>
      <c r="J14" s="1" t="s">
        <v>8</v>
      </c>
      <c r="K14" s="1">
        <v>3.7640189285714301</v>
      </c>
      <c r="L14" s="1">
        <v>1.0006250689655201</v>
      </c>
      <c r="M14" s="1">
        <v>-1.7437103448275901E-2</v>
      </c>
      <c r="N14">
        <v>1</v>
      </c>
      <c r="O14">
        <v>1</v>
      </c>
      <c r="P14">
        <v>-0.62883479310344803</v>
      </c>
      <c r="Q14">
        <v>0.19516689655172401</v>
      </c>
      <c r="R14">
        <v>13</v>
      </c>
      <c r="S14">
        <v>359</v>
      </c>
      <c r="T14" s="6">
        <v>42713.24454861111</v>
      </c>
      <c r="U14" s="1">
        <f>$F$12-F14</f>
        <v>2.3302846206896</v>
      </c>
      <c r="X14" s="1">
        <f t="shared" si="0"/>
        <v>0.26600571029069175</v>
      </c>
      <c r="Y14" s="1">
        <f t="shared" ref="Y14:Y15" si="5">L14^2</f>
        <v>1.0012505286422517</v>
      </c>
      <c r="AA14" s="1">
        <f t="shared" ref="AA14:AA15" si="6">B14/A14</f>
        <v>0.91255247409166462</v>
      </c>
    </row>
    <row r="15" spans="1:27" x14ac:dyDescent="0.25">
      <c r="A15" s="3">
        <v>250.000037241379</v>
      </c>
      <c r="B15" s="1">
        <v>228.07250493103501</v>
      </c>
      <c r="C15" s="1">
        <v>25.0697731724138</v>
      </c>
      <c r="D15">
        <v>100</v>
      </c>
      <c r="E15">
        <v>1E-3</v>
      </c>
      <c r="F15" s="1">
        <v>24.540064758620701</v>
      </c>
      <c r="G15">
        <v>0</v>
      </c>
      <c r="H15">
        <v>0</v>
      </c>
      <c r="I15">
        <v>0</v>
      </c>
      <c r="J15" s="1" t="s">
        <v>8</v>
      </c>
      <c r="K15" s="1">
        <v>6.32035065517241</v>
      </c>
      <c r="L15" s="1">
        <v>1.3019251379310399</v>
      </c>
      <c r="M15" s="1">
        <v>-1.7437999999999999E-2</v>
      </c>
      <c r="N15">
        <v>1.3</v>
      </c>
      <c r="O15">
        <v>1</v>
      </c>
      <c r="P15">
        <v>-0.52484472413793104</v>
      </c>
      <c r="Q15">
        <v>0.17004975862068999</v>
      </c>
      <c r="R15">
        <v>14</v>
      </c>
      <c r="S15">
        <v>359</v>
      </c>
      <c r="T15" s="6">
        <v>42713.286215277774</v>
      </c>
      <c r="U15" s="1">
        <f>$F$12-F15</f>
        <v>3.8951769655171979</v>
      </c>
      <c r="X15" s="1">
        <f t="shared" si="0"/>
        <v>0.26818275713699619</v>
      </c>
      <c r="Y15" s="1">
        <f t="shared" si="5"/>
        <v>1.6950090647767573</v>
      </c>
      <c r="AA15" s="1">
        <f t="shared" si="6"/>
        <v>0.91228988382440679</v>
      </c>
    </row>
    <row r="16" spans="1:27" x14ac:dyDescent="0.25">
      <c r="A16" s="3">
        <v>249.99509399999999</v>
      </c>
      <c r="B16" s="1">
        <v>228.203173931034</v>
      </c>
      <c r="C16" s="1">
        <v>25.066158896551698</v>
      </c>
      <c r="D16">
        <v>100</v>
      </c>
      <c r="E16">
        <v>1E-3</v>
      </c>
      <c r="F16" s="1">
        <v>28.366767931034499</v>
      </c>
      <c r="G16">
        <v>0</v>
      </c>
      <c r="H16">
        <v>0</v>
      </c>
      <c r="I16">
        <v>0</v>
      </c>
      <c r="J16" s="1" t="s">
        <v>8</v>
      </c>
      <c r="K16" s="1">
        <v>1.42703703703704E-4</v>
      </c>
      <c r="L16" s="1">
        <v>7.6589655172413802E-3</v>
      </c>
      <c r="M16" s="1">
        <v>-1.74391034482759E-2</v>
      </c>
      <c r="N16">
        <v>0</v>
      </c>
      <c r="O16">
        <v>1</v>
      </c>
      <c r="P16">
        <v>-0.88054437931034502</v>
      </c>
      <c r="Q16">
        <v>-0.11596727586206899</v>
      </c>
      <c r="R16">
        <v>15</v>
      </c>
      <c r="S16">
        <v>359</v>
      </c>
      <c r="T16" s="6">
        <v>42713.327881944446</v>
      </c>
      <c r="X16" s="1"/>
      <c r="Y16" s="1"/>
      <c r="AA16" s="1"/>
    </row>
    <row r="17" spans="1:27" x14ac:dyDescent="0.25">
      <c r="A17" s="3">
        <v>300.003877758621</v>
      </c>
      <c r="B17" s="1">
        <v>273.88243999999997</v>
      </c>
      <c r="C17" s="1">
        <v>25.1483641724138</v>
      </c>
      <c r="D17">
        <v>100</v>
      </c>
      <c r="E17">
        <v>1E-3</v>
      </c>
      <c r="F17" s="1">
        <v>36.488387931034502</v>
      </c>
      <c r="G17">
        <v>0</v>
      </c>
      <c r="H17">
        <v>0</v>
      </c>
      <c r="I17">
        <v>0</v>
      </c>
      <c r="J17" s="1" t="s">
        <v>8</v>
      </c>
      <c r="K17" s="1">
        <v>1.2342307692307701E-4</v>
      </c>
      <c r="L17" s="1">
        <v>7.711E-3</v>
      </c>
      <c r="M17" s="1">
        <v>-1.7440620689655201E-2</v>
      </c>
      <c r="N17">
        <v>0</v>
      </c>
      <c r="O17">
        <v>1</v>
      </c>
      <c r="P17">
        <v>-0.66498996551724099</v>
      </c>
      <c r="Q17">
        <v>2.8156620689655201E-2</v>
      </c>
      <c r="R17">
        <v>16</v>
      </c>
      <c r="S17">
        <v>719</v>
      </c>
      <c r="T17" s="6">
        <v>42713.411215277774</v>
      </c>
      <c r="X17" s="1"/>
      <c r="Y17" s="1"/>
      <c r="AA17" s="1"/>
    </row>
    <row r="18" spans="1:27" x14ac:dyDescent="0.25">
      <c r="A18" s="3">
        <v>300.00021789655199</v>
      </c>
      <c r="B18" s="1">
        <v>273.78114486206903</v>
      </c>
      <c r="C18" s="1">
        <v>25.1477569655172</v>
      </c>
      <c r="D18">
        <v>100</v>
      </c>
      <c r="E18">
        <v>1E-3</v>
      </c>
      <c r="F18" s="1">
        <v>35.099822344827601</v>
      </c>
      <c r="G18">
        <v>0</v>
      </c>
      <c r="H18">
        <v>0</v>
      </c>
      <c r="I18">
        <v>0</v>
      </c>
      <c r="J18" s="1" t="s">
        <v>8</v>
      </c>
      <c r="K18" s="1">
        <v>2.1508557037037002</v>
      </c>
      <c r="L18" s="1">
        <v>0.80043035714285704</v>
      </c>
      <c r="M18" s="1">
        <v>-1.7439724137931E-2</v>
      </c>
      <c r="N18">
        <v>0.8</v>
      </c>
      <c r="O18">
        <v>1</v>
      </c>
      <c r="P18">
        <v>-0.34388579310344802</v>
      </c>
      <c r="Q18">
        <v>7.8654827586206993E-3</v>
      </c>
      <c r="R18">
        <v>17</v>
      </c>
      <c r="S18">
        <v>359</v>
      </c>
      <c r="T18" s="6">
        <v>42713.452881944446</v>
      </c>
      <c r="U18" s="1">
        <f>$F$17-F18</f>
        <v>1.3885655862069015</v>
      </c>
      <c r="V18" s="1">
        <f>INDEX(LINEST(U18:U20,K18:K20),1)</f>
        <v>0.63279020984211687</v>
      </c>
      <c r="W18" s="1">
        <f>INDEX(LINEST(U18:U20,K18:K20),2)</f>
        <v>3.6572431534710681E-2</v>
      </c>
      <c r="X18" s="1">
        <f t="shared" si="0"/>
        <v>0.29787621528147962</v>
      </c>
      <c r="Y18" s="1">
        <f>L18^2</f>
        <v>0.64068875663584168</v>
      </c>
      <c r="Z18" s="8">
        <f>INDEX(LINEST(U18:U20,Y18:Y20),1)</f>
        <v>2.0847406398281443</v>
      </c>
      <c r="AA18" s="1">
        <f>B18/A18</f>
        <v>0.91260315336329523</v>
      </c>
    </row>
    <row r="19" spans="1:27" x14ac:dyDescent="0.25">
      <c r="A19" s="3">
        <v>300.00495124137899</v>
      </c>
      <c r="B19" s="1">
        <v>273.70178858620699</v>
      </c>
      <c r="C19" s="1">
        <v>25.173731344827601</v>
      </c>
      <c r="D19">
        <v>100</v>
      </c>
      <c r="E19">
        <v>1E-3</v>
      </c>
      <c r="F19" s="1">
        <v>33.870915862068998</v>
      </c>
      <c r="G19">
        <v>0</v>
      </c>
      <c r="H19">
        <v>0</v>
      </c>
      <c r="I19">
        <v>0</v>
      </c>
      <c r="J19" s="1" t="s">
        <v>8</v>
      </c>
      <c r="K19" s="1">
        <v>4.0532034137931001</v>
      </c>
      <c r="L19" s="1">
        <v>1.1015895862069001</v>
      </c>
      <c r="M19" s="1">
        <v>-1.7440689655172401E-2</v>
      </c>
      <c r="N19">
        <v>1.1000000000000001</v>
      </c>
      <c r="O19">
        <v>1</v>
      </c>
      <c r="P19">
        <v>-0.42330917241379301</v>
      </c>
      <c r="Q19">
        <v>0.24597113793103501</v>
      </c>
      <c r="R19">
        <v>18</v>
      </c>
      <c r="S19">
        <v>359</v>
      </c>
      <c r="T19" s="6">
        <v>42713.49454861111</v>
      </c>
      <c r="U19" s="1">
        <f>$F$17-F19</f>
        <v>2.6174720689655047</v>
      </c>
      <c r="X19" s="1">
        <f t="shared" si="0"/>
        <v>0.29939272534655809</v>
      </c>
      <c r="Y19" s="1">
        <f t="shared" ref="Y19:Y20" si="7">L19^2</f>
        <v>1.2134996164394893</v>
      </c>
      <c r="AA19" s="1">
        <f t="shared" ref="AA19:AA20" si="8">B19/A19</f>
        <v>0.91232423816229313</v>
      </c>
    </row>
    <row r="20" spans="1:27" x14ac:dyDescent="0.25">
      <c r="A20" s="3">
        <v>299.99982224137898</v>
      </c>
      <c r="B20" s="1">
        <v>273.60276851724097</v>
      </c>
      <c r="C20" s="1">
        <v>25.156739241379299</v>
      </c>
      <c r="D20">
        <v>100</v>
      </c>
      <c r="E20">
        <v>1E-3</v>
      </c>
      <c r="F20" s="1">
        <v>32.343676034482797</v>
      </c>
      <c r="G20">
        <v>0</v>
      </c>
      <c r="H20">
        <v>0</v>
      </c>
      <c r="I20">
        <v>0</v>
      </c>
      <c r="J20" s="1" t="s">
        <v>8</v>
      </c>
      <c r="K20" s="1">
        <v>6.5032048888888898</v>
      </c>
      <c r="L20" s="1">
        <v>1.4004769629629601</v>
      </c>
      <c r="M20" s="1">
        <v>-1.74421034482759E-2</v>
      </c>
      <c r="N20">
        <v>1.4</v>
      </c>
      <c r="O20">
        <v>1</v>
      </c>
      <c r="P20">
        <v>-0.28756106896551697</v>
      </c>
      <c r="Q20">
        <v>0.610405793103448</v>
      </c>
      <c r="R20">
        <v>19</v>
      </c>
      <c r="S20">
        <v>359</v>
      </c>
      <c r="T20" s="6">
        <v>42713.536215277774</v>
      </c>
      <c r="U20" s="1">
        <f>$F$17-F20</f>
        <v>4.1447118965517049</v>
      </c>
      <c r="X20" s="1">
        <f t="shared" si="0"/>
        <v>0.30159525300225654</v>
      </c>
      <c r="Y20" s="1">
        <f t="shared" si="7"/>
        <v>1.9613357237899562</v>
      </c>
      <c r="AA20" s="1">
        <f t="shared" si="8"/>
        <v>0.91200976878279949</v>
      </c>
    </row>
    <row r="21" spans="1:27" x14ac:dyDescent="0.25">
      <c r="A21" s="3">
        <v>299.99371751724101</v>
      </c>
      <c r="B21" s="1">
        <v>273.86076306896598</v>
      </c>
      <c r="C21" s="1">
        <v>25.188989655172399</v>
      </c>
      <c r="D21">
        <v>100</v>
      </c>
      <c r="E21">
        <v>1E-3</v>
      </c>
      <c r="F21" s="1">
        <v>36.443706655172399</v>
      </c>
      <c r="G21">
        <v>0</v>
      </c>
      <c r="H21">
        <v>0</v>
      </c>
      <c r="I21">
        <v>0</v>
      </c>
      <c r="J21" s="1" t="s">
        <v>8</v>
      </c>
      <c r="K21" s="1">
        <v>9.7344827586206902E-5</v>
      </c>
      <c r="L21" s="1">
        <v>7.11465517241379E-3</v>
      </c>
      <c r="M21" s="1">
        <v>-1.7442137931034499E-2</v>
      </c>
      <c r="N21">
        <v>0</v>
      </c>
      <c r="O21">
        <v>1</v>
      </c>
      <c r="P21">
        <v>-0.30279089655172398</v>
      </c>
      <c r="Q21">
        <v>0.61371286206896503</v>
      </c>
      <c r="R21">
        <v>20</v>
      </c>
      <c r="S21">
        <v>359</v>
      </c>
      <c r="T21" s="6">
        <v>42713.577881944446</v>
      </c>
      <c r="X21" s="1"/>
      <c r="Y21" s="1"/>
      <c r="AA21" s="1"/>
    </row>
    <row r="22" spans="1:27" x14ac:dyDescent="0.25">
      <c r="A22" s="3"/>
      <c r="B22" s="1"/>
      <c r="C22" s="1"/>
      <c r="F22" s="1"/>
      <c r="J22" s="1"/>
      <c r="K22" s="1"/>
      <c r="L22" s="1"/>
      <c r="M22" s="1"/>
      <c r="X22" s="1"/>
      <c r="Y22" s="1"/>
      <c r="AA22" s="1"/>
    </row>
    <row r="23" spans="1:27" x14ac:dyDescent="0.25">
      <c r="A23" s="3"/>
      <c r="B23" s="1"/>
      <c r="C23" s="1"/>
      <c r="F23" s="1"/>
      <c r="J23" s="1"/>
      <c r="K23" s="1"/>
      <c r="L23" s="1"/>
      <c r="M23" s="1"/>
      <c r="X23" s="1"/>
      <c r="Y23" s="1"/>
      <c r="Z23" s="8"/>
      <c r="AA23" s="1"/>
    </row>
    <row r="24" spans="1:27" x14ac:dyDescent="0.25">
      <c r="A24" s="3"/>
      <c r="B24" s="1"/>
      <c r="C24" s="1"/>
      <c r="F24" s="1"/>
      <c r="J24" s="1"/>
      <c r="K24" s="1"/>
      <c r="L24" s="1"/>
      <c r="M24" s="1"/>
      <c r="X24" s="1"/>
      <c r="Y24" s="1"/>
      <c r="AA24" s="1"/>
    </row>
    <row r="25" spans="1:27" x14ac:dyDescent="0.25">
      <c r="A25" s="3"/>
      <c r="B25" s="1"/>
      <c r="C25" s="1"/>
      <c r="F25" s="1"/>
      <c r="J25" s="1"/>
      <c r="K25" s="1"/>
      <c r="L25" s="1"/>
      <c r="M25" s="1"/>
      <c r="X25" s="1"/>
      <c r="Y25" s="1"/>
      <c r="AA25" s="1"/>
    </row>
    <row r="26" spans="1:27" x14ac:dyDescent="0.25">
      <c r="A26" s="3"/>
      <c r="B26" s="1"/>
      <c r="C26" s="1"/>
      <c r="F26" s="1"/>
      <c r="J26" s="1"/>
      <c r="K26" s="1"/>
      <c r="L26" s="1"/>
      <c r="M26" s="1"/>
      <c r="X26" s="1"/>
      <c r="Y26" s="1"/>
      <c r="AA26" s="1"/>
    </row>
    <row r="27" spans="1:27" x14ac:dyDescent="0.25">
      <c r="A27" s="3"/>
      <c r="B27" s="1"/>
      <c r="C27" s="1"/>
      <c r="F27" s="1"/>
      <c r="J27" s="1"/>
      <c r="K27" s="1"/>
      <c r="L27" s="1"/>
      <c r="M27" s="1"/>
      <c r="X27" s="1"/>
      <c r="Y27" s="1"/>
      <c r="AA27" s="1"/>
    </row>
    <row r="28" spans="1:27" x14ac:dyDescent="0.25">
      <c r="A28" s="3"/>
      <c r="B28" s="1"/>
      <c r="C28" s="1"/>
      <c r="F28" s="1"/>
      <c r="J28" s="1"/>
      <c r="K28" s="1"/>
      <c r="L28" s="1"/>
      <c r="M28" s="1"/>
      <c r="X28" s="1"/>
      <c r="Y28" s="1"/>
      <c r="Z28" s="8"/>
      <c r="AA28" s="1"/>
    </row>
    <row r="29" spans="1:27" x14ac:dyDescent="0.25">
      <c r="A29" s="3"/>
      <c r="B29" s="1"/>
      <c r="C29" s="1"/>
      <c r="F29" s="1"/>
      <c r="X29" s="1"/>
      <c r="Y29" s="1"/>
      <c r="AA29" s="1"/>
    </row>
    <row r="30" spans="1:27" x14ac:dyDescent="0.25">
      <c r="A30" s="3"/>
      <c r="B30" s="1"/>
      <c r="C30" s="1"/>
      <c r="F30" s="1"/>
      <c r="X30" s="1"/>
      <c r="Y30" s="1"/>
      <c r="AA30" s="1"/>
    </row>
    <row r="31" spans="1:27" x14ac:dyDescent="0.25">
      <c r="A31" s="3"/>
      <c r="B31" s="1"/>
      <c r="C31" s="1"/>
      <c r="X31" s="1"/>
      <c r="AA31" s="1"/>
    </row>
    <row r="32" spans="1:27" x14ac:dyDescent="0.25">
      <c r="A32" s="3"/>
      <c r="B32" s="1"/>
      <c r="C32" s="1"/>
      <c r="AA32" s="1"/>
    </row>
    <row r="33" spans="1:27" x14ac:dyDescent="0.25">
      <c r="A33" s="3"/>
      <c r="B33" s="1"/>
      <c r="C33" s="1"/>
      <c r="AA33" s="1"/>
    </row>
    <row r="34" spans="1:27" x14ac:dyDescent="0.25">
      <c r="AA34" s="1"/>
    </row>
    <row r="35" spans="1:27" x14ac:dyDescent="0.25">
      <c r="AA35" s="1"/>
    </row>
    <row r="36" spans="1:27" x14ac:dyDescent="0.25">
      <c r="AA36" s="1"/>
    </row>
    <row r="37" spans="1:27" x14ac:dyDescent="0.25">
      <c r="AA37" s="1"/>
    </row>
    <row r="38" spans="1:27" x14ac:dyDescent="0.25">
      <c r="AA38" s="1"/>
    </row>
    <row r="39" spans="1:27" x14ac:dyDescent="0.25">
      <c r="AA39" s="1"/>
    </row>
    <row r="40" spans="1:27" x14ac:dyDescent="0.25">
      <c r="AA40" s="1"/>
    </row>
    <row r="41" spans="1:27" x14ac:dyDescent="0.25">
      <c r="A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 (2)</vt:lpstr>
      <vt:lpstr>summary</vt:lpstr>
      <vt:lpstr>ipb1-29b-he</vt:lpstr>
      <vt:lpstr>ipb1-29b-h2</vt:lpstr>
      <vt:lpstr>ipb1-30b-he-dc</vt:lpstr>
      <vt:lpstr>ipb1-30b-he-122016</vt:lpstr>
      <vt:lpstr>sri-ipb2-27b-h2-dc</vt:lpstr>
      <vt:lpstr>sri-ipb2-he-123116</vt:lpstr>
      <vt:lpstr>ipb3-32b-he</vt:lpstr>
      <vt:lpstr>ipb3-32b-h2</vt:lpstr>
      <vt:lpstr>ipb3-32b-he-01022017</vt:lpstr>
      <vt:lpstr>ipb3-32b-he-01042017</vt:lpstr>
      <vt:lpstr>sri-ipb2-27b-h2-100ns</vt:lpstr>
      <vt:lpstr>ipb3-32b-h2-100ns</vt:lpstr>
      <vt:lpstr>ipb3-32-h2-91ns</vt:lpstr>
      <vt:lpstr>sri-ipb2-27-91ns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2017-01-11T22:21:25Z</cp:lastPrinted>
  <dcterms:created xsi:type="dcterms:W3CDTF">2016-09-09T17:56:47Z</dcterms:created>
  <dcterms:modified xsi:type="dcterms:W3CDTF">2017-01-13T23:40:36Z</dcterms:modified>
</cp:coreProperties>
</file>