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-270" windowWidth="26835" windowHeight="12525" tabRatio="862" firstSheet="1" activeTab="1"/>
  </bookViews>
  <sheets>
    <sheet name="summary (2)" sheetId="43" r:id="rId1"/>
    <sheet name="summary" sheetId="25" r:id="rId2"/>
    <sheet name="ipb1-30b-he-dc" sheetId="32" r:id="rId3"/>
    <sheet name="ipb1-30b-he-122016" sheetId="31" r:id="rId4"/>
    <sheet name="sri-ipb2-27b-h2-dc" sheetId="35" r:id="rId5"/>
    <sheet name="sri-ipb2-he-123116" sheetId="29" r:id="rId6"/>
    <sheet name="sri-ipb2-27b-h2-100ns" sheetId="37" r:id="rId7"/>
    <sheet name="sri-ipb2-27-91ns" sheetId="41" r:id="rId8"/>
  </sheets>
  <definedNames>
    <definedName name="X_1" localSheetId="0">#REF!</definedName>
    <definedName name="X_1">#REF!</definedName>
    <definedName name="Y_1" localSheetId="0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W38" i="37" l="1"/>
  <c r="W31" i="37"/>
  <c r="W24" i="37"/>
  <c r="W17" i="37"/>
  <c r="W10" i="37"/>
  <c r="W3" i="37"/>
  <c r="V4" i="37"/>
  <c r="V5" i="37"/>
  <c r="V6" i="37"/>
  <c r="V7" i="37"/>
  <c r="V10" i="37"/>
  <c r="V11" i="37"/>
  <c r="V12" i="37"/>
  <c r="V13" i="37"/>
  <c r="V14" i="37"/>
  <c r="V17" i="37"/>
  <c r="V18" i="37"/>
  <c r="V19" i="37"/>
  <c r="V20" i="37"/>
  <c r="V21" i="37"/>
  <c r="V24" i="37"/>
  <c r="V25" i="37"/>
  <c r="V26" i="37"/>
  <c r="V27" i="37"/>
  <c r="V28" i="37"/>
  <c r="V31" i="37"/>
  <c r="V32" i="37"/>
  <c r="V33" i="37"/>
  <c r="V34" i="37"/>
  <c r="V35" i="37"/>
  <c r="V38" i="37"/>
  <c r="V39" i="37"/>
  <c r="V40" i="37"/>
  <c r="V41" i="37"/>
  <c r="V42" i="37"/>
  <c r="V3" i="37"/>
  <c r="Z3" i="37"/>
  <c r="AA2" i="37"/>
  <c r="X3" i="32" l="1"/>
  <c r="Y38" i="35"/>
  <c r="X38" i="35"/>
  <c r="Y33" i="35"/>
  <c r="X33" i="35"/>
  <c r="Y28" i="35"/>
  <c r="X28" i="35"/>
  <c r="Y23" i="35"/>
  <c r="X23" i="35"/>
  <c r="Y18" i="35"/>
  <c r="X18" i="35"/>
  <c r="Y13" i="35"/>
  <c r="X13" i="35"/>
  <c r="Y8" i="35"/>
  <c r="X8" i="35"/>
  <c r="Y3" i="35"/>
  <c r="X3" i="35"/>
  <c r="Y38" i="32"/>
  <c r="X38" i="32"/>
  <c r="Z3" i="32"/>
  <c r="Z4" i="32"/>
  <c r="Z5" i="32"/>
  <c r="Z8" i="32"/>
  <c r="Z9" i="32"/>
  <c r="Z10" i="32"/>
  <c r="X8" i="32" s="1"/>
  <c r="Z13" i="32"/>
  <c r="X13" i="32" s="1"/>
  <c r="Z14" i="32"/>
  <c r="Z15" i="32"/>
  <c r="Z18" i="32"/>
  <c r="Y18" i="32" s="1"/>
  <c r="Z19" i="32"/>
  <c r="Z20" i="32"/>
  <c r="Z23" i="32"/>
  <c r="Z24" i="32"/>
  <c r="Z25" i="32"/>
  <c r="Z28" i="32"/>
  <c r="Z29" i="32"/>
  <c r="Z30" i="32"/>
  <c r="Z33" i="32"/>
  <c r="X33" i="32" s="1"/>
  <c r="Z34" i="32"/>
  <c r="Z35" i="32"/>
  <c r="Z38" i="32"/>
  <c r="Z39" i="32"/>
  <c r="Z40" i="32"/>
  <c r="Y28" i="32"/>
  <c r="Y23" i="32"/>
  <c r="Y8" i="32"/>
  <c r="Y3" i="32"/>
  <c r="X28" i="32"/>
  <c r="X23" i="32"/>
  <c r="X18" i="32"/>
  <c r="W8" i="32"/>
  <c r="W3" i="32"/>
  <c r="V8" i="32"/>
  <c r="V3" i="32"/>
  <c r="Y33" i="32" l="1"/>
  <c r="Y13" i="32"/>
  <c r="AA38" i="32"/>
  <c r="AA30" i="31"/>
  <c r="Y30" i="31"/>
  <c r="X30" i="31"/>
  <c r="U30" i="31"/>
  <c r="AA29" i="31"/>
  <c r="Y29" i="31"/>
  <c r="Z28" i="31" s="1"/>
  <c r="X29" i="31"/>
  <c r="U29" i="31"/>
  <c r="W28" i="31" s="1"/>
  <c r="AA28" i="31"/>
  <c r="Y28" i="31"/>
  <c r="X28" i="31"/>
  <c r="V28" i="31"/>
  <c r="U28" i="31"/>
  <c r="AA25" i="31"/>
  <c r="Y25" i="31"/>
  <c r="X25" i="31"/>
  <c r="U25" i="31"/>
  <c r="AA24" i="31"/>
  <c r="Y24" i="31"/>
  <c r="X24" i="31"/>
  <c r="U24" i="31"/>
  <c r="AA23" i="31"/>
  <c r="Y23" i="31"/>
  <c r="Z23" i="31" s="1"/>
  <c r="X23" i="31"/>
  <c r="U23" i="31"/>
  <c r="W23" i="31" s="1"/>
  <c r="AA20" i="31"/>
  <c r="Y20" i="31"/>
  <c r="X20" i="31"/>
  <c r="U20" i="31"/>
  <c r="AA19" i="31"/>
  <c r="Y19" i="31"/>
  <c r="X19" i="31"/>
  <c r="U19" i="31"/>
  <c r="AA18" i="31"/>
  <c r="Y18" i="31"/>
  <c r="X18" i="31"/>
  <c r="U18" i="31"/>
  <c r="Z18" i="31" s="1"/>
  <c r="AA15" i="31"/>
  <c r="Y15" i="31"/>
  <c r="X15" i="31"/>
  <c r="U15" i="31"/>
  <c r="AA14" i="31"/>
  <c r="Y14" i="31"/>
  <c r="X14" i="31"/>
  <c r="U14" i="31"/>
  <c r="AA13" i="31"/>
  <c r="Y13" i="31"/>
  <c r="Z13" i="31" s="1"/>
  <c r="X13" i="31"/>
  <c r="W13" i="31"/>
  <c r="U13" i="31"/>
  <c r="V13" i="31" s="1"/>
  <c r="AA10" i="31"/>
  <c r="Y10" i="31"/>
  <c r="X10" i="31"/>
  <c r="U10" i="31"/>
  <c r="AA9" i="31"/>
  <c r="Y9" i="31"/>
  <c r="X9" i="31"/>
  <c r="U9" i="31"/>
  <c r="AA8" i="31"/>
  <c r="Z8" i="31"/>
  <c r="Y8" i="31"/>
  <c r="X8" i="31"/>
  <c r="W8" i="31"/>
  <c r="V8" i="31"/>
  <c r="U8" i="31"/>
  <c r="AA5" i="31"/>
  <c r="Y5" i="31"/>
  <c r="X5" i="31"/>
  <c r="U5" i="31"/>
  <c r="AA4" i="31"/>
  <c r="Y4" i="31"/>
  <c r="X4" i="31"/>
  <c r="U4" i="31"/>
  <c r="AA3" i="31"/>
  <c r="Y3" i="31"/>
  <c r="Z3" i="31" s="1"/>
  <c r="X3" i="31"/>
  <c r="V3" i="31"/>
  <c r="U3" i="31"/>
  <c r="W3" i="31" s="1"/>
  <c r="V18" i="31" l="1"/>
  <c r="W18" i="31"/>
  <c r="V23" i="31"/>
  <c r="AA3" i="37"/>
  <c r="B7" i="43" l="1"/>
  <c r="B8" i="43" s="1"/>
  <c r="B9" i="43" s="1"/>
  <c r="B10" i="43" s="1"/>
  <c r="B11" i="43" s="1"/>
  <c r="B12" i="43" s="1"/>
  <c r="B6" i="43"/>
  <c r="A6" i="43"/>
  <c r="A7" i="43" s="1"/>
  <c r="A8" i="43" s="1"/>
  <c r="A9" i="43" s="1"/>
  <c r="A10" i="43" s="1"/>
  <c r="A11" i="43" s="1"/>
  <c r="A12" i="43" s="1"/>
  <c r="AF6" i="43"/>
  <c r="AF7" i="43" s="1"/>
  <c r="AF8" i="43" s="1"/>
  <c r="AF9" i="43" s="1"/>
  <c r="AF10" i="43" s="1"/>
  <c r="AF11" i="43" s="1"/>
  <c r="AF12" i="43" s="1"/>
  <c r="K3" i="43"/>
  <c r="O3" i="43" s="1"/>
  <c r="S3" i="43" s="1"/>
  <c r="W3" i="43" s="1"/>
  <c r="AA3" i="43" s="1"/>
  <c r="AE3" i="43" s="1"/>
  <c r="AJ3" i="43" s="1"/>
  <c r="J3" i="43"/>
  <c r="N3" i="43" s="1"/>
  <c r="R3" i="43" s="1"/>
  <c r="Z3" i="43" s="1"/>
  <c r="AI3" i="43" s="1"/>
  <c r="I3" i="43"/>
  <c r="M3" i="43" s="1"/>
  <c r="Q3" i="43" s="1"/>
  <c r="U3" i="43" s="1"/>
  <c r="Y3" i="43" s="1"/>
  <c r="AC3" i="43" s="1"/>
  <c r="AH3" i="43" s="1"/>
  <c r="H3" i="43"/>
  <c r="L3" i="43" s="1"/>
  <c r="P3" i="43" s="1"/>
  <c r="T3" i="43" s="1"/>
  <c r="X3" i="43" s="1"/>
  <c r="AB3" i="43" s="1"/>
  <c r="AG3" i="43" s="1"/>
  <c r="AO3" i="43" l="1"/>
  <c r="AK3" i="43"/>
  <c r="AS3" i="43" s="1"/>
  <c r="AM3" i="43"/>
  <c r="AU3" i="43" s="1"/>
  <c r="AQ3" i="43"/>
  <c r="AN3" i="43"/>
  <c r="AV3" i="43" s="1"/>
  <c r="AR3" i="43"/>
  <c r="AP3" i="43"/>
  <c r="AL3" i="43"/>
  <c r="AT3" i="43" s="1"/>
  <c r="AS1" i="43"/>
  <c r="Z42" i="37"/>
  <c r="Z41" i="37"/>
  <c r="Z40" i="37"/>
  <c r="Z39" i="37"/>
  <c r="Z38" i="37"/>
  <c r="Z35" i="37"/>
  <c r="Z34" i="37"/>
  <c r="Z33" i="37"/>
  <c r="Z32" i="37"/>
  <c r="Z31" i="37"/>
  <c r="Z28" i="37"/>
  <c r="Z27" i="37"/>
  <c r="Z26" i="37"/>
  <c r="Z25" i="37"/>
  <c r="Z24" i="37"/>
  <c r="Z21" i="37"/>
  <c r="Z20" i="37"/>
  <c r="Z19" i="37"/>
  <c r="Z18" i="37"/>
  <c r="Z17" i="37"/>
  <c r="Z14" i="37"/>
  <c r="Z13" i="37"/>
  <c r="Z12" i="37"/>
  <c r="Z11" i="37"/>
  <c r="Z10" i="37"/>
  <c r="Z4" i="37"/>
  <c r="Z5" i="37"/>
  <c r="Z6" i="37"/>
  <c r="Z7" i="37"/>
  <c r="AD3" i="37"/>
  <c r="AC3" i="37"/>
  <c r="X38" i="37"/>
  <c r="X31" i="37"/>
  <c r="X24" i="37"/>
  <c r="X17" i="37"/>
  <c r="X10" i="37"/>
  <c r="X3" i="37"/>
  <c r="V3" i="41"/>
  <c r="X11" i="41"/>
  <c r="X10" i="41"/>
  <c r="AD3" i="41"/>
  <c r="V10" i="41"/>
  <c r="X17" i="41"/>
  <c r="X3" i="41"/>
  <c r="AA3" i="41"/>
  <c r="A1" i="41"/>
  <c r="AF42" i="41"/>
  <c r="AC42" i="41"/>
  <c r="Z42" i="41"/>
  <c r="AE42" i="41" s="1"/>
  <c r="Y42" i="41"/>
  <c r="X42" i="41"/>
  <c r="U42" i="41"/>
  <c r="AF41" i="41"/>
  <c r="AC41" i="41"/>
  <c r="Z41" i="41"/>
  <c r="AE41" i="41" s="1"/>
  <c r="Y41" i="41"/>
  <c r="X41" i="41"/>
  <c r="U41" i="41"/>
  <c r="AF40" i="41"/>
  <c r="AC40" i="41"/>
  <c r="Z40" i="41"/>
  <c r="AE40" i="41" s="1"/>
  <c r="Y40" i="41"/>
  <c r="X40" i="41"/>
  <c r="U40" i="41"/>
  <c r="AF39" i="41"/>
  <c r="AC39" i="41"/>
  <c r="Z39" i="41"/>
  <c r="AE39" i="41" s="1"/>
  <c r="Y39" i="41"/>
  <c r="X39" i="41"/>
  <c r="U39" i="41"/>
  <c r="AF38" i="41"/>
  <c r="AD38" i="41"/>
  <c r="AC38" i="41"/>
  <c r="AA38" i="41"/>
  <c r="Z38" i="41"/>
  <c r="AE38" i="41" s="1"/>
  <c r="Y38" i="41"/>
  <c r="X38" i="41"/>
  <c r="W38" i="41"/>
  <c r="V38" i="41"/>
  <c r="U38" i="41"/>
  <c r="AF37" i="41"/>
  <c r="AF36" i="41"/>
  <c r="AF35" i="41"/>
  <c r="AC35" i="41"/>
  <c r="Z35" i="41"/>
  <c r="AE35" i="41" s="1"/>
  <c r="Y35" i="41"/>
  <c r="X35" i="41"/>
  <c r="U35" i="41"/>
  <c r="AF34" i="41"/>
  <c r="AC34" i="41"/>
  <c r="Z34" i="41"/>
  <c r="AB34" i="41" s="1"/>
  <c r="Y34" i="41"/>
  <c r="X34" i="41"/>
  <c r="U34" i="41"/>
  <c r="AF33" i="41"/>
  <c r="AC33" i="41"/>
  <c r="Z33" i="41"/>
  <c r="AE33" i="41" s="1"/>
  <c r="Y33" i="41"/>
  <c r="X33" i="41"/>
  <c r="U33" i="41"/>
  <c r="AF32" i="41"/>
  <c r="AC32" i="41"/>
  <c r="Z32" i="41"/>
  <c r="AE32" i="41" s="1"/>
  <c r="Y32" i="41"/>
  <c r="X32" i="41"/>
  <c r="U32" i="41"/>
  <c r="AF31" i="41"/>
  <c r="AC31" i="41"/>
  <c r="AB31" i="41"/>
  <c r="Z31" i="41"/>
  <c r="AA31" i="41" s="1"/>
  <c r="Y31" i="41"/>
  <c r="X31" i="41"/>
  <c r="AD31" i="41" s="1"/>
  <c r="U31" i="41"/>
  <c r="V31" i="41" s="1"/>
  <c r="AF30" i="41"/>
  <c r="AF29" i="41"/>
  <c r="AF28" i="41"/>
  <c r="AC28" i="41"/>
  <c r="Z28" i="41"/>
  <c r="AB28" i="41" s="1"/>
  <c r="Y28" i="41"/>
  <c r="X28" i="41"/>
  <c r="AE28" i="41" s="1"/>
  <c r="U28" i="41"/>
  <c r="AF27" i="41"/>
  <c r="AC27" i="41"/>
  <c r="Z27" i="41"/>
  <c r="AB27" i="41" s="1"/>
  <c r="Y27" i="41"/>
  <c r="X27" i="41"/>
  <c r="AE27" i="41" s="1"/>
  <c r="U27" i="41"/>
  <c r="AF26" i="41"/>
  <c r="AC26" i="41"/>
  <c r="Z26" i="41"/>
  <c r="AB26" i="41" s="1"/>
  <c r="Y26" i="41"/>
  <c r="X26" i="41"/>
  <c r="AE26" i="41" s="1"/>
  <c r="U26" i="41"/>
  <c r="AF25" i="41"/>
  <c r="AC25" i="41"/>
  <c r="Z25" i="41"/>
  <c r="AB25" i="41" s="1"/>
  <c r="Y25" i="41"/>
  <c r="X25" i="41"/>
  <c r="AE25" i="41" s="1"/>
  <c r="U25" i="41"/>
  <c r="AF24" i="41"/>
  <c r="AC24" i="41"/>
  <c r="Z24" i="41"/>
  <c r="AB24" i="41" s="1"/>
  <c r="Y24" i="41"/>
  <c r="X24" i="41"/>
  <c r="W24" i="41"/>
  <c r="V24" i="41"/>
  <c r="U24" i="41"/>
  <c r="AF23" i="41"/>
  <c r="AF22" i="41"/>
  <c r="AF21" i="41"/>
  <c r="AC21" i="41"/>
  <c r="Z21" i="41"/>
  <c r="AE21" i="41" s="1"/>
  <c r="Y21" i="41"/>
  <c r="X21" i="41"/>
  <c r="U21" i="41"/>
  <c r="AF20" i="41"/>
  <c r="AC20" i="41"/>
  <c r="Z20" i="41"/>
  <c r="AE20" i="41" s="1"/>
  <c r="Y20" i="41"/>
  <c r="X20" i="41"/>
  <c r="U20" i="41"/>
  <c r="AF19" i="41"/>
  <c r="AC19" i="41"/>
  <c r="Z19" i="41"/>
  <c r="AE19" i="41" s="1"/>
  <c r="Y19" i="41"/>
  <c r="X19" i="41"/>
  <c r="U19" i="41"/>
  <c r="AF18" i="41"/>
  <c r="AC18" i="41"/>
  <c r="Z18" i="41"/>
  <c r="AE18" i="41" s="1"/>
  <c r="Y18" i="41"/>
  <c r="X18" i="41"/>
  <c r="U18" i="41"/>
  <c r="AF17" i="41"/>
  <c r="AC17" i="41"/>
  <c r="Z17" i="41"/>
  <c r="AE17" i="41" s="1"/>
  <c r="Y17" i="41"/>
  <c r="AD17" i="41"/>
  <c r="U17" i="41"/>
  <c r="W17" i="41" s="1"/>
  <c r="AF16" i="41"/>
  <c r="AF15" i="41"/>
  <c r="AF14" i="41"/>
  <c r="AC14" i="41"/>
  <c r="Z14" i="41"/>
  <c r="AB14" i="41" s="1"/>
  <c r="Y14" i="41"/>
  <c r="X14" i="41"/>
  <c r="AE14" i="41" s="1"/>
  <c r="U14" i="41"/>
  <c r="AF13" i="41"/>
  <c r="AC13" i="41"/>
  <c r="Z13" i="41"/>
  <c r="AB13" i="41" s="1"/>
  <c r="Y13" i="41"/>
  <c r="X13" i="41"/>
  <c r="AE13" i="41" s="1"/>
  <c r="U13" i="41"/>
  <c r="AF12" i="41"/>
  <c r="AC12" i="41"/>
  <c r="Z12" i="41"/>
  <c r="AB12" i="41" s="1"/>
  <c r="Y12" i="41"/>
  <c r="X12" i="41"/>
  <c r="AE12" i="41" s="1"/>
  <c r="U12" i="41"/>
  <c r="AF11" i="41"/>
  <c r="AC11" i="41"/>
  <c r="Z11" i="41"/>
  <c r="AB11" i="41" s="1"/>
  <c r="Y11" i="41"/>
  <c r="AE11" i="41"/>
  <c r="U11" i="41"/>
  <c r="AF10" i="41"/>
  <c r="AD10" i="41"/>
  <c r="AC10" i="41"/>
  <c r="Z10" i="41"/>
  <c r="AE10" i="41" s="1"/>
  <c r="Y10" i="41"/>
  <c r="W10" i="41"/>
  <c r="U10" i="41"/>
  <c r="AF9" i="41"/>
  <c r="AF8" i="41"/>
  <c r="AF7" i="41"/>
  <c r="AC7" i="41"/>
  <c r="Z7" i="41"/>
  <c r="AB7" i="41" s="1"/>
  <c r="Y7" i="41"/>
  <c r="X7" i="41"/>
  <c r="U7" i="41"/>
  <c r="AF6" i="41"/>
  <c r="AC6" i="41"/>
  <c r="Z6" i="41"/>
  <c r="AB6" i="41" s="1"/>
  <c r="Y6" i="41"/>
  <c r="X6" i="41"/>
  <c r="U6" i="41"/>
  <c r="AF5" i="41"/>
  <c r="AC5" i="41"/>
  <c r="Z5" i="41"/>
  <c r="AB5" i="41" s="1"/>
  <c r="Y5" i="41"/>
  <c r="X5" i="41"/>
  <c r="U5" i="41"/>
  <c r="AF4" i="41"/>
  <c r="AC4" i="41"/>
  <c r="Z4" i="41"/>
  <c r="AB4" i="41" s="1"/>
  <c r="Y4" i="41"/>
  <c r="X4" i="41"/>
  <c r="U4" i="41"/>
  <c r="AF3" i="41"/>
  <c r="AC3" i="41"/>
  <c r="AB3" i="41"/>
  <c r="Z3" i="41"/>
  <c r="Y3" i="41"/>
  <c r="U3" i="41"/>
  <c r="AF2" i="41"/>
  <c r="AS12" i="43"/>
  <c r="AS4" i="43" l="1"/>
  <c r="AT1" i="43"/>
  <c r="AI1" i="25"/>
  <c r="AJ1" i="25" s="1"/>
  <c r="AK1" i="25" s="1"/>
  <c r="AK1" i="43"/>
  <c r="AG3" i="37"/>
  <c r="AI3" i="37" s="1"/>
  <c r="AF3" i="37"/>
  <c r="AA24" i="41"/>
  <c r="AB32" i="41"/>
  <c r="AB33" i="41"/>
  <c r="AB35" i="41"/>
  <c r="W3" i="41"/>
  <c r="AE3" i="41"/>
  <c r="AE4" i="41"/>
  <c r="AE5" i="41"/>
  <c r="AE6" i="41"/>
  <c r="AE7" i="41"/>
  <c r="AA17" i="41"/>
  <c r="W31" i="41"/>
  <c r="AE31" i="41"/>
  <c r="AE34" i="41"/>
  <c r="AB17" i="41"/>
  <c r="AD24" i="41"/>
  <c r="AB10" i="41"/>
  <c r="AB38" i="41"/>
  <c r="AA10" i="41"/>
  <c r="AB18" i="41"/>
  <c r="AB19" i="41"/>
  <c r="AB20" i="41"/>
  <c r="AB21" i="41"/>
  <c r="AE24" i="41"/>
  <c r="V17" i="41"/>
  <c r="AB39" i="41"/>
  <c r="AB40" i="41"/>
  <c r="AB41" i="41"/>
  <c r="AB42" i="41"/>
  <c r="AA38" i="35"/>
  <c r="AA33" i="35"/>
  <c r="AA28" i="35"/>
  <c r="AA23" i="35"/>
  <c r="AA18" i="35"/>
  <c r="AA13" i="35"/>
  <c r="AA8" i="35"/>
  <c r="AA3" i="35"/>
  <c r="AA33" i="32"/>
  <c r="AA28" i="32"/>
  <c r="AA23" i="32"/>
  <c r="AA18" i="32"/>
  <c r="AA13" i="32"/>
  <c r="AA3" i="32"/>
  <c r="AA8" i="32"/>
  <c r="AT12" i="43"/>
  <c r="AS8" i="43"/>
  <c r="AS7" i="43"/>
  <c r="AS10" i="43"/>
  <c r="AK11" i="43"/>
  <c r="AS9" i="43"/>
  <c r="AS5" i="43"/>
  <c r="AS11" i="43"/>
  <c r="AS6" i="43"/>
  <c r="AK12" i="43"/>
  <c r="AT4" i="43" l="1"/>
  <c r="AU1" i="43"/>
  <c r="AK4" i="43"/>
  <c r="AL1" i="43"/>
  <c r="AL1" i="25"/>
  <c r="U3" i="32"/>
  <c r="AI5" i="25"/>
  <c r="AT5" i="43"/>
  <c r="AT7" i="43"/>
  <c r="AT9" i="43"/>
  <c r="AK5" i="25"/>
  <c r="AT8" i="43"/>
  <c r="AJ5" i="25"/>
  <c r="AK5" i="43"/>
  <c r="AT10" i="43"/>
  <c r="AK7" i="43"/>
  <c r="AL12" i="43"/>
  <c r="AK6" i="43"/>
  <c r="AK8" i="43"/>
  <c r="AK10" i="43"/>
  <c r="AT6" i="43"/>
  <c r="AT11" i="43"/>
  <c r="AK9" i="43"/>
  <c r="AL11" i="43"/>
  <c r="AU4" i="43" l="1"/>
  <c r="AV1" i="43"/>
  <c r="AL4" i="43"/>
  <c r="AM1" i="43"/>
  <c r="AA42" i="37"/>
  <c r="AA41" i="37"/>
  <c r="AA40" i="37"/>
  <c r="AA39" i="37"/>
  <c r="AA38" i="37"/>
  <c r="AA35" i="37"/>
  <c r="AA34" i="37"/>
  <c r="AA33" i="37"/>
  <c r="AA32" i="37"/>
  <c r="AA31" i="37"/>
  <c r="AA28" i="37"/>
  <c r="AA27" i="37"/>
  <c r="AA26" i="37"/>
  <c r="AA25" i="37"/>
  <c r="AA24" i="37"/>
  <c r="AA21" i="37"/>
  <c r="AA20" i="37"/>
  <c r="AA19" i="37"/>
  <c r="AA18" i="37"/>
  <c r="AA17" i="37"/>
  <c r="AA14" i="37"/>
  <c r="AA13" i="37"/>
  <c r="AA12" i="37"/>
  <c r="AA11" i="37"/>
  <c r="AA10" i="37"/>
  <c r="AA7" i="37"/>
  <c r="AA6" i="37"/>
  <c r="AA5" i="37"/>
  <c r="AA4" i="37"/>
  <c r="AU10" i="43"/>
  <c r="AL10" i="43"/>
  <c r="AU5" i="43"/>
  <c r="AL5" i="43"/>
  <c r="AU9" i="43"/>
  <c r="AL8" i="43"/>
  <c r="AU8" i="43"/>
  <c r="AL6" i="43"/>
  <c r="AL5" i="25"/>
  <c r="AU7" i="43"/>
  <c r="AU6" i="43"/>
  <c r="AU12" i="43"/>
  <c r="AL9" i="43"/>
  <c r="AU11" i="43"/>
  <c r="AL7" i="43"/>
  <c r="AN1" i="43" l="1"/>
  <c r="AM4" i="43"/>
  <c r="AV4" i="43"/>
  <c r="AF10" i="37"/>
  <c r="AM12" i="43"/>
  <c r="AM9" i="43"/>
  <c r="AM7" i="43"/>
  <c r="AV5" i="43"/>
  <c r="AM5" i="43"/>
  <c r="AV7" i="43"/>
  <c r="AM6" i="43"/>
  <c r="AV12" i="43"/>
  <c r="AV6" i="43"/>
  <c r="AV10" i="43"/>
  <c r="AV9" i="43"/>
  <c r="AM8" i="43"/>
  <c r="AV8" i="43"/>
  <c r="AM10" i="43"/>
  <c r="AV11" i="43"/>
  <c r="AM11" i="43"/>
  <c r="D1" i="43" l="1"/>
  <c r="AN4" i="43"/>
  <c r="H1" i="43"/>
  <c r="AN5" i="43"/>
  <c r="AN10" i="43"/>
  <c r="AN11" i="43"/>
  <c r="AN9" i="43"/>
  <c r="D5" i="43"/>
  <c r="AN7" i="43"/>
  <c r="AN8" i="43"/>
  <c r="AN12" i="43"/>
  <c r="AN6" i="43"/>
  <c r="I1" i="43" l="1"/>
  <c r="H4" i="43"/>
  <c r="D4" i="43"/>
  <c r="E1" i="43"/>
  <c r="D11" i="43"/>
  <c r="H10" i="43"/>
  <c r="H6" i="43"/>
  <c r="D12" i="43"/>
  <c r="H9" i="43"/>
  <c r="H12" i="43"/>
  <c r="H8" i="43"/>
  <c r="D10" i="43"/>
  <c r="D6" i="43"/>
  <c r="D7" i="43"/>
  <c r="E5" i="43"/>
  <c r="H11" i="43"/>
  <c r="H7" i="43"/>
  <c r="D9" i="43"/>
  <c r="D8" i="43"/>
  <c r="H5" i="43"/>
  <c r="I4" i="43" l="1"/>
  <c r="J1" i="43"/>
  <c r="E4" i="43"/>
  <c r="F1" i="43"/>
  <c r="AH3" i="37"/>
  <c r="AH4" i="37"/>
  <c r="AH5" i="37"/>
  <c r="AH6" i="37"/>
  <c r="AH7" i="37"/>
  <c r="AH8" i="37"/>
  <c r="AH9" i="37"/>
  <c r="AH10" i="37"/>
  <c r="AH11" i="37"/>
  <c r="AH12" i="37"/>
  <c r="AH13" i="37"/>
  <c r="AH14" i="37"/>
  <c r="AH15" i="37"/>
  <c r="AH16" i="37"/>
  <c r="AH17" i="37"/>
  <c r="AH18" i="37"/>
  <c r="AH19" i="37"/>
  <c r="AH20" i="37"/>
  <c r="AH21" i="37"/>
  <c r="AH22" i="37"/>
  <c r="AH23" i="37"/>
  <c r="AH24" i="37"/>
  <c r="AH25" i="37"/>
  <c r="AH26" i="37"/>
  <c r="AH27" i="37"/>
  <c r="AH28" i="37"/>
  <c r="AH29" i="37"/>
  <c r="AH30" i="37"/>
  <c r="AH31" i="37"/>
  <c r="AH32" i="37"/>
  <c r="AH33" i="37"/>
  <c r="AH34" i="37"/>
  <c r="AH35" i="37"/>
  <c r="AH36" i="37"/>
  <c r="AH37" i="37"/>
  <c r="AH38" i="37"/>
  <c r="AH39" i="37"/>
  <c r="AH40" i="37"/>
  <c r="AH41" i="37"/>
  <c r="AH42" i="37"/>
  <c r="AH2" i="37"/>
  <c r="E12" i="43"/>
  <c r="I6" i="43"/>
  <c r="E9" i="43"/>
  <c r="I11" i="43"/>
  <c r="I10" i="43"/>
  <c r="I7" i="43"/>
  <c r="I12" i="43"/>
  <c r="E7" i="43"/>
  <c r="I9" i="43"/>
  <c r="I8" i="43"/>
  <c r="E10" i="43"/>
  <c r="E11" i="43"/>
  <c r="E6" i="43"/>
  <c r="I5" i="43"/>
  <c r="E8" i="43"/>
  <c r="F4" i="43" l="1"/>
  <c r="G1" i="43"/>
  <c r="J4" i="43"/>
  <c r="K1" i="43"/>
  <c r="AG39" i="37"/>
  <c r="AD39" i="37"/>
  <c r="AD6" i="37"/>
  <c r="X6" i="25"/>
  <c r="A1" i="37"/>
  <c r="AE42" i="37"/>
  <c r="AE41" i="37"/>
  <c r="AE40" i="37"/>
  <c r="AE39" i="37"/>
  <c r="AE38" i="37"/>
  <c r="AE35" i="37"/>
  <c r="AE34" i="37"/>
  <c r="AE33" i="37"/>
  <c r="AE32" i="37"/>
  <c r="AE31" i="37"/>
  <c r="AE28" i="37"/>
  <c r="AE27" i="37"/>
  <c r="AE26" i="37"/>
  <c r="AE25" i="37"/>
  <c r="AE24" i="37"/>
  <c r="AE21" i="37"/>
  <c r="AE20" i="37"/>
  <c r="AE19" i="37"/>
  <c r="AE18" i="37"/>
  <c r="AE17" i="37"/>
  <c r="AE14" i="37"/>
  <c r="AE13" i="37"/>
  <c r="AE12" i="37"/>
  <c r="AE11" i="37"/>
  <c r="AE10" i="37"/>
  <c r="AE7" i="37"/>
  <c r="AE6" i="37"/>
  <c r="AE5" i="37"/>
  <c r="AE4" i="37"/>
  <c r="AE3" i="37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AB40" i="35"/>
  <c r="AB39" i="35"/>
  <c r="AB38" i="35"/>
  <c r="AB35" i="35"/>
  <c r="AB34" i="35"/>
  <c r="AB33" i="35"/>
  <c r="AB30" i="35"/>
  <c r="AB29" i="35"/>
  <c r="AB28" i="35"/>
  <c r="AB25" i="35"/>
  <c r="AB24" i="35"/>
  <c r="AB23" i="35"/>
  <c r="AB20" i="35"/>
  <c r="AB19" i="35"/>
  <c r="AB18" i="35"/>
  <c r="AB15" i="35"/>
  <c r="AB14" i="35"/>
  <c r="AB13" i="35"/>
  <c r="AB10" i="35"/>
  <c r="AB9" i="35"/>
  <c r="AB8" i="35"/>
  <c r="AB5" i="35"/>
  <c r="AB4" i="35"/>
  <c r="AB3" i="35"/>
  <c r="AB40" i="32"/>
  <c r="AB39" i="32"/>
  <c r="AB38" i="32"/>
  <c r="AB35" i="32"/>
  <c r="AB34" i="32"/>
  <c r="AB33" i="32"/>
  <c r="AB30" i="32"/>
  <c r="AB29" i="32"/>
  <c r="AB28" i="32"/>
  <c r="AB25" i="32"/>
  <c r="AB24" i="32"/>
  <c r="AB23" i="32"/>
  <c r="AB20" i="32"/>
  <c r="AB19" i="32"/>
  <c r="AB18" i="32"/>
  <c r="AB15" i="32"/>
  <c r="AB14" i="32"/>
  <c r="AB13" i="32"/>
  <c r="AB10" i="32"/>
  <c r="AB9" i="32"/>
  <c r="AB8" i="32"/>
  <c r="AB4" i="32"/>
  <c r="AB5" i="32"/>
  <c r="AB3" i="32"/>
  <c r="AB42" i="37"/>
  <c r="AG42" i="37" s="1"/>
  <c r="U42" i="37"/>
  <c r="AB41" i="37"/>
  <c r="AG41" i="37" s="1"/>
  <c r="U41" i="37"/>
  <c r="AB40" i="37"/>
  <c r="AD40" i="37" s="1"/>
  <c r="U40" i="37"/>
  <c r="AB39" i="37"/>
  <c r="U39" i="37"/>
  <c r="AB38" i="37"/>
  <c r="Y38" i="37"/>
  <c r="U38" i="37"/>
  <c r="AD35" i="37"/>
  <c r="AB35" i="37"/>
  <c r="AG35" i="37" s="1"/>
  <c r="U35" i="37"/>
  <c r="AB34" i="37"/>
  <c r="AG34" i="37" s="1"/>
  <c r="U34" i="37"/>
  <c r="AB33" i="37"/>
  <c r="AG33" i="37" s="1"/>
  <c r="U33" i="37"/>
  <c r="AB32" i="37"/>
  <c r="AD32" i="37" s="1"/>
  <c r="U32" i="37"/>
  <c r="AB31" i="37"/>
  <c r="U31" i="37"/>
  <c r="AF31" i="37" s="1"/>
  <c r="AB28" i="37"/>
  <c r="AD28" i="37" s="1"/>
  <c r="U28" i="37"/>
  <c r="AD27" i="37"/>
  <c r="AB27" i="37"/>
  <c r="AG27" i="37" s="1"/>
  <c r="U27" i="37"/>
  <c r="AB26" i="37"/>
  <c r="AG26" i="37" s="1"/>
  <c r="U26" i="37"/>
  <c r="AB25" i="37"/>
  <c r="AG25" i="37" s="1"/>
  <c r="U25" i="37"/>
  <c r="AF24" i="37" s="1"/>
  <c r="AB24" i="37"/>
  <c r="AC24" i="37" s="1"/>
  <c r="U24" i="37"/>
  <c r="AB21" i="37"/>
  <c r="AD21" i="37" s="1"/>
  <c r="U21" i="37"/>
  <c r="AB20" i="37"/>
  <c r="AD20" i="37" s="1"/>
  <c r="U20" i="37"/>
  <c r="AD19" i="37"/>
  <c r="AB19" i="37"/>
  <c r="AG19" i="37" s="1"/>
  <c r="U19" i="37"/>
  <c r="AB18" i="37"/>
  <c r="AG18" i="37" s="1"/>
  <c r="U18" i="37"/>
  <c r="AB17" i="37"/>
  <c r="U17" i="37"/>
  <c r="AF17" i="37" s="1"/>
  <c r="AB14" i="37"/>
  <c r="AG14" i="37" s="1"/>
  <c r="AD14" i="37"/>
  <c r="U14" i="37"/>
  <c r="AB13" i="37"/>
  <c r="AD13" i="37" s="1"/>
  <c r="U13" i="37"/>
  <c r="AB12" i="37"/>
  <c r="AG12" i="37" s="1"/>
  <c r="U12" i="37"/>
  <c r="AD11" i="37"/>
  <c r="AB11" i="37"/>
  <c r="AG11" i="37" s="1"/>
  <c r="U11" i="37"/>
  <c r="AB10" i="37"/>
  <c r="AC10" i="37" s="1"/>
  <c r="U10" i="37"/>
  <c r="AD7" i="37"/>
  <c r="AB7" i="37"/>
  <c r="AG7" i="37" s="1"/>
  <c r="U7" i="37"/>
  <c r="AB6" i="37"/>
  <c r="AG6" i="37" s="1"/>
  <c r="U6" i="37"/>
  <c r="AB5" i="37"/>
  <c r="AG5" i="37" s="1"/>
  <c r="U5" i="37"/>
  <c r="AB4" i="37"/>
  <c r="AG4" i="37" s="1"/>
  <c r="U4" i="37"/>
  <c r="AB3" i="37"/>
  <c r="U3" i="37"/>
  <c r="F11" i="43"/>
  <c r="J12" i="43"/>
  <c r="J8" i="43"/>
  <c r="J5" i="43"/>
  <c r="J10" i="43"/>
  <c r="J7" i="43"/>
  <c r="F12" i="43"/>
  <c r="F9" i="43"/>
  <c r="F5" i="43"/>
  <c r="AI6" i="25"/>
  <c r="F7" i="43"/>
  <c r="F10" i="43"/>
  <c r="J6" i="43"/>
  <c r="F6" i="43"/>
  <c r="J11" i="43"/>
  <c r="J9" i="43"/>
  <c r="F8" i="43"/>
  <c r="Y1" i="25" l="1"/>
  <c r="AA1" i="25"/>
  <c r="Z1" i="25"/>
  <c r="AF1" i="25"/>
  <c r="AH1" i="25"/>
  <c r="AG1" i="25"/>
  <c r="AO1" i="43"/>
  <c r="G4" i="43"/>
  <c r="K4" i="43"/>
  <c r="AG1" i="43"/>
  <c r="X7" i="25"/>
  <c r="AG13" i="37"/>
  <c r="AG21" i="37"/>
  <c r="AD34" i="37"/>
  <c r="AD42" i="37"/>
  <c r="AG40" i="37"/>
  <c r="AC38" i="37"/>
  <c r="Y17" i="37"/>
  <c r="AC31" i="37"/>
  <c r="Y31" i="37"/>
  <c r="AG24" i="37"/>
  <c r="AG31" i="37"/>
  <c r="AC17" i="37"/>
  <c r="AD26" i="37"/>
  <c r="AD18" i="37"/>
  <c r="AG32" i="37"/>
  <c r="AG17" i="37"/>
  <c r="Y3" i="37"/>
  <c r="Y24" i="37"/>
  <c r="AG10" i="37"/>
  <c r="AG28" i="37"/>
  <c r="AD10" i="37"/>
  <c r="AD38" i="37"/>
  <c r="AG20" i="37"/>
  <c r="AD31" i="37"/>
  <c r="AG38" i="37"/>
  <c r="AF38" i="37"/>
  <c r="AD24" i="37"/>
  <c r="AD12" i="37"/>
  <c r="AD4" i="37"/>
  <c r="AD5" i="37"/>
  <c r="AD17" i="37"/>
  <c r="AD25" i="37"/>
  <c r="AD33" i="37"/>
  <c r="AD41" i="37"/>
  <c r="Y10" i="37"/>
  <c r="W23" i="29"/>
  <c r="U25" i="29"/>
  <c r="Z5" i="25"/>
  <c r="G5" i="43"/>
  <c r="AK6" i="25"/>
  <c r="G11" i="43"/>
  <c r="AO12" i="43"/>
  <c r="AA5" i="25"/>
  <c r="K6" i="43"/>
  <c r="G8" i="43"/>
  <c r="AA3" i="25"/>
  <c r="AG5" i="43"/>
  <c r="G6" i="43"/>
  <c r="K9" i="43"/>
  <c r="G9" i="43"/>
  <c r="Y5" i="25"/>
  <c r="K12" i="43"/>
  <c r="G12" i="43"/>
  <c r="K5" i="43"/>
  <c r="K10" i="43"/>
  <c r="K8" i="43"/>
  <c r="G10" i="43"/>
  <c r="AL6" i="25"/>
  <c r="K11" i="43"/>
  <c r="G7" i="43"/>
  <c r="K7" i="43"/>
  <c r="AO11" i="43"/>
  <c r="AJ6" i="25"/>
  <c r="AP1" i="43" l="1"/>
  <c r="AO4" i="43"/>
  <c r="AH1" i="43"/>
  <c r="AG4" i="43"/>
  <c r="X8" i="25"/>
  <c r="W28" i="29"/>
  <c r="W18" i="29"/>
  <c r="W13" i="29"/>
  <c r="W8" i="29"/>
  <c r="W3" i="29"/>
  <c r="Z6" i="25"/>
  <c r="AF6" i="25"/>
  <c r="AF5" i="25"/>
  <c r="AG12" i="43"/>
  <c r="AG7" i="43"/>
  <c r="AH5" i="43"/>
  <c r="AG11" i="43"/>
  <c r="Z7" i="25"/>
  <c r="AH7" i="25"/>
  <c r="AG3" i="25"/>
  <c r="AO8" i="43"/>
  <c r="AL7" i="25"/>
  <c r="AH3" i="25"/>
  <c r="AG8" i="43"/>
  <c r="AA9" i="25"/>
  <c r="Y8" i="25"/>
  <c r="AG7" i="25"/>
  <c r="AO9" i="43"/>
  <c r="AA10" i="25"/>
  <c r="Y6" i="25"/>
  <c r="AH8" i="25"/>
  <c r="Z3" i="25"/>
  <c r="AP12" i="43"/>
  <c r="AO6" i="43"/>
  <c r="AK7" i="25"/>
  <c r="AA8" i="25"/>
  <c r="Y7" i="25"/>
  <c r="AG8" i="25"/>
  <c r="AF3" i="25"/>
  <c r="AJ7" i="25"/>
  <c r="AO5" i="43"/>
  <c r="AG5" i="25"/>
  <c r="AA6" i="25"/>
  <c r="AH5" i="25"/>
  <c r="AH6" i="25"/>
  <c r="Y3" i="25"/>
  <c r="AO7" i="43"/>
  <c r="AG9" i="43"/>
  <c r="Z8" i="25"/>
  <c r="AG6" i="43"/>
  <c r="AA7" i="25"/>
  <c r="AF7" i="25"/>
  <c r="AF8" i="25"/>
  <c r="AI7" i="25"/>
  <c r="AO10" i="43"/>
  <c r="AG10" i="43"/>
  <c r="AG6" i="25"/>
  <c r="Y4" i="25" l="1"/>
  <c r="AF4" i="25"/>
  <c r="AA4" i="25"/>
  <c r="Z4" i="25"/>
  <c r="AH4" i="25"/>
  <c r="AG4" i="25"/>
  <c r="AP4" i="43"/>
  <c r="AQ1" i="43"/>
  <c r="AI1" i="43"/>
  <c r="AH4" i="43"/>
  <c r="X9" i="25"/>
  <c r="A1" i="29"/>
  <c r="A1" i="35"/>
  <c r="A1" i="31"/>
  <c r="A1" i="32"/>
  <c r="AG9" i="25"/>
  <c r="AP10" i="43"/>
  <c r="AH6" i="43"/>
  <c r="AI8" i="25"/>
  <c r="AH8" i="43"/>
  <c r="AH7" i="43"/>
  <c r="AH9" i="43"/>
  <c r="AH9" i="25"/>
  <c r="AP9" i="43"/>
  <c r="AP8" i="43"/>
  <c r="AP7" i="43"/>
  <c r="AJ8" i="25"/>
  <c r="AF9" i="25"/>
  <c r="AL8" i="25"/>
  <c r="AP6" i="43"/>
  <c r="Y9" i="25"/>
  <c r="AP11" i="43"/>
  <c r="AH12" i="43"/>
  <c r="AH11" i="43"/>
  <c r="Z9" i="25"/>
  <c r="AH10" i="43"/>
  <c r="AK8" i="25"/>
  <c r="AP5" i="43"/>
  <c r="T1" i="25" l="1"/>
  <c r="W1" i="25"/>
  <c r="I1" i="25"/>
  <c r="U1" i="25"/>
  <c r="L1" i="25"/>
  <c r="S1" i="25"/>
  <c r="K1" i="25"/>
  <c r="R1" i="25"/>
  <c r="J1" i="25"/>
  <c r="Q1" i="25"/>
  <c r="P1" i="25"/>
  <c r="O1" i="25"/>
  <c r="N1" i="25"/>
  <c r="V1" i="25"/>
  <c r="M1" i="25"/>
  <c r="C1" i="25"/>
  <c r="E1" i="25"/>
  <c r="T1" i="43"/>
  <c r="O1" i="43"/>
  <c r="N1" i="43"/>
  <c r="M1" i="43"/>
  <c r="L1" i="43"/>
  <c r="P1" i="43"/>
  <c r="AQ4" i="43"/>
  <c r="AR1" i="43"/>
  <c r="X1" i="43"/>
  <c r="AB1" i="43"/>
  <c r="AI4" i="43"/>
  <c r="AJ1" i="43"/>
  <c r="X10" i="25"/>
  <c r="H1" i="25"/>
  <c r="G1" i="25"/>
  <c r="D1" i="25"/>
  <c r="F1" i="25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Z40" i="35"/>
  <c r="Z39" i="35"/>
  <c r="Z38" i="35"/>
  <c r="Z35" i="35"/>
  <c r="Z34" i="35"/>
  <c r="Z33" i="35"/>
  <c r="Z30" i="35"/>
  <c r="Z29" i="35"/>
  <c r="Z28" i="35"/>
  <c r="Z25" i="35"/>
  <c r="Z24" i="35"/>
  <c r="Z23" i="35"/>
  <c r="Z20" i="35"/>
  <c r="Z19" i="35"/>
  <c r="Z18" i="35"/>
  <c r="Z15" i="35"/>
  <c r="Z14" i="35"/>
  <c r="Z13" i="35"/>
  <c r="Z10" i="35"/>
  <c r="Z9" i="35"/>
  <c r="Z8" i="35"/>
  <c r="Z4" i="35"/>
  <c r="Z5" i="35"/>
  <c r="Z3" i="35"/>
  <c r="U39" i="35"/>
  <c r="U40" i="35"/>
  <c r="U38" i="35"/>
  <c r="U34" i="35"/>
  <c r="U35" i="35"/>
  <c r="U33" i="35"/>
  <c r="W33" i="35" s="1"/>
  <c r="W38" i="35"/>
  <c r="V38" i="35"/>
  <c r="U30" i="35"/>
  <c r="U29" i="35"/>
  <c r="W28" i="35"/>
  <c r="V28" i="35"/>
  <c r="U28" i="35"/>
  <c r="U25" i="35"/>
  <c r="U24" i="35"/>
  <c r="W23" i="35"/>
  <c r="V23" i="35"/>
  <c r="U23" i="35"/>
  <c r="U20" i="35"/>
  <c r="U19" i="35"/>
  <c r="W18" i="35"/>
  <c r="V18" i="35"/>
  <c r="U18" i="35"/>
  <c r="U15" i="35"/>
  <c r="U14" i="35"/>
  <c r="W13" i="35"/>
  <c r="V13" i="35"/>
  <c r="U13" i="35"/>
  <c r="U10" i="35"/>
  <c r="U9" i="35"/>
  <c r="W8" i="35"/>
  <c r="V8" i="35"/>
  <c r="U8" i="35"/>
  <c r="U5" i="35"/>
  <c r="U4" i="35"/>
  <c r="W3" i="35"/>
  <c r="V3" i="35"/>
  <c r="U3" i="35"/>
  <c r="AG10" i="25"/>
  <c r="T12" i="25"/>
  <c r="C8" i="25"/>
  <c r="G5" i="25"/>
  <c r="AI6" i="43"/>
  <c r="L5" i="43"/>
  <c r="AQ12" i="43"/>
  <c r="Y10" i="25"/>
  <c r="T8" i="25"/>
  <c r="C10" i="25"/>
  <c r="G3" i="25"/>
  <c r="AI9" i="25"/>
  <c r="AQ9" i="43"/>
  <c r="AI12" i="43"/>
  <c r="I5" i="25"/>
  <c r="T6" i="25"/>
  <c r="T10" i="25"/>
  <c r="C11" i="25"/>
  <c r="D3" i="25"/>
  <c r="AQ11" i="43"/>
  <c r="AI9" i="43"/>
  <c r="W5" i="25"/>
  <c r="T11" i="25"/>
  <c r="F5" i="25"/>
  <c r="C12" i="25"/>
  <c r="AK9" i="25"/>
  <c r="AI7" i="43"/>
  <c r="W3" i="25"/>
  <c r="T7" i="25"/>
  <c r="F3" i="25"/>
  <c r="C7" i="25"/>
  <c r="AI8" i="43"/>
  <c r="AI11" i="43"/>
  <c r="AL9" i="25"/>
  <c r="Z10" i="25"/>
  <c r="T5" i="25"/>
  <c r="C3" i="25"/>
  <c r="C6" i="25"/>
  <c r="AI5" i="43"/>
  <c r="AQ6" i="43"/>
  <c r="AI10" i="43"/>
  <c r="AH10" i="25"/>
  <c r="T3" i="25"/>
  <c r="C5" i="25"/>
  <c r="H5" i="25"/>
  <c r="AQ10" i="43"/>
  <c r="AJ9" i="25"/>
  <c r="AQ7" i="43"/>
  <c r="AF10" i="25"/>
  <c r="T9" i="25"/>
  <c r="C9" i="25"/>
  <c r="H3" i="25"/>
  <c r="AQ5" i="43"/>
  <c r="AQ8" i="43"/>
  <c r="T4" i="25" l="1"/>
  <c r="C4" i="25"/>
  <c r="H4" i="25"/>
  <c r="G4" i="25"/>
  <c r="F4" i="25"/>
  <c r="D4" i="25"/>
  <c r="AR4" i="43"/>
  <c r="T4" i="43"/>
  <c r="U1" i="43"/>
  <c r="AJ4" i="43"/>
  <c r="Q1" i="43"/>
  <c r="P4" i="43"/>
  <c r="Y1" i="43"/>
  <c r="X4" i="43"/>
  <c r="N4" i="43"/>
  <c r="AB4" i="43"/>
  <c r="AC1" i="43"/>
  <c r="L4" i="43"/>
  <c r="M4" i="43"/>
  <c r="O4" i="43"/>
  <c r="V33" i="35"/>
  <c r="U39" i="32"/>
  <c r="W38" i="32" s="1"/>
  <c r="U40" i="32"/>
  <c r="U38" i="32"/>
  <c r="U4" i="32"/>
  <c r="U5" i="32"/>
  <c r="I11" i="25"/>
  <c r="AG11" i="25"/>
  <c r="S7" i="25"/>
  <c r="U8" i="25"/>
  <c r="U9" i="25"/>
  <c r="M6" i="25"/>
  <c r="J10" i="25"/>
  <c r="M7" i="25"/>
  <c r="J7" i="25"/>
  <c r="M8" i="25"/>
  <c r="N5" i="25"/>
  <c r="F12" i="25"/>
  <c r="E6" i="25"/>
  <c r="H9" i="25"/>
  <c r="G9" i="25"/>
  <c r="T8" i="43"/>
  <c r="M10" i="43"/>
  <c r="AR7" i="43"/>
  <c r="M12" i="43"/>
  <c r="X7" i="43"/>
  <c r="AJ9" i="43"/>
  <c r="N10" i="43"/>
  <c r="O5" i="43"/>
  <c r="AJ12" i="43"/>
  <c r="L10" i="43"/>
  <c r="M6" i="43"/>
  <c r="O12" i="43"/>
  <c r="W9" i="25"/>
  <c r="AH11" i="25"/>
  <c r="U12" i="25"/>
  <c r="U11" i="25"/>
  <c r="V10" i="25"/>
  <c r="N6" i="25"/>
  <c r="M11" i="25"/>
  <c r="K5" i="25"/>
  <c r="K10" i="25"/>
  <c r="K11" i="25"/>
  <c r="J9" i="25"/>
  <c r="F6" i="25"/>
  <c r="E12" i="25"/>
  <c r="H10" i="25"/>
  <c r="G10" i="25"/>
  <c r="AB11" i="43"/>
  <c r="L8" i="43"/>
  <c r="N6" i="43"/>
  <c r="AB8" i="43"/>
  <c r="O11" i="43"/>
  <c r="O8" i="43"/>
  <c r="O6" i="43"/>
  <c r="O8" i="25"/>
  <c r="N11" i="43"/>
  <c r="N9" i="43"/>
  <c r="O9" i="25"/>
  <c r="O11" i="25"/>
  <c r="I9" i="25"/>
  <c r="W10" i="25"/>
  <c r="AF11" i="25"/>
  <c r="V7" i="25"/>
  <c r="S3" i="25"/>
  <c r="U7" i="25"/>
  <c r="M10" i="25"/>
  <c r="K9" i="25"/>
  <c r="J11" i="25"/>
  <c r="N8" i="25"/>
  <c r="L11" i="25"/>
  <c r="K8" i="25"/>
  <c r="F7" i="25"/>
  <c r="E3" i="25"/>
  <c r="H11" i="25"/>
  <c r="D6" i="25"/>
  <c r="X8" i="43"/>
  <c r="T10" i="43"/>
  <c r="AR11" i="43"/>
  <c r="AJ10" i="25"/>
  <c r="T6" i="43"/>
  <c r="AB5" i="43"/>
  <c r="AI10" i="25"/>
  <c r="AJ6" i="43"/>
  <c r="AJ7" i="43"/>
  <c r="AJ8" i="43"/>
  <c r="AB6" i="43"/>
  <c r="I10" i="25"/>
  <c r="W11" i="25"/>
  <c r="V8" i="25"/>
  <c r="S12" i="25"/>
  <c r="U6" i="25"/>
  <c r="S11" i="25"/>
  <c r="L3" i="25"/>
  <c r="L9" i="25"/>
  <c r="L10" i="25"/>
  <c r="J12" i="25"/>
  <c r="N10" i="25"/>
  <c r="L12" i="25"/>
  <c r="E10" i="25"/>
  <c r="E11" i="25"/>
  <c r="G11" i="25"/>
  <c r="D5" i="25"/>
  <c r="O9" i="43"/>
  <c r="L7" i="43"/>
  <c r="P5" i="43"/>
  <c r="L6" i="43"/>
  <c r="T7" i="43"/>
  <c r="R12" i="25"/>
  <c r="O7" i="43"/>
  <c r="AR9" i="43"/>
  <c r="X5" i="43"/>
  <c r="AK10" i="25"/>
  <c r="I12" i="25"/>
  <c r="W12" i="25"/>
  <c r="V11" i="25"/>
  <c r="S5" i="25"/>
  <c r="V3" i="25"/>
  <c r="U5" i="25"/>
  <c r="L8" i="25"/>
  <c r="N3" i="25"/>
  <c r="L6" i="25"/>
  <c r="M12" i="25"/>
  <c r="N9" i="25"/>
  <c r="F8" i="25"/>
  <c r="E9" i="25"/>
  <c r="H12" i="25"/>
  <c r="G12" i="25"/>
  <c r="N8" i="43"/>
  <c r="P10" i="43"/>
  <c r="P11" i="43"/>
  <c r="L9" i="43"/>
  <c r="L12" i="43"/>
  <c r="O7" i="25"/>
  <c r="T12" i="43"/>
  <c r="AB7" i="43"/>
  <c r="X11" i="43"/>
  <c r="T11" i="43"/>
  <c r="AR6" i="43"/>
  <c r="AL10" i="25"/>
  <c r="I6" i="25"/>
  <c r="W6" i="25"/>
  <c r="V6" i="25"/>
  <c r="U10" i="25"/>
  <c r="S8" i="25"/>
  <c r="S9" i="25"/>
  <c r="N7" i="25"/>
  <c r="I3" i="25"/>
  <c r="L5" i="25"/>
  <c r="K6" i="25"/>
  <c r="M5" i="25"/>
  <c r="F9" i="25"/>
  <c r="E8" i="25"/>
  <c r="H6" i="25"/>
  <c r="G6" i="25"/>
  <c r="X9" i="43"/>
  <c r="AR8" i="43"/>
  <c r="R11" i="25"/>
  <c r="M8" i="43"/>
  <c r="AR5" i="43"/>
  <c r="N5" i="43"/>
  <c r="O12" i="25"/>
  <c r="P6" i="43"/>
  <c r="X10" i="43"/>
  <c r="AB12" i="43"/>
  <c r="T5" i="43"/>
  <c r="N12" i="43"/>
  <c r="I8" i="25"/>
  <c r="W7" i="25"/>
  <c r="U3" i="25"/>
  <c r="V5" i="25"/>
  <c r="V12" i="25"/>
  <c r="L7" i="25"/>
  <c r="J5" i="25"/>
  <c r="J3" i="25"/>
  <c r="M3" i="25"/>
  <c r="J8" i="25"/>
  <c r="K12" i="25"/>
  <c r="F10" i="25"/>
  <c r="E7" i="25"/>
  <c r="H7" i="25"/>
  <c r="G7" i="25"/>
  <c r="P7" i="43"/>
  <c r="O10" i="25"/>
  <c r="M11" i="43"/>
  <c r="L11" i="43"/>
  <c r="P8" i="43"/>
  <c r="M9" i="43"/>
  <c r="AJ11" i="43"/>
  <c r="T9" i="43"/>
  <c r="AB9" i="43"/>
  <c r="P9" i="43"/>
  <c r="N7" i="43"/>
  <c r="O10" i="43"/>
  <c r="I7" i="25"/>
  <c r="W8" i="25"/>
  <c r="V9" i="25"/>
  <c r="S10" i="25"/>
  <c r="S6" i="25"/>
  <c r="K3" i="25"/>
  <c r="N11" i="25"/>
  <c r="J6" i="25"/>
  <c r="N12" i="25"/>
  <c r="M9" i="25"/>
  <c r="K7" i="25"/>
  <c r="F11" i="25"/>
  <c r="E5" i="25"/>
  <c r="H8" i="25"/>
  <c r="G8" i="25"/>
  <c r="AJ10" i="43"/>
  <c r="M7" i="43"/>
  <c r="M5" i="43"/>
  <c r="AR10" i="43"/>
  <c r="AJ5" i="43"/>
  <c r="X6" i="43"/>
  <c r="AB10" i="43"/>
  <c r="X12" i="43"/>
  <c r="P12" i="43"/>
  <c r="AR12" i="43"/>
  <c r="O6" i="25"/>
  <c r="AE10" i="25" l="1"/>
  <c r="AE6" i="25"/>
  <c r="AE7" i="25"/>
  <c r="AE9" i="25"/>
  <c r="AE8" i="25"/>
  <c r="AE5" i="25"/>
  <c r="AC7" i="25"/>
  <c r="AD7" i="25" s="1"/>
  <c r="AB9" i="25"/>
  <c r="AC9" i="25" s="1"/>
  <c r="AD9" i="25" s="1"/>
  <c r="AB6" i="25"/>
  <c r="AC6" i="25" s="1"/>
  <c r="AD6" i="25" s="1"/>
  <c r="AB8" i="25"/>
  <c r="AC8" i="25" s="1"/>
  <c r="AD8" i="25" s="1"/>
  <c r="AB10" i="25"/>
  <c r="AC10" i="25" s="1"/>
  <c r="AD10" i="25" s="1"/>
  <c r="AB7" i="25"/>
  <c r="AB5" i="25"/>
  <c r="AC5" i="25" s="1"/>
  <c r="AD5" i="25" s="1"/>
  <c r="W4" i="25"/>
  <c r="V4" i="25"/>
  <c r="S4" i="25"/>
  <c r="U4" i="25"/>
  <c r="M4" i="25"/>
  <c r="J4" i="25"/>
  <c r="I4" i="25"/>
  <c r="N4" i="25"/>
  <c r="L4" i="25"/>
  <c r="K4" i="25"/>
  <c r="E4" i="25"/>
  <c r="R3" i="25"/>
  <c r="Y4" i="43"/>
  <c r="Z1" i="43"/>
  <c r="U4" i="43"/>
  <c r="V1" i="43"/>
  <c r="Q4" i="43"/>
  <c r="R1" i="43"/>
  <c r="AC4" i="43"/>
  <c r="AD1" i="43"/>
  <c r="AD4" i="43" s="1"/>
  <c r="V38" i="32"/>
  <c r="U11" i="43"/>
  <c r="P9" i="25"/>
  <c r="AK11" i="25"/>
  <c r="AC12" i="43"/>
  <c r="Q12" i="43"/>
  <c r="Y5" i="43"/>
  <c r="U12" i="43"/>
  <c r="Y6" i="43"/>
  <c r="Q8" i="43"/>
  <c r="Y10" i="43"/>
  <c r="Q11" i="43"/>
  <c r="Q7" i="43"/>
  <c r="P8" i="25"/>
  <c r="U6" i="43"/>
  <c r="AH12" i="25"/>
  <c r="Q10" i="43"/>
  <c r="P10" i="25"/>
  <c r="Y8" i="43"/>
  <c r="AC11" i="43"/>
  <c r="U9" i="43"/>
  <c r="AC5" i="43"/>
  <c r="P6" i="25"/>
  <c r="Y9" i="43"/>
  <c r="AG12" i="25"/>
  <c r="U8" i="43"/>
  <c r="Q9" i="43"/>
  <c r="AC9" i="43"/>
  <c r="AC7" i="43"/>
  <c r="AL11" i="25"/>
  <c r="Y12" i="43"/>
  <c r="Q9" i="25"/>
  <c r="AI11" i="25"/>
  <c r="O5" i="25"/>
  <c r="Q12" i="25"/>
  <c r="U5" i="43"/>
  <c r="P5" i="25"/>
  <c r="AF12" i="25"/>
  <c r="Y11" i="43"/>
  <c r="AC8" i="43"/>
  <c r="AJ11" i="25"/>
  <c r="Q6" i="43"/>
  <c r="P12" i="25"/>
  <c r="Y7" i="43"/>
  <c r="D12" i="25"/>
  <c r="U7" i="43"/>
  <c r="P11" i="25"/>
  <c r="Q5" i="43"/>
  <c r="U10" i="43"/>
  <c r="P7" i="25"/>
  <c r="AC6" i="43"/>
  <c r="AC10" i="43"/>
  <c r="Q5" i="25"/>
  <c r="AI3" i="25" l="1"/>
  <c r="R4" i="25"/>
  <c r="V4" i="43"/>
  <c r="AE1" i="43"/>
  <c r="R4" i="43"/>
  <c r="S1" i="43"/>
  <c r="Z4" i="43"/>
  <c r="AA1" i="43"/>
  <c r="W1" i="43"/>
  <c r="U8" i="32"/>
  <c r="U35" i="32"/>
  <c r="U34" i="32"/>
  <c r="U33" i="32"/>
  <c r="V33" i="32" s="1"/>
  <c r="U30" i="32"/>
  <c r="U29" i="32"/>
  <c r="U28" i="32"/>
  <c r="W28" i="32" s="1"/>
  <c r="U25" i="32"/>
  <c r="U24" i="32"/>
  <c r="U23" i="32"/>
  <c r="W23" i="32" s="1"/>
  <c r="U20" i="32"/>
  <c r="U19" i="32"/>
  <c r="U18" i="32"/>
  <c r="W18" i="32" s="1"/>
  <c r="U15" i="32"/>
  <c r="U14" i="32"/>
  <c r="U13" i="32"/>
  <c r="V13" i="32" s="1"/>
  <c r="U10" i="32"/>
  <c r="U9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Q10" i="25"/>
  <c r="Z9" i="43"/>
  <c r="R9" i="25"/>
  <c r="R9" i="43"/>
  <c r="AJ12" i="25"/>
  <c r="Q8" i="25"/>
  <c r="AD12" i="43"/>
  <c r="D11" i="25"/>
  <c r="AD9" i="43"/>
  <c r="Z11" i="43"/>
  <c r="V7" i="43"/>
  <c r="V5" i="43"/>
  <c r="R7" i="43"/>
  <c r="Z5" i="43"/>
  <c r="R6" i="43"/>
  <c r="V10" i="43"/>
  <c r="R10" i="43"/>
  <c r="Z12" i="43"/>
  <c r="Q7" i="25"/>
  <c r="AI12" i="25"/>
  <c r="Q6" i="25"/>
  <c r="AD8" i="43"/>
  <c r="AD11" i="43"/>
  <c r="AD10" i="43"/>
  <c r="Z7" i="43"/>
  <c r="V6" i="43"/>
  <c r="V11" i="43"/>
  <c r="D7" i="25"/>
  <c r="R12" i="43"/>
  <c r="AK12" i="25"/>
  <c r="AD6" i="43"/>
  <c r="Z6" i="43"/>
  <c r="V8" i="43"/>
  <c r="AL12" i="25"/>
  <c r="R11" i="43"/>
  <c r="AD7" i="43"/>
  <c r="R5" i="25"/>
  <c r="Z10" i="43"/>
  <c r="V9" i="43"/>
  <c r="R10" i="25"/>
  <c r="Q11" i="25"/>
  <c r="R6" i="25"/>
  <c r="AD5" i="43"/>
  <c r="V12" i="43"/>
  <c r="R5" i="43"/>
  <c r="Z8" i="43"/>
  <c r="R8" i="43"/>
  <c r="AI4" i="25" l="1"/>
  <c r="O3" i="25"/>
  <c r="AE5" i="43"/>
  <c r="W6" i="43"/>
  <c r="W7" i="43"/>
  <c r="W8" i="43"/>
  <c r="W9" i="43"/>
  <c r="W10" i="43"/>
  <c r="W5" i="43"/>
  <c r="AE7" i="43"/>
  <c r="AE6" i="43"/>
  <c r="AE9" i="43"/>
  <c r="AE10" i="43"/>
  <c r="AE8" i="43"/>
  <c r="AA4" i="43"/>
  <c r="AE4" i="43"/>
  <c r="W4" i="43"/>
  <c r="S4" i="43"/>
  <c r="V18" i="32"/>
  <c r="V28" i="32"/>
  <c r="W13" i="32"/>
  <c r="W33" i="32"/>
  <c r="V23" i="32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R7" i="25"/>
  <c r="AA11" i="43"/>
  <c r="S5" i="43"/>
  <c r="D8" i="25"/>
  <c r="S6" i="43"/>
  <c r="AA12" i="43"/>
  <c r="AE12" i="43"/>
  <c r="D9" i="25"/>
  <c r="S10" i="43"/>
  <c r="R8" i="25"/>
  <c r="D10" i="25"/>
  <c r="S12" i="43"/>
  <c r="S11" i="43"/>
  <c r="W11" i="43"/>
  <c r="S7" i="43"/>
  <c r="AE11" i="43"/>
  <c r="AA6" i="43"/>
  <c r="AA10" i="43"/>
  <c r="AA9" i="43"/>
  <c r="AA7" i="43"/>
  <c r="AA5" i="43"/>
  <c r="S9" i="43"/>
  <c r="W12" i="43"/>
  <c r="S8" i="43"/>
  <c r="AA8" i="43"/>
  <c r="P3" i="25" l="1"/>
  <c r="O4" i="25"/>
  <c r="S8" i="29"/>
  <c r="T23" i="29"/>
  <c r="S3" i="29"/>
  <c r="S28" i="29"/>
  <c r="P4" i="25" l="1"/>
  <c r="Q3" i="25"/>
  <c r="Q4" i="25" l="1"/>
  <c r="AJ3" i="25"/>
  <c r="AJ4" i="25" l="1"/>
  <c r="AK3" i="25"/>
  <c r="AK4" i="25" l="1"/>
  <c r="AL3" i="25"/>
  <c r="AL4" i="25" l="1"/>
</calcChain>
</file>

<file path=xl/sharedStrings.xml><?xml version="1.0" encoding="utf-8"?>
<sst xmlns="http://schemas.openxmlformats.org/spreadsheetml/2006/main" count="215" uniqueCount="38">
  <si>
    <t>Temp</t>
  </si>
  <si>
    <t>HP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</si>
  <si>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</si>
  <si>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</si>
  <si>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</si>
  <si>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</si>
  <si>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</si>
  <si>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</si>
  <si>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</si>
  <si>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</si>
  <si>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</si>
  <si>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</si>
  <si>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</si>
  <si>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</si>
  <si>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</si>
  <si>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</si>
  <si>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</si>
  <si>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</si>
  <si>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</si>
  <si>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</si>
  <si>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</si>
  <si>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</si>
  <si>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V^2/Power</t>
  </si>
  <si>
    <t>V^2</t>
  </si>
  <si>
    <t>Power/HpDrop</t>
  </si>
  <si>
    <t>h2</t>
  </si>
  <si>
    <t>termP</t>
  </si>
  <si>
    <t>pcbP</t>
  </si>
  <si>
    <t>Power</t>
  </si>
  <si>
    <t>inT/coreT</t>
  </si>
  <si>
    <t>v1-v2</t>
  </si>
  <si>
    <t>intT/CoreT</t>
  </si>
  <si>
    <t>Desc</t>
  </si>
  <si>
    <t>HpDrop/Power</t>
  </si>
  <si>
    <t>HpDrop/V^2</t>
  </si>
  <si>
    <t>HpDrop</t>
  </si>
  <si>
    <t>Hpdrop/V^2</t>
  </si>
  <si>
    <t>V^2/R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</si>
</sst>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i/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2" borderId="0" xfId="1" applyNumberFormat="1" applyFont="1" applyFill="1" applyAlignment="1">
      <alignment wrapText="1"/>
    </xf>
    <xf numFmtId="14" fontId="2" fillId="2" borderId="7" xfId="1" applyNumberFormat="1" applyFont="1" applyFill="1" applyBorder="1" applyAlignment="1">
      <alignment horizontal="center"/>
    </xf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2" fontId="0" fillId="4" borderId="0" xfId="0" applyNumberFormat="1" applyFill="1"/>
    <xf numFmtId="1" fontId="5" fillId="2" borderId="0" xfId="1" applyNumberFormat="1" applyFont="1" applyFill="1" applyAlignment="1">
      <alignment wrapText="1"/>
    </xf>
    <xf numFmtId="14" fontId="5" fillId="2" borderId="3" xfId="1" applyNumberFormat="1" applyFont="1" applyFill="1" applyBorder="1" applyAlignment="1">
      <alignment horizontal="center"/>
    </xf>
    <xf numFmtId="14" fontId="5" fillId="2" borderId="7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6" fillId="3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2" fillId="2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14" fontId="5" fillId="4" borderId="3" xfId="1" applyNumberFormat="1" applyFont="1" applyFill="1" applyBorder="1" applyAlignment="1">
      <alignment horizontal="center"/>
    </xf>
    <xf numFmtId="14" fontId="5" fillId="4" borderId="7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2" fillId="4" borderId="6" xfId="1" applyFont="1" applyFill="1" applyBorder="1" applyAlignment="1">
      <alignment wrapText="1"/>
    </xf>
    <xf numFmtId="0" fontId="5" fillId="4" borderId="1" xfId="1" applyFont="1" applyFill="1" applyBorder="1" applyAlignment="1">
      <alignment horizontal="center" wrapText="1"/>
    </xf>
    <xf numFmtId="1" fontId="5" fillId="4" borderId="0" xfId="1" applyNumberFormat="1" applyFont="1" applyFill="1" applyAlignment="1">
      <alignment wrapText="1"/>
    </xf>
    <xf numFmtId="1" fontId="7" fillId="4" borderId="0" xfId="1" applyNumberFormat="1" applyFont="1" applyFill="1" applyAlignment="1">
      <alignment wrapText="1"/>
    </xf>
    <xf numFmtId="14" fontId="7" fillId="4" borderId="7" xfId="1" applyNumberFormat="1" applyFont="1" applyFill="1" applyBorder="1" applyAlignment="1">
      <alignment horizontal="center"/>
    </xf>
    <xf numFmtId="2" fontId="8" fillId="4" borderId="1" xfId="1" applyNumberFormat="1" applyFont="1" applyFill="1" applyBorder="1" applyAlignment="1">
      <alignment horizontal="center"/>
    </xf>
    <xf numFmtId="0" fontId="7" fillId="4" borderId="6" xfId="1" applyFont="1" applyFill="1" applyBorder="1" applyAlignment="1">
      <alignment wrapText="1"/>
    </xf>
    <xf numFmtId="14" fontId="7" fillId="4" borderId="3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27456"/>
        <c:axId val="261028032"/>
      </c:scatterChart>
      <c:valAx>
        <c:axId val="26102745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61028032"/>
        <c:crosses val="autoZero"/>
        <c:crossBetween val="midCat"/>
      </c:valAx>
      <c:valAx>
        <c:axId val="26102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61027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21184"/>
        <c:axId val="346300416"/>
      </c:scatterChart>
      <c:valAx>
        <c:axId val="34602118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6300416"/>
        <c:crosses val="autoZero"/>
        <c:crossBetween val="midCat"/>
      </c:valAx>
      <c:valAx>
        <c:axId val="346300416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0211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'summary (2)'!$N$4</c:f>
              <c:strCache>
                <c:ptCount val="1"/>
                <c:pt idx="0">
                  <c:v>ipb1-30b-he-dc-Power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(2)'!$N$5:$N$12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'summary (2)'!$V$4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(2)'!$V$5:$V$12</c:f>
              <c:numCache>
                <c:formatCode>0.00</c:formatCode>
                <c:ptCount val="8"/>
                <c:pt idx="0">
                  <c:v>0.49064097499706122</c:v>
                </c:pt>
                <c:pt idx="1">
                  <c:v>0.49049384160705017</c:v>
                </c:pt>
                <c:pt idx="2">
                  <c:v>0.49076909465591495</c:v>
                </c:pt>
                <c:pt idx="3">
                  <c:v>0.64101861187517872</c:v>
                </c:pt>
                <c:pt idx="4">
                  <c:v>0.64124253353162952</c:v>
                </c:pt>
                <c:pt idx="5">
                  <c:v>0.80888351603333775</c:v>
                </c:pt>
                <c:pt idx="6">
                  <c:v>0.80895887958958601</c:v>
                </c:pt>
                <c:pt idx="7">
                  <c:v>0.80905409700301512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(2)'!$AI$4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(2)'!$AI$5:$AI$10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02720"/>
        <c:axId val="346303296"/>
      </c:scatterChart>
      <c:valAx>
        <c:axId val="34630272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6303296"/>
        <c:crosses val="autoZero"/>
        <c:crossBetween val="midCat"/>
      </c:valAx>
      <c:valAx>
        <c:axId val="346303296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3027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(2)'!$AT$4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(2)'!$AT$5:$AT$10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(2)'!$AP$4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(2)'!$AP$5:$AP$10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05600"/>
        <c:axId val="346306176"/>
      </c:scatterChart>
      <c:valAx>
        <c:axId val="34630560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6306176"/>
        <c:crosses val="autoZero"/>
        <c:crossBetween val="midCat"/>
      </c:valAx>
      <c:valAx>
        <c:axId val="346306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3056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6331698125956"/>
          <c:y val="9.6857132111066335E-2"/>
          <c:w val="0.815192155248742"/>
          <c:h val="0.7929997583678982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summary!$F$4</c:f>
              <c:strCache>
                <c:ptCount val="1"/>
                <c:pt idx="0">
                  <c:v>ipb1-30b-he-dc-V^2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summary!$F$5:$F$12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summary!$K$4</c:f>
              <c:strCache>
                <c:ptCount val="1"/>
                <c:pt idx="0">
                  <c:v>sri-ipb2-27b-h2-dc-V^2/Power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45056"/>
        <c:axId val="345645632"/>
      </c:scatterChart>
      <c:valAx>
        <c:axId val="34564505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5645632"/>
        <c:crosses val="autoZero"/>
        <c:crossBetween val="midCat"/>
      </c:valAx>
      <c:valAx>
        <c:axId val="345645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6450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7750483679431597"/>
          <c:y val="3.1471701850339082E-3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summary!$AJ$4</c:f>
              <c:strCache>
                <c:ptCount val="1"/>
                <c:pt idx="0">
                  <c:v>sri-ipb2-27-91ns-V^2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summary!$AJ$5:$AJ$10</c:f>
              <c:numCache>
                <c:formatCode>0.00</c:formatCode>
                <c:ptCount val="6"/>
                <c:pt idx="0">
                  <c:v>0.61780972069709916</c:v>
                </c:pt>
                <c:pt idx="1">
                  <c:v>0.80947235610950219</c:v>
                </c:pt>
                <c:pt idx="2">
                  <c:v>1.0250702745535663</c:v>
                </c:pt>
                <c:pt idx="3">
                  <c:v>1.0617251340265357</c:v>
                </c:pt>
                <c:pt idx="4">
                  <c:v>0.92555257218932374</c:v>
                </c:pt>
                <c:pt idx="5">
                  <c:v>0.8029904680164639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summary!$Z$4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summary!$Z$5:$Z$10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summary!$F$4</c:f>
              <c:strCache>
                <c:ptCount val="1"/>
                <c:pt idx="0">
                  <c:v>ipb1-30b-he-dc-V^2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summary!$F$5:$F$12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summary!$K$4</c:f>
              <c:strCache>
                <c:ptCount val="1"/>
                <c:pt idx="0">
                  <c:v>sri-ipb2-27b-h2-dc-V^2/Power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47936"/>
        <c:axId val="345648512"/>
      </c:scatterChart>
      <c:valAx>
        <c:axId val="34564793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5648512"/>
        <c:crosses val="autoZero"/>
        <c:crossBetween val="midCat"/>
      </c:valAx>
      <c:valAx>
        <c:axId val="34564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6479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7936809963386532"/>
          <c:y val="6.8220662607348409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summary!$D$4</c:f>
              <c:strCache>
                <c:ptCount val="1"/>
                <c:pt idx="0">
                  <c:v>ipb1-30b-he-dc-HpDrop/Power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summary!$D$5:$D$12</c:f>
              <c:numCache>
                <c:formatCode>0.00</c:formatCode>
                <c:ptCount val="8"/>
                <c:pt idx="0">
                  <c:v>0.46404803058716787</c:v>
                </c:pt>
                <c:pt idx="1">
                  <c:v>0.52491662113396098</c:v>
                </c:pt>
                <c:pt idx="2">
                  <c:v>0.54933263287246281</c:v>
                </c:pt>
                <c:pt idx="3">
                  <c:v>0.57090307702532228</c:v>
                </c:pt>
                <c:pt idx="4">
                  <c:v>0.61126589857155622</c:v>
                </c:pt>
                <c:pt idx="5">
                  <c:v>0.61554351866959078</c:v>
                </c:pt>
                <c:pt idx="6">
                  <c:v>0.61009519531689227</c:v>
                </c:pt>
                <c:pt idx="7">
                  <c:v>0.59189083210980387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summary!$J$4</c:f>
              <c:strCache>
                <c:ptCount val="1"/>
                <c:pt idx="0">
                  <c:v>sri-ipb2-27b-h2-dc-HpDrop/Power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summary!$J$5:$J$12</c:f>
              <c:numCache>
                <c:formatCode>0.00</c:formatCode>
                <c:ptCount val="8"/>
                <c:pt idx="0">
                  <c:v>0.41138558720471802</c:v>
                </c:pt>
                <c:pt idx="1">
                  <c:v>0.44089951712918979</c:v>
                </c:pt>
                <c:pt idx="2">
                  <c:v>0.47868697589510584</c:v>
                </c:pt>
                <c:pt idx="3">
                  <c:v>0.50984459979769869</c:v>
                </c:pt>
                <c:pt idx="4">
                  <c:v>0.54963086862545396</c:v>
                </c:pt>
                <c:pt idx="5">
                  <c:v>0.564137885693062</c:v>
                </c:pt>
                <c:pt idx="6">
                  <c:v>0.57317610824162468</c:v>
                </c:pt>
                <c:pt idx="7">
                  <c:v>0.57515277882286187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51392"/>
        <c:axId val="345651968"/>
      </c:scatterChart>
      <c:valAx>
        <c:axId val="34565139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5651968"/>
        <c:crosses val="autoZero"/>
        <c:crossBetween val="midCat"/>
      </c:valAx>
      <c:valAx>
        <c:axId val="345651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6513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2753058234584584E-2"/>
          <c:y val="3.1471125491736329E-3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summary!$E$4</c:f>
              <c:strCache>
                <c:ptCount val="1"/>
                <c:pt idx="0">
                  <c:v>ipb1-30b-he-dc-V^2/Power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summary!$E$5:$E$12</c:f>
              <c:numCache>
                <c:formatCode>0.00</c:formatCode>
                <c:ptCount val="8"/>
                <c:pt idx="0">
                  <c:v>0.16255026136314379</c:v>
                </c:pt>
                <c:pt idx="1">
                  <c:v>0.17698825150312575</c:v>
                </c:pt>
                <c:pt idx="2">
                  <c:v>0.19367713802719949</c:v>
                </c:pt>
                <c:pt idx="3">
                  <c:v>0.21561973043898275</c:v>
                </c:pt>
                <c:pt idx="4">
                  <c:v>0.23828347567520547</c:v>
                </c:pt>
                <c:pt idx="5">
                  <c:v>0.25587587475460893</c:v>
                </c:pt>
                <c:pt idx="6">
                  <c:v>0.26695703546185812</c:v>
                </c:pt>
                <c:pt idx="7">
                  <c:v>0.2761425526422846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0.13054746169389861</c:v>
                </c:pt>
                <c:pt idx="1">
                  <c:v>0.14114544199544229</c:v>
                </c:pt>
                <c:pt idx="2">
                  <c:v>0.15267183467718981</c:v>
                </c:pt>
                <c:pt idx="3">
                  <c:v>0.16791943840655574</c:v>
                </c:pt>
                <c:pt idx="4">
                  <c:v>0.18416738667054744</c:v>
                </c:pt>
                <c:pt idx="5">
                  <c:v>0.19864272200270552</c:v>
                </c:pt>
                <c:pt idx="6">
                  <c:v>0.20932402447358689</c:v>
                </c:pt>
                <c:pt idx="7">
                  <c:v>0.21942093738947127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48192"/>
        <c:axId val="345048768"/>
      </c:scatterChart>
      <c:valAx>
        <c:axId val="34504819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5048768"/>
        <c:crosses val="autoZero"/>
        <c:crossBetween val="midCat"/>
      </c:valAx>
      <c:valAx>
        <c:axId val="345048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0481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2753058234584584E-2"/>
          <c:y val="3.1471125491736329E-3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(2)'!$D$4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(2)'!$D$5:$D$12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(2)'!$H$4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(2)'!$H$5:$H$12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06944"/>
        <c:axId val="344507520"/>
      </c:scatterChart>
      <c:valAx>
        <c:axId val="34450694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44507520"/>
        <c:crosses val="autoZero"/>
        <c:crossBetween val="midCat"/>
      </c:valAx>
      <c:valAx>
        <c:axId val="34450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45069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(2)'!$E$4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(2)'!$E$5:$E$12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(2)'!$I$4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(2)'!$I$5:$I$12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09824"/>
        <c:axId val="344510400"/>
      </c:scatterChart>
      <c:valAx>
        <c:axId val="34450982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4510400"/>
        <c:crosses val="autoZero"/>
        <c:crossBetween val="midCat"/>
      </c:valAx>
      <c:valAx>
        <c:axId val="34451040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445098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12704"/>
        <c:axId val="344513280"/>
      </c:scatterChart>
      <c:valAx>
        <c:axId val="34451270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4513280"/>
        <c:crosses val="autoZero"/>
        <c:crossBetween val="midCat"/>
      </c:valAx>
      <c:valAx>
        <c:axId val="344513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5127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(2)'!$Y$4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98752"/>
        <c:axId val="345499328"/>
      </c:scatterChart>
      <c:valAx>
        <c:axId val="34549875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5499328"/>
        <c:crosses val="autoZero"/>
        <c:crossBetween val="midCat"/>
      </c:valAx>
      <c:valAx>
        <c:axId val="345499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498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(2)'!$Y$4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01632"/>
        <c:axId val="345502208"/>
      </c:scatterChart>
      <c:valAx>
        <c:axId val="34550163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5502208"/>
        <c:crosses val="autoZero"/>
        <c:crossBetween val="midCat"/>
      </c:valAx>
      <c:valAx>
        <c:axId val="345502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5016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04512"/>
        <c:axId val="345505088"/>
      </c:scatterChart>
      <c:valAx>
        <c:axId val="34550451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5505088"/>
        <c:crosses val="autoZero"/>
        <c:crossBetween val="midCat"/>
      </c:valAx>
      <c:valAx>
        <c:axId val="345505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55045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15424"/>
        <c:axId val="346016000"/>
      </c:scatterChart>
      <c:valAx>
        <c:axId val="34601542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6016000"/>
        <c:crosses val="autoZero"/>
        <c:crossBetween val="midCat"/>
      </c:valAx>
      <c:valAx>
        <c:axId val="346016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015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(2)'!$AK$4</c:f>
              <c:strCache>
                <c:ptCount val="1"/>
                <c:pt idx="0">
                  <c:v>sri-ipb2-27-91ns-V^2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(2)'!$AK$5:$AK$10</c:f>
              <c:numCache>
                <c:formatCode>0.00</c:formatCode>
                <c:ptCount val="6"/>
                <c:pt idx="0">
                  <c:v>3.4501041065101705</c:v>
                </c:pt>
                <c:pt idx="1">
                  <c:v>3.3494847444119156</c:v>
                </c:pt>
                <c:pt idx="2">
                  <c:v>3.5995420800197837</c:v>
                </c:pt>
                <c:pt idx="3">
                  <c:v>4.4419872051753444</c:v>
                </c:pt>
                <c:pt idx="4">
                  <c:v>3.7662426119863981</c:v>
                </c:pt>
                <c:pt idx="5">
                  <c:v>3.5083944160570173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18304"/>
        <c:axId val="346018880"/>
      </c:scatterChart>
      <c:valAx>
        <c:axId val="34601830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46018880"/>
        <c:crosses val="autoZero"/>
        <c:crossBetween val="midCat"/>
      </c:valAx>
      <c:valAx>
        <c:axId val="346018880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0183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8</xdr:col>
      <xdr:colOff>704850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8</xdr:col>
      <xdr:colOff>704850</xdr:colOff>
      <xdr:row>45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13</xdr:row>
      <xdr:rowOff>142874</xdr:rowOff>
    </xdr:from>
    <xdr:to>
      <xdr:col>15</xdr:col>
      <xdr:colOff>190500</xdr:colOff>
      <xdr:row>29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161924</xdr:colOff>
      <xdr:row>29</xdr:row>
      <xdr:rowOff>133350</xdr:rowOff>
    </xdr:from>
    <xdr:to>
      <xdr:col>15</xdr:col>
      <xdr:colOff>257174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46</xdr:row>
      <xdr:rowOff>9525</xdr:rowOff>
    </xdr:from>
    <xdr:to>
      <xdr:col>15</xdr:col>
      <xdr:colOff>209550</xdr:colOff>
      <xdr:row>61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552451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13</xdr:row>
      <xdr:rowOff>190499</xdr:rowOff>
    </xdr:from>
    <xdr:to>
      <xdr:col>25</xdr:col>
      <xdr:colOff>914400</xdr:colOff>
      <xdr:row>39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104775</xdr:colOff>
      <xdr:row>29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41</xdr:col>
      <xdr:colOff>447675</xdr:colOff>
      <xdr:row>29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19050</xdr:colOff>
      <xdr:row>30</xdr:row>
      <xdr:rowOff>161925</xdr:rowOff>
    </xdr:from>
    <xdr:to>
      <xdr:col>34</xdr:col>
      <xdr:colOff>238125</xdr:colOff>
      <xdr:row>52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51</xdr:row>
      <xdr:rowOff>180975</xdr:rowOff>
    </xdr:from>
    <xdr:to>
      <xdr:col>34</xdr:col>
      <xdr:colOff>219075</xdr:colOff>
      <xdr:row>77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514350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</xdr:row>
      <xdr:rowOff>19049</xdr:rowOff>
    </xdr:from>
    <xdr:to>
      <xdr:col>19</xdr:col>
      <xdr:colOff>561976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200025</xdr:colOff>
      <xdr:row>12</xdr:row>
      <xdr:rowOff>180974</xdr:rowOff>
    </xdr:from>
    <xdr:to>
      <xdr:col>35</xdr:col>
      <xdr:colOff>0</xdr:colOff>
      <xdr:row>33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32</xdr:row>
      <xdr:rowOff>76201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18</xdr:col>
      <xdr:colOff>133350</xdr:colOff>
      <xdr:row>32</xdr:row>
      <xdr:rowOff>76201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J1" zoomScaleNormal="100" workbookViewId="0">
      <selection activeCell="I5" sqref="I5"/>
    </sheetView>
  </sheetViews>
  <sheetFormatPr defaultColWidth="9" defaultRowHeight="15" x14ac:dyDescent="0.25"/>
  <cols>
    <col min="1" max="1" width="3" style="8" bestFit="1" customWidth="1"/>
    <col min="2" max="2" width="3" style="8" customWidth="1"/>
    <col min="3" max="3" width="6" style="2" bestFit="1" customWidth="1"/>
    <col min="4" max="4" width="10.85546875" style="2" bestFit="1" customWidth="1"/>
    <col min="5" max="5" width="11.85546875" style="2" bestFit="1" customWidth="1"/>
    <col min="6" max="6" width="14.42578125" style="2" bestFit="1" customWidth="1"/>
    <col min="7" max="7" width="10.42578125" style="2" bestFit="1" customWidth="1"/>
    <col min="8" max="8" width="10.85546875" style="2" bestFit="1" customWidth="1"/>
    <col min="9" max="9" width="11.85546875" style="2" bestFit="1" customWidth="1"/>
    <col min="10" max="10" width="14.42578125" style="2" bestFit="1" customWidth="1"/>
    <col min="11" max="11" width="10.42578125" style="2" bestFit="1" customWidth="1"/>
    <col min="12" max="12" width="10.7109375" style="2" customWidth="1"/>
    <col min="13" max="13" width="12" style="2" customWidth="1"/>
    <col min="14" max="14" width="14.140625" style="2" customWidth="1"/>
    <col min="15" max="15" width="10.7109375" style="2" customWidth="1"/>
    <col min="16" max="19" width="10.7109375" style="2" hidden="1" customWidth="1"/>
    <col min="20" max="20" width="10.7109375" style="2" customWidth="1"/>
    <col min="21" max="21" width="12" style="2" customWidth="1"/>
    <col min="22" max="22" width="14" style="2" customWidth="1"/>
    <col min="23" max="23" width="10.7109375" style="2" customWidth="1"/>
    <col min="24" max="24" width="11.7109375" style="2" bestFit="1" customWidth="1"/>
    <col min="25" max="25" width="11.85546875" style="2" customWidth="1"/>
    <col min="26" max="26" width="14" style="2" customWidth="1"/>
    <col min="27" max="28" width="10.7109375" style="2" customWidth="1"/>
    <col min="29" max="29" width="12.140625" style="2" customWidth="1"/>
    <col min="30" max="30" width="14" style="2" customWidth="1"/>
    <col min="31" max="31" width="10.7109375" style="2" customWidth="1"/>
    <col min="32" max="32" width="9.7109375" style="2" bestFit="1" customWidth="1"/>
    <col min="33" max="33" width="11.85546875" style="2" customWidth="1"/>
    <col min="34" max="34" width="12.28515625" style="2" customWidth="1"/>
    <col min="35" max="35" width="10" style="2" bestFit="1" customWidth="1"/>
    <col min="36" max="16384" width="9" style="2"/>
  </cols>
  <sheetData>
    <row r="1" spans="1:48" ht="47.25" customHeight="1" thickBot="1" x14ac:dyDescent="0.3">
      <c r="D1" s="16" t="e">
        <f>#REF!</f>
        <v>#REF!</v>
      </c>
      <c r="E1" s="16" t="e">
        <f>D1</f>
        <v>#REF!</v>
      </c>
      <c r="F1" s="16" t="e">
        <f>E1</f>
        <v>#REF!</v>
      </c>
      <c r="G1" s="16" t="e">
        <f>F1</f>
        <v>#REF!</v>
      </c>
      <c r="H1" s="24" t="e">
        <f>#REF!</f>
        <v>#REF!</v>
      </c>
      <c r="I1" s="24" t="e">
        <f>H1</f>
        <v>#REF!</v>
      </c>
      <c r="J1" s="24" t="e">
        <f>I1</f>
        <v>#REF!</v>
      </c>
      <c r="K1" s="24" t="e">
        <f>J1</f>
        <v>#REF!</v>
      </c>
      <c r="L1" s="16" t="str">
        <f ca="1">'ipb1-30b-he-dc'!$A$1</f>
        <v>ipb1-30b-he-dc</v>
      </c>
      <c r="M1" s="16" t="str">
        <f ca="1">'ipb1-30b-he-dc'!$A$1</f>
        <v>ipb1-30b-he-dc</v>
      </c>
      <c r="N1" s="16" t="str">
        <f ca="1">'ipb1-30b-he-dc'!$A$1</f>
        <v>ipb1-30b-he-dc</v>
      </c>
      <c r="O1" s="16" t="str">
        <f ca="1">'ipb1-30b-he-dc'!$A$1</f>
        <v>ipb1-30b-he-dc</v>
      </c>
      <c r="P1" s="16" t="str">
        <f ca="1">'ipb1-30b-he-122016'!A1</f>
        <v>ipb1-30b-he-122016</v>
      </c>
      <c r="Q1" s="16" t="str">
        <f ca="1">P1</f>
        <v>ipb1-30b-he-122016</v>
      </c>
      <c r="R1" s="16" t="str">
        <f t="shared" ref="R1:S1" ca="1" si="0">Q1</f>
        <v>ipb1-30b-he-122016</v>
      </c>
      <c r="S1" s="16" t="str">
        <f t="shared" ca="1" si="0"/>
        <v>ipb1-30b-he-122016</v>
      </c>
      <c r="T1" s="21" t="str">
        <f ca="1">'sri-ipb2-27b-h2-dc'!A1</f>
        <v>sri-ipb2-27b-h2-dc</v>
      </c>
      <c r="U1" s="14" t="str">
        <f ca="1">T1</f>
        <v>sri-ipb2-27b-h2-dc</v>
      </c>
      <c r="V1" s="14" t="str">
        <f ca="1">U1</f>
        <v>sri-ipb2-27b-h2-dc</v>
      </c>
      <c r="W1" s="14" t="str">
        <f ca="1">V1</f>
        <v>sri-ipb2-27b-h2-dc</v>
      </c>
      <c r="X1" s="16" t="e">
        <f>#REF!</f>
        <v>#REF!</v>
      </c>
      <c r="Y1" s="16" t="e">
        <f>X1</f>
        <v>#REF!</v>
      </c>
      <c r="Z1" s="16" t="e">
        <f>Y1</f>
        <v>#REF!</v>
      </c>
      <c r="AA1" s="16" t="e">
        <f>Z1</f>
        <v>#REF!</v>
      </c>
      <c r="AB1" s="24" t="e">
        <f>#REF!</f>
        <v>#REF!</v>
      </c>
      <c r="AC1" s="24" t="e">
        <f>AB1</f>
        <v>#REF!</v>
      </c>
      <c r="AD1" s="24" t="e">
        <f t="shared" ref="AD1:AE1" si="1">AC1</f>
        <v>#REF!</v>
      </c>
      <c r="AE1" s="24" t="e">
        <f t="shared" si="1"/>
        <v>#REF!</v>
      </c>
      <c r="AG1" s="16" t="str">
        <f ca="1">'sri-ipb2-27b-h2-100ns'!A1</f>
        <v>sri-ipb2-27b-h2-100ns</v>
      </c>
      <c r="AH1" s="16" t="str">
        <f ca="1">AG1</f>
        <v>sri-ipb2-27b-h2-100ns</v>
      </c>
      <c r="AI1" s="16" t="str">
        <f t="shared" ref="AI1:AJ1" ca="1" si="2">AH1</f>
        <v>sri-ipb2-27b-h2-100ns</v>
      </c>
      <c r="AJ1" s="16" t="str">
        <f t="shared" ca="1" si="2"/>
        <v>sri-ipb2-27b-h2-100ns</v>
      </c>
      <c r="AK1" s="14" t="str">
        <f ca="1">'sri-ipb2-27-91ns'!A1</f>
        <v>sri-ipb2-27-91ns</v>
      </c>
      <c r="AL1" s="14" t="str">
        <f ca="1">AK1</f>
        <v>sri-ipb2-27-91ns</v>
      </c>
      <c r="AM1" s="14" t="str">
        <f t="shared" ref="AM1:AN1" ca="1" si="3">AL1</f>
        <v>sri-ipb2-27-91ns</v>
      </c>
      <c r="AN1" s="14" t="str">
        <f t="shared" ca="1" si="3"/>
        <v>sri-ipb2-27-91ns</v>
      </c>
      <c r="AO1" s="16" t="e">
        <f>#REF!</f>
        <v>#REF!</v>
      </c>
      <c r="AP1" s="16" t="e">
        <f>AO1</f>
        <v>#REF!</v>
      </c>
      <c r="AQ1" s="16" t="e">
        <f t="shared" ref="AQ1:AR1" si="4">AP1</f>
        <v>#REF!</v>
      </c>
      <c r="AR1" s="16" t="e">
        <f t="shared" si="4"/>
        <v>#REF!</v>
      </c>
      <c r="AS1" s="14" t="e">
        <f>#REF!</f>
        <v>#REF!</v>
      </c>
      <c r="AT1" s="14" t="e">
        <f>AS1</f>
        <v>#REF!</v>
      </c>
      <c r="AU1" s="14" t="e">
        <f t="shared" ref="AU1:AV1" si="5">AT1</f>
        <v>#REF!</v>
      </c>
      <c r="AV1" s="14" t="e">
        <f t="shared" si="5"/>
        <v>#REF!</v>
      </c>
    </row>
    <row r="2" spans="1:48" x14ac:dyDescent="0.25">
      <c r="C2" s="9" t="s">
        <v>3</v>
      </c>
      <c r="D2" s="17">
        <v>42655</v>
      </c>
      <c r="E2" s="18"/>
      <c r="F2" s="18"/>
      <c r="G2" s="18"/>
      <c r="H2" s="25">
        <v>42658</v>
      </c>
      <c r="I2" s="26"/>
      <c r="J2" s="26"/>
      <c r="K2" s="26"/>
      <c r="L2" s="17">
        <v>42684</v>
      </c>
      <c r="M2" s="18"/>
      <c r="N2" s="18"/>
      <c r="O2" s="18"/>
      <c r="P2" s="17">
        <v>42724</v>
      </c>
      <c r="Q2" s="18"/>
      <c r="R2" s="18"/>
      <c r="S2" s="18"/>
      <c r="T2" s="22">
        <v>42658</v>
      </c>
      <c r="U2" s="15"/>
      <c r="V2" s="15"/>
      <c r="W2" s="15"/>
      <c r="X2" s="17">
        <v>42713</v>
      </c>
      <c r="Y2" s="18"/>
      <c r="Z2" s="18"/>
      <c r="AA2" s="18"/>
      <c r="AB2" s="25">
        <v>42735</v>
      </c>
      <c r="AC2" s="26"/>
      <c r="AD2" s="26"/>
      <c r="AE2" s="26"/>
      <c r="AG2" s="17">
        <v>42742</v>
      </c>
      <c r="AH2" s="18"/>
      <c r="AI2" s="18"/>
      <c r="AJ2" s="18"/>
      <c r="AK2" s="10">
        <v>42742</v>
      </c>
      <c r="AL2" s="15"/>
      <c r="AM2" s="15"/>
      <c r="AN2" s="15"/>
      <c r="AO2" s="18">
        <v>42742</v>
      </c>
      <c r="AP2" s="18"/>
      <c r="AQ2" s="18"/>
      <c r="AR2" s="18"/>
      <c r="AS2" s="15">
        <v>42742</v>
      </c>
      <c r="AT2" s="15"/>
      <c r="AU2" s="15"/>
      <c r="AV2" s="15"/>
    </row>
    <row r="3" spans="1:48" ht="30" x14ac:dyDescent="0.25">
      <c r="C3" s="5" t="s">
        <v>32</v>
      </c>
      <c r="D3" s="19" t="s">
        <v>23</v>
      </c>
      <c r="E3" s="20" t="s">
        <v>35</v>
      </c>
      <c r="F3" s="20" t="s">
        <v>28</v>
      </c>
      <c r="G3" s="20" t="s">
        <v>31</v>
      </c>
      <c r="H3" s="27" t="str">
        <f>D3</f>
        <v>V^2</v>
      </c>
      <c r="I3" s="27" t="str">
        <f t="shared" ref="I3:K3" si="6">E3</f>
        <v>HpDrop</v>
      </c>
      <c r="J3" s="27" t="str">
        <f t="shared" si="6"/>
        <v>Power</v>
      </c>
      <c r="K3" s="27" t="str">
        <f t="shared" si="6"/>
        <v>intT/CoreT</v>
      </c>
      <c r="L3" s="28" t="str">
        <f>H3</f>
        <v>V^2</v>
      </c>
      <c r="M3" s="28" t="str">
        <f t="shared" ref="M3:O3" si="7">I3</f>
        <v>HpDrop</v>
      </c>
      <c r="N3" s="28" t="str">
        <f t="shared" si="7"/>
        <v>Power</v>
      </c>
      <c r="O3" s="28" t="str">
        <f t="shared" si="7"/>
        <v>intT/CoreT</v>
      </c>
      <c r="P3" s="28" t="str">
        <f>L3</f>
        <v>V^2</v>
      </c>
      <c r="Q3" s="28" t="str">
        <f t="shared" ref="Q3:S3" si="8">M3</f>
        <v>HpDrop</v>
      </c>
      <c r="R3" s="28" t="str">
        <f t="shared" si="8"/>
        <v>Power</v>
      </c>
      <c r="S3" s="28" t="str">
        <f t="shared" si="8"/>
        <v>intT/CoreT</v>
      </c>
      <c r="T3" s="28" t="str">
        <f>P3</f>
        <v>V^2</v>
      </c>
      <c r="U3" s="28" t="str">
        <f t="shared" ref="U3:W3" si="9">Q3</f>
        <v>HpDrop</v>
      </c>
      <c r="V3" s="20" t="s">
        <v>34</v>
      </c>
      <c r="W3" s="28" t="str">
        <f t="shared" si="9"/>
        <v>intT/CoreT</v>
      </c>
      <c r="X3" s="28" t="str">
        <f>T3</f>
        <v>V^2</v>
      </c>
      <c r="Y3" s="28" t="str">
        <f t="shared" ref="Y3:AA3" si="10">U3</f>
        <v>HpDrop</v>
      </c>
      <c r="Z3" s="28" t="str">
        <f t="shared" si="10"/>
        <v>HpDrop/V^2</v>
      </c>
      <c r="AA3" s="28" t="str">
        <f t="shared" si="10"/>
        <v>intT/CoreT</v>
      </c>
      <c r="AB3" s="33" t="str">
        <f>X3</f>
        <v>V^2</v>
      </c>
      <c r="AC3" s="33" t="str">
        <f t="shared" ref="AC3:AE3" si="11">Y3</f>
        <v>HpDrop</v>
      </c>
      <c r="AD3" s="20" t="s">
        <v>34</v>
      </c>
      <c r="AE3" s="33" t="str">
        <f t="shared" si="11"/>
        <v>intT/CoreT</v>
      </c>
      <c r="AF3" s="34"/>
      <c r="AG3" s="36" t="str">
        <f>AB3</f>
        <v>V^2</v>
      </c>
      <c r="AH3" s="36" t="str">
        <f t="shared" ref="AH3:AJ3" si="12">AC3</f>
        <v>HpDrop</v>
      </c>
      <c r="AI3" s="36" t="str">
        <f t="shared" si="12"/>
        <v>HpDrop/V^2</v>
      </c>
      <c r="AJ3" s="36" t="str">
        <f t="shared" si="12"/>
        <v>intT/CoreT</v>
      </c>
      <c r="AK3" s="35" t="str">
        <f>AG3</f>
        <v>V^2</v>
      </c>
      <c r="AL3" s="35" t="str">
        <f t="shared" ref="AL3:AN3" si="13">AH3</f>
        <v>HpDrop</v>
      </c>
      <c r="AM3" s="35" t="str">
        <f t="shared" si="13"/>
        <v>HpDrop/V^2</v>
      </c>
      <c r="AN3" s="35" t="str">
        <f t="shared" si="13"/>
        <v>intT/CoreT</v>
      </c>
      <c r="AO3" s="36" t="str">
        <f t="shared" ref="AO3:AV3" si="14">AG3</f>
        <v>V^2</v>
      </c>
      <c r="AP3" s="36" t="str">
        <f t="shared" si="14"/>
        <v>HpDrop</v>
      </c>
      <c r="AQ3" s="36" t="str">
        <f t="shared" si="14"/>
        <v>HpDrop/V^2</v>
      </c>
      <c r="AR3" s="36" t="str">
        <f t="shared" si="14"/>
        <v>intT/CoreT</v>
      </c>
      <c r="AS3" s="35" t="str">
        <f t="shared" si="14"/>
        <v>V^2</v>
      </c>
      <c r="AT3" s="35" t="str">
        <f t="shared" si="14"/>
        <v>HpDrop</v>
      </c>
      <c r="AU3" s="35" t="str">
        <f t="shared" si="14"/>
        <v>HpDrop/V^2</v>
      </c>
      <c r="AV3" s="35" t="str">
        <f t="shared" si="14"/>
        <v>intT/CoreT</v>
      </c>
    </row>
    <row r="4" spans="1:48" ht="76.5" customHeight="1" x14ac:dyDescent="0.25">
      <c r="A4" s="11"/>
      <c r="B4" s="11"/>
      <c r="C4" s="5" t="s">
        <v>0</v>
      </c>
      <c r="D4" s="28" t="e">
        <f t="shared" ref="D4:AE4" si="15">D1&amp;"-"&amp;D3</f>
        <v>#REF!</v>
      </c>
      <c r="E4" s="28" t="e">
        <f t="shared" si="15"/>
        <v>#REF!</v>
      </c>
      <c r="F4" s="28" t="e">
        <f t="shared" si="15"/>
        <v>#REF!</v>
      </c>
      <c r="G4" s="28" t="e">
        <f t="shared" si="15"/>
        <v>#REF!</v>
      </c>
      <c r="H4" s="29" t="e">
        <f t="shared" si="15"/>
        <v>#REF!</v>
      </c>
      <c r="I4" s="29" t="e">
        <f t="shared" si="15"/>
        <v>#REF!</v>
      </c>
      <c r="J4" s="29" t="e">
        <f t="shared" si="15"/>
        <v>#REF!</v>
      </c>
      <c r="K4" s="29" t="e">
        <f t="shared" si="15"/>
        <v>#REF!</v>
      </c>
      <c r="L4" s="28" t="str">
        <f t="shared" ca="1" si="15"/>
        <v>ipb1-30b-he-dc-V^2</v>
      </c>
      <c r="M4" s="28" t="str">
        <f t="shared" ca="1" si="15"/>
        <v>ipb1-30b-he-dc-HpDrop</v>
      </c>
      <c r="N4" s="28" t="str">
        <f t="shared" ca="1" si="15"/>
        <v>ipb1-30b-he-dc-Power</v>
      </c>
      <c r="O4" s="28" t="str">
        <f t="shared" ca="1" si="15"/>
        <v>ipb1-30b-he-dc-intT/CoreT</v>
      </c>
      <c r="P4" s="28" t="str">
        <f t="shared" ca="1" si="15"/>
        <v>ipb1-30b-he-122016-V^2</v>
      </c>
      <c r="Q4" s="28" t="str">
        <f t="shared" ca="1" si="15"/>
        <v>ipb1-30b-he-122016-HpDrop</v>
      </c>
      <c r="R4" s="28" t="str">
        <f t="shared" ca="1" si="15"/>
        <v>ipb1-30b-he-122016-Power</v>
      </c>
      <c r="S4" s="28" t="str">
        <f t="shared" ca="1" si="15"/>
        <v>ipb1-30b-he-122016-intT/CoreT</v>
      </c>
      <c r="T4" s="28" t="str">
        <f t="shared" ca="1" si="15"/>
        <v>sri-ipb2-27b-h2-dc-V^2</v>
      </c>
      <c r="U4" s="28" t="str">
        <f t="shared" ca="1" si="15"/>
        <v>sri-ipb2-27b-h2-dc-HpDrop</v>
      </c>
      <c r="V4" s="29" t="str">
        <f ca="1">V1&amp;"-"&amp;V3</f>
        <v>sri-ipb2-27b-h2-dc-HpDrop/V^2</v>
      </c>
      <c r="W4" s="28" t="str">
        <f t="shared" ca="1" si="15"/>
        <v>sri-ipb2-27b-h2-dc-intT/CoreT</v>
      </c>
      <c r="X4" s="28" t="e">
        <f t="shared" si="15"/>
        <v>#REF!</v>
      </c>
      <c r="Y4" s="28" t="e">
        <f t="shared" si="15"/>
        <v>#REF!</v>
      </c>
      <c r="Z4" s="28" t="e">
        <f t="shared" si="15"/>
        <v>#REF!</v>
      </c>
      <c r="AA4" s="28" t="e">
        <f t="shared" si="15"/>
        <v>#REF!</v>
      </c>
      <c r="AB4" s="29" t="e">
        <f t="shared" si="15"/>
        <v>#REF!</v>
      </c>
      <c r="AC4" s="29" t="e">
        <f t="shared" si="15"/>
        <v>#REF!</v>
      </c>
      <c r="AD4" s="29" t="e">
        <f>AD1&amp;"-"&amp;AD3</f>
        <v>#REF!</v>
      </c>
      <c r="AE4" s="29" t="e">
        <f t="shared" si="15"/>
        <v>#REF!</v>
      </c>
      <c r="AG4" s="28" t="str">
        <f t="shared" ref="AG4:AV4" ca="1" si="16">AG1&amp;"-"&amp;AG3</f>
        <v>sri-ipb2-27b-h2-100ns-V^2</v>
      </c>
      <c r="AH4" s="28" t="str">
        <f t="shared" ca="1" si="16"/>
        <v>sri-ipb2-27b-h2-100ns-HpDrop</v>
      </c>
      <c r="AI4" s="28" t="str">
        <f t="shared" ca="1" si="16"/>
        <v>sri-ipb2-27b-h2-100ns-HpDrop/V^2</v>
      </c>
      <c r="AJ4" s="28" t="str">
        <f t="shared" ca="1" si="16"/>
        <v>sri-ipb2-27b-h2-100ns-intT/CoreT</v>
      </c>
      <c r="AK4" s="29" t="str">
        <f t="shared" ca="1" si="16"/>
        <v>sri-ipb2-27-91ns-V^2</v>
      </c>
      <c r="AL4" s="29" t="str">
        <f t="shared" ca="1" si="16"/>
        <v>sri-ipb2-27-91ns-HpDrop</v>
      </c>
      <c r="AM4" s="29" t="str">
        <f t="shared" ca="1" si="16"/>
        <v>sri-ipb2-27-91ns-HpDrop/V^2</v>
      </c>
      <c r="AN4" s="29" t="str">
        <f t="shared" ca="1" si="16"/>
        <v>sri-ipb2-27-91ns-intT/CoreT</v>
      </c>
      <c r="AO4" s="28" t="e">
        <f t="shared" si="16"/>
        <v>#REF!</v>
      </c>
      <c r="AP4" s="28" t="e">
        <f t="shared" si="16"/>
        <v>#REF!</v>
      </c>
      <c r="AQ4" s="28" t="e">
        <f t="shared" si="16"/>
        <v>#REF!</v>
      </c>
      <c r="AR4" s="28" t="e">
        <f t="shared" si="16"/>
        <v>#REF!</v>
      </c>
      <c r="AS4" s="29" t="e">
        <f t="shared" si="16"/>
        <v>#REF!</v>
      </c>
      <c r="AT4" s="29" t="e">
        <f t="shared" si="16"/>
        <v>#REF!</v>
      </c>
      <c r="AU4" s="29" t="e">
        <f t="shared" si="16"/>
        <v>#REF!</v>
      </c>
      <c r="AV4" s="29" t="e">
        <f t="shared" si="16"/>
        <v>#REF!</v>
      </c>
    </row>
    <row r="5" spans="1:48" x14ac:dyDescent="0.25">
      <c r="A5" s="30">
        <v>5</v>
      </c>
      <c r="B5" s="30">
        <v>3</v>
      </c>
      <c r="C5" s="12">
        <v>150</v>
      </c>
      <c r="D5" s="31" t="e">
        <f ca="1">INDIRECT("'"&amp;D$1&amp;"'!"&amp;"y"&amp;$A5)</f>
        <v>#REF!</v>
      </c>
      <c r="E5" s="31" t="e">
        <f ca="1">INDIRECT("'"&amp;E$1&amp;"'!"&amp;"u"&amp;$A5)</f>
        <v>#REF!</v>
      </c>
      <c r="F5" s="31" t="e">
        <f ca="1">INDIRECT("'"&amp;F$1&amp;"'!"&amp;"V"&amp;$A5)</f>
        <v>#REF!</v>
      </c>
      <c r="G5" s="31" t="e">
        <f ca="1">INDIRECT("'"&amp;G$1&amp;"'!"&amp;"AA"&amp;$A5)</f>
        <v>#REF!</v>
      </c>
      <c r="H5" s="31" t="e">
        <f ca="1">INDIRECT("'"&amp;H$1&amp;"'!"&amp;"y"&amp;$A5)</f>
        <v>#REF!</v>
      </c>
      <c r="I5" s="31" t="e">
        <f ca="1">INDIRECT("'"&amp;I$1&amp;"'!"&amp;"u"&amp;$A5)</f>
        <v>#REF!</v>
      </c>
      <c r="J5" s="32" t="e">
        <f ca="1">INDIRECT("'"&amp;J$1&amp;"'!"&amp;"V"&amp;$A5)</f>
        <v>#REF!</v>
      </c>
      <c r="K5" s="32" t="e">
        <f ca="1">INDIRECT("'"&amp;K$1&amp;"'!"&amp;"AA"&amp;$A5)</f>
        <v>#REF!</v>
      </c>
      <c r="L5" s="31">
        <f ca="1">INDIRECT("'"&amp;L$1&amp;"'!"&amp;"y"&amp;$A5)</f>
        <v>0</v>
      </c>
      <c r="M5" s="31">
        <f ca="1">INDIRECT("'"&amp;M$1&amp;"'!"&amp;"u"&amp;$A5)</f>
        <v>5.2957469310344791</v>
      </c>
      <c r="N5" s="31">
        <f ca="1">INDIRECT("'"&amp;N$1&amp;"'!"&amp;"S"&amp;$A5)</f>
        <v>359</v>
      </c>
      <c r="O5" s="31">
        <f ca="1">INDIRECT("'"&amp;O$1&amp;"'!"&amp;"X"&amp;$A5)</f>
        <v>0</v>
      </c>
      <c r="P5" s="31">
        <f ca="1">INDIRECT("'"&amp;P$1&amp;"'!"&amp;"U"&amp;$A5)</f>
        <v>5.1481285172413802</v>
      </c>
      <c r="Q5" s="31">
        <f ca="1">INDIRECT("'"&amp;Q$1&amp;"'!"&amp;"W"&amp;$A5)</f>
        <v>0</v>
      </c>
      <c r="R5" s="31">
        <f ca="1">INDIRECT("'"&amp;R$1&amp;"'!"&amp;"S"&amp;$A5)</f>
        <v>359</v>
      </c>
      <c r="S5" s="31">
        <f ca="1">INDIRECT("'"&amp;S$1&amp;"'!"&amp;"X"&amp;$A5)</f>
        <v>0.15477586528919393</v>
      </c>
      <c r="T5" s="31">
        <f ca="1">INDIRECT("'"&amp;T$1&amp;"'!"&amp;"y"&amp;$A5)</f>
        <v>0</v>
      </c>
      <c r="U5" s="31">
        <f ca="1">INDIRECT("'"&amp;U$1&amp;"'!"&amp;"u"&amp;$A5)</f>
        <v>5.2084389655172503</v>
      </c>
      <c r="V5" s="31">
        <f ca="1">INDIRECT("'"&amp;V$1&amp;"'!"&amp;"z"&amp;$B5)</f>
        <v>0.49064097499706122</v>
      </c>
      <c r="W5" s="32" t="e">
        <f ca="1">V5*(AG5-T5)+U5</f>
        <v>#DIV/0!</v>
      </c>
      <c r="X5" s="31" t="e">
        <f ca="1">INDIRECT("'"&amp;X$1&amp;"'!"&amp;"y"&amp;$A5)</f>
        <v>#REF!</v>
      </c>
      <c r="Y5" s="31" t="e">
        <f ca="1">INDIRECT("'"&amp;Y$1&amp;"'!"&amp;"u"&amp;$A5)</f>
        <v>#REF!</v>
      </c>
      <c r="Z5" s="31" t="e">
        <f ca="1">INDIRECT("'"&amp;Z$1&amp;"'!"&amp;"S"&amp;$A5)</f>
        <v>#REF!</v>
      </c>
      <c r="AA5" s="31" t="e">
        <f ca="1">INDIRECT("'"&amp;AA$1&amp;"'!"&amp;"X"&amp;$A5)</f>
        <v>#REF!</v>
      </c>
      <c r="AB5" s="31" t="e">
        <f ca="1">INDIRECT("'"&amp;AB$1&amp;"'!"&amp;"y"&amp;$A5)</f>
        <v>#REF!</v>
      </c>
      <c r="AC5" s="31" t="e">
        <f ca="1">INDIRECT("'"&amp;AC$1&amp;"'!"&amp;"u"&amp;$A5)</f>
        <v>#REF!</v>
      </c>
      <c r="AD5" s="31" t="e">
        <f ca="1">INDIRECT("'"&amp;AD$1&amp;"'!"&amp;"z"&amp;$B5)</f>
        <v>#REF!</v>
      </c>
      <c r="AE5" s="32" t="e">
        <f ca="1">AD5*(AG5-AB5)+AC5</f>
        <v>#REF!</v>
      </c>
      <c r="AF5" s="2">
        <v>7</v>
      </c>
      <c r="AG5" s="31" t="e">
        <f ca="1">INDIRECT("'"&amp;AG$1&amp;"'!"&amp;"z"&amp;$AF5)</f>
        <v>#DIV/0!</v>
      </c>
      <c r="AH5" s="31">
        <f ca="1">INDIRECT("'"&amp;AH$1&amp;"'!"&amp;"u"&amp;$AF5)</f>
        <v>2.430976586206901</v>
      </c>
      <c r="AI5" s="31">
        <f ca="1">INDIRECT("'"&amp;AI$1&amp;"'!"&amp;"V"&amp;$AF5)</f>
        <v>3.1646785530289976</v>
      </c>
      <c r="AJ5" s="31">
        <f ca="1">INDIRECT("'"&amp;AJ$1&amp;"'!"&amp;"AC"&amp;$AF5)</f>
        <v>0</v>
      </c>
      <c r="AK5" s="31">
        <f ca="1">INDIRECT("'"&amp;AK$1&amp;"'!"&amp;"z"&amp;$AF5)</f>
        <v>3.4501041065101705</v>
      </c>
      <c r="AL5" s="31">
        <f ca="1">INDIRECT("'"&amp;AL$1&amp;"'!"&amp;"u"&amp;$AF5)</f>
        <v>2.0130444137931001</v>
      </c>
      <c r="AM5" s="32">
        <f ca="1">INDIRECT("'"&amp;AM$1&amp;"'!"&amp;"V"&amp;$AF5)</f>
        <v>0</v>
      </c>
      <c r="AN5" s="32">
        <f ca="1">INDIRECT("'"&amp;AN$1&amp;"'!"&amp;"AC"&amp;$AF5)</f>
        <v>0.93620482529711124</v>
      </c>
      <c r="AO5" s="31" t="e">
        <f ca="1">INDIRECT("'"&amp;AO$1&amp;"'!"&amp;"z"&amp;$AF5)</f>
        <v>#REF!</v>
      </c>
      <c r="AP5" s="31" t="e">
        <f ca="1">INDIRECT("'"&amp;AP$1&amp;"'!"&amp;"u"&amp;$AF5)</f>
        <v>#REF!</v>
      </c>
      <c r="AQ5" s="31" t="e">
        <f ca="1">INDIRECT("'"&amp;AQ$1&amp;"'!"&amp;"V"&amp;$AF5)</f>
        <v>#REF!</v>
      </c>
      <c r="AR5" s="31" t="e">
        <f ca="1">INDIRECT("'"&amp;AR$1&amp;"'!"&amp;"AC"&amp;$AF5)</f>
        <v>#REF!</v>
      </c>
      <c r="AS5" s="31" t="e">
        <f ca="1">INDIRECT("'"&amp;AS$1&amp;"'!"&amp;"z"&amp;$AF5)</f>
        <v>#REF!</v>
      </c>
      <c r="AT5" s="31" t="e">
        <f ca="1">INDIRECT("'"&amp;AT$1&amp;"'!"&amp;"u"&amp;$AF5)</f>
        <v>#REF!</v>
      </c>
      <c r="AU5" s="32" t="e">
        <f ca="1">INDIRECT("'"&amp;AU$1&amp;"'!"&amp;"V"&amp;$AF5)</f>
        <v>#REF!</v>
      </c>
      <c r="AV5" s="32" t="e">
        <f ca="1">INDIRECT("'"&amp;AV$1&amp;"'!"&amp;"AC"&amp;$AF5)</f>
        <v>#REF!</v>
      </c>
    </row>
    <row r="6" spans="1:48" x14ac:dyDescent="0.25">
      <c r="A6" s="30">
        <f>A5+5</f>
        <v>10</v>
      </c>
      <c r="B6" s="30">
        <f>B5+5</f>
        <v>8</v>
      </c>
      <c r="C6" s="12">
        <v>200</v>
      </c>
      <c r="D6" s="31" t="e">
        <f t="shared" ref="D6:D12" ca="1" si="17">INDIRECT("'"&amp;D$1&amp;"'!"&amp;"y"&amp;$A6)</f>
        <v>#REF!</v>
      </c>
      <c r="E6" s="31" t="e">
        <f t="shared" ref="E6:E12" ca="1" si="18">INDIRECT("'"&amp;E$1&amp;"'!"&amp;"u"&amp;$A6)</f>
        <v>#REF!</v>
      </c>
      <c r="F6" s="31" t="e">
        <f t="shared" ref="F6:F12" ca="1" si="19">INDIRECT("'"&amp;F$1&amp;"'!"&amp;"V"&amp;$A6)</f>
        <v>#REF!</v>
      </c>
      <c r="G6" s="31" t="e">
        <f t="shared" ref="G6:G12" ca="1" si="20">INDIRECT("'"&amp;G$1&amp;"'!"&amp;"AA"&amp;$A6)</f>
        <v>#REF!</v>
      </c>
      <c r="H6" s="31" t="e">
        <f t="shared" ref="H6:H12" ca="1" si="21">INDIRECT("'"&amp;H$1&amp;"'!"&amp;"y"&amp;$A6)</f>
        <v>#REF!</v>
      </c>
      <c r="I6" s="31" t="e">
        <f t="shared" ref="I6:I12" ca="1" si="22">INDIRECT("'"&amp;I$1&amp;"'!"&amp;"u"&amp;$A6)</f>
        <v>#REF!</v>
      </c>
      <c r="J6" s="32" t="e">
        <f t="shared" ref="J6:J12" ca="1" si="23">INDIRECT("'"&amp;J$1&amp;"'!"&amp;"V"&amp;$A6)</f>
        <v>#REF!</v>
      </c>
      <c r="K6" s="32" t="e">
        <f t="shared" ref="K6:K12" ca="1" si="24">INDIRECT("'"&amp;K$1&amp;"'!"&amp;"AA"&amp;$A6)</f>
        <v>#REF!</v>
      </c>
      <c r="L6" s="31">
        <f t="shared" ref="L6:L12" ca="1" si="25">INDIRECT("'"&amp;L$1&amp;"'!"&amp;"y"&amp;$A6)</f>
        <v>0</v>
      </c>
      <c r="M6" s="31">
        <f t="shared" ref="M6:M12" ca="1" si="26">INDIRECT("'"&amp;M$1&amp;"'!"&amp;"u"&amp;$A6)</f>
        <v>5.1064198965517491</v>
      </c>
      <c r="N6" s="31">
        <f t="shared" ref="N6:N12" ca="1" si="27">INDIRECT("'"&amp;N$1&amp;"'!"&amp;"S"&amp;$A6)</f>
        <v>359</v>
      </c>
      <c r="O6" s="31">
        <f t="shared" ref="O6:O12" ca="1" si="28">INDIRECT("'"&amp;O$1&amp;"'!"&amp;"X"&amp;$A6)</f>
        <v>0</v>
      </c>
      <c r="P6" s="31">
        <f t="shared" ref="P6:P12" ca="1" si="29">INDIRECT("'"&amp;P$1&amp;"'!"&amp;"U"&amp;$A6)</f>
        <v>5.0247785517241113</v>
      </c>
      <c r="Q6" s="31">
        <f t="shared" ref="Q6:Q12" ca="1" si="30">INDIRECT("'"&amp;Q$1&amp;"'!"&amp;"W"&amp;$A6)</f>
        <v>0</v>
      </c>
      <c r="R6" s="31">
        <f t="shared" ref="R6:R12" ca="1" si="31">INDIRECT("'"&amp;R$1&amp;"'!"&amp;"S"&amp;$A6)</f>
        <v>359</v>
      </c>
      <c r="S6" s="31">
        <f t="shared" ref="S6:S12" ca="1" si="32">INDIRECT("'"&amp;S$1&amp;"'!"&amp;"X"&amp;$A6)</f>
        <v>0.16979652744528095</v>
      </c>
      <c r="T6" s="31">
        <f t="shared" ref="T6:T12" ca="1" si="33">INDIRECT("'"&amp;T$1&amp;"'!"&amp;"y"&amp;$A6)</f>
        <v>0</v>
      </c>
      <c r="U6" s="31">
        <f t="shared" ref="U6:U12" ca="1" si="34">INDIRECT("'"&amp;U$1&amp;"'!"&amp;"u"&amp;$A6)</f>
        <v>5.47908541379309</v>
      </c>
      <c r="V6" s="31">
        <f t="shared" ref="V6:V12" ca="1" si="35">INDIRECT("'"&amp;V$1&amp;"'!"&amp;"z"&amp;$B6)</f>
        <v>0.49049384160705017</v>
      </c>
      <c r="W6" s="32" t="e">
        <f t="shared" ref="W6:W10" ca="1" si="36">V6*(AG6-T6)+U6</f>
        <v>#DIV/0!</v>
      </c>
      <c r="X6" s="31" t="e">
        <f t="shared" ref="X6:X12" ca="1" si="37">INDIRECT("'"&amp;X$1&amp;"'!"&amp;"y"&amp;$A6)</f>
        <v>#REF!</v>
      </c>
      <c r="Y6" s="31" t="e">
        <f t="shared" ref="Y6:Y12" ca="1" si="38">INDIRECT("'"&amp;Y$1&amp;"'!"&amp;"u"&amp;$A6)</f>
        <v>#REF!</v>
      </c>
      <c r="Z6" s="31" t="e">
        <f t="shared" ref="Z6:Z12" ca="1" si="39">INDIRECT("'"&amp;Z$1&amp;"'!"&amp;"S"&amp;$A6)</f>
        <v>#REF!</v>
      </c>
      <c r="AA6" s="31" t="e">
        <f t="shared" ref="AA6:AA8" ca="1" si="40">INDIRECT("'"&amp;AA$1&amp;"'!"&amp;"X"&amp;$A6)</f>
        <v>#REF!</v>
      </c>
      <c r="AB6" s="31" t="e">
        <f t="shared" ref="AB6:AB12" ca="1" si="41">INDIRECT("'"&amp;AB$1&amp;"'!"&amp;"y"&amp;$A6)</f>
        <v>#REF!</v>
      </c>
      <c r="AC6" s="31" t="e">
        <f t="shared" ref="AC6:AC12" ca="1" si="42">INDIRECT("'"&amp;AC$1&amp;"'!"&amp;"u"&amp;$A6)</f>
        <v>#REF!</v>
      </c>
      <c r="AD6" s="31" t="e">
        <f t="shared" ref="AD6:AD10" ca="1" si="43">INDIRECT("'"&amp;AD$1&amp;"'!"&amp;"z"&amp;$B6)</f>
        <v>#REF!</v>
      </c>
      <c r="AE6" s="32" t="e">
        <f t="shared" ref="AE6:AE10" ca="1" si="44">AD6*(AG6-AB6)+AC6</f>
        <v>#REF!</v>
      </c>
      <c r="AF6" s="2">
        <f>AF5+7</f>
        <v>14</v>
      </c>
      <c r="AG6" s="31" t="e">
        <f t="shared" ref="AG6:AG10" ca="1" si="45">INDIRECT("'"&amp;AG$1&amp;"'!"&amp;"z"&amp;$AF6)</f>
        <v>#DIV/0!</v>
      </c>
      <c r="AH6" s="31">
        <f t="shared" ref="AH6:AH10" ca="1" si="46">INDIRECT("'"&amp;AH$1&amp;"'!"&amp;"u"&amp;$AF6)</f>
        <v>3.2780191379309986</v>
      </c>
      <c r="AI6" s="31">
        <f t="shared" ref="AI6:AI12" ca="1" si="47">INDIRECT("'"&amp;AI$1&amp;"'!"&amp;"V"&amp;$AF6)</f>
        <v>3.2462728554529483</v>
      </c>
      <c r="AJ6" s="31">
        <f t="shared" ref="AJ6:AJ10" ca="1" si="48">INDIRECT("'"&amp;AJ$1&amp;"'!"&amp;"AC"&amp;$AF6)</f>
        <v>0</v>
      </c>
      <c r="AK6" s="31">
        <f t="shared" ref="AK6:AK10" ca="1" si="49">INDIRECT("'"&amp;AK$1&amp;"'!"&amp;"z"&amp;$AF6)</f>
        <v>3.3494847444119156</v>
      </c>
      <c r="AL6" s="31">
        <f t="shared" ref="AL6:AL10" ca="1" si="50">INDIRECT("'"&amp;AL$1&amp;"'!"&amp;"u"&amp;$AF6)</f>
        <v>2.8024786206896994</v>
      </c>
      <c r="AM6" s="32">
        <f t="shared" ref="AM6:AM12" ca="1" si="51">INDIRECT("'"&amp;AM$1&amp;"'!"&amp;"V"&amp;$AF6)</f>
        <v>0</v>
      </c>
      <c r="AN6" s="32">
        <f t="shared" ref="AN6:AN10" ca="1" si="52">INDIRECT("'"&amp;AN$1&amp;"'!"&amp;"AC"&amp;$AF6)</f>
        <v>0.93297858583721127</v>
      </c>
      <c r="AO6" s="31" t="e">
        <f t="shared" ref="AO6:AO10" ca="1" si="53">INDIRECT("'"&amp;AO$1&amp;"'!"&amp;"z"&amp;$AF6)</f>
        <v>#REF!</v>
      </c>
      <c r="AP6" s="31" t="e">
        <f t="shared" ref="AP6:AP10" ca="1" si="54">INDIRECT("'"&amp;AP$1&amp;"'!"&amp;"u"&amp;$AF6)</f>
        <v>#REF!</v>
      </c>
      <c r="AQ6" s="31" t="e">
        <f t="shared" ref="AQ6:AQ12" ca="1" si="55">INDIRECT("'"&amp;AQ$1&amp;"'!"&amp;"V"&amp;$AF6)</f>
        <v>#REF!</v>
      </c>
      <c r="AR6" s="31" t="e">
        <f t="shared" ref="AR6:AR10" ca="1" si="56">INDIRECT("'"&amp;AR$1&amp;"'!"&amp;"AC"&amp;$AF6)</f>
        <v>#REF!</v>
      </c>
      <c r="AS6" s="31" t="e">
        <f t="shared" ref="AS6:AS10" ca="1" si="57">INDIRECT("'"&amp;AS$1&amp;"'!"&amp;"z"&amp;$AF6)</f>
        <v>#REF!</v>
      </c>
      <c r="AT6" s="31" t="e">
        <f t="shared" ref="AT6:AT10" ca="1" si="58">INDIRECT("'"&amp;AT$1&amp;"'!"&amp;"u"&amp;$AF6)</f>
        <v>#REF!</v>
      </c>
      <c r="AU6" s="32" t="e">
        <f t="shared" ref="AU6:AU12" ca="1" si="59">INDIRECT("'"&amp;AU$1&amp;"'!"&amp;"V"&amp;$AF6)</f>
        <v>#REF!</v>
      </c>
      <c r="AV6" s="32" t="e">
        <f t="shared" ref="AV6:AV10" ca="1" si="60">INDIRECT("'"&amp;AV$1&amp;"'!"&amp;"AC"&amp;$AF6)</f>
        <v>#REF!</v>
      </c>
    </row>
    <row r="7" spans="1:48" x14ac:dyDescent="0.25">
      <c r="A7" s="30">
        <f t="shared" ref="A7:B12" si="61">A6+5</f>
        <v>15</v>
      </c>
      <c r="B7" s="30">
        <f t="shared" si="61"/>
        <v>13</v>
      </c>
      <c r="C7" s="12">
        <v>250</v>
      </c>
      <c r="D7" s="31" t="e">
        <f t="shared" ca="1" si="17"/>
        <v>#REF!</v>
      </c>
      <c r="E7" s="31" t="e">
        <f t="shared" ca="1" si="18"/>
        <v>#REF!</v>
      </c>
      <c r="F7" s="31" t="e">
        <f t="shared" ca="1" si="19"/>
        <v>#REF!</v>
      </c>
      <c r="G7" s="31" t="e">
        <f t="shared" ca="1" si="20"/>
        <v>#REF!</v>
      </c>
      <c r="H7" s="31" t="e">
        <f t="shared" ca="1" si="21"/>
        <v>#REF!</v>
      </c>
      <c r="I7" s="31" t="e">
        <f t="shared" ca="1" si="22"/>
        <v>#REF!</v>
      </c>
      <c r="J7" s="32" t="e">
        <f t="shared" ca="1" si="23"/>
        <v>#REF!</v>
      </c>
      <c r="K7" s="32" t="e">
        <f t="shared" ca="1" si="24"/>
        <v>#REF!</v>
      </c>
      <c r="L7" s="31">
        <f t="shared" ca="1" si="25"/>
        <v>0</v>
      </c>
      <c r="M7" s="31">
        <f t="shared" ca="1" si="26"/>
        <v>4.9243379310345006</v>
      </c>
      <c r="N7" s="31">
        <f t="shared" ca="1" si="27"/>
        <v>359</v>
      </c>
      <c r="O7" s="31">
        <f t="shared" ca="1" si="28"/>
        <v>0</v>
      </c>
      <c r="P7" s="31">
        <f t="shared" ca="1" si="29"/>
        <v>4.9297091034482996</v>
      </c>
      <c r="Q7" s="31">
        <f t="shared" ca="1" si="30"/>
        <v>0</v>
      </c>
      <c r="R7" s="31">
        <f t="shared" ca="1" si="31"/>
        <v>359</v>
      </c>
      <c r="S7" s="31">
        <f t="shared" ca="1" si="32"/>
        <v>0.18588643113950204</v>
      </c>
      <c r="T7" s="31">
        <f t="shared" ca="1" si="33"/>
        <v>0</v>
      </c>
      <c r="U7" s="31">
        <f t="shared" ca="1" si="34"/>
        <v>5.4503127931034996</v>
      </c>
      <c r="V7" s="31">
        <f t="shared" ca="1" si="35"/>
        <v>0.49076909465591495</v>
      </c>
      <c r="W7" s="32" t="e">
        <f t="shared" ca="1" si="36"/>
        <v>#DIV/0!</v>
      </c>
      <c r="X7" s="31" t="e">
        <f t="shared" ca="1" si="37"/>
        <v>#REF!</v>
      </c>
      <c r="Y7" s="31" t="e">
        <f t="shared" ca="1" si="38"/>
        <v>#REF!</v>
      </c>
      <c r="Z7" s="31" t="e">
        <f t="shared" ca="1" si="39"/>
        <v>#REF!</v>
      </c>
      <c r="AA7" s="31" t="e">
        <f t="shared" ca="1" si="40"/>
        <v>#REF!</v>
      </c>
      <c r="AB7" s="31" t="e">
        <f t="shared" ca="1" si="41"/>
        <v>#REF!</v>
      </c>
      <c r="AC7" s="31" t="e">
        <f t="shared" ca="1" si="42"/>
        <v>#REF!</v>
      </c>
      <c r="AD7" s="31" t="e">
        <f t="shared" ca="1" si="43"/>
        <v>#REF!</v>
      </c>
      <c r="AE7" s="32" t="e">
        <f t="shared" ca="1" si="44"/>
        <v>#REF!</v>
      </c>
      <c r="AF7" s="2">
        <f>AF6+7</f>
        <v>21</v>
      </c>
      <c r="AG7" s="31" t="e">
        <f t="shared" ca="1" si="45"/>
        <v>#DIV/0!</v>
      </c>
      <c r="AH7" s="31">
        <f t="shared" ca="1" si="46"/>
        <v>4.1928654827585987</v>
      </c>
      <c r="AI7" s="31">
        <f t="shared" ca="1" si="47"/>
        <v>3.7899346190747139</v>
      </c>
      <c r="AJ7" s="31">
        <f t="shared" ca="1" si="48"/>
        <v>0</v>
      </c>
      <c r="AK7" s="31">
        <f t="shared" ca="1" si="49"/>
        <v>3.5995420800197837</v>
      </c>
      <c r="AL7" s="31">
        <f t="shared" ca="1" si="50"/>
        <v>3.7854022068965989</v>
      </c>
      <c r="AM7" s="32">
        <f t="shared" ca="1" si="51"/>
        <v>0</v>
      </c>
      <c r="AN7" s="32">
        <f t="shared" ca="1" si="52"/>
        <v>0.92955551341764797</v>
      </c>
      <c r="AO7" s="31" t="e">
        <f t="shared" ca="1" si="53"/>
        <v>#REF!</v>
      </c>
      <c r="AP7" s="31" t="e">
        <f t="shared" ca="1" si="54"/>
        <v>#REF!</v>
      </c>
      <c r="AQ7" s="31" t="e">
        <f t="shared" ca="1" si="55"/>
        <v>#REF!</v>
      </c>
      <c r="AR7" s="31" t="e">
        <f t="shared" ca="1" si="56"/>
        <v>#REF!</v>
      </c>
      <c r="AS7" s="31" t="e">
        <f t="shared" ca="1" si="57"/>
        <v>#REF!</v>
      </c>
      <c r="AT7" s="31" t="e">
        <f t="shared" ca="1" si="58"/>
        <v>#REF!</v>
      </c>
      <c r="AU7" s="32" t="e">
        <f t="shared" ca="1" si="59"/>
        <v>#REF!</v>
      </c>
      <c r="AV7" s="32" t="e">
        <f t="shared" ca="1" si="60"/>
        <v>#REF!</v>
      </c>
    </row>
    <row r="8" spans="1:48" x14ac:dyDescent="0.25">
      <c r="A8" s="30">
        <f t="shared" si="61"/>
        <v>20</v>
      </c>
      <c r="B8" s="30">
        <f t="shared" si="61"/>
        <v>18</v>
      </c>
      <c r="C8" s="12">
        <v>300</v>
      </c>
      <c r="D8" s="31" t="e">
        <f t="shared" ca="1" si="17"/>
        <v>#REF!</v>
      </c>
      <c r="E8" s="31" t="e">
        <f t="shared" ca="1" si="18"/>
        <v>#REF!</v>
      </c>
      <c r="F8" s="31" t="e">
        <f t="shared" ca="1" si="19"/>
        <v>#REF!</v>
      </c>
      <c r="G8" s="31" t="e">
        <f t="shared" ca="1" si="20"/>
        <v>#REF!</v>
      </c>
      <c r="H8" s="31" t="e">
        <f t="shared" ca="1" si="21"/>
        <v>#REF!</v>
      </c>
      <c r="I8" s="31" t="e">
        <f t="shared" ca="1" si="22"/>
        <v>#REF!</v>
      </c>
      <c r="J8" s="32" t="e">
        <f t="shared" ca="1" si="23"/>
        <v>#REF!</v>
      </c>
      <c r="K8" s="32" t="e">
        <f t="shared" ca="1" si="24"/>
        <v>#REF!</v>
      </c>
      <c r="L8" s="31">
        <f t="shared" ca="1" si="25"/>
        <v>0</v>
      </c>
      <c r="M8" s="31">
        <f t="shared" ca="1" si="26"/>
        <v>5.3103874482759004</v>
      </c>
      <c r="N8" s="31">
        <f t="shared" ca="1" si="27"/>
        <v>359</v>
      </c>
      <c r="O8" s="31">
        <f t="shared" ca="1" si="28"/>
        <v>0</v>
      </c>
      <c r="P8" s="31">
        <f t="shared" ca="1" si="29"/>
        <v>5.4685846551723998</v>
      </c>
      <c r="Q8" s="31">
        <f t="shared" ca="1" si="30"/>
        <v>0</v>
      </c>
      <c r="R8" s="31">
        <f t="shared" ca="1" si="31"/>
        <v>359</v>
      </c>
      <c r="S8" s="31">
        <f t="shared" ca="1" si="32"/>
        <v>0.2057455523224567</v>
      </c>
      <c r="T8" s="31">
        <f t="shared" ca="1" si="33"/>
        <v>0</v>
      </c>
      <c r="U8" s="31">
        <f t="shared" ca="1" si="34"/>
        <v>6.1004233103448016</v>
      </c>
      <c r="V8" s="31">
        <f t="shared" ca="1" si="35"/>
        <v>0.64101861187517872</v>
      </c>
      <c r="W8" s="32" t="e">
        <f t="shared" ca="1" si="36"/>
        <v>#DIV/0!</v>
      </c>
      <c r="X8" s="31" t="e">
        <f t="shared" ca="1" si="37"/>
        <v>#REF!</v>
      </c>
      <c r="Y8" s="31" t="e">
        <f t="shared" ca="1" si="38"/>
        <v>#REF!</v>
      </c>
      <c r="Z8" s="31" t="e">
        <f t="shared" ca="1" si="39"/>
        <v>#REF!</v>
      </c>
      <c r="AA8" s="31" t="e">
        <f t="shared" ca="1" si="40"/>
        <v>#REF!</v>
      </c>
      <c r="AB8" s="31" t="e">
        <f t="shared" ca="1" si="41"/>
        <v>#REF!</v>
      </c>
      <c r="AC8" s="31" t="e">
        <f t="shared" ca="1" si="42"/>
        <v>#REF!</v>
      </c>
      <c r="AD8" s="31" t="e">
        <f t="shared" ca="1" si="43"/>
        <v>#REF!</v>
      </c>
      <c r="AE8" s="32" t="e">
        <f t="shared" ca="1" si="44"/>
        <v>#REF!</v>
      </c>
      <c r="AF8" s="2">
        <f t="shared" ref="AF8:AF12" si="62">AF7+7</f>
        <v>28</v>
      </c>
      <c r="AG8" s="31" t="e">
        <f t="shared" ca="1" si="45"/>
        <v>#DIV/0!</v>
      </c>
      <c r="AH8" s="31">
        <f t="shared" ca="1" si="46"/>
        <v>4.9437829310345016</v>
      </c>
      <c r="AI8" s="31">
        <f t="shared" ca="1" si="47"/>
        <v>4.3176538775388114</v>
      </c>
      <c r="AJ8" s="31">
        <f t="shared" ca="1" si="48"/>
        <v>0</v>
      </c>
      <c r="AK8" s="31">
        <f t="shared" ca="1" si="49"/>
        <v>4.4419872051753444</v>
      </c>
      <c r="AL8" s="31">
        <f t="shared" ca="1" si="50"/>
        <v>4.9169705862069009</v>
      </c>
      <c r="AM8" s="32">
        <f t="shared" ca="1" si="51"/>
        <v>0</v>
      </c>
      <c r="AN8" s="32">
        <f t="shared" ca="1" si="52"/>
        <v>0.92714117374283145</v>
      </c>
      <c r="AO8" s="31" t="e">
        <f t="shared" ca="1" si="53"/>
        <v>#REF!</v>
      </c>
      <c r="AP8" s="31" t="e">
        <f t="shared" ca="1" si="54"/>
        <v>#REF!</v>
      </c>
      <c r="AQ8" s="31" t="e">
        <f t="shared" ca="1" si="55"/>
        <v>#REF!</v>
      </c>
      <c r="AR8" s="31" t="e">
        <f t="shared" ca="1" si="56"/>
        <v>#REF!</v>
      </c>
      <c r="AS8" s="31" t="e">
        <f t="shared" ca="1" si="57"/>
        <v>#REF!</v>
      </c>
      <c r="AT8" s="31" t="e">
        <f t="shared" ca="1" si="58"/>
        <v>#REF!</v>
      </c>
      <c r="AU8" s="32" t="e">
        <f t="shared" ca="1" si="59"/>
        <v>#REF!</v>
      </c>
      <c r="AV8" s="32" t="e">
        <f t="shared" ca="1" si="60"/>
        <v>#REF!</v>
      </c>
    </row>
    <row r="9" spans="1:48" x14ac:dyDescent="0.25">
      <c r="A9" s="30">
        <f t="shared" si="61"/>
        <v>25</v>
      </c>
      <c r="B9" s="30">
        <f t="shared" si="61"/>
        <v>23</v>
      </c>
      <c r="C9" s="12">
        <v>350</v>
      </c>
      <c r="D9" s="31" t="e">
        <f t="shared" ca="1" si="17"/>
        <v>#REF!</v>
      </c>
      <c r="E9" s="31" t="e">
        <f t="shared" ca="1" si="18"/>
        <v>#REF!</v>
      </c>
      <c r="F9" s="31" t="e">
        <f t="shared" ca="1" si="19"/>
        <v>#REF!</v>
      </c>
      <c r="G9" s="31" t="e">
        <f t="shared" ca="1" si="20"/>
        <v>#REF!</v>
      </c>
      <c r="H9" s="31" t="e">
        <f t="shared" ca="1" si="21"/>
        <v>#REF!</v>
      </c>
      <c r="I9" s="31" t="e">
        <f t="shared" ca="1" si="22"/>
        <v>#REF!</v>
      </c>
      <c r="J9" s="32" t="e">
        <f t="shared" ca="1" si="23"/>
        <v>#REF!</v>
      </c>
      <c r="K9" s="32" t="e">
        <f t="shared" ca="1" si="24"/>
        <v>#REF!</v>
      </c>
      <c r="L9" s="31">
        <f t="shared" ca="1" si="25"/>
        <v>0</v>
      </c>
      <c r="M9" s="31">
        <f t="shared" ca="1" si="26"/>
        <v>5.0876585862069028</v>
      </c>
      <c r="N9" s="31">
        <f t="shared" ca="1" si="27"/>
        <v>359</v>
      </c>
      <c r="O9" s="31">
        <f t="shared" ca="1" si="28"/>
        <v>0</v>
      </c>
      <c r="P9" s="31">
        <f t="shared" ca="1" si="29"/>
        <v>5.1420943103448025</v>
      </c>
      <c r="Q9" s="31">
        <f t="shared" ca="1" si="30"/>
        <v>0</v>
      </c>
      <c r="R9" s="31">
        <f t="shared" ca="1" si="31"/>
        <v>359</v>
      </c>
      <c r="S9" s="31">
        <f t="shared" ca="1" si="32"/>
        <v>0.22861966418796983</v>
      </c>
      <c r="T9" s="31">
        <f t="shared" ca="1" si="33"/>
        <v>0</v>
      </c>
      <c r="U9" s="31">
        <f t="shared" ca="1" si="34"/>
        <v>5.9303091724138</v>
      </c>
      <c r="V9" s="31">
        <f t="shared" ca="1" si="35"/>
        <v>0.64124253353162952</v>
      </c>
      <c r="W9" s="32" t="e">
        <f t="shared" ca="1" si="36"/>
        <v>#DIV/0!</v>
      </c>
      <c r="X9" s="31" t="e">
        <f t="shared" ca="1" si="37"/>
        <v>#REF!</v>
      </c>
      <c r="Y9" s="31" t="e">
        <f t="shared" ca="1" si="38"/>
        <v>#REF!</v>
      </c>
      <c r="Z9" s="31" t="e">
        <f t="shared" ca="1" si="39"/>
        <v>#REF!</v>
      </c>
      <c r="AA9" s="31" t="e">
        <f t="shared" ref="AA9:AA12" ca="1" si="63">INDIRECT("'"&amp;AA$1&amp;"'!"&amp;"U"&amp;$A9)</f>
        <v>#REF!</v>
      </c>
      <c r="AB9" s="31" t="e">
        <f t="shared" ca="1" si="41"/>
        <v>#REF!</v>
      </c>
      <c r="AC9" s="31" t="e">
        <f t="shared" ca="1" si="42"/>
        <v>#REF!</v>
      </c>
      <c r="AD9" s="31" t="e">
        <f t="shared" ca="1" si="43"/>
        <v>#REF!</v>
      </c>
      <c r="AE9" s="32" t="e">
        <f t="shared" ca="1" si="44"/>
        <v>#REF!</v>
      </c>
      <c r="AF9" s="2">
        <f t="shared" si="62"/>
        <v>35</v>
      </c>
      <c r="AG9" s="31" t="e">
        <f t="shared" ca="1" si="45"/>
        <v>#DIV/0!</v>
      </c>
      <c r="AH9" s="31">
        <f t="shared" ca="1" si="46"/>
        <v>3.6474953793103992</v>
      </c>
      <c r="AI9" s="31">
        <f t="shared" ca="1" si="47"/>
        <v>3.6493729727572819</v>
      </c>
      <c r="AJ9" s="31">
        <f t="shared" ca="1" si="48"/>
        <v>0</v>
      </c>
      <c r="AK9" s="31">
        <f t="shared" ca="1" si="49"/>
        <v>3.7662426119863981</v>
      </c>
      <c r="AL9" s="31">
        <f t="shared" ca="1" si="50"/>
        <v>3.6760347241378994</v>
      </c>
      <c r="AM9" s="32">
        <f t="shared" ca="1" si="51"/>
        <v>0</v>
      </c>
      <c r="AN9" s="32">
        <f t="shared" ca="1" si="52"/>
        <v>0.9276369325543079</v>
      </c>
      <c r="AO9" s="31" t="e">
        <f t="shared" ca="1" si="53"/>
        <v>#REF!</v>
      </c>
      <c r="AP9" s="31" t="e">
        <f t="shared" ca="1" si="54"/>
        <v>#REF!</v>
      </c>
      <c r="AQ9" s="31" t="e">
        <f t="shared" ca="1" si="55"/>
        <v>#REF!</v>
      </c>
      <c r="AR9" s="31" t="e">
        <f t="shared" ca="1" si="56"/>
        <v>#REF!</v>
      </c>
      <c r="AS9" s="31" t="e">
        <f t="shared" ca="1" si="57"/>
        <v>#REF!</v>
      </c>
      <c r="AT9" s="31" t="e">
        <f t="shared" ca="1" si="58"/>
        <v>#REF!</v>
      </c>
      <c r="AU9" s="32" t="e">
        <f t="shared" ca="1" si="59"/>
        <v>#REF!</v>
      </c>
      <c r="AV9" s="32" t="e">
        <f t="shared" ca="1" si="60"/>
        <v>#REF!</v>
      </c>
    </row>
    <row r="10" spans="1:48" x14ac:dyDescent="0.25">
      <c r="A10" s="30">
        <f t="shared" si="61"/>
        <v>30</v>
      </c>
      <c r="B10" s="30">
        <f t="shared" si="61"/>
        <v>28</v>
      </c>
      <c r="C10" s="12">
        <v>400</v>
      </c>
      <c r="D10" s="31" t="e">
        <f t="shared" ca="1" si="17"/>
        <v>#REF!</v>
      </c>
      <c r="E10" s="31" t="e">
        <f t="shared" ca="1" si="18"/>
        <v>#REF!</v>
      </c>
      <c r="F10" s="31" t="e">
        <f t="shared" ca="1" si="19"/>
        <v>#REF!</v>
      </c>
      <c r="G10" s="31" t="e">
        <f t="shared" ca="1" si="20"/>
        <v>#REF!</v>
      </c>
      <c r="H10" s="31" t="e">
        <f t="shared" ca="1" si="21"/>
        <v>#REF!</v>
      </c>
      <c r="I10" s="31" t="e">
        <f t="shared" ca="1" si="22"/>
        <v>#REF!</v>
      </c>
      <c r="J10" s="32" t="e">
        <f t="shared" ca="1" si="23"/>
        <v>#REF!</v>
      </c>
      <c r="K10" s="32" t="e">
        <f t="shared" ca="1" si="24"/>
        <v>#REF!</v>
      </c>
      <c r="L10" s="31">
        <f t="shared" ca="1" si="25"/>
        <v>0</v>
      </c>
      <c r="M10" s="31">
        <f t="shared" ca="1" si="26"/>
        <v>5.5029764827585979</v>
      </c>
      <c r="N10" s="31">
        <f t="shared" ca="1" si="27"/>
        <v>359</v>
      </c>
      <c r="O10" s="31">
        <f t="shared" ca="1" si="28"/>
        <v>0</v>
      </c>
      <c r="P10" s="31">
        <f t="shared" ca="1" si="29"/>
        <v>5.5794277241379007</v>
      </c>
      <c r="Q10" s="31">
        <f t="shared" ca="1" si="30"/>
        <v>0</v>
      </c>
      <c r="R10" s="31">
        <f t="shared" ca="1" si="31"/>
        <v>359</v>
      </c>
      <c r="S10" s="31">
        <f t="shared" ca="1" si="32"/>
        <v>0.2472167215249699</v>
      </c>
      <c r="T10" s="31">
        <f t="shared" ca="1" si="33"/>
        <v>0</v>
      </c>
      <c r="U10" s="31">
        <f t="shared" ca="1" si="34"/>
        <v>6.5042073793102979</v>
      </c>
      <c r="V10" s="31">
        <f t="shared" ca="1" si="35"/>
        <v>0.80888351603333775</v>
      </c>
      <c r="W10" s="32" t="e">
        <f t="shared" ca="1" si="36"/>
        <v>#DIV/0!</v>
      </c>
      <c r="X10" s="31" t="e">
        <f t="shared" ca="1" si="37"/>
        <v>#REF!</v>
      </c>
      <c r="Y10" s="31" t="e">
        <f t="shared" ca="1" si="38"/>
        <v>#REF!</v>
      </c>
      <c r="Z10" s="31" t="e">
        <f t="shared" ca="1" si="39"/>
        <v>#REF!</v>
      </c>
      <c r="AA10" s="31" t="e">
        <f t="shared" ca="1" si="63"/>
        <v>#REF!</v>
      </c>
      <c r="AB10" s="31" t="e">
        <f t="shared" ca="1" si="41"/>
        <v>#REF!</v>
      </c>
      <c r="AC10" s="31" t="e">
        <f t="shared" ca="1" si="42"/>
        <v>#REF!</v>
      </c>
      <c r="AD10" s="31" t="e">
        <f t="shared" ca="1" si="43"/>
        <v>#REF!</v>
      </c>
      <c r="AE10" s="32" t="e">
        <f t="shared" ca="1" si="44"/>
        <v>#REF!</v>
      </c>
      <c r="AF10" s="2">
        <f t="shared" si="62"/>
        <v>42</v>
      </c>
      <c r="AG10" s="31" t="e">
        <f t="shared" ca="1" si="45"/>
        <v>#DIV/0!</v>
      </c>
      <c r="AH10" s="31">
        <f t="shared" ca="1" si="46"/>
        <v>2.9145648965517026</v>
      </c>
      <c r="AI10" s="31">
        <f t="shared" ca="1" si="47"/>
        <v>3.3435047140467358</v>
      </c>
      <c r="AJ10" s="31">
        <f t="shared" ca="1" si="48"/>
        <v>0</v>
      </c>
      <c r="AK10" s="31">
        <f t="shared" ca="1" si="49"/>
        <v>3.5083944160570173</v>
      </c>
      <c r="AL10" s="31">
        <f t="shared" ca="1" si="50"/>
        <v>2.9234798965516973</v>
      </c>
      <c r="AM10" s="32">
        <f t="shared" ca="1" si="51"/>
        <v>0</v>
      </c>
      <c r="AN10" s="32">
        <f t="shared" ca="1" si="52"/>
        <v>0.92657494945664842</v>
      </c>
      <c r="AO10" s="31" t="e">
        <f t="shared" ca="1" si="53"/>
        <v>#REF!</v>
      </c>
      <c r="AP10" s="31" t="e">
        <f t="shared" ca="1" si="54"/>
        <v>#REF!</v>
      </c>
      <c r="AQ10" s="31" t="e">
        <f t="shared" ca="1" si="55"/>
        <v>#REF!</v>
      </c>
      <c r="AR10" s="31" t="e">
        <f t="shared" ca="1" si="56"/>
        <v>#REF!</v>
      </c>
      <c r="AS10" s="31" t="e">
        <f t="shared" ca="1" si="57"/>
        <v>#REF!</v>
      </c>
      <c r="AT10" s="31" t="e">
        <f t="shared" ca="1" si="58"/>
        <v>#REF!</v>
      </c>
      <c r="AU10" s="32" t="e">
        <f t="shared" ca="1" si="59"/>
        <v>#REF!</v>
      </c>
      <c r="AV10" s="32" t="e">
        <f t="shared" ca="1" si="60"/>
        <v>#REF!</v>
      </c>
    </row>
    <row r="11" spans="1:48" x14ac:dyDescent="0.25">
      <c r="A11" s="30">
        <f t="shared" si="61"/>
        <v>35</v>
      </c>
      <c r="B11" s="30">
        <f t="shared" si="61"/>
        <v>33</v>
      </c>
      <c r="C11" s="12">
        <v>450</v>
      </c>
      <c r="D11" s="31" t="e">
        <f t="shared" ca="1" si="17"/>
        <v>#REF!</v>
      </c>
      <c r="E11" s="31" t="e">
        <f t="shared" ca="1" si="18"/>
        <v>#REF!</v>
      </c>
      <c r="F11" s="31" t="e">
        <f t="shared" ca="1" si="19"/>
        <v>#REF!</v>
      </c>
      <c r="G11" s="31" t="e">
        <f t="shared" ca="1" si="20"/>
        <v>#REF!</v>
      </c>
      <c r="H11" s="31" t="e">
        <f t="shared" ca="1" si="21"/>
        <v>#REF!</v>
      </c>
      <c r="I11" s="31" t="e">
        <f t="shared" ca="1" si="22"/>
        <v>#REF!</v>
      </c>
      <c r="J11" s="32" t="e">
        <f t="shared" ca="1" si="23"/>
        <v>#REF!</v>
      </c>
      <c r="K11" s="32" t="e">
        <f t="shared" ca="1" si="24"/>
        <v>#REF!</v>
      </c>
      <c r="L11" s="31">
        <f t="shared" ca="1" si="25"/>
        <v>0</v>
      </c>
      <c r="M11" s="31">
        <f t="shared" ca="1" si="26"/>
        <v>5.228206896551697</v>
      </c>
      <c r="N11" s="31">
        <f t="shared" ca="1" si="27"/>
        <v>359</v>
      </c>
      <c r="O11" s="31">
        <f t="shared" ca="1" si="28"/>
        <v>0</v>
      </c>
      <c r="P11" s="31">
        <f t="shared" ca="1" si="29"/>
        <v>0</v>
      </c>
      <c r="Q11" s="31">
        <f t="shared" ca="1" si="30"/>
        <v>0</v>
      </c>
      <c r="R11" s="31">
        <f t="shared" ca="1" si="31"/>
        <v>0</v>
      </c>
      <c r="S11" s="31">
        <f t="shared" ca="1" si="32"/>
        <v>0</v>
      </c>
      <c r="T11" s="31">
        <f t="shared" ca="1" si="33"/>
        <v>0</v>
      </c>
      <c r="U11" s="31">
        <f t="shared" ca="1" si="34"/>
        <v>6.2464275862068988</v>
      </c>
      <c r="V11" s="31">
        <f t="shared" ca="1" si="35"/>
        <v>0.80895887958958601</v>
      </c>
      <c r="W11" s="32">
        <f t="shared" ref="W11:W12" ca="1" si="64">INDIRECT("'"&amp;W$1&amp;"'!"&amp;"X"&amp;$A11)</f>
        <v>0</v>
      </c>
      <c r="X11" s="31" t="e">
        <f t="shared" ca="1" si="37"/>
        <v>#REF!</v>
      </c>
      <c r="Y11" s="31" t="e">
        <f t="shared" ca="1" si="38"/>
        <v>#REF!</v>
      </c>
      <c r="Z11" s="31" t="e">
        <f t="shared" ca="1" si="39"/>
        <v>#REF!</v>
      </c>
      <c r="AA11" s="31" t="e">
        <f t="shared" ca="1" si="63"/>
        <v>#REF!</v>
      </c>
      <c r="AB11" s="31" t="e">
        <f t="shared" ca="1" si="41"/>
        <v>#REF!</v>
      </c>
      <c r="AC11" s="31" t="e">
        <f t="shared" ca="1" si="42"/>
        <v>#REF!</v>
      </c>
      <c r="AD11" s="32" t="e">
        <f t="shared" ref="AD11:AD12" ca="1" si="65">INDIRECT("'"&amp;AD$1&amp;"'!"&amp;"S"&amp;$A11)</f>
        <v>#REF!</v>
      </c>
      <c r="AE11" s="32" t="e">
        <f t="shared" ref="AE11:AE12" ca="1" si="66">INDIRECT("'"&amp;AE$1&amp;"'!"&amp;"X"&amp;$A11)</f>
        <v>#REF!</v>
      </c>
      <c r="AF11" s="2">
        <f t="shared" si="62"/>
        <v>49</v>
      </c>
      <c r="AG11" s="31">
        <f ca="1">INDIRECT("'"&amp;AG$1&amp;"'!"&amp;"u"&amp;$AF11)</f>
        <v>0</v>
      </c>
      <c r="AH11" s="31">
        <f ca="1">INDIRECT("'"&amp;AH$1&amp;"'!"&amp;"z"&amp;$AF11)</f>
        <v>0</v>
      </c>
      <c r="AI11" s="31">
        <f t="shared" ca="1" si="47"/>
        <v>0</v>
      </c>
      <c r="AJ11" s="31">
        <f ca="1">INDIRECT("'"&amp;AJ$1&amp;"'!"&amp;"AB"&amp;$AF11)</f>
        <v>0</v>
      </c>
      <c r="AK11" s="32">
        <f ca="1">INDIRECT("'"&amp;AK$1&amp;"'!"&amp;"AA"&amp;$AF11)</f>
        <v>0</v>
      </c>
      <c r="AL11" s="32">
        <f t="shared" ref="AL11:AL12" ca="1" si="67">INDIRECT("'"&amp;AL$1&amp;"'!"&amp;"Z"&amp;$AF11)</f>
        <v>0</v>
      </c>
      <c r="AM11" s="32">
        <f t="shared" ca="1" si="51"/>
        <v>0</v>
      </c>
      <c r="AN11" s="32">
        <f ca="1">INDIRECT("'"&amp;AN$1&amp;"'!"&amp;"AB"&amp;$AF11)</f>
        <v>0</v>
      </c>
      <c r="AO11" s="31" t="e">
        <f ca="1">INDIRECT("'"&amp;AO$1&amp;"'!"&amp;"AA"&amp;$AF11)</f>
        <v>#REF!</v>
      </c>
      <c r="AP11" s="31" t="e">
        <f t="shared" ref="AP11:AP12" ca="1" si="68">INDIRECT("'"&amp;AP$1&amp;"'!"&amp;"Z"&amp;$AF11)</f>
        <v>#REF!</v>
      </c>
      <c r="AQ11" s="31" t="e">
        <f t="shared" ca="1" si="55"/>
        <v>#REF!</v>
      </c>
      <c r="AR11" s="31" t="e">
        <f t="shared" ref="AR11:AR12" ca="1" si="69">INDIRECT("'"&amp;AR$1&amp;"'!"&amp;"AB"&amp;$AF11)</f>
        <v>#REF!</v>
      </c>
      <c r="AS11" s="32" t="e">
        <f ca="1">INDIRECT("'"&amp;AS$1&amp;"'!"&amp;"AA"&amp;$AF11)</f>
        <v>#REF!</v>
      </c>
      <c r="AT11" s="32" t="e">
        <f t="shared" ref="AT11:AT12" ca="1" si="70">INDIRECT("'"&amp;AT$1&amp;"'!"&amp;"Z"&amp;$AF11)</f>
        <v>#REF!</v>
      </c>
      <c r="AU11" s="32" t="e">
        <f t="shared" ca="1" si="59"/>
        <v>#REF!</v>
      </c>
      <c r="AV11" s="32" t="e">
        <f t="shared" ref="AV11:AV12" ca="1" si="71">INDIRECT("'"&amp;AV$1&amp;"'!"&amp;"AB"&amp;$AF11)</f>
        <v>#REF!</v>
      </c>
    </row>
    <row r="12" spans="1:48" x14ac:dyDescent="0.25">
      <c r="A12" s="30">
        <f t="shared" si="61"/>
        <v>40</v>
      </c>
      <c r="B12" s="30">
        <f t="shared" si="61"/>
        <v>38</v>
      </c>
      <c r="C12" s="12">
        <v>500</v>
      </c>
      <c r="D12" s="31" t="e">
        <f t="shared" ca="1" si="17"/>
        <v>#REF!</v>
      </c>
      <c r="E12" s="31" t="e">
        <f t="shared" ca="1" si="18"/>
        <v>#REF!</v>
      </c>
      <c r="F12" s="31" t="e">
        <f t="shared" ca="1" si="19"/>
        <v>#REF!</v>
      </c>
      <c r="G12" s="31" t="e">
        <f t="shared" ca="1" si="20"/>
        <v>#REF!</v>
      </c>
      <c r="H12" s="31" t="e">
        <f t="shared" ca="1" si="21"/>
        <v>#REF!</v>
      </c>
      <c r="I12" s="31" t="e">
        <f t="shared" ca="1" si="22"/>
        <v>#REF!</v>
      </c>
      <c r="J12" s="32" t="e">
        <f t="shared" ca="1" si="23"/>
        <v>#REF!</v>
      </c>
      <c r="K12" s="32" t="e">
        <f t="shared" ca="1" si="24"/>
        <v>#REF!</v>
      </c>
      <c r="L12" s="31">
        <f t="shared" ca="1" si="25"/>
        <v>0</v>
      </c>
      <c r="M12" s="31">
        <f t="shared" ca="1" si="26"/>
        <v>4.9144896551724955</v>
      </c>
      <c r="N12" s="31">
        <f t="shared" ca="1" si="27"/>
        <v>359</v>
      </c>
      <c r="O12" s="31">
        <f t="shared" ca="1" si="28"/>
        <v>0</v>
      </c>
      <c r="P12" s="31">
        <f t="shared" ca="1" si="29"/>
        <v>0</v>
      </c>
      <c r="Q12" s="31">
        <f t="shared" ca="1" si="30"/>
        <v>0</v>
      </c>
      <c r="R12" s="31">
        <f t="shared" ca="1" si="31"/>
        <v>0</v>
      </c>
      <c r="S12" s="31">
        <f t="shared" ca="1" si="32"/>
        <v>0</v>
      </c>
      <c r="T12" s="31">
        <f t="shared" ca="1" si="33"/>
        <v>0</v>
      </c>
      <c r="U12" s="31">
        <f t="shared" ca="1" si="34"/>
        <v>5.9997014482758004</v>
      </c>
      <c r="V12" s="31">
        <f t="shared" ca="1" si="35"/>
        <v>0.80905409700301512</v>
      </c>
      <c r="W12" s="32">
        <f t="shared" ca="1" si="64"/>
        <v>0</v>
      </c>
      <c r="X12" s="31" t="e">
        <f t="shared" ca="1" si="37"/>
        <v>#REF!</v>
      </c>
      <c r="Y12" s="31" t="e">
        <f t="shared" ca="1" si="38"/>
        <v>#REF!</v>
      </c>
      <c r="Z12" s="31" t="e">
        <f t="shared" ca="1" si="39"/>
        <v>#REF!</v>
      </c>
      <c r="AA12" s="31" t="e">
        <f t="shared" ca="1" si="63"/>
        <v>#REF!</v>
      </c>
      <c r="AB12" s="31" t="e">
        <f t="shared" ca="1" si="41"/>
        <v>#REF!</v>
      </c>
      <c r="AC12" s="31" t="e">
        <f t="shared" ca="1" si="42"/>
        <v>#REF!</v>
      </c>
      <c r="AD12" s="32" t="e">
        <f t="shared" ca="1" si="65"/>
        <v>#REF!</v>
      </c>
      <c r="AE12" s="32" t="e">
        <f t="shared" ca="1" si="66"/>
        <v>#REF!</v>
      </c>
      <c r="AF12" s="2">
        <f t="shared" si="62"/>
        <v>56</v>
      </c>
      <c r="AG12" s="31">
        <f ca="1">INDIRECT("'"&amp;AG$1&amp;"'!"&amp;"u"&amp;$AF12)</f>
        <v>0</v>
      </c>
      <c r="AH12" s="31">
        <f ca="1">INDIRECT("'"&amp;AH$1&amp;"'!"&amp;"z"&amp;$AF12)</f>
        <v>0</v>
      </c>
      <c r="AI12" s="31">
        <f t="shared" ca="1" si="47"/>
        <v>0</v>
      </c>
      <c r="AJ12" s="31">
        <f ca="1">INDIRECT("'"&amp;AJ$1&amp;"'!"&amp;"AB"&amp;$AF12)</f>
        <v>0</v>
      </c>
      <c r="AK12" s="32">
        <f ca="1">INDIRECT("'"&amp;AK$1&amp;"'!"&amp;"AA"&amp;$AF12)</f>
        <v>0</v>
      </c>
      <c r="AL12" s="32">
        <f t="shared" ca="1" si="67"/>
        <v>0</v>
      </c>
      <c r="AM12" s="32">
        <f t="shared" ca="1" si="51"/>
        <v>0</v>
      </c>
      <c r="AN12" s="32">
        <f ca="1">INDIRECT("'"&amp;AN$1&amp;"'!"&amp;"AB"&amp;$AF12)</f>
        <v>0</v>
      </c>
      <c r="AO12" s="31" t="e">
        <f ca="1">INDIRECT("'"&amp;AO$1&amp;"'!"&amp;"AA"&amp;$AF12)</f>
        <v>#REF!</v>
      </c>
      <c r="AP12" s="31" t="e">
        <f t="shared" ca="1" si="68"/>
        <v>#REF!</v>
      </c>
      <c r="AQ12" s="31" t="e">
        <f t="shared" ca="1" si="55"/>
        <v>#REF!</v>
      </c>
      <c r="AR12" s="31" t="e">
        <f t="shared" ca="1" si="69"/>
        <v>#REF!</v>
      </c>
      <c r="AS12" s="32" t="e">
        <f ca="1">INDIRECT("'"&amp;AS$1&amp;"'!"&amp;"AA"&amp;$AF12)</f>
        <v>#REF!</v>
      </c>
      <c r="AT12" s="32" t="e">
        <f t="shared" ca="1" si="70"/>
        <v>#REF!</v>
      </c>
      <c r="AU12" s="32" t="e">
        <f t="shared" ca="1" si="59"/>
        <v>#REF!</v>
      </c>
      <c r="AV12" s="32" t="e">
        <f t="shared" ca="1" si="71"/>
        <v>#REF!</v>
      </c>
    </row>
    <row r="13" spans="1:48" x14ac:dyDescent="0.25">
      <c r="A13" s="30"/>
      <c r="B13" s="30"/>
    </row>
    <row r="14" spans="1:48" x14ac:dyDescent="0.25">
      <c r="A14" s="30"/>
      <c r="B14" s="30"/>
    </row>
    <row r="15" spans="1:48" x14ac:dyDescent="0.25">
      <c r="A15" s="30"/>
      <c r="B15" s="30"/>
    </row>
    <row r="16" spans="1:48" x14ac:dyDescent="0.25">
      <c r="A16" s="30"/>
      <c r="B16" s="30"/>
    </row>
    <row r="17" spans="1:32" x14ac:dyDescent="0.25">
      <c r="A17" s="30"/>
      <c r="B17" s="30"/>
    </row>
    <row r="18" spans="1:32" x14ac:dyDescent="0.25">
      <c r="A18" s="30"/>
      <c r="B18" s="30"/>
    </row>
    <row r="19" spans="1:32" x14ac:dyDescent="0.25">
      <c r="A19" s="30"/>
      <c r="B19" s="30"/>
    </row>
    <row r="20" spans="1:32" x14ac:dyDescent="0.25">
      <c r="A20" s="30"/>
      <c r="B20" s="30"/>
    </row>
    <row r="21" spans="1:32" x14ac:dyDescent="0.25">
      <c r="A21" s="30"/>
      <c r="B21" s="30"/>
    </row>
    <row r="22" spans="1:32" x14ac:dyDescent="0.25">
      <c r="A22" s="30"/>
      <c r="B22" s="30"/>
    </row>
    <row r="23" spans="1:32" x14ac:dyDescent="0.25">
      <c r="A23" s="30"/>
      <c r="B23" s="30"/>
    </row>
    <row r="24" spans="1:32" x14ac:dyDescent="0.25">
      <c r="A24" s="30"/>
      <c r="B24" s="30"/>
    </row>
    <row r="25" spans="1:32" x14ac:dyDescent="0.25">
      <c r="A25" s="30"/>
      <c r="B25" s="30"/>
    </row>
    <row r="26" spans="1:32" x14ac:dyDescent="0.25">
      <c r="A26" s="30"/>
      <c r="B26" s="30"/>
    </row>
    <row r="27" spans="1:32" x14ac:dyDescent="0.25">
      <c r="A27" s="30"/>
      <c r="B27" s="30"/>
    </row>
    <row r="28" spans="1:32" x14ac:dyDescent="0.25">
      <c r="A28" s="30"/>
      <c r="B28" s="30"/>
    </row>
    <row r="29" spans="1:32" s="13" customFormat="1" x14ac:dyDescent="0.25">
      <c r="A29" s="30"/>
      <c r="B29" s="3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13" customFormat="1" x14ac:dyDescent="0.25">
      <c r="A30" s="30"/>
      <c r="B30" s="3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s="13" customFormat="1" x14ac:dyDescent="0.25">
      <c r="A31" s="30"/>
      <c r="B31" s="3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13" customFormat="1" x14ac:dyDescent="0.25">
      <c r="A32" s="30"/>
      <c r="B32" s="3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20</v>
      </c>
      <c r="Y32" s="2"/>
      <c r="Z32" s="2"/>
      <c r="AA32" s="2"/>
      <c r="AB32" s="2"/>
      <c r="AC32" s="2"/>
      <c r="AD32" s="2" t="s">
        <v>20</v>
      </c>
      <c r="AE32" s="2"/>
      <c r="AF32" s="2"/>
    </row>
    <row r="33" spans="1:32" s="13" customFormat="1" x14ac:dyDescent="0.25">
      <c r="A33" s="30"/>
      <c r="B33" s="3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s="13" customFormat="1" x14ac:dyDescent="0.25">
      <c r="A34" s="30"/>
      <c r="B34" s="3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13" customFormat="1" x14ac:dyDescent="0.25">
      <c r="A35" s="30"/>
      <c r="B35" s="3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13" customFormat="1" x14ac:dyDescent="0.25">
      <c r="A36" s="30"/>
      <c r="B36" s="3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13" customFormat="1" x14ac:dyDescent="0.25">
      <c r="A37" s="30"/>
      <c r="B37" s="3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13" customFormat="1" x14ac:dyDescent="0.25">
      <c r="A38" s="30"/>
      <c r="B38" s="3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pageMargins left="0.7" right="0.7" top="0.3" bottom="0.3" header="0.3" footer="0.3"/>
  <pageSetup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zoomScaleNormal="100" workbookViewId="0">
      <selection activeCell="AE5" sqref="AE5:AE10"/>
    </sheetView>
  </sheetViews>
  <sheetFormatPr defaultColWidth="9" defaultRowHeight="15" x14ac:dyDescent="0.25"/>
  <cols>
    <col min="1" max="1" width="3" style="8" bestFit="1" customWidth="1"/>
    <col min="2" max="2" width="6" style="2" bestFit="1" customWidth="1"/>
    <col min="3" max="3" width="10.7109375" style="2" customWidth="1"/>
    <col min="4" max="4" width="12" style="2" customWidth="1"/>
    <col min="5" max="5" width="14.140625" style="2" customWidth="1"/>
    <col min="6" max="7" width="10.7109375" style="2" customWidth="1"/>
    <col min="8" max="8" width="12" style="2" customWidth="1"/>
    <col min="9" max="9" width="14" style="2" customWidth="1"/>
    <col min="10" max="10" width="14.85546875" style="2" bestFit="1" customWidth="1"/>
    <col min="11" max="11" width="11.7109375" style="2" hidden="1" customWidth="1"/>
    <col min="12" max="12" width="11.85546875" style="2" hidden="1" customWidth="1"/>
    <col min="13" max="13" width="14" style="2" hidden="1" customWidth="1"/>
    <col min="14" max="15" width="10.7109375" style="2" hidden="1" customWidth="1"/>
    <col min="16" max="16" width="12.140625" style="2" hidden="1" customWidth="1"/>
    <col min="17" max="17" width="14" style="2" hidden="1" customWidth="1"/>
    <col min="18" max="18" width="10.7109375" style="2" hidden="1" customWidth="1"/>
    <col min="19" max="19" width="11.28515625" style="2" bestFit="1" customWidth="1"/>
    <col min="20" max="20" width="9.7109375" style="2" customWidth="1"/>
    <col min="21" max="21" width="11.85546875" style="2" customWidth="1"/>
    <col min="22" max="23" width="12.28515625" style="2" customWidth="1"/>
    <col min="24" max="24" width="10" style="2" bestFit="1" customWidth="1"/>
    <col min="25" max="25" width="9" style="2"/>
    <col min="26" max="26" width="14.85546875" style="2" bestFit="1" customWidth="1"/>
    <col min="27" max="27" width="12.42578125" style="2" bestFit="1" customWidth="1"/>
    <col min="28" max="31" width="12.42578125" style="2" customWidth="1"/>
    <col min="32" max="16384" width="9" style="2"/>
  </cols>
  <sheetData>
    <row r="1" spans="1:38" ht="47.25" customHeight="1" thickBot="1" x14ac:dyDescent="0.3">
      <c r="C1" s="16" t="str">
        <f ca="1">'ipb1-30b-he-dc'!$A$1</f>
        <v>ipb1-30b-he-dc</v>
      </c>
      <c r="D1" s="16" t="str">
        <f ca="1">'ipb1-30b-he-dc'!$A$1</f>
        <v>ipb1-30b-he-dc</v>
      </c>
      <c r="E1" s="16" t="str">
        <f ca="1">'ipb1-30b-he-dc'!$A$1</f>
        <v>ipb1-30b-he-dc</v>
      </c>
      <c r="F1" s="16" t="str">
        <f ca="1">'ipb1-30b-he-dc'!$A$1</f>
        <v>ipb1-30b-he-dc</v>
      </c>
      <c r="G1" s="16" t="str">
        <f ca="1">'ipb1-30b-he-dc'!$A$1</f>
        <v>ipb1-30b-he-dc</v>
      </c>
      <c r="H1" s="16" t="str">
        <f ca="1">'ipb1-30b-he-dc'!$A$1</f>
        <v>ipb1-30b-he-dc</v>
      </c>
      <c r="I1" s="43" t="str">
        <f ca="1">'sri-ipb2-27b-h2-dc'!$A$1</f>
        <v>sri-ipb2-27b-h2-dc</v>
      </c>
      <c r="J1" s="42" t="str">
        <f ca="1">'sri-ipb2-27b-h2-dc'!$A$1</f>
        <v>sri-ipb2-27b-h2-dc</v>
      </c>
      <c r="K1" s="42" t="str">
        <f ca="1">'sri-ipb2-27b-h2-dc'!$A$1</f>
        <v>sri-ipb2-27b-h2-dc</v>
      </c>
      <c r="L1" s="42" t="str">
        <f ca="1">'sri-ipb2-27b-h2-dc'!$A$1</f>
        <v>sri-ipb2-27b-h2-dc</v>
      </c>
      <c r="M1" s="42" t="str">
        <f ca="1">'sri-ipb2-27b-h2-dc'!$A$1</f>
        <v>sri-ipb2-27b-h2-dc</v>
      </c>
      <c r="N1" s="42" t="str">
        <f ca="1">'sri-ipb2-27b-h2-dc'!$A$1</f>
        <v>sri-ipb2-27b-h2-dc</v>
      </c>
      <c r="O1" s="42" t="str">
        <f ca="1">'sri-ipb2-27b-h2-dc'!$A$1</f>
        <v>sri-ipb2-27b-h2-dc</v>
      </c>
      <c r="P1" s="42" t="str">
        <f ca="1">'sri-ipb2-27b-h2-dc'!$A$1</f>
        <v>sri-ipb2-27b-h2-dc</v>
      </c>
      <c r="Q1" s="42" t="str">
        <f ca="1">'sri-ipb2-27b-h2-dc'!$A$1</f>
        <v>sri-ipb2-27b-h2-dc</v>
      </c>
      <c r="R1" s="42" t="str">
        <f ca="1">'sri-ipb2-27b-h2-dc'!$A$1</f>
        <v>sri-ipb2-27b-h2-dc</v>
      </c>
      <c r="S1" s="42" t="str">
        <f ca="1">'sri-ipb2-27b-h2-dc'!$A$1</f>
        <v>sri-ipb2-27b-h2-dc</v>
      </c>
      <c r="T1" s="42" t="str">
        <f ca="1">'sri-ipb2-27b-h2-dc'!$A$1</f>
        <v>sri-ipb2-27b-h2-dc</v>
      </c>
      <c r="U1" s="42" t="str">
        <f ca="1">'sri-ipb2-27b-h2-dc'!$A$1</f>
        <v>sri-ipb2-27b-h2-dc</v>
      </c>
      <c r="V1" s="42" t="str">
        <f ca="1">'sri-ipb2-27b-h2-dc'!$A$1</f>
        <v>sri-ipb2-27b-h2-dc</v>
      </c>
      <c r="W1" s="43" t="str">
        <f ca="1">'sri-ipb2-27b-h2-dc'!$A$1</f>
        <v>sri-ipb2-27b-h2-dc</v>
      </c>
      <c r="Y1" s="16" t="str">
        <f ca="1">'sri-ipb2-27b-h2-100ns'!$A$1</f>
        <v>sri-ipb2-27b-h2-100ns</v>
      </c>
      <c r="Z1" s="16" t="str">
        <f ca="1">'sri-ipb2-27b-h2-100ns'!$A$1</f>
        <v>sri-ipb2-27b-h2-100ns</v>
      </c>
      <c r="AA1" s="16" t="str">
        <f ca="1">'sri-ipb2-27b-h2-100ns'!$A$1</f>
        <v>sri-ipb2-27b-h2-100ns</v>
      </c>
      <c r="AB1" s="16"/>
      <c r="AC1" s="16"/>
      <c r="AD1" s="16"/>
      <c r="AE1" s="16"/>
      <c r="AF1" s="16" t="str">
        <f ca="1">'sri-ipb2-27b-h2-100ns'!$A$1</f>
        <v>sri-ipb2-27b-h2-100ns</v>
      </c>
      <c r="AG1" s="16" t="str">
        <f ca="1">'sri-ipb2-27b-h2-100ns'!$A$1</f>
        <v>sri-ipb2-27b-h2-100ns</v>
      </c>
      <c r="AH1" s="16" t="str">
        <f ca="1">'sri-ipb2-27b-h2-100ns'!$A$1</f>
        <v>sri-ipb2-27b-h2-100ns</v>
      </c>
      <c r="AI1" s="14" t="str">
        <f ca="1">'sri-ipb2-27-91ns'!A1</f>
        <v>sri-ipb2-27-91ns</v>
      </c>
      <c r="AJ1" s="14" t="str">
        <f ca="1">AI1</f>
        <v>sri-ipb2-27-91ns</v>
      </c>
      <c r="AK1" s="14" t="str">
        <f t="shared" ref="AK1" ca="1" si="0">AJ1</f>
        <v>sri-ipb2-27-91ns</v>
      </c>
      <c r="AL1" s="14" t="str">
        <f t="shared" ref="AL1" ca="1" si="1">AK1</f>
        <v>sri-ipb2-27-91ns</v>
      </c>
    </row>
    <row r="2" spans="1:38" x14ac:dyDescent="0.25">
      <c r="B2" s="9" t="s">
        <v>3</v>
      </c>
      <c r="C2" s="17">
        <v>42684</v>
      </c>
      <c r="D2" s="17"/>
      <c r="E2" s="18"/>
      <c r="F2" s="18"/>
      <c r="G2" s="18"/>
      <c r="H2" s="18"/>
      <c r="I2" s="47">
        <v>42658</v>
      </c>
      <c r="J2" s="37"/>
      <c r="K2" s="38"/>
      <c r="L2" s="38"/>
      <c r="M2" s="38"/>
      <c r="N2" s="37">
        <v>42713</v>
      </c>
      <c r="O2" s="38"/>
      <c r="P2" s="38"/>
      <c r="Q2" s="38"/>
      <c r="R2" s="37">
        <v>42735</v>
      </c>
      <c r="S2" s="38"/>
      <c r="T2" s="38"/>
      <c r="U2" s="38"/>
      <c r="V2" s="38"/>
      <c r="W2" s="44"/>
      <c r="Y2" s="17">
        <v>42742</v>
      </c>
      <c r="Z2" s="18"/>
      <c r="AA2" s="18"/>
      <c r="AB2" s="18"/>
      <c r="AC2" s="18"/>
      <c r="AD2" s="18"/>
      <c r="AE2" s="18"/>
      <c r="AF2" s="18"/>
      <c r="AG2" s="18"/>
      <c r="AH2" s="18"/>
      <c r="AI2" s="10">
        <v>42742</v>
      </c>
      <c r="AJ2" s="15"/>
      <c r="AK2" s="15"/>
      <c r="AL2" s="15"/>
    </row>
    <row r="3" spans="1:38" ht="30" x14ac:dyDescent="0.25">
      <c r="B3" s="5" t="s">
        <v>32</v>
      </c>
      <c r="C3" s="31" t="str">
        <f ca="1">INDIRECT("'"&amp;C$1&amp;"'!"&amp;"u1")</f>
        <v>Hpdrop</v>
      </c>
      <c r="D3" s="31" t="str">
        <f ca="1">INDIRECT("'"&amp;D$1&amp;"'!"&amp;"v1")</f>
        <v>HpDrop/Power</v>
      </c>
      <c r="E3" s="31" t="str">
        <f ca="1">INDIRECT("'"&amp;E$1&amp;"'!"&amp;"x1")</f>
        <v>V^2/Power</v>
      </c>
      <c r="F3" s="31" t="str">
        <f ca="1">INDIRECT("'"&amp;F$1&amp;"'!"&amp;"z1")</f>
        <v>V^2</v>
      </c>
      <c r="G3" s="31" t="str">
        <f ca="1">INDIRECT("'"&amp;G$1&amp;"'!"&amp;"aa1")</f>
        <v>HpDrop/V^2</v>
      </c>
      <c r="H3" s="31" t="str">
        <f ca="1">INDIRECT("'"&amp;H$1&amp;"'!"&amp;"ab1")</f>
        <v>inT/coreT</v>
      </c>
      <c r="I3" s="45" t="str">
        <f ca="1">INDIRECT("'"&amp;I$1&amp;"'!"&amp;"u1")</f>
        <v>Hpdrop</v>
      </c>
      <c r="J3" s="39" t="str">
        <f ca="1">INDIRECT("'"&amp;J$1&amp;"'!"&amp;"v1")</f>
        <v>HpDrop/Power</v>
      </c>
      <c r="K3" s="39" t="str">
        <f ca="1">INDIRECT("'"&amp;K$1&amp;"'!"&amp;"x1")</f>
        <v>V^2/Power</v>
      </c>
      <c r="L3" s="39" t="str">
        <f ca="1">INDIRECT("'"&amp;L$1&amp;"'!"&amp;"z1")</f>
        <v>V^2</v>
      </c>
      <c r="M3" s="39" t="str">
        <f ca="1">INDIRECT("'"&amp;M$1&amp;"'!"&amp;"aa1")</f>
        <v>HpDrop/V^2</v>
      </c>
      <c r="N3" s="39" t="str">
        <f ca="1">INDIRECT("'"&amp;N$1&amp;"'!"&amp;"ab1")</f>
        <v>inT/coreT</v>
      </c>
      <c r="O3" s="40" t="str">
        <f t="shared" ref="O3" ca="1" si="2">K3</f>
        <v>V^2/Power</v>
      </c>
      <c r="P3" s="40" t="str">
        <f t="shared" ref="P3" ca="1" si="3">L3</f>
        <v>V^2</v>
      </c>
      <c r="Q3" s="40" t="str">
        <f t="shared" ref="Q3" ca="1" si="4">M3</f>
        <v>HpDrop/V^2</v>
      </c>
      <c r="R3" s="41" t="str">
        <f ca="1">N3</f>
        <v>inT/coreT</v>
      </c>
      <c r="S3" s="39" t="str">
        <f ca="1">INDIRECT("'"&amp;S$1&amp;"'!"&amp;"x1")</f>
        <v>V^2/Power</v>
      </c>
      <c r="T3" s="39" t="str">
        <f ca="1">INDIRECT("'"&amp;T$1&amp;"'!"&amp;"z1")</f>
        <v>V^2</v>
      </c>
      <c r="U3" s="39" t="str">
        <f ca="1">INDIRECT("'"&amp;U$1&amp;"'!"&amp;"aa1")</f>
        <v>HpDrop/V^2</v>
      </c>
      <c r="V3" s="39" t="str">
        <f ca="1">INDIRECT("'"&amp;V$1&amp;"'!"&amp;"ab1")</f>
        <v>inT/coreT</v>
      </c>
      <c r="W3" s="45" t="str">
        <f ca="1">INDIRECT("'"&amp;W$1&amp;"'!"&amp;"k1")</f>
        <v>qSP</v>
      </c>
      <c r="X3" s="34"/>
      <c r="Y3" s="31" t="str">
        <f ca="1">INDIRECT("'"&amp;Y$1&amp;"'!"&amp;"u1")</f>
        <v>Hpdrop</v>
      </c>
      <c r="Z3" s="31" t="str">
        <f ca="1">INDIRECT("'"&amp;Z$1&amp;"'!"&amp;"v1")</f>
        <v>V^2</v>
      </c>
      <c r="AA3" s="31" t="str">
        <f ca="1">INDIRECT("'"&amp;AA$1&amp;"'!"&amp;"w1")</f>
        <v>Hpdrop/V^2</v>
      </c>
      <c r="AB3" s="31" t="s">
        <v>37</v>
      </c>
      <c r="AC3" s="31"/>
      <c r="AD3" s="31"/>
      <c r="AE3" s="31"/>
      <c r="AF3" s="31" t="str">
        <f ca="1">INDIRECT("'"&amp;AF$1&amp;"'!"&amp;"z1")</f>
        <v>V^2/Power</v>
      </c>
      <c r="AG3" s="31" t="str">
        <f ca="1">INDIRECT("'"&amp;AG$1&amp;"'!"&amp;"aa1")</f>
        <v>V^2</v>
      </c>
      <c r="AH3" s="31" t="str">
        <f ca="1">INDIRECT("'"&amp;AH$1&amp;"'!"&amp;"ab1")</f>
        <v>HpDrop/V^2</v>
      </c>
      <c r="AI3" s="35" t="str">
        <f ca="1">Y3</f>
        <v>Hpdrop</v>
      </c>
      <c r="AJ3" s="35" t="str">
        <f ca="1">Z3</f>
        <v>V^2</v>
      </c>
      <c r="AK3" s="35" t="str">
        <f ca="1">AA3</f>
        <v>Hpdrop/V^2</v>
      </c>
      <c r="AL3" s="35" t="str">
        <f ca="1">AF3</f>
        <v>V^2/Power</v>
      </c>
    </row>
    <row r="4" spans="1:38" ht="76.5" customHeight="1" x14ac:dyDescent="0.25">
      <c r="A4" s="11"/>
      <c r="B4" s="5" t="s">
        <v>0</v>
      </c>
      <c r="C4" s="28" t="str">
        <f t="shared" ref="C4" ca="1" si="5">C1&amp;"-"&amp;C3</f>
        <v>ipb1-30b-he-dc-Hpdrop</v>
      </c>
      <c r="D4" s="28" t="str">
        <f t="shared" ref="D4:S4" ca="1" si="6">D1&amp;"-"&amp;D3</f>
        <v>ipb1-30b-he-dc-HpDrop/Power</v>
      </c>
      <c r="E4" s="28" t="str">
        <f t="shared" ref="E4" ca="1" si="7">E1&amp;"-"&amp;E3</f>
        <v>ipb1-30b-he-dc-V^2/Power</v>
      </c>
      <c r="F4" s="28" t="str">
        <f t="shared" ca="1" si="6"/>
        <v>ipb1-30b-he-dc-V^2</v>
      </c>
      <c r="G4" s="28" t="str">
        <f t="shared" ca="1" si="6"/>
        <v>ipb1-30b-he-dc-HpDrop/V^2</v>
      </c>
      <c r="H4" s="28" t="str">
        <f t="shared" ca="1" si="6"/>
        <v>ipb1-30b-he-dc-inT/coreT</v>
      </c>
      <c r="I4" s="46" t="str">
        <f t="shared" ca="1" si="6"/>
        <v>sri-ipb2-27b-h2-dc-Hpdrop</v>
      </c>
      <c r="J4" s="40" t="str">
        <f t="shared" ref="J4:N4" ca="1" si="8">J1&amp;"-"&amp;J3</f>
        <v>sri-ipb2-27b-h2-dc-HpDrop/Power</v>
      </c>
      <c r="K4" s="40" t="str">
        <f t="shared" ca="1" si="8"/>
        <v>sri-ipb2-27b-h2-dc-V^2/Power</v>
      </c>
      <c r="L4" s="40" t="str">
        <f t="shared" ca="1" si="8"/>
        <v>sri-ipb2-27b-h2-dc-V^2</v>
      </c>
      <c r="M4" s="40" t="str">
        <f t="shared" ca="1" si="8"/>
        <v>sri-ipb2-27b-h2-dc-HpDrop/V^2</v>
      </c>
      <c r="N4" s="40" t="str">
        <f t="shared" ca="1" si="8"/>
        <v>sri-ipb2-27b-h2-dc-inT/coreT</v>
      </c>
      <c r="O4" s="40" t="str">
        <f t="shared" ca="1" si="6"/>
        <v>sri-ipb2-27b-h2-dc-V^2/Power</v>
      </c>
      <c r="P4" s="40" t="str">
        <f t="shared" ca="1" si="6"/>
        <v>sri-ipb2-27b-h2-dc-V^2</v>
      </c>
      <c r="Q4" s="40" t="str">
        <f t="shared" ca="1" si="6"/>
        <v>sri-ipb2-27b-h2-dc-HpDrop/V^2</v>
      </c>
      <c r="R4" s="40" t="str">
        <f t="shared" ca="1" si="6"/>
        <v>sri-ipb2-27b-h2-dc-inT/coreT</v>
      </c>
      <c r="S4" s="40" t="str">
        <f t="shared" ca="1" si="6"/>
        <v>sri-ipb2-27b-h2-dc-V^2/Power</v>
      </c>
      <c r="T4" s="40" t="str">
        <f t="shared" ref="T4:V4" ca="1" si="9">T1&amp;"-"&amp;T3</f>
        <v>sri-ipb2-27b-h2-dc-V^2</v>
      </c>
      <c r="U4" s="40" t="str">
        <f t="shared" ca="1" si="9"/>
        <v>sri-ipb2-27b-h2-dc-HpDrop/V^2</v>
      </c>
      <c r="V4" s="40" t="str">
        <f t="shared" ca="1" si="9"/>
        <v>sri-ipb2-27b-h2-dc-inT/coreT</v>
      </c>
      <c r="W4" s="46" t="str">
        <f t="shared" ref="W4" ca="1" si="10">W1&amp;"-"&amp;W3</f>
        <v>sri-ipb2-27b-h2-dc-qSP</v>
      </c>
      <c r="Y4" s="28" t="str">
        <f t="shared" ref="Y4:AH4" ca="1" si="11">Y1&amp;"-"&amp;Y3</f>
        <v>sri-ipb2-27b-h2-100ns-Hpdrop</v>
      </c>
      <c r="Z4" s="28" t="str">
        <f t="shared" ca="1" si="11"/>
        <v>sri-ipb2-27b-h2-100ns-V^2</v>
      </c>
      <c r="AA4" s="28" t="str">
        <f t="shared" ca="1" si="11"/>
        <v>sri-ipb2-27b-h2-100ns-Hpdrop/V^2</v>
      </c>
      <c r="AB4" s="28"/>
      <c r="AC4" s="28"/>
      <c r="AD4" s="28"/>
      <c r="AE4" s="28"/>
      <c r="AF4" s="28" t="str">
        <f t="shared" ca="1" si="11"/>
        <v>sri-ipb2-27b-h2-100ns-V^2/Power</v>
      </c>
      <c r="AG4" s="28" t="str">
        <f t="shared" ca="1" si="11"/>
        <v>sri-ipb2-27b-h2-100ns-V^2</v>
      </c>
      <c r="AH4" s="28" t="str">
        <f t="shared" ca="1" si="11"/>
        <v>sri-ipb2-27b-h2-100ns-HpDrop/V^2</v>
      </c>
      <c r="AI4" s="29" t="str">
        <f t="shared" ref="AI4:AL4" ca="1" si="12">AI1&amp;"-"&amp;AI3</f>
        <v>sri-ipb2-27-91ns-Hpdrop</v>
      </c>
      <c r="AJ4" s="29" t="str">
        <f t="shared" ca="1" si="12"/>
        <v>sri-ipb2-27-91ns-V^2</v>
      </c>
      <c r="AK4" s="29" t="str">
        <f t="shared" ca="1" si="12"/>
        <v>sri-ipb2-27-91ns-Hpdrop/V^2</v>
      </c>
      <c r="AL4" s="29" t="str">
        <f t="shared" ca="1" si="12"/>
        <v>sri-ipb2-27-91ns-V^2/Power</v>
      </c>
    </row>
    <row r="5" spans="1:38" x14ac:dyDescent="0.25">
      <c r="A5" s="30">
        <v>3</v>
      </c>
      <c r="B5" s="12">
        <v>150</v>
      </c>
      <c r="C5" s="31">
        <f ca="1">INDIRECT("'"&amp;C$1&amp;"'!"&amp;"u"&amp;$A5+2)</f>
        <v>5.2957469310344791</v>
      </c>
      <c r="D5" s="31">
        <f ca="1">INDIRECT("'"&amp;D$1&amp;"'!"&amp;"v"&amp;$A5)</f>
        <v>0.46404803058716787</v>
      </c>
      <c r="E5" s="31">
        <f ca="1">INDIRECT("'"&amp;E$1&amp;"'!"&amp;"x"&amp;$A5)</f>
        <v>0.16255026136314379</v>
      </c>
      <c r="F5" s="31">
        <f ca="1">INDIRECT("'"&amp;F$1&amp;"'!"&amp;"z"&amp;$A5+2)</f>
        <v>1.6918121475895993</v>
      </c>
      <c r="G5" s="31">
        <f ca="1">INDIRECT("'"&amp;G$1&amp;"'!"&amp;"aa"&amp;$A5)</f>
        <v>2.8557022793568678</v>
      </c>
      <c r="H5" s="31">
        <f ca="1">INDIRECT("'"&amp;H$1&amp;"'!"&amp;"ab"&amp;$A5)</f>
        <v>0.97286304428897774</v>
      </c>
      <c r="I5" s="45">
        <f ca="1">INDIRECT("'"&amp;I$1&amp;"'!"&amp;"u"&amp;$A5+1)</f>
        <v>3.3487463448275907</v>
      </c>
      <c r="J5" s="39">
        <f ca="1">INDIRECT("'"&amp;J$1&amp;"'!"&amp;"v"&amp;$A5)</f>
        <v>0.41138558720471802</v>
      </c>
      <c r="K5" s="39">
        <f ca="1">INDIRECT("'"&amp;K$1&amp;"'!"&amp;"x"&amp;$A5)</f>
        <v>0.13054746169389861</v>
      </c>
      <c r="L5" s="39">
        <f ca="1">INDIRECT("'"&amp;L$1&amp;"'!"&amp;"z"&amp;$A5+2)</f>
        <v>1.6161945717231969</v>
      </c>
      <c r="M5" s="39">
        <f ca="1">INDIRECT("'"&amp;M$1&amp;"'!"&amp;"aa"&amp;$A5)</f>
        <v>3.1497467975423681</v>
      </c>
      <c r="N5" s="39">
        <f ca="1">INDIRECT("'"&amp;N$1&amp;"'!"&amp;"ab"&amp;$A5)</f>
        <v>0.93852708685932207</v>
      </c>
      <c r="O5" s="39">
        <f ca="1">INDIRECT("'"&amp;O$1&amp;"'!"&amp;"W"&amp;$A5)</f>
        <v>-5.7981067811558873E-3</v>
      </c>
      <c r="P5" s="39">
        <f ca="1">INDIRECT("'"&amp;P$1&amp;"'!"&amp;"S"&amp;$A5)</f>
        <v>359</v>
      </c>
      <c r="Q5" s="39">
        <f ca="1">INDIRECT("'"&amp;Q$1&amp;"'!"&amp;"X"&amp;$A5)</f>
        <v>0.13054746169389861</v>
      </c>
      <c r="R5" s="39">
        <f ca="1">INDIRECT("'"&amp;R$1&amp;"'!"&amp;"U"&amp;$A5)</f>
        <v>1.6570357241379403</v>
      </c>
      <c r="S5" s="39">
        <f ca="1">INDIRECT("'"&amp;S$1&amp;"'!"&amp;"x"&amp;$A5)</f>
        <v>0.13054746169389861</v>
      </c>
      <c r="T5" s="39">
        <f ca="1">INDIRECT("'"&amp;T$1&amp;"'!"&amp;"z"&amp;$A5+2)</f>
        <v>1.6161945717231969</v>
      </c>
      <c r="U5" s="39">
        <f ca="1">INDIRECT("'"&amp;U$1&amp;"'!"&amp;"aa"&amp;$A5)</f>
        <v>3.1497467975423681</v>
      </c>
      <c r="V5" s="39">
        <f ca="1">INDIRECT("'"&amp;V$1&amp;"'!"&amp;"ab"&amp;$A5)</f>
        <v>0.93852708685932207</v>
      </c>
      <c r="W5" s="45">
        <f ca="1">INDIRECT("'"&amp;W$1&amp;"'!"&amp;"k"&amp;$A5+1)</f>
        <v>8.0809588965517207</v>
      </c>
      <c r="X5" s="2">
        <v>3</v>
      </c>
      <c r="Y5" s="31">
        <f ca="1">INDIRECT("'"&amp;Y$1&amp;"'!"&amp;"u"&amp;$X5+4)</f>
        <v>2.430976586206901</v>
      </c>
      <c r="Z5" s="31">
        <f ca="1">INDIRECT("'"&amp;Z$1&amp;"'!"&amp;"v"&amp;$X5+4)</f>
        <v>3.1646785530289976</v>
      </c>
      <c r="AA5" s="31">
        <f ca="1">INDIRECT("'"&amp;AA$1&amp;"'!"&amp;"w"&amp;$X5)</f>
        <v>0.76620135780671805</v>
      </c>
      <c r="AB5" s="31">
        <f ca="1">Z5/S5</f>
        <v>24.241593915088011</v>
      </c>
      <c r="AC5" s="31">
        <f ca="1">W5/AB5</f>
        <v>0.3333509720877767</v>
      </c>
      <c r="AD5" s="31">
        <f ca="1">AC5*T5+I5</f>
        <v>3.8875063763945064</v>
      </c>
      <c r="AE5" s="31">
        <f ca="1">U5/AA5</f>
        <v>4.1108603703844171</v>
      </c>
      <c r="AF5" s="31">
        <f t="shared" ref="AF5:AH5" ca="1" si="13">INDIRECT("'"&amp;AF$1&amp;"'!"&amp;"u"&amp;$X5+2)</f>
        <v>1.9266891724138011</v>
      </c>
      <c r="AG5" s="31">
        <f t="shared" ca="1" si="13"/>
        <v>1.9266891724138011</v>
      </c>
      <c r="AH5" s="31">
        <f t="shared" ca="1" si="13"/>
        <v>1.9266891724138011</v>
      </c>
      <c r="AI5" s="32">
        <f ca="1">INDIRECT("'"&amp;AI$1&amp;"'!"&amp;"AB"&amp;$X5)</f>
        <v>0.54278834255058739</v>
      </c>
      <c r="AJ5" s="32">
        <f ca="1">INDIRECT("'"&amp;AJ$1&amp;"'!"&amp;"AA"&amp;$X5)</f>
        <v>0.61780972069709916</v>
      </c>
      <c r="AK5" s="32">
        <f ca="1">INDIRECT("'"&amp;AK$1&amp;"'!"&amp;"V"&amp;$X5)</f>
        <v>0.27248383250905245</v>
      </c>
      <c r="AL5" s="32">
        <f ca="1">INDIRECT("'"&amp;AL$1&amp;"'!"&amp;"AC"&amp;$X5)</f>
        <v>0.93525871665717553</v>
      </c>
    </row>
    <row r="6" spans="1:38" x14ac:dyDescent="0.25">
      <c r="A6" s="30">
        <v>8</v>
      </c>
      <c r="B6" s="12">
        <v>200</v>
      </c>
      <c r="C6" s="31">
        <f t="shared" ref="C6:C12" ca="1" si="14">INDIRECT("'"&amp;C$1&amp;"'!"&amp;"u"&amp;$A6+2)</f>
        <v>5.1064198965517491</v>
      </c>
      <c r="D6" s="31">
        <f t="shared" ref="D6:D12" ca="1" si="15">INDIRECT("'"&amp;D$1&amp;"'!"&amp;"v"&amp;$A6)</f>
        <v>0.52491662113396098</v>
      </c>
      <c r="E6" s="31">
        <f t="shared" ref="E6:E12" ca="1" si="16">INDIRECT("'"&amp;E$1&amp;"'!"&amp;"x"&amp;$A6)</f>
        <v>0.17698825150312575</v>
      </c>
      <c r="F6" s="31">
        <f t="shared" ref="F6:F12" ca="1" si="17">INDIRECT("'"&amp;F$1&amp;"'!"&amp;"z"&amp;$A6+2)</f>
        <v>1.6939023397586257</v>
      </c>
      <c r="G6" s="31">
        <f t="shared" ref="G6:G12" ca="1" si="18">INDIRECT("'"&amp;G$1&amp;"'!"&amp;"aa"&amp;$A6)</f>
        <v>2.9652849550359073</v>
      </c>
      <c r="H6" s="31">
        <f t="shared" ref="H6:H12" ca="1" si="19">INDIRECT("'"&amp;H$1&amp;"'!"&amp;"ab"&amp;$A6)</f>
        <v>0.9668611707758904</v>
      </c>
      <c r="I6" s="45">
        <f t="shared" ref="I6:I12" ca="1" si="20">INDIRECT("'"&amp;I$1&amp;"'!"&amp;"u"&amp;$A6+1)</f>
        <v>3.3911212758621012</v>
      </c>
      <c r="J6" s="39">
        <f t="shared" ref="J6:J12" ca="1" si="21">INDIRECT("'"&amp;J$1&amp;"'!"&amp;"v"&amp;$A6)</f>
        <v>0.44089951712918979</v>
      </c>
      <c r="K6" s="39">
        <f t="shared" ref="K6:K12" ca="1" si="22">INDIRECT("'"&amp;K$1&amp;"'!"&amp;"x"&amp;$A6)</f>
        <v>0.14114544199544229</v>
      </c>
      <c r="L6" s="39">
        <f t="shared" ref="L6:L12" ca="1" si="23">INDIRECT("'"&amp;L$1&amp;"'!"&amp;"z"&amp;$A6+2)</f>
        <v>1.6881387334444111</v>
      </c>
      <c r="M6" s="39">
        <f t="shared" ref="M6:M12" ca="1" si="24">INDIRECT("'"&amp;M$1&amp;"'!"&amp;"aa"&amp;$A6)</f>
        <v>3.1227849904414846</v>
      </c>
      <c r="N6" s="39">
        <f t="shared" ref="N6:N12" ca="1" si="25">INDIRECT("'"&amp;N$1&amp;"'!"&amp;"ab"&amp;$A6)</f>
        <v>0.93534707208742829</v>
      </c>
      <c r="O6" s="39">
        <f ca="1">INDIRECT("'"&amp;O$1&amp;"'!"&amp;"W"&amp;$A6)</f>
        <v>9.9358682995157821E-2</v>
      </c>
      <c r="P6" s="39">
        <f t="shared" ref="P6:P12" ca="1" si="26">INDIRECT("'"&amp;P$1&amp;"'!"&amp;"S"&amp;$A6)</f>
        <v>359</v>
      </c>
      <c r="Q6" s="39">
        <f t="shared" ref="Q6:Q8" ca="1" si="27">INDIRECT("'"&amp;Q$1&amp;"'!"&amp;"X"&amp;$A6)</f>
        <v>0.14114544199544229</v>
      </c>
      <c r="R6" s="39">
        <f t="shared" ref="Q6:R12" ca="1" si="28">INDIRECT("'"&amp;R$1&amp;"'!"&amp;"U"&amp;$A6)</f>
        <v>1.7315192758621016</v>
      </c>
      <c r="S6" s="39">
        <f t="shared" ref="S6:S12" ca="1" si="29">INDIRECT("'"&amp;S$1&amp;"'!"&amp;"x"&amp;$A6)</f>
        <v>0.14114544199544229</v>
      </c>
      <c r="T6" s="39">
        <f t="shared" ref="T6:T12" ca="1" si="30">INDIRECT("'"&amp;T$1&amp;"'!"&amp;"z"&amp;$A6+2)</f>
        <v>1.6881387334444111</v>
      </c>
      <c r="U6" s="39">
        <f t="shared" ref="U6:U12" ca="1" si="31">INDIRECT("'"&amp;U$1&amp;"'!"&amp;"aa"&amp;$A6)</f>
        <v>3.1227849904414846</v>
      </c>
      <c r="V6" s="39">
        <f t="shared" ref="V6:V12" ca="1" si="32">INDIRECT("'"&amp;V$1&amp;"'!"&amp;"ab"&amp;$A6)</f>
        <v>0.93534707208742829</v>
      </c>
      <c r="W6" s="45">
        <f t="shared" ref="W6:W12" ca="1" si="33">INDIRECT("'"&amp;W$1&amp;"'!"&amp;"k"&amp;$A6+1)</f>
        <v>7.4190313103448302</v>
      </c>
      <c r="X6" s="2">
        <f>X5+7</f>
        <v>10</v>
      </c>
      <c r="Y6" s="31">
        <f t="shared" ref="Y6:Y10" ca="1" si="34">INDIRECT("'"&amp;Y$1&amp;"'!"&amp;"u"&amp;$X6+4)</f>
        <v>3.2780191379309986</v>
      </c>
      <c r="Z6" s="31">
        <f t="shared" ref="Z6:Z10" ca="1" si="35">INDIRECT("'"&amp;Z$1&amp;"'!"&amp;"v"&amp;$X6+4)</f>
        <v>3.2462728554529483</v>
      </c>
      <c r="AA6" s="31">
        <f t="shared" ref="AA6:AA10" ca="1" si="36">INDIRECT("'"&amp;AA$1&amp;"'!"&amp;"w"&amp;$X6)</f>
        <v>0.98333307948114501</v>
      </c>
      <c r="AB6" s="31">
        <f t="shared" ref="AB6:AB10" ca="1" si="37">Z6/S6</f>
        <v>22.999487688435401</v>
      </c>
      <c r="AC6" s="31">
        <f t="shared" ref="AC6:AC10" ca="1" si="38">W6/AB6</f>
        <v>0.32257376385280384</v>
      </c>
      <c r="AD6" s="31">
        <f t="shared" ref="AD6:AD10" ca="1" si="39">AC6*T6+I6</f>
        <v>3.9356705410149702</v>
      </c>
      <c r="AE6" s="31">
        <f t="shared" ref="AE6:AE10" ca="1" si="40">U6/AA6</f>
        <v>3.1757143694273156</v>
      </c>
      <c r="AF6" s="31">
        <f t="shared" ref="AF6:AH12" ca="1" si="41">INDIRECT("'"&amp;AF$1&amp;"'!"&amp;"u"&amp;$X6+2)</f>
        <v>2.5794046206895995</v>
      </c>
      <c r="AG6" s="31">
        <f t="shared" ca="1" si="41"/>
        <v>2.5794046206895995</v>
      </c>
      <c r="AH6" s="31">
        <f t="shared" ca="1" si="41"/>
        <v>2.5794046206895995</v>
      </c>
      <c r="AI6" s="32">
        <f t="shared" ref="AI6:AI10" ca="1" si="42">INDIRECT("'"&amp;AI$1&amp;"'!"&amp;"AB"&amp;$X6)</f>
        <v>0.34574244084078753</v>
      </c>
      <c r="AJ6" s="32">
        <f t="shared" ref="AI6:AJ12" ca="1" si="43">INDIRECT("'"&amp;AJ$1&amp;"'!"&amp;"AA"&amp;$X6)</f>
        <v>0.80947235610950219</v>
      </c>
      <c r="AK6" s="32">
        <f t="shared" ref="AK6:AK12" ca="1" si="44">INDIRECT("'"&amp;AK$1&amp;"'!"&amp;"V"&amp;$X6)</f>
        <v>0.34470766378654571</v>
      </c>
      <c r="AL6" s="32">
        <f t="shared" ref="AL6:AL10" ca="1" si="45">INDIRECT("'"&amp;AL$1&amp;"'!"&amp;"AC"&amp;$X6)</f>
        <v>0.93252997708803564</v>
      </c>
    </row>
    <row r="7" spans="1:38" x14ac:dyDescent="0.25">
      <c r="A7" s="30">
        <v>13</v>
      </c>
      <c r="B7" s="12">
        <v>250</v>
      </c>
      <c r="C7" s="31">
        <f t="shared" ca="1" si="14"/>
        <v>4.9243379310345006</v>
      </c>
      <c r="D7" s="31">
        <f t="shared" ca="1" si="15"/>
        <v>0.54933263287246281</v>
      </c>
      <c r="E7" s="31">
        <f t="shared" ca="1" si="16"/>
        <v>0.19367713802719949</v>
      </c>
      <c r="F7" s="31">
        <f t="shared" ca="1" si="17"/>
        <v>1.6943565488355796</v>
      </c>
      <c r="G7" s="31">
        <f t="shared" ca="1" si="18"/>
        <v>2.8360076099803675</v>
      </c>
      <c r="H7" s="31">
        <f t="shared" ca="1" si="19"/>
        <v>0.96319169749471845</v>
      </c>
      <c r="I7" s="45">
        <f t="shared" ca="1" si="20"/>
        <v>3.3361758620690001</v>
      </c>
      <c r="J7" s="39">
        <f t="shared" ca="1" si="21"/>
        <v>0.47868697589510584</v>
      </c>
      <c r="K7" s="39">
        <f t="shared" ca="1" si="22"/>
        <v>0.15267183467718981</v>
      </c>
      <c r="L7" s="39">
        <f t="shared" ca="1" si="23"/>
        <v>1.6877470892613142</v>
      </c>
      <c r="M7" s="39">
        <f t="shared" ca="1" si="24"/>
        <v>3.1348511233503324</v>
      </c>
      <c r="N7" s="39">
        <f t="shared" ca="1" si="25"/>
        <v>0.93250856094513146</v>
      </c>
      <c r="O7" s="39">
        <f t="shared" ref="O7:O12" ca="1" si="46">INDIRECT("'"&amp;O$1&amp;"'!"&amp;"W"&amp;$A7)</f>
        <v>7.0101523819701583E-2</v>
      </c>
      <c r="P7" s="39">
        <f t="shared" ca="1" si="26"/>
        <v>359</v>
      </c>
      <c r="Q7" s="39">
        <f t="shared" ca="1" si="27"/>
        <v>0.15267183467718981</v>
      </c>
      <c r="R7" s="39">
        <f t="shared" ca="1" si="28"/>
        <v>1.6925251034483004</v>
      </c>
      <c r="S7" s="39">
        <f t="shared" ca="1" si="29"/>
        <v>0.15267183467718981</v>
      </c>
      <c r="T7" s="39">
        <f t="shared" ca="1" si="30"/>
        <v>1.6877470892613142</v>
      </c>
      <c r="U7" s="39">
        <f t="shared" ca="1" si="31"/>
        <v>3.1348511233503324</v>
      </c>
      <c r="V7" s="39">
        <f t="shared" ca="1" si="32"/>
        <v>0.93250856094513146</v>
      </c>
      <c r="W7" s="45">
        <f t="shared" ca="1" si="33"/>
        <v>6.79734748275862</v>
      </c>
      <c r="X7" s="2">
        <f>X6+7</f>
        <v>17</v>
      </c>
      <c r="Y7" s="31">
        <f t="shared" ca="1" si="34"/>
        <v>4.1928654827585987</v>
      </c>
      <c r="Z7" s="31">
        <f t="shared" ca="1" si="35"/>
        <v>3.7899346190747139</v>
      </c>
      <c r="AA7" s="31">
        <f t="shared" ca="1" si="36"/>
        <v>1.0494792965782085</v>
      </c>
      <c r="AB7" s="31">
        <f t="shared" ca="1" si="37"/>
        <v>24.824058917534941</v>
      </c>
      <c r="AC7" s="31">
        <f t="shared" ca="1" si="38"/>
        <v>0.27382095350882307</v>
      </c>
      <c r="AD7" s="31">
        <f t="shared" ca="1" si="39"/>
        <v>3.7983163793322738</v>
      </c>
      <c r="AE7" s="31">
        <f t="shared" ca="1" si="40"/>
        <v>2.9870538023679054</v>
      </c>
      <c r="AF7" s="31">
        <f t="shared" ca="1" si="41"/>
        <v>3.3016749310344977</v>
      </c>
      <c r="AG7" s="31">
        <f t="shared" ca="1" si="41"/>
        <v>3.3016749310344977</v>
      </c>
      <c r="AH7" s="31">
        <f t="shared" ca="1" si="41"/>
        <v>3.3016749310344977</v>
      </c>
      <c r="AI7" s="32">
        <f t="shared" ca="1" si="42"/>
        <v>0.44691311385626531</v>
      </c>
      <c r="AJ7" s="32">
        <f t="shared" ca="1" si="43"/>
        <v>1.0250702745535663</v>
      </c>
      <c r="AK7" s="32">
        <f t="shared" ca="1" si="44"/>
        <v>0.44963711202912482</v>
      </c>
      <c r="AL7" s="32">
        <f t="shared" ca="1" si="45"/>
        <v>0.92978578317903737</v>
      </c>
    </row>
    <row r="8" spans="1:38" x14ac:dyDescent="0.25">
      <c r="A8" s="30">
        <v>18</v>
      </c>
      <c r="B8" s="12">
        <v>300</v>
      </c>
      <c r="C8" s="31">
        <f t="shared" ca="1" si="14"/>
        <v>5.3103874482759004</v>
      </c>
      <c r="D8" s="31">
        <f t="shared" ca="1" si="15"/>
        <v>0.57090307702532228</v>
      </c>
      <c r="E8" s="31">
        <f t="shared" ca="1" si="16"/>
        <v>0.21561973043898275</v>
      </c>
      <c r="F8" s="31">
        <f t="shared" ca="1" si="17"/>
        <v>1.9590817075840001</v>
      </c>
      <c r="G8" s="31">
        <f t="shared" ca="1" si="18"/>
        <v>2.6475663976222386</v>
      </c>
      <c r="H8" s="31">
        <f t="shared" ca="1" si="19"/>
        <v>0.96024730573661321</v>
      </c>
      <c r="I8" s="45">
        <f t="shared" ca="1" si="20"/>
        <v>3.8882887241379009</v>
      </c>
      <c r="J8" s="39">
        <f t="shared" ca="1" si="21"/>
        <v>0.50984459979769869</v>
      </c>
      <c r="K8" s="39">
        <f t="shared" ca="1" si="22"/>
        <v>0.16791943840655574</v>
      </c>
      <c r="L8" s="39">
        <f t="shared" ca="1" si="23"/>
        <v>1.9556916253919194</v>
      </c>
      <c r="M8" s="39">
        <f t="shared" ca="1" si="24"/>
        <v>3.0358305845820124</v>
      </c>
      <c r="N8" s="39">
        <f t="shared" ca="1" si="25"/>
        <v>0.93062198471028601</v>
      </c>
      <c r="O8" s="39">
        <f t="shared" ca="1" si="46"/>
        <v>6.0992591264808382E-2</v>
      </c>
      <c r="P8" s="39">
        <f t="shared" ca="1" si="26"/>
        <v>359</v>
      </c>
      <c r="Q8" s="39">
        <f t="shared" ca="1" si="27"/>
        <v>0.16791943840655574</v>
      </c>
      <c r="R8" s="39">
        <f t="shared" ca="1" si="28"/>
        <v>2.1048925517241024</v>
      </c>
      <c r="S8" s="39">
        <f t="shared" ca="1" si="29"/>
        <v>0.16791943840655574</v>
      </c>
      <c r="T8" s="39">
        <f t="shared" ca="1" si="30"/>
        <v>1.9556916253919194</v>
      </c>
      <c r="U8" s="39">
        <f t="shared" ca="1" si="31"/>
        <v>3.0358305845820124</v>
      </c>
      <c r="V8" s="39">
        <f t="shared" ca="1" si="32"/>
        <v>0.93062198471028601</v>
      </c>
      <c r="W8" s="45">
        <f t="shared" ca="1" si="33"/>
        <v>7.484273</v>
      </c>
      <c r="X8" s="2">
        <f t="shared" ref="X8:X10" si="47">X7+7</f>
        <v>24</v>
      </c>
      <c r="Y8" s="31">
        <f t="shared" ca="1" si="34"/>
        <v>4.9437829310345016</v>
      </c>
      <c r="Z8" s="31">
        <f t="shared" ca="1" si="35"/>
        <v>4.3176538775388114</v>
      </c>
      <c r="AA8" s="31">
        <f t="shared" ca="1" si="36"/>
        <v>1.1089535731565885</v>
      </c>
      <c r="AB8" s="31">
        <f t="shared" ca="1" si="37"/>
        <v>25.712650771765837</v>
      </c>
      <c r="AC8" s="31">
        <f t="shared" ca="1" si="38"/>
        <v>0.2910735678881548</v>
      </c>
      <c r="AD8" s="31">
        <f t="shared" ca="1" si="39"/>
        <v>4.4575388632297113</v>
      </c>
      <c r="AE8" s="31">
        <f t="shared" ca="1" si="40"/>
        <v>2.7375632831414678</v>
      </c>
      <c r="AF8" s="31">
        <f t="shared" ca="1" si="41"/>
        <v>3.9255523793103997</v>
      </c>
      <c r="AG8" s="31">
        <f t="shared" ca="1" si="41"/>
        <v>3.9255523793103997</v>
      </c>
      <c r="AH8" s="31">
        <f t="shared" ca="1" si="41"/>
        <v>3.9255523793103997</v>
      </c>
      <c r="AI8" s="32">
        <f t="shared" ca="1" si="42"/>
        <v>0.4547255879743789</v>
      </c>
      <c r="AJ8" s="32">
        <f t="shared" ca="1" si="43"/>
        <v>1.0617251340265357</v>
      </c>
      <c r="AK8" s="32">
        <f t="shared" ca="1" si="44"/>
        <v>0.52695478259478301</v>
      </c>
      <c r="AL8" s="32">
        <f t="shared" ca="1" si="45"/>
        <v>0.92772157012810696</v>
      </c>
    </row>
    <row r="9" spans="1:38" x14ac:dyDescent="0.25">
      <c r="A9" s="30">
        <v>23</v>
      </c>
      <c r="B9" s="12">
        <v>350</v>
      </c>
      <c r="C9" s="31">
        <f t="shared" ca="1" si="14"/>
        <v>5.0876585862069028</v>
      </c>
      <c r="D9" s="31">
        <f t="shared" ca="1" si="15"/>
        <v>0.61126589857155622</v>
      </c>
      <c r="E9" s="31">
        <f t="shared" ca="1" si="16"/>
        <v>0.23828347567520547</v>
      </c>
      <c r="F9" s="31">
        <f t="shared" ca="1" si="17"/>
        <v>1.9595778449561545</v>
      </c>
      <c r="G9" s="31">
        <f t="shared" ca="1" si="18"/>
        <v>2.5650660789326509</v>
      </c>
      <c r="H9" s="31">
        <f t="shared" ca="1" si="19"/>
        <v>0.95711904861808139</v>
      </c>
      <c r="I9" s="45">
        <f t="shared" ca="1" si="20"/>
        <v>3.7511675862069005</v>
      </c>
      <c r="J9" s="39">
        <f t="shared" ca="1" si="21"/>
        <v>0.54963086862545396</v>
      </c>
      <c r="K9" s="39">
        <f t="shared" ca="1" si="22"/>
        <v>0.18416738667054744</v>
      </c>
      <c r="L9" s="39">
        <f t="shared" ca="1" si="23"/>
        <v>1.9557606810139718</v>
      </c>
      <c r="M9" s="39">
        <f t="shared" ca="1" si="24"/>
        <v>2.9841252314746822</v>
      </c>
      <c r="N9" s="39">
        <f t="shared" ca="1" si="25"/>
        <v>0.92855131402146318</v>
      </c>
      <c r="O9" s="39">
        <f t="shared" ca="1" si="46"/>
        <v>1.6807077853681296E-2</v>
      </c>
      <c r="P9" s="39">
        <f t="shared" ca="1" si="26"/>
        <v>359</v>
      </c>
      <c r="Q9" s="39">
        <f t="shared" ca="1" si="28"/>
        <v>2.0038314827585992</v>
      </c>
      <c r="R9" s="39">
        <f t="shared" ca="1" si="28"/>
        <v>2.0038314827585992</v>
      </c>
      <c r="S9" s="39">
        <f t="shared" ca="1" si="29"/>
        <v>0.18416738667054744</v>
      </c>
      <c r="T9" s="39">
        <f t="shared" ca="1" si="30"/>
        <v>1.9557606810139718</v>
      </c>
      <c r="U9" s="39">
        <f t="shared" ca="1" si="31"/>
        <v>2.9841252314746822</v>
      </c>
      <c r="V9" s="39">
        <f t="shared" ca="1" si="32"/>
        <v>0.92855131402146318</v>
      </c>
      <c r="W9" s="45">
        <f t="shared" ca="1" si="33"/>
        <v>6.7730033103448299</v>
      </c>
      <c r="X9" s="2">
        <f t="shared" si="47"/>
        <v>31</v>
      </c>
      <c r="Y9" s="31">
        <f t="shared" ca="1" si="34"/>
        <v>3.6474953793103992</v>
      </c>
      <c r="Z9" s="31">
        <f t="shared" ca="1" si="35"/>
        <v>3.6493729727572819</v>
      </c>
      <c r="AA9" s="31">
        <f t="shared" ca="1" si="36"/>
        <v>0.95998599185430078</v>
      </c>
      <c r="AB9" s="31">
        <f t="shared" ca="1" si="37"/>
        <v>19.815522382828597</v>
      </c>
      <c r="AC9" s="31">
        <f t="shared" ca="1" si="38"/>
        <v>0.34180291488121783</v>
      </c>
      <c r="AD9" s="31">
        <f t="shared" ca="1" si="39"/>
        <v>4.4196522877875513</v>
      </c>
      <c r="AE9" s="31">
        <f t="shared" ca="1" si="40"/>
        <v>3.1085091415871302</v>
      </c>
      <c r="AF9" s="31">
        <f t="shared" ca="1" si="41"/>
        <v>2.9032362758620991</v>
      </c>
      <c r="AG9" s="31">
        <f t="shared" ca="1" si="41"/>
        <v>2.9032362758620991</v>
      </c>
      <c r="AH9" s="31">
        <f t="shared" ca="1" si="41"/>
        <v>2.9032362758620991</v>
      </c>
      <c r="AI9" s="32">
        <f t="shared" ca="1" si="42"/>
        <v>0.434931270581427</v>
      </c>
      <c r="AJ9" s="32">
        <f t="shared" ca="1" si="43"/>
        <v>0.92555257218932374</v>
      </c>
      <c r="AK9" s="32">
        <f t="shared" ca="1" si="44"/>
        <v>0.42203911819056589</v>
      </c>
      <c r="AL9" s="32">
        <f t="shared" ca="1" si="45"/>
        <v>0.92728779584716081</v>
      </c>
    </row>
    <row r="10" spans="1:38" x14ac:dyDescent="0.25">
      <c r="A10" s="30">
        <v>28</v>
      </c>
      <c r="B10" s="12">
        <v>400</v>
      </c>
      <c r="C10" s="31">
        <f t="shared" ca="1" si="14"/>
        <v>5.5029764827585979</v>
      </c>
      <c r="D10" s="31">
        <f t="shared" ca="1" si="15"/>
        <v>0.61554351866959078</v>
      </c>
      <c r="E10" s="31">
        <f t="shared" ca="1" si="16"/>
        <v>0.25587587475460893</v>
      </c>
      <c r="F10" s="31">
        <f t="shared" ca="1" si="17"/>
        <v>2.2545751510031136</v>
      </c>
      <c r="G10" s="31">
        <f t="shared" ca="1" si="18"/>
        <v>2.4055003756532884</v>
      </c>
      <c r="H10" s="31">
        <f t="shared" ca="1" si="19"/>
        <v>0.95465644884322309</v>
      </c>
      <c r="I10" s="45">
        <f t="shared" ca="1" si="20"/>
        <v>4.2350274482759005</v>
      </c>
      <c r="J10" s="39">
        <f t="shared" ca="1" si="21"/>
        <v>0.564137885693062</v>
      </c>
      <c r="K10" s="39">
        <f t="shared" ca="1" si="22"/>
        <v>0.19864272200270552</v>
      </c>
      <c r="L10" s="39">
        <f t="shared" ca="1" si="23"/>
        <v>2.243281918787273</v>
      </c>
      <c r="M10" s="39">
        <f t="shared" ca="1" si="24"/>
        <v>2.8398574671818286</v>
      </c>
      <c r="N10" s="39">
        <f t="shared" ca="1" si="25"/>
        <v>0.92635067829360895</v>
      </c>
      <c r="O10" s="39">
        <f t="shared" ca="1" si="46"/>
        <v>3.3539119184982091E-2</v>
      </c>
      <c r="P10" s="39">
        <f t="shared" ca="1" si="26"/>
        <v>358</v>
      </c>
      <c r="Q10" s="39">
        <f t="shared" ca="1" si="28"/>
        <v>2.4292346551724009</v>
      </c>
      <c r="R10" s="39">
        <f t="shared" ca="1" si="28"/>
        <v>2.4292346551724009</v>
      </c>
      <c r="S10" s="39">
        <f t="shared" ca="1" si="29"/>
        <v>0.19864272200270552</v>
      </c>
      <c r="T10" s="39">
        <f t="shared" ca="1" si="30"/>
        <v>2.243281918787273</v>
      </c>
      <c r="U10" s="39">
        <f t="shared" ca="1" si="31"/>
        <v>2.8398574671818286</v>
      </c>
      <c r="V10" s="39">
        <f t="shared" ca="1" si="32"/>
        <v>0.92635067829360895</v>
      </c>
      <c r="W10" s="45">
        <f t="shared" ca="1" si="33"/>
        <v>7.45611082758621</v>
      </c>
      <c r="X10" s="2">
        <f t="shared" si="47"/>
        <v>38</v>
      </c>
      <c r="Y10" s="31">
        <f t="shared" ca="1" si="34"/>
        <v>2.9145648965517026</v>
      </c>
      <c r="Z10" s="31">
        <f t="shared" ca="1" si="35"/>
        <v>3.3435047140467358</v>
      </c>
      <c r="AA10" s="31">
        <f t="shared" ca="1" si="36"/>
        <v>0.83803693521867639</v>
      </c>
      <c r="AB10" s="31">
        <f t="shared" ca="1" si="37"/>
        <v>16.8317503925525</v>
      </c>
      <c r="AC10" s="31">
        <f t="shared" ca="1" si="38"/>
        <v>0.44297893289133466</v>
      </c>
      <c r="AD10" s="31">
        <f t="shared" ca="1" si="39"/>
        <v>5.2287540788347124</v>
      </c>
      <c r="AE10" s="31">
        <f t="shared" ca="1" si="40"/>
        <v>3.3887020342853975</v>
      </c>
      <c r="AF10" s="31">
        <f t="shared" ca="1" si="41"/>
        <v>2.3341375517240976</v>
      </c>
      <c r="AG10" s="31">
        <f t="shared" ca="1" si="41"/>
        <v>2.3341375517240976</v>
      </c>
      <c r="AH10" s="31">
        <f t="shared" ca="1" si="41"/>
        <v>2.3341375517240976</v>
      </c>
      <c r="AI10" s="32">
        <f t="shared" ca="1" si="42"/>
        <v>0.42774642124917878</v>
      </c>
      <c r="AJ10" s="32">
        <f t="shared" ca="1" si="43"/>
        <v>0.8029904680164639</v>
      </c>
      <c r="AK10" s="32">
        <f t="shared" ca="1" si="44"/>
        <v>0.35015282484442206</v>
      </c>
      <c r="AL10" s="32">
        <f t="shared" ca="1" si="45"/>
        <v>0.92601336735169504</v>
      </c>
    </row>
    <row r="11" spans="1:38" x14ac:dyDescent="0.25">
      <c r="A11" s="30">
        <v>33</v>
      </c>
      <c r="B11" s="12">
        <v>450</v>
      </c>
      <c r="C11" s="31">
        <f t="shared" ca="1" si="14"/>
        <v>5.228206896551697</v>
      </c>
      <c r="D11" s="31">
        <f t="shared" ca="1" si="15"/>
        <v>0.61009519531689227</v>
      </c>
      <c r="E11" s="31">
        <f t="shared" ca="1" si="16"/>
        <v>0.26695703546185812</v>
      </c>
      <c r="F11" s="31">
        <f t="shared" ca="1" si="17"/>
        <v>2.2548172423350157</v>
      </c>
      <c r="G11" s="31">
        <f t="shared" ca="1" si="18"/>
        <v>2.2852740835557799</v>
      </c>
      <c r="H11" s="31">
        <f t="shared" ca="1" si="19"/>
        <v>0.95263510077359137</v>
      </c>
      <c r="I11" s="45">
        <f t="shared" ca="1" si="20"/>
        <v>4.0786932758621006</v>
      </c>
      <c r="J11" s="39">
        <f t="shared" ca="1" si="21"/>
        <v>0.57317610824162468</v>
      </c>
      <c r="K11" s="39">
        <f t="shared" ca="1" si="22"/>
        <v>0.20932402447358689</v>
      </c>
      <c r="L11" s="39">
        <f t="shared" ca="1" si="23"/>
        <v>2.2433900686174266</v>
      </c>
      <c r="M11" s="39">
        <f t="shared" ca="1" si="24"/>
        <v>2.7380287924753932</v>
      </c>
      <c r="N11" s="39">
        <f t="shared" ca="1" si="25"/>
        <v>0.92460585595392208</v>
      </c>
      <c r="O11" s="39">
        <f t="shared" ca="1" si="46"/>
        <v>2.5744028298318788E-2</v>
      </c>
      <c r="P11" s="39">
        <f t="shared" ca="1" si="26"/>
        <v>359</v>
      </c>
      <c r="Q11" s="39">
        <f t="shared" ca="1" si="28"/>
        <v>2.3157362413792981</v>
      </c>
      <c r="R11" s="39">
        <f t="shared" ca="1" si="28"/>
        <v>2.3157362413792981</v>
      </c>
      <c r="S11" s="39">
        <f t="shared" ca="1" si="29"/>
        <v>0.20932402447358689</v>
      </c>
      <c r="T11" s="39">
        <f t="shared" ca="1" si="30"/>
        <v>2.2433900686174266</v>
      </c>
      <c r="U11" s="39">
        <f t="shared" ca="1" si="31"/>
        <v>2.7380287924753932</v>
      </c>
      <c r="V11" s="39">
        <f t="shared" ca="1" si="32"/>
        <v>0.92460585595392208</v>
      </c>
      <c r="W11" s="45">
        <f t="shared" ca="1" si="33"/>
        <v>7.0506402068965501</v>
      </c>
      <c r="Y11" s="31"/>
      <c r="Z11" s="31"/>
      <c r="AA11" s="31"/>
      <c r="AB11" s="31"/>
      <c r="AC11" s="31"/>
      <c r="AD11" s="31"/>
      <c r="AE11" s="31"/>
      <c r="AF11" s="31">
        <f t="shared" ca="1" si="41"/>
        <v>0</v>
      </c>
      <c r="AG11" s="31">
        <f t="shared" ca="1" si="41"/>
        <v>0</v>
      </c>
      <c r="AH11" s="31">
        <f t="shared" ca="1" si="41"/>
        <v>0</v>
      </c>
      <c r="AI11" s="32" t="e">
        <f t="shared" ca="1" si="43"/>
        <v>#REF!</v>
      </c>
      <c r="AJ11" s="32" t="e">
        <f t="shared" ref="AJ11:AJ12" ca="1" si="48">INDIRECT("'"&amp;AJ$1&amp;"'!"&amp;"Z"&amp;$X11)</f>
        <v>#REF!</v>
      </c>
      <c r="AK11" s="32" t="e">
        <f t="shared" ca="1" si="44"/>
        <v>#REF!</v>
      </c>
      <c r="AL11" s="32" t="e">
        <f ca="1">INDIRECT("'"&amp;AL$1&amp;"'!"&amp;"AB"&amp;$X11)</f>
        <v>#REF!</v>
      </c>
    </row>
    <row r="12" spans="1:38" x14ac:dyDescent="0.25">
      <c r="A12" s="30">
        <v>38</v>
      </c>
      <c r="B12" s="12">
        <v>500</v>
      </c>
      <c r="C12" s="31">
        <f t="shared" ca="1" si="14"/>
        <v>4.9144896551724955</v>
      </c>
      <c r="D12" s="31">
        <f t="shared" ca="1" si="15"/>
        <v>0.59189083210980387</v>
      </c>
      <c r="E12" s="31">
        <f t="shared" ca="1" si="16"/>
        <v>0.2761425526422846</v>
      </c>
      <c r="F12" s="31">
        <f t="shared" ca="1" si="17"/>
        <v>2.2525701818385757</v>
      </c>
      <c r="G12" s="31">
        <f t="shared" ca="1" si="18"/>
        <v>2.143425514309754</v>
      </c>
      <c r="H12" s="31">
        <f t="shared" ca="1" si="19"/>
        <v>0.95088370496999775</v>
      </c>
      <c r="I12" s="45">
        <f t="shared" ca="1" si="20"/>
        <v>3.9289756896550969</v>
      </c>
      <c r="J12" s="39">
        <f t="shared" ca="1" si="21"/>
        <v>0.57515277882286187</v>
      </c>
      <c r="K12" s="39">
        <f t="shared" ca="1" si="22"/>
        <v>0.21942093738947127</v>
      </c>
      <c r="L12" s="39">
        <f t="shared" ca="1" si="23"/>
        <v>2.2433647611169514</v>
      </c>
      <c r="M12" s="39">
        <f t="shared" ca="1" si="24"/>
        <v>2.6210419692951126</v>
      </c>
      <c r="N12" s="39">
        <f t="shared" ca="1" si="25"/>
        <v>0.92343643071828008</v>
      </c>
      <c r="O12" s="39">
        <f t="shared" ca="1" si="46"/>
        <v>5.3986400675834822E-2</v>
      </c>
      <c r="P12" s="39">
        <f t="shared" ca="1" si="26"/>
        <v>359</v>
      </c>
      <c r="Q12" s="39">
        <f t="shared" ca="1" si="28"/>
        <v>2.2369820344827005</v>
      </c>
      <c r="R12" s="39">
        <f t="shared" ca="1" si="28"/>
        <v>2.2369820344827005</v>
      </c>
      <c r="S12" s="39">
        <f t="shared" ca="1" si="29"/>
        <v>0.21942093738947127</v>
      </c>
      <c r="T12" s="39">
        <f t="shared" ca="1" si="30"/>
        <v>2.2433647611169514</v>
      </c>
      <c r="U12" s="39">
        <f t="shared" ca="1" si="31"/>
        <v>2.6210419692951126</v>
      </c>
      <c r="V12" s="39">
        <f t="shared" ca="1" si="32"/>
        <v>0.92343643071828008</v>
      </c>
      <c r="W12" s="45">
        <f t="shared" ca="1" si="33"/>
        <v>6.7116354482758602</v>
      </c>
      <c r="Y12" s="31"/>
      <c r="Z12" s="31"/>
      <c r="AA12" s="31"/>
      <c r="AB12" s="31"/>
      <c r="AC12" s="31"/>
      <c r="AD12" s="31"/>
      <c r="AE12" s="31"/>
      <c r="AF12" s="31">
        <f t="shared" ca="1" si="41"/>
        <v>0</v>
      </c>
      <c r="AG12" s="31">
        <f t="shared" ca="1" si="41"/>
        <v>0</v>
      </c>
      <c r="AH12" s="31">
        <f t="shared" ca="1" si="41"/>
        <v>0</v>
      </c>
      <c r="AI12" s="32" t="e">
        <f t="shared" ca="1" si="43"/>
        <v>#REF!</v>
      </c>
      <c r="AJ12" s="32" t="e">
        <f t="shared" ca="1" si="48"/>
        <v>#REF!</v>
      </c>
      <c r="AK12" s="32" t="e">
        <f t="shared" ca="1" si="44"/>
        <v>#REF!</v>
      </c>
      <c r="AL12" s="32" t="e">
        <f ca="1">INDIRECT("'"&amp;AL$1&amp;"'!"&amp;"AB"&amp;$X12)</f>
        <v>#REF!</v>
      </c>
    </row>
    <row r="13" spans="1:38" x14ac:dyDescent="0.25">
      <c r="A13" s="30"/>
    </row>
    <row r="14" spans="1:38" x14ac:dyDescent="0.25">
      <c r="A14" s="30"/>
    </row>
    <row r="15" spans="1:38" x14ac:dyDescent="0.25">
      <c r="A15" s="30"/>
    </row>
    <row r="16" spans="1:38" x14ac:dyDescent="0.25">
      <c r="A16" s="30"/>
    </row>
    <row r="17" spans="1:20" x14ac:dyDescent="0.25">
      <c r="A17" s="30"/>
    </row>
    <row r="18" spans="1:20" x14ac:dyDescent="0.25">
      <c r="A18" s="30"/>
    </row>
    <row r="19" spans="1:20" x14ac:dyDescent="0.25">
      <c r="A19" s="30"/>
    </row>
    <row r="20" spans="1:20" x14ac:dyDescent="0.25">
      <c r="A20" s="30"/>
    </row>
    <row r="21" spans="1:20" x14ac:dyDescent="0.25">
      <c r="A21" s="30"/>
    </row>
    <row r="22" spans="1:20" x14ac:dyDescent="0.25">
      <c r="A22" s="30"/>
    </row>
    <row r="23" spans="1:20" x14ac:dyDescent="0.25">
      <c r="A23" s="30"/>
    </row>
    <row r="24" spans="1:20" x14ac:dyDescent="0.25">
      <c r="A24" s="30"/>
    </row>
    <row r="25" spans="1:20" x14ac:dyDescent="0.25">
      <c r="A25" s="30"/>
    </row>
    <row r="26" spans="1:20" x14ac:dyDescent="0.25">
      <c r="A26" s="30"/>
    </row>
    <row r="27" spans="1:20" x14ac:dyDescent="0.25">
      <c r="A27" s="30"/>
    </row>
    <row r="28" spans="1:20" x14ac:dyDescent="0.25">
      <c r="A28" s="30"/>
    </row>
    <row r="29" spans="1:20" s="13" customFormat="1" x14ac:dyDescent="0.25">
      <c r="A29" s="3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13" customFormat="1" x14ac:dyDescent="0.25">
      <c r="A30" s="3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13" customFormat="1" x14ac:dyDescent="0.25">
      <c r="A31" s="3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13" customFormat="1" x14ac:dyDescent="0.25">
      <c r="A32" s="30"/>
      <c r="B32" s="2"/>
      <c r="C32" s="2"/>
      <c r="D32" s="2"/>
      <c r="E32" s="2"/>
      <c r="F32" s="2"/>
      <c r="G32" s="2"/>
      <c r="H32" s="2"/>
      <c r="I32" s="2"/>
      <c r="J32" s="2"/>
      <c r="K32" s="2" t="s">
        <v>20</v>
      </c>
      <c r="L32" s="2"/>
      <c r="M32" s="2"/>
      <c r="N32" s="2"/>
      <c r="O32" s="2"/>
      <c r="P32" s="2"/>
      <c r="Q32" s="2" t="s">
        <v>20</v>
      </c>
      <c r="R32" s="2"/>
      <c r="S32" s="2"/>
      <c r="T32" s="2"/>
    </row>
    <row r="33" spans="1:20" s="13" customFormat="1" x14ac:dyDescent="0.25">
      <c r="A33" s="3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13" customFormat="1" x14ac:dyDescent="0.25">
      <c r="A34" s="3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13" customFormat="1" x14ac:dyDescent="0.25">
      <c r="A35" s="3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13" customFormat="1" x14ac:dyDescent="0.25">
      <c r="A36" s="3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13" customFormat="1" x14ac:dyDescent="0.25">
      <c r="A37" s="3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13" customFormat="1" x14ac:dyDescent="0.25">
      <c r="A38" s="3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</sheetData>
  <pageMargins left="0.7" right="0.7" top="0.3" bottom="0.3" header="0.3" footer="0.3"/>
  <pageSetup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P1" workbookViewId="0">
      <selection activeCell="U1" sqref="U1:AB30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5.5703125" style="1" bestFit="1" customWidth="1"/>
    <col min="7" max="7" width="12.28515625" bestFit="1" customWidth="1"/>
    <col min="8" max="9" width="3" bestFit="1" customWidth="1"/>
    <col min="10" max="10" width="6" style="1" bestFit="1" customWidth="1"/>
    <col min="11" max="11" width="5.5703125" style="1" bestFit="1" customWidth="1"/>
    <col min="12" max="12" width="4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7" width="12.7109375" bestFit="1" customWidth="1"/>
    <col min="18" max="18" width="4.140625" bestFit="1" customWidth="1"/>
    <col min="19" max="19" width="5.7109375" bestFit="1" customWidth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10.85546875" customWidth="1"/>
    <col min="26" max="26" width="4.5703125" style="1" bestFit="1" customWidth="1"/>
    <col min="27" max="27" width="11.85546875" bestFit="1" customWidth="1"/>
    <col min="28" max="28" width="9.140625" style="1"/>
  </cols>
  <sheetData>
    <row r="1" spans="1:28" x14ac:dyDescent="0.25">
      <c r="A1" s="3" t="str">
        <f ca="1">MID(CELL("filename",A1),FIND("]",CELL("filename",A1))+1,256)</f>
        <v>ipb1-30b-he-dc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 t="s">
        <v>29</v>
      </c>
    </row>
    <row r="2" spans="1:28" x14ac:dyDescent="0.25">
      <c r="O2">
        <v>1</v>
      </c>
      <c r="P2">
        <v>-0.51037524137931001</v>
      </c>
      <c r="Q2">
        <v>0.128713517241379</v>
      </c>
    </row>
    <row r="3" spans="1:28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42682.790011574078</v>
      </c>
      <c r="U3" s="1">
        <f>$F$6-F3</f>
        <v>1.8708603793103391</v>
      </c>
      <c r="V3" s="7">
        <f>INDEX(LINEST(U3:U5,K3:K5),1)</f>
        <v>0.46404803058716787</v>
      </c>
      <c r="W3" s="7">
        <f>INDEX(LINEST(U3:U5,K3:K5),2)</f>
        <v>0.33572677575832355</v>
      </c>
      <c r="X3" s="7">
        <f>INDEX(LINEST(Z3:Z5,K3:K5),1)</f>
        <v>0.16255026136314379</v>
      </c>
      <c r="Y3" s="7">
        <f>INDEX(LINEST(Z3:Z5,K3:K5),2)</f>
        <v>-3.81632060315098E-2</v>
      </c>
      <c r="Z3" s="1">
        <f>L3^2</f>
        <v>0.48985354197997166</v>
      </c>
      <c r="AA3" s="7">
        <f>INDEX(LINEST(U3:U5,Z3:Z5),1)</f>
        <v>2.8557022793568678</v>
      </c>
      <c r="AB3" s="1">
        <f>B3/A3</f>
        <v>0.97286304428897774</v>
      </c>
    </row>
    <row r="4" spans="1:28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42682.831689814811</v>
      </c>
      <c r="U4" s="1">
        <f t="shared" ref="U4:U5" si="0">$F$6-F4</f>
        <v>3.2453423793103395</v>
      </c>
      <c r="V4" s="7"/>
      <c r="W4" s="7"/>
      <c r="Z4" s="1">
        <f t="shared" ref="Z4:Z5" si="1">L4^2</f>
        <v>0.99821858716880352</v>
      </c>
      <c r="AA4" s="7"/>
      <c r="AB4" s="1">
        <f t="shared" ref="AB4:AB5" si="2">B4/A4</f>
        <v>0.9735176085149877</v>
      </c>
    </row>
    <row r="5" spans="1:28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42682.873368055552</v>
      </c>
      <c r="U5" s="1">
        <f t="shared" si="0"/>
        <v>5.2957469310344791</v>
      </c>
      <c r="V5" s="7"/>
      <c r="W5" s="7"/>
      <c r="Z5" s="1">
        <f t="shared" si="1"/>
        <v>1.6918121475895993</v>
      </c>
      <c r="AB5" s="1">
        <f t="shared" si="2"/>
        <v>0.97804398768859191</v>
      </c>
    </row>
    <row r="6" spans="1:28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42682.915046296293</v>
      </c>
      <c r="U6"/>
      <c r="V6"/>
      <c r="W6"/>
    </row>
    <row r="7" spans="1:28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664</v>
      </c>
      <c r="T7" s="6">
        <v>42682.998391203706</v>
      </c>
    </row>
    <row r="8" spans="1:28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42683.040069444447</v>
      </c>
      <c r="U8" s="1">
        <f>$F$11-F8</f>
        <v>1.5341943793103994</v>
      </c>
      <c r="V8" s="7">
        <f>INDEX(LINEST(U8:U10,K8:K10),1)</f>
        <v>0.52491662113396098</v>
      </c>
      <c r="W8" s="7">
        <f>INDEX(LINEST(U8:U10,K8:K10),2)</f>
        <v>6.4832945508532802E-3</v>
      </c>
      <c r="X8" s="7">
        <f>INDEX(LINEST(Z8:Z10,K8:K10),1)</f>
        <v>0.17698825150312575</v>
      </c>
      <c r="Y8" s="7">
        <f>INDEX(LINEST(Z8:Z10,K8:K10),2)</f>
        <v>-3.0918086658110688E-2</v>
      </c>
      <c r="Z8" s="1">
        <f>L8^2</f>
        <v>0.49110087280580356</v>
      </c>
      <c r="AA8" s="7">
        <f>INDEX(LINEST(U8:U10,Z8:Z10),1)</f>
        <v>2.9652849550359073</v>
      </c>
      <c r="AB8" s="1">
        <f>B8/A8</f>
        <v>0.9668611707758904</v>
      </c>
    </row>
    <row r="9" spans="1:28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42683.081631944442</v>
      </c>
      <c r="U9" s="1">
        <f t="shared" ref="U9:U10" si="3">$F$11-F9</f>
        <v>3.0985882758620988</v>
      </c>
      <c r="V9" s="7"/>
      <c r="W9" s="7"/>
      <c r="Z9" s="1">
        <f t="shared" ref="Z9:Z10" si="4">L9^2</f>
        <v>0.99949068555647658</v>
      </c>
      <c r="AB9" s="1">
        <f t="shared" ref="AB9:AB10" si="5">B9/A9</f>
        <v>0.96880523682939013</v>
      </c>
    </row>
    <row r="10" spans="1:28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42683.123310185183</v>
      </c>
      <c r="U10" s="1">
        <f t="shared" si="3"/>
        <v>5.1064198965517491</v>
      </c>
      <c r="V10" s="7"/>
      <c r="W10" s="7"/>
      <c r="Z10" s="1">
        <f t="shared" si="4"/>
        <v>1.6939023397586257</v>
      </c>
      <c r="AB10" s="1">
        <f t="shared" si="5"/>
        <v>0.97142051100861726</v>
      </c>
    </row>
    <row r="11" spans="1:28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42683.164976851855</v>
      </c>
      <c r="V11" s="7"/>
      <c r="W11" s="7"/>
    </row>
    <row r="12" spans="1:28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42683.248333333337</v>
      </c>
      <c r="V12" s="7"/>
      <c r="W12" s="7"/>
    </row>
    <row r="13" spans="1:28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42683.290011574078</v>
      </c>
      <c r="U13" s="1">
        <f>$F$12-F13</f>
        <v>1.5097318275862008</v>
      </c>
      <c r="V13" s="7">
        <f>INDEX(LINEST(U13:U15,K13:K15),1)</f>
        <v>0.54933263287246281</v>
      </c>
      <c r="W13" s="7">
        <f>INDEX(LINEST(U13:U15,K13:K15),2)</f>
        <v>5.9558468142950627E-2</v>
      </c>
      <c r="X13" s="7">
        <f>INDEX(LINEST(Z13:Z15,K13:K15),1)</f>
        <v>0.19367713802719949</v>
      </c>
      <c r="Y13" s="7">
        <f>INDEX(LINEST(Z13:Z15,K13:K15),2)</f>
        <v>-2.492612487593604E-2</v>
      </c>
      <c r="Z13" s="1">
        <f>L13^2</f>
        <v>0.49180621315624196</v>
      </c>
      <c r="AA13" s="7">
        <f>INDEX(LINEST(U13:U15,Z13:Z15),1)</f>
        <v>2.8360076099803675</v>
      </c>
      <c r="AB13" s="1">
        <f>B13/A13</f>
        <v>0.96319169749471845</v>
      </c>
    </row>
    <row r="14" spans="1:28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42683.331689814811</v>
      </c>
      <c r="U14" s="1">
        <f t="shared" ref="U14:U15" si="6">$F$12-F14</f>
        <v>2.995746620689701</v>
      </c>
      <c r="V14" s="7"/>
      <c r="W14" s="7"/>
      <c r="Z14" s="1">
        <f t="shared" ref="Z14:Z15" si="7">L14^2</f>
        <v>1.0007156452326107</v>
      </c>
      <c r="AB14" s="1">
        <f t="shared" ref="AB14:AB15" si="8">B14/A14</f>
        <v>0.96443472474174008</v>
      </c>
    </row>
    <row r="15" spans="1:28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42683.373356481483</v>
      </c>
      <c r="U15" s="1">
        <f t="shared" si="6"/>
        <v>4.9243379310345006</v>
      </c>
      <c r="V15" s="7"/>
      <c r="W15" s="7"/>
      <c r="Z15" s="1">
        <f t="shared" si="7"/>
        <v>1.6943565488355796</v>
      </c>
      <c r="AB15" s="1">
        <f t="shared" si="8"/>
        <v>0.9662324189112893</v>
      </c>
    </row>
    <row r="16" spans="1:28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42683.415034722224</v>
      </c>
      <c r="V16" s="7"/>
      <c r="W16" s="7"/>
    </row>
    <row r="17" spans="1:28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42683.498391203706</v>
      </c>
      <c r="V17" s="7"/>
      <c r="W17" s="7"/>
    </row>
    <row r="18" spans="1:28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42683.540069444447</v>
      </c>
      <c r="U18" s="1">
        <f>$F$17-F18</f>
        <v>1.8131482068965994</v>
      </c>
      <c r="V18" s="7">
        <f>INDEX(LINEST(U18:U20,K18:K20),1)</f>
        <v>0.57090307702532228</v>
      </c>
      <c r="W18" s="7">
        <f>INDEX(LINEST(U18:U20,K18:K20),2)</f>
        <v>5.1662998594793841E-2</v>
      </c>
      <c r="X18" s="7">
        <f>INDEX(LINEST(Z18:Z20,K18:K20),1)</f>
        <v>0.21561973043898275</v>
      </c>
      <c r="Y18" s="7">
        <f>INDEX(LINEST(Z18:Z20,K18:K20),2)</f>
        <v>-2.981512230435035E-2</v>
      </c>
      <c r="Z18" s="1">
        <f>L18^2</f>
        <v>0.63899381117078313</v>
      </c>
      <c r="AA18" s="7">
        <f>INDEX(LINEST(U18:U20,Z18:Z20),1)</f>
        <v>2.6475663976222386</v>
      </c>
      <c r="AB18" s="1">
        <f>B18/A18</f>
        <v>0.96024730573661321</v>
      </c>
    </row>
    <row r="19" spans="1:28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42683.581736111111</v>
      </c>
      <c r="U19" s="1">
        <f t="shared" ref="U19:U20" si="9">$F$17-F19</f>
        <v>3.3541838620690001</v>
      </c>
      <c r="V19" s="7"/>
      <c r="W19" s="7"/>
      <c r="Z19" s="1">
        <f t="shared" ref="Z19:Z20" si="10">L19^2</f>
        <v>1.2111870772113342</v>
      </c>
      <c r="AB19" s="1">
        <f t="shared" ref="AB19:AB20" si="11">B19/A19</f>
        <v>0.96119692642307752</v>
      </c>
    </row>
    <row r="20" spans="1:28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42683.623414351852</v>
      </c>
      <c r="U20" s="1">
        <f t="shared" si="9"/>
        <v>5.3103874482759004</v>
      </c>
      <c r="V20" s="7"/>
      <c r="W20" s="7"/>
      <c r="Z20" s="1">
        <f t="shared" si="10"/>
        <v>1.9590817075840001</v>
      </c>
      <c r="AB20" s="1">
        <f t="shared" si="11"/>
        <v>0.96242450731339524</v>
      </c>
    </row>
    <row r="21" spans="1:28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42683.664976851855</v>
      </c>
      <c r="V21" s="7"/>
      <c r="W21" s="7"/>
    </row>
    <row r="22" spans="1:28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42683.748333333337</v>
      </c>
      <c r="V22" s="7"/>
      <c r="W22" s="7"/>
    </row>
    <row r="23" spans="1:28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42683.79</v>
      </c>
      <c r="U23" s="1">
        <f>$F$22-F23</f>
        <v>1.6957906206896034</v>
      </c>
      <c r="V23" s="7">
        <f>INDEX(LINEST(U23:U25,K23:K25),1)</f>
        <v>0.61126589857155622</v>
      </c>
      <c r="W23" s="7">
        <f>INDEX(LINEST(U23:U25,K23:K25),2)</f>
        <v>1.7635402471241513E-2</v>
      </c>
      <c r="X23" s="7">
        <f>INDEX(LINEST(Z23:Z25,K23:K25),1)</f>
        <v>0.23828347567520547</v>
      </c>
      <c r="Y23" s="7">
        <f>INDEX(LINEST(Z23:Z25,K23:K25),2)</f>
        <v>-2.1897731125221753E-2</v>
      </c>
      <c r="Z23" s="1">
        <f>L23^2</f>
        <v>0.63878496344005775</v>
      </c>
      <c r="AA23" s="7">
        <f>INDEX(LINEST(U23:U25,Z23:Z25),1)</f>
        <v>2.5650660789326509</v>
      </c>
      <c r="AB23" s="1">
        <f>B23/A23</f>
        <v>0.95711904861808139</v>
      </c>
    </row>
    <row r="24" spans="1:28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42683.831678240742</v>
      </c>
      <c r="U24" s="1">
        <f t="shared" ref="U24:U25" si="12">$F$22-F24</f>
        <v>3.2112233103448027</v>
      </c>
      <c r="V24" s="7"/>
      <c r="W24" s="7"/>
      <c r="Z24" s="1">
        <f t="shared" ref="Z24:Z25" si="13">L24^2</f>
        <v>1.2114401386022327</v>
      </c>
      <c r="AB24" s="1">
        <f t="shared" ref="AB24:AB25" si="14">B24/A24</f>
        <v>0.95778655178847372</v>
      </c>
    </row>
    <row r="25" spans="1:28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42683.873356481483</v>
      </c>
      <c r="U25" s="1">
        <f t="shared" si="12"/>
        <v>5.0876585862069028</v>
      </c>
      <c r="V25" s="7"/>
      <c r="W25" s="7"/>
      <c r="Z25" s="1">
        <f t="shared" si="13"/>
        <v>1.9595778449561545</v>
      </c>
      <c r="AB25" s="1">
        <f t="shared" si="14"/>
        <v>0.95864579063723809</v>
      </c>
    </row>
    <row r="26" spans="1:28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42683.915034722224</v>
      </c>
      <c r="V26" s="7"/>
      <c r="W26" s="7"/>
    </row>
    <row r="27" spans="1:28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42683.998391203706</v>
      </c>
      <c r="V27" s="7"/>
      <c r="W27" s="7"/>
    </row>
    <row r="28" spans="1:28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42684.04005787037</v>
      </c>
      <c r="U28" s="1">
        <f>$F$27-F28</f>
        <v>2.0291406551723981</v>
      </c>
      <c r="V28" s="7">
        <f>INDEX(LINEST(U28:U30,K28:K30),1)</f>
        <v>0.61554351866959078</v>
      </c>
      <c r="W28" s="7">
        <f>INDEX(LINEST(U28:U30,K28:K30),2)</f>
        <v>2.8906340411026576E-2</v>
      </c>
      <c r="X28" s="7">
        <f>INDEX(LINEST(Z28:Z30,K28:K30),1)</f>
        <v>0.25587587475460893</v>
      </c>
      <c r="Y28" s="7">
        <f>INDEX(LINEST(Z28:Z30,K28:K30),2)</f>
        <v>-2.4856566701676686E-2</v>
      </c>
      <c r="Z28" s="1">
        <f>L28^2</f>
        <v>0.81159862937223526</v>
      </c>
      <c r="AA28" s="7">
        <f>INDEX(LINEST(U28:U30,Z28:Z30),1)</f>
        <v>2.4055003756532884</v>
      </c>
      <c r="AB28" s="1">
        <f>B28/A28</f>
        <v>0.95465644884322309</v>
      </c>
    </row>
    <row r="29" spans="1:28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42684.081736111111</v>
      </c>
      <c r="U29" s="1">
        <f t="shared" ref="U29:U30" si="15">$F$27-F29</f>
        <v>3.5743305862068979</v>
      </c>
      <c r="V29" s="7"/>
      <c r="W29" s="7"/>
      <c r="Z29" s="1">
        <f t="shared" ref="Z29:Z30" si="16">L29^2</f>
        <v>1.4400580971376942</v>
      </c>
      <c r="AB29" s="1">
        <f t="shared" ref="AB29:AB30" si="17">B29/A29</f>
        <v>0.95524875153858979</v>
      </c>
    </row>
    <row r="30" spans="1:28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42684.123414351852</v>
      </c>
      <c r="U30" s="1">
        <f t="shared" si="15"/>
        <v>5.5029764827585979</v>
      </c>
      <c r="V30" s="7"/>
      <c r="W30" s="7"/>
      <c r="Z30" s="1">
        <f t="shared" si="16"/>
        <v>2.2545751510031136</v>
      </c>
      <c r="AB30" s="1">
        <f t="shared" si="17"/>
        <v>0.95600641018308452</v>
      </c>
    </row>
    <row r="31" spans="1:28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42684.165092592593</v>
      </c>
      <c r="V31" s="7"/>
      <c r="W31" s="7"/>
    </row>
    <row r="32" spans="1:28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42684.24832175926</v>
      </c>
      <c r="V32" s="7"/>
      <c r="W32" s="7"/>
    </row>
    <row r="33" spans="1:28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42684.29</v>
      </c>
      <c r="U33" s="1">
        <f>$F$32-F33</f>
        <v>1.9299189310344005</v>
      </c>
      <c r="V33" s="7">
        <f>INDEX(LINEST(U33:U35,K33:K35),1)</f>
        <v>0.61009519531689227</v>
      </c>
      <c r="W33" s="7">
        <f>INDEX(LINEST(U33:U35,K33:K35),2)</f>
        <v>3.7410825350678856E-2</v>
      </c>
      <c r="X33" s="7">
        <f>INDEX(LINEST(Z33:Z35,K33:K35),1)</f>
        <v>0.26695703546185812</v>
      </c>
      <c r="Y33" s="7">
        <f>INDEX(LINEST(Z33:Z35,K33:K35),2)</f>
        <v>-1.9903862841822662E-2</v>
      </c>
      <c r="Z33" s="1">
        <f>L33^2</f>
        <v>0.81253880694249769</v>
      </c>
      <c r="AA33" s="7">
        <f>INDEX(LINEST(U33:U35,Z33:Z35),1)</f>
        <v>2.2852740835557799</v>
      </c>
      <c r="AB33" s="1">
        <f>B33/A33</f>
        <v>0.95263510077359137</v>
      </c>
    </row>
    <row r="34" spans="1:28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42684.331678240742</v>
      </c>
      <c r="U34" s="1">
        <f t="shared" ref="U34:U35" si="18">$F$32-F34</f>
        <v>3.3927846551723988</v>
      </c>
      <c r="X34" s="1"/>
      <c r="Y34" s="1"/>
      <c r="Z34" s="1">
        <f t="shared" ref="Z34:Z35" si="19">L34^2</f>
        <v>1.4405450170775629</v>
      </c>
      <c r="AB34" s="1">
        <f t="shared" ref="AB34:AB35" si="20">B34/A34</f>
        <v>0.95301642732613823</v>
      </c>
    </row>
    <row r="35" spans="1:28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42684.373356481483</v>
      </c>
      <c r="U35" s="1">
        <f t="shared" si="18"/>
        <v>5.228206896551697</v>
      </c>
      <c r="X35" s="1"/>
      <c r="Y35" s="1"/>
      <c r="Z35" s="1">
        <f t="shared" si="19"/>
        <v>2.2548172423350157</v>
      </c>
      <c r="AB35" s="1">
        <f t="shared" si="20"/>
        <v>0.95354000479829815</v>
      </c>
    </row>
    <row r="36" spans="1:28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42684.415034722224</v>
      </c>
      <c r="X36" s="1"/>
      <c r="Y36" s="1"/>
    </row>
    <row r="37" spans="1:28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42684.498368055552</v>
      </c>
    </row>
    <row r="38" spans="1:28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42684.54005787037</v>
      </c>
      <c r="U38" s="1">
        <f>$F$37-F38</f>
        <v>1.8249447931034979</v>
      </c>
      <c r="V38" s="7">
        <f>INDEX(LINEST(U38:U40,K38:K40),1)</f>
        <v>0.59189083210980387</v>
      </c>
      <c r="W38" s="7">
        <f>INDEX(LINEST(U38:U40,K38:K40),2)</f>
        <v>4.8457894453908246E-2</v>
      </c>
      <c r="X38" s="7">
        <f>INDEX(LINEST(Z38:Z40,K38:K40),1)</f>
        <v>0.2761425526422846</v>
      </c>
      <c r="Y38" s="7">
        <f>INDEX(LINEST(Z38:Z40,K38:K40),2)</f>
        <v>-1.7618858447837615E-2</v>
      </c>
      <c r="Z38" s="1">
        <f>L38^2</f>
        <v>0.81115775133569012</v>
      </c>
      <c r="AA38" s="7">
        <f>INDEX(LINEST(U38:U40,Z38:Z40),1)</f>
        <v>2.143425514309754</v>
      </c>
      <c r="AB38" s="1">
        <f>B38/A38</f>
        <v>0.95088370496999775</v>
      </c>
    </row>
    <row r="39" spans="1:28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42684.581736111111</v>
      </c>
      <c r="U39" s="1">
        <f t="shared" ref="U39:U40" si="21">$F$37-F39</f>
        <v>3.1696577586206942</v>
      </c>
      <c r="X39" s="1"/>
      <c r="Y39" s="1"/>
      <c r="Z39" s="1">
        <f t="shared" ref="Z39:Z40" si="22">L39^2</f>
        <v>1.4386104870849317</v>
      </c>
      <c r="AB39" s="1">
        <f t="shared" ref="AB39:AB40" si="23">B39/A39</f>
        <v>0.95113778156437301</v>
      </c>
    </row>
    <row r="40" spans="1:28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42684.623414351852</v>
      </c>
      <c r="U40" s="1">
        <f t="shared" si="21"/>
        <v>4.9144896551724955</v>
      </c>
      <c r="X40" s="1"/>
      <c r="Y40" s="1"/>
      <c r="Z40" s="1">
        <f t="shared" si="22"/>
        <v>2.2525701818385757</v>
      </c>
      <c r="AB40" s="1">
        <f t="shared" si="23"/>
        <v>0.95151091542458566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J1" workbookViewId="0">
      <selection activeCell="AA28" sqref="AA28"/>
    </sheetView>
  </sheetViews>
  <sheetFormatPr defaultRowHeight="15" x14ac:dyDescent="0.25"/>
  <cols>
    <col min="1" max="1" width="18.7109375" style="1" bestFit="1" customWidth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30" x14ac:dyDescent="0.25">
      <c r="A1" s="1" t="str">
        <f ca="1">MID(CELL("filename",A1),FIND("]",CELL("filename",A1))+1,256)</f>
        <v>ipb1-30b-he-122016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1" t="s">
        <v>23</v>
      </c>
      <c r="Z1" s="1" t="s">
        <v>34</v>
      </c>
      <c r="AA1" s="1" t="s">
        <v>29</v>
      </c>
      <c r="AB1" s="1"/>
      <c r="AC1" s="1"/>
      <c r="AD1" s="1"/>
    </row>
    <row r="2" spans="1:30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741</v>
      </c>
      <c r="T2" s="6">
        <v>42724.454363425924</v>
      </c>
    </row>
    <row r="3" spans="1:30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359</v>
      </c>
      <c r="T3" s="6">
        <v>42724.496030092596</v>
      </c>
      <c r="U3" s="1">
        <f>$F$6-F3</f>
        <v>1.5164828275862003</v>
      </c>
      <c r="V3" s="7">
        <f>INDEX(LINEST(U4:U5,K4:K5),1)</f>
        <v>0.47544610110754154</v>
      </c>
      <c r="W3" s="7">
        <f>INDEX(LINEST(U3:U5,K3:K5),2)</f>
        <v>-8.1916001591400889E-2</v>
      </c>
      <c r="X3" s="1">
        <f>L3^2/K3</f>
        <v>0.14694406700951376</v>
      </c>
      <c r="Y3" s="1">
        <f>L3^2</f>
        <v>0.49259248670044398</v>
      </c>
      <c r="Z3" s="7">
        <f>INDEX(LINEST(U3:U5,Y3:Y5),1)</f>
        <v>3.0180774250925788</v>
      </c>
      <c r="AA3" s="1">
        <f>B3/A3</f>
        <v>0.93160786713403532</v>
      </c>
    </row>
    <row r="4" spans="1:30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42724.53769675926</v>
      </c>
      <c r="U4" s="1">
        <f t="shared" ref="U4:U5" si="0">$F$6-F4</f>
        <v>3.1112858620689599</v>
      </c>
      <c r="V4" s="7"/>
      <c r="W4" s="7"/>
      <c r="X4" s="1">
        <f t="shared" ref="X4:X5" si="1">L4^2/K4</f>
        <v>0.15029897248254212</v>
      </c>
      <c r="Y4" s="1">
        <f t="shared" ref="Y4:Y5" si="2">L4^2</f>
        <v>1.0010597091686444</v>
      </c>
      <c r="Z4" s="7"/>
      <c r="AA4" s="1">
        <f t="shared" ref="AA4:AA5" si="3">B4/A4</f>
        <v>0.93637492135984191</v>
      </c>
    </row>
    <row r="5" spans="1:30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42724.579363425924</v>
      </c>
      <c r="U5" s="1">
        <f t="shared" si="0"/>
        <v>5.1481285172413802</v>
      </c>
      <c r="V5" s="7"/>
      <c r="W5" s="7"/>
      <c r="X5" s="1">
        <f t="shared" si="1"/>
        <v>0.15477586528919393</v>
      </c>
      <c r="Y5" s="1">
        <f t="shared" si="2"/>
        <v>1.6939479374459994</v>
      </c>
      <c r="AA5" s="1">
        <f t="shared" si="3"/>
        <v>0.94300614653915293</v>
      </c>
    </row>
    <row r="6" spans="1:30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42724.621030092596</v>
      </c>
      <c r="U6"/>
      <c r="V6"/>
      <c r="W6"/>
    </row>
    <row r="7" spans="1:30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42724.704363425924</v>
      </c>
      <c r="X7" s="1"/>
    </row>
    <row r="8" spans="1:30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42724.746030092596</v>
      </c>
      <c r="U8" s="1">
        <f>$F$11-F8</f>
        <v>1.4908408275862008</v>
      </c>
      <c r="V8" s="7">
        <f>INDEX(LINEST(U8:U10,K8:K10),1)</f>
        <v>0.50672242478894225</v>
      </c>
      <c r="W8" s="7">
        <f>INDEX(LINEST(U8:U10,K8:K10),2)</f>
        <v>-2.0083363197434867E-2</v>
      </c>
      <c r="X8" s="1">
        <f t="shared" ref="X8:X30" si="4">L8^2/K8</f>
        <v>0.1632388475558017</v>
      </c>
      <c r="Y8" s="1">
        <f>L8^2</f>
        <v>0.49148560708977374</v>
      </c>
      <c r="Z8" s="7">
        <f>INDEX(LINEST(U8:U10,Y8:Y10),1)</f>
        <v>2.9320609564626361</v>
      </c>
      <c r="AA8" s="1">
        <f>B8/A8</f>
        <v>0.92644078820886189</v>
      </c>
    </row>
    <row r="9" spans="1:30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42724.78769675926</v>
      </c>
      <c r="U9" s="1">
        <f t="shared" ref="U9:U10" si="5">$F$11-F9</f>
        <v>3.0599143448276003</v>
      </c>
      <c r="V9" s="7"/>
      <c r="W9" s="7"/>
      <c r="X9" s="1">
        <f t="shared" si="4"/>
        <v>0.16603825872602468</v>
      </c>
      <c r="Y9" s="1">
        <f t="shared" ref="Y9:Y10" si="6">L9^2</f>
        <v>1.0007122647161482</v>
      </c>
      <c r="AA9" s="1">
        <f t="shared" ref="AA9:AA10" si="7">B9/A9</f>
        <v>0.92911319151202842</v>
      </c>
    </row>
    <row r="10" spans="1:30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42724.829363425924</v>
      </c>
      <c r="U10" s="1">
        <f t="shared" si="5"/>
        <v>5.0247785517241113</v>
      </c>
      <c r="V10" s="7"/>
      <c r="W10" s="7"/>
      <c r="X10" s="1">
        <f t="shared" si="4"/>
        <v>0.16979652744528095</v>
      </c>
      <c r="Y10" s="1">
        <f t="shared" si="6"/>
        <v>1.6942410159703523</v>
      </c>
      <c r="AA10" s="1">
        <f t="shared" si="7"/>
        <v>0.93285467804903599</v>
      </c>
    </row>
    <row r="11" spans="1:30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42724.871030092596</v>
      </c>
      <c r="V11" s="7"/>
      <c r="W11" s="7"/>
      <c r="X11" s="1"/>
    </row>
    <row r="12" spans="1:30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42724.954363425924</v>
      </c>
      <c r="V12" s="7"/>
      <c r="W12" s="7"/>
      <c r="X12" s="1"/>
    </row>
    <row r="13" spans="1:30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42724.996030092596</v>
      </c>
      <c r="U13" s="1">
        <f>$F$12-F13</f>
        <v>1.5125322413794002</v>
      </c>
      <c r="V13" s="7">
        <f>INDEX(LINEST(U13:U15,K13:K15),1)</f>
        <v>0.53494567424729944</v>
      </c>
      <c r="W13" s="7">
        <f>INDEX(LINEST(U13:U15,K13:K15),2)</f>
        <v>5.4812156288818858E-2</v>
      </c>
      <c r="X13" s="1">
        <f t="shared" si="4"/>
        <v>0.1801754930473054</v>
      </c>
      <c r="Y13" s="1">
        <f>L13^2</f>
        <v>0.49279622788778799</v>
      </c>
      <c r="Z13" s="7">
        <f>INDEX(LINEST(U13:U15,Y13:Y15),1)</f>
        <v>2.8380603708140058</v>
      </c>
      <c r="AA13" s="1">
        <f>B13/A13</f>
        <v>0.92278138849952596</v>
      </c>
    </row>
    <row r="14" spans="1:30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42725.03769675926</v>
      </c>
      <c r="U14" s="1">
        <f t="shared" ref="U14:U15" si="8">$F$12-F14</f>
        <v>3.0001544137930996</v>
      </c>
      <c r="V14" s="7"/>
      <c r="W14" s="7"/>
      <c r="X14" s="1">
        <f t="shared" si="4"/>
        <v>0.18255764090503027</v>
      </c>
      <c r="Y14" s="1">
        <f t="shared" ref="Y14:Y15" si="9">L14^2</f>
        <v>1.0018966916113128</v>
      </c>
      <c r="AA14" s="1">
        <f t="shared" ref="AA14:AA15" si="10">B14/A14</f>
        <v>0.92436007484190474</v>
      </c>
    </row>
    <row r="15" spans="1:30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42725.079363425924</v>
      </c>
      <c r="U15" s="1">
        <f t="shared" si="8"/>
        <v>4.9297091034482996</v>
      </c>
      <c r="V15" s="7"/>
      <c r="W15" s="7"/>
      <c r="X15" s="1">
        <f t="shared" si="4"/>
        <v>0.18588643113950204</v>
      </c>
      <c r="Y15" s="1">
        <f t="shared" si="9"/>
        <v>1.6953845178054565</v>
      </c>
      <c r="AA15" s="1">
        <f t="shared" si="10"/>
        <v>0.92657201672075618</v>
      </c>
    </row>
    <row r="16" spans="1:30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42725.121030092596</v>
      </c>
      <c r="V16" s="7"/>
      <c r="W16" s="7"/>
      <c r="X16" s="1"/>
    </row>
    <row r="17" spans="1:27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42725.204363425924</v>
      </c>
      <c r="V17" s="7"/>
      <c r="W17" s="7"/>
      <c r="X17" s="1"/>
    </row>
    <row r="18" spans="1:27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42725.246030092596</v>
      </c>
      <c r="U18" s="1">
        <f>$F$17-F18</f>
        <v>1.8890221379310006</v>
      </c>
      <c r="V18" s="7">
        <f>INDEX(LINEST(U18:U20,K18:K20),1)</f>
        <v>0.56429641890484361</v>
      </c>
      <c r="W18" s="7">
        <f>INDEX(LINEST(U18:U20,K18:K20),2)</f>
        <v>8.9279464170517908E-2</v>
      </c>
      <c r="X18" s="1">
        <f t="shared" si="4"/>
        <v>0.2002394948316264</v>
      </c>
      <c r="Y18" s="1">
        <f>L18^2</f>
        <v>0.64228219643707984</v>
      </c>
      <c r="Z18" s="7">
        <f>INDEX(LINEST(U18:U20,Y18:Y20),1)</f>
        <v>2.704242161120427</v>
      </c>
      <c r="AA18" s="1">
        <f>B18/A18</f>
        <v>0.92057778656029265</v>
      </c>
    </row>
    <row r="19" spans="1:27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42725.28769675926</v>
      </c>
      <c r="U19" s="1">
        <f t="shared" ref="U19:U20" si="11">$F$17-F19</f>
        <v>3.4930647241378985</v>
      </c>
      <c r="V19" s="7"/>
      <c r="W19" s="7"/>
      <c r="X19" s="1">
        <f t="shared" si="4"/>
        <v>0.20259985979923295</v>
      </c>
      <c r="Y19" s="1">
        <f t="shared" ref="Y19:Y20" si="12">L19^2</f>
        <v>1.2154704380224037</v>
      </c>
      <c r="AA19" s="1">
        <f t="shared" ref="AA19:AA20" si="13">B19/A19</f>
        <v>0.92162523718364708</v>
      </c>
    </row>
    <row r="20" spans="1:27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42725.329363425924</v>
      </c>
      <c r="U20" s="1">
        <f t="shared" si="11"/>
        <v>5.4685846551723998</v>
      </c>
      <c r="V20" s="7"/>
      <c r="W20" s="7"/>
      <c r="X20" s="1">
        <f t="shared" si="4"/>
        <v>0.2057455523224567</v>
      </c>
      <c r="Y20" s="1">
        <f t="shared" si="12"/>
        <v>1.9642728261696787</v>
      </c>
      <c r="AA20" s="1">
        <f t="shared" si="13"/>
        <v>0.92304828005295814</v>
      </c>
    </row>
    <row r="21" spans="1:27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42725.371030092596</v>
      </c>
      <c r="V21" s="7"/>
      <c r="W21" s="7"/>
      <c r="X21" s="1"/>
    </row>
    <row r="22" spans="1:27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1</v>
      </c>
      <c r="P22">
        <v>0.15490737931034501</v>
      </c>
      <c r="Q22">
        <v>1.0744301379310299</v>
      </c>
      <c r="R22">
        <v>21</v>
      </c>
      <c r="S22">
        <v>719</v>
      </c>
      <c r="T22" s="6">
        <v>42725.454363425924</v>
      </c>
      <c r="V22" s="7"/>
      <c r="W22" s="7"/>
      <c r="X22" s="1"/>
    </row>
    <row r="23" spans="1:27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1</v>
      </c>
      <c r="P23">
        <v>0.26300537931034501</v>
      </c>
      <c r="Q23">
        <v>1.8344891724137899</v>
      </c>
      <c r="R23">
        <v>22</v>
      </c>
      <c r="S23">
        <v>359</v>
      </c>
      <c r="T23" s="6">
        <v>42725.496030092596</v>
      </c>
      <c r="U23" s="1">
        <f>$F$22-F23</f>
        <v>1.7397700344826994</v>
      </c>
      <c r="V23" s="7">
        <f>INDEX(LINEST(U23:U25,K23:K25),1)</f>
        <v>0.59508945805941504</v>
      </c>
      <c r="W23" s="7">
        <f>INDEX(LINEST(U23:U25,K23:K25),2)</f>
        <v>5.2882428385832014E-2</v>
      </c>
      <c r="X23" s="1">
        <f t="shared" si="4"/>
        <v>0.22369132522841334</v>
      </c>
      <c r="Y23" s="1">
        <f>L23^2</f>
        <v>0.64100033540948342</v>
      </c>
      <c r="Z23" s="7">
        <f>INDEX(LINEST(U23:U25,Y23:Y25),1)</f>
        <v>2.5735983969469856</v>
      </c>
      <c r="AA23" s="1">
        <f>B23/A23</f>
        <v>0.91795281135596862</v>
      </c>
    </row>
    <row r="24" spans="1:27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23</v>
      </c>
      <c r="S24">
        <v>359</v>
      </c>
      <c r="T24" s="6">
        <v>42725.53769675926</v>
      </c>
      <c r="U24" s="1">
        <f t="shared" ref="U24:U25" si="14">$F$22-F24</f>
        <v>3.2827957586207006</v>
      </c>
      <c r="V24" s="7"/>
      <c r="W24" s="7"/>
      <c r="X24" s="1">
        <f t="shared" si="4"/>
        <v>0.22579938483887393</v>
      </c>
      <c r="Y24" s="1">
        <f t="shared" ref="Y24:Y25" si="15">L24^2</f>
        <v>1.2131223703227481</v>
      </c>
      <c r="AA24" s="1">
        <f t="shared" ref="AA24:AA25" si="16">B24/A24</f>
        <v>0.91852360187088233</v>
      </c>
    </row>
    <row r="25" spans="1:27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1</v>
      </c>
      <c r="P25">
        <v>5.6614896551724199E-2</v>
      </c>
      <c r="Q25">
        <v>1.5939715862068999</v>
      </c>
      <c r="R25">
        <v>24</v>
      </c>
      <c r="S25">
        <v>359</v>
      </c>
      <c r="T25" s="6">
        <v>42725.579363425924</v>
      </c>
      <c r="U25" s="1">
        <f t="shared" si="14"/>
        <v>5.1420943103448025</v>
      </c>
      <c r="V25" s="7"/>
      <c r="W25" s="7"/>
      <c r="X25" s="1">
        <f>L25^2/K25</f>
        <v>0.22861966418796983</v>
      </c>
      <c r="Y25" s="1">
        <f t="shared" si="15"/>
        <v>1.960682390419124</v>
      </c>
      <c r="AA25" s="1">
        <f t="shared" si="16"/>
        <v>0.91931543063192411</v>
      </c>
    </row>
    <row r="26" spans="1:27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1</v>
      </c>
      <c r="P26">
        <v>8.0184310344827606E-2</v>
      </c>
      <c r="Q26">
        <v>1.4365814137930999</v>
      </c>
      <c r="R26">
        <v>25</v>
      </c>
      <c r="S26">
        <v>359</v>
      </c>
      <c r="T26" s="6">
        <v>42725.621030092596</v>
      </c>
      <c r="V26" s="7"/>
      <c r="W26" s="7"/>
      <c r="X26" s="1"/>
    </row>
    <row r="27" spans="1:27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1</v>
      </c>
      <c r="P27">
        <v>5.5003896551724198E-2</v>
      </c>
      <c r="Q27">
        <v>1.15272586206897</v>
      </c>
      <c r="R27">
        <v>26</v>
      </c>
      <c r="S27">
        <v>719</v>
      </c>
      <c r="T27" s="6">
        <v>42725.704363425924</v>
      </c>
      <c r="V27" s="7"/>
      <c r="W27" s="7"/>
      <c r="X27" s="1"/>
    </row>
    <row r="28" spans="1:27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1</v>
      </c>
      <c r="P28">
        <v>6.6305862068965398E-3</v>
      </c>
      <c r="Q28">
        <v>1.0633408620689699</v>
      </c>
      <c r="R28">
        <v>27</v>
      </c>
      <c r="S28">
        <v>359</v>
      </c>
      <c r="T28" s="6">
        <v>42725.746030092596</v>
      </c>
      <c r="U28" s="1">
        <f>$F$27-F28</f>
        <v>2.0821790000000036</v>
      </c>
      <c r="V28" s="7">
        <f>INDEX(LINEST(U28:U30,K28:K30),1)</f>
        <v>0.60585006092918903</v>
      </c>
      <c r="W28" s="7">
        <f>INDEX(LINEST(U28:U30,K28:K30),2)</f>
        <v>6.134960114405974E-2</v>
      </c>
      <c r="X28" s="1">
        <f t="shared" si="4"/>
        <v>0.2424630961025086</v>
      </c>
      <c r="Y28" s="1">
        <f>L28^2</f>
        <v>0.81177713920981753</v>
      </c>
      <c r="Z28" s="7">
        <f>INDEX(LINEST(U28:U30,Y28:Y30),1)</f>
        <v>2.4225157268554982</v>
      </c>
      <c r="AA28" s="1">
        <f>B28/A28</f>
        <v>0.9151268162154107</v>
      </c>
    </row>
    <row r="29" spans="1:27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1</v>
      </c>
      <c r="P29">
        <v>-8.16945862068965E-2</v>
      </c>
      <c r="Q29">
        <v>1.05996010344828</v>
      </c>
      <c r="R29">
        <v>28</v>
      </c>
      <c r="S29">
        <v>359</v>
      </c>
      <c r="T29" s="6">
        <v>42725.78769675926</v>
      </c>
      <c r="U29" s="1">
        <f t="shared" ref="U29:U30" si="17">$F$27-F29</f>
        <v>3.6427681034482049</v>
      </c>
      <c r="V29" s="7"/>
      <c r="W29" s="7"/>
      <c r="X29" s="1">
        <f t="shared" si="4"/>
        <v>0.24448558385087157</v>
      </c>
      <c r="Y29" s="1">
        <f t="shared" ref="Y29:Y30" si="18">L29^2</f>
        <v>1.4397821875474712</v>
      </c>
      <c r="AA29" s="1">
        <f t="shared" ref="AA29:AA30" si="19">B29/A29</f>
        <v>0.9155226304889994</v>
      </c>
    </row>
    <row r="30" spans="1:27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1</v>
      </c>
      <c r="P30">
        <v>-0.18486834482758599</v>
      </c>
      <c r="Q30">
        <v>0.93351675862068995</v>
      </c>
      <c r="R30">
        <v>29</v>
      </c>
      <c r="S30">
        <v>359</v>
      </c>
      <c r="T30" s="6">
        <v>42725.829363425924</v>
      </c>
      <c r="U30" s="1">
        <f t="shared" si="17"/>
        <v>5.5794277241379007</v>
      </c>
      <c r="V30" s="7"/>
      <c r="W30" s="7"/>
      <c r="X30" s="1">
        <f t="shared" si="4"/>
        <v>0.2472167215249699</v>
      </c>
      <c r="Y30" s="1">
        <f t="shared" si="18"/>
        <v>2.2540833509602503</v>
      </c>
      <c r="AA30" s="1">
        <f t="shared" si="19"/>
        <v>0.91616160243271216</v>
      </c>
    </row>
    <row r="31" spans="1:27" x14ac:dyDescent="0.25">
      <c r="A31" s="3"/>
      <c r="B31" s="1"/>
      <c r="C31" s="1"/>
      <c r="V31" s="7"/>
      <c r="W31" s="7"/>
      <c r="X31" s="1"/>
    </row>
    <row r="32" spans="1:27" x14ac:dyDescent="0.25">
      <c r="A32" s="3"/>
      <c r="B32" s="1"/>
      <c r="C32" s="1"/>
      <c r="V32" s="7"/>
      <c r="W32" s="7"/>
      <c r="X32" s="1"/>
    </row>
    <row r="33" spans="22:26" x14ac:dyDescent="0.25">
      <c r="V33" s="7"/>
      <c r="W33" s="7"/>
      <c r="X33" s="1"/>
      <c r="Z33" s="7"/>
    </row>
    <row r="34" spans="22:26" x14ac:dyDescent="0.25">
      <c r="X34" s="1"/>
    </row>
    <row r="35" spans="22:26" x14ac:dyDescent="0.25">
      <c r="X35" s="1"/>
    </row>
    <row r="36" spans="22:26" x14ac:dyDescent="0.25">
      <c r="X36" s="1"/>
    </row>
    <row r="38" spans="22:26" x14ac:dyDescent="0.25">
      <c r="V38" s="7"/>
      <c r="W38" s="7"/>
      <c r="X38" s="1"/>
      <c r="Z38" s="7"/>
    </row>
    <row r="39" spans="22:26" x14ac:dyDescent="0.25">
      <c r="X39" s="1"/>
    </row>
    <row r="40" spans="22:26" x14ac:dyDescent="0.25">
      <c r="X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U5" sqref="U5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style="7" bestFit="1" customWidth="1"/>
    <col min="25" max="25" width="10.85546875" style="7" customWidth="1"/>
    <col min="26" max="26" width="9.140625" style="1"/>
    <col min="27" max="27" width="11.85546875" bestFit="1" customWidth="1"/>
    <col min="28" max="28" width="9.140625" style="1"/>
  </cols>
  <sheetData>
    <row r="1" spans="1:28" x14ac:dyDescent="0.25">
      <c r="A1" s="3" t="str">
        <f ca="1">MID(CELL("filename",A1),FIND("]",CELL("filename",A1))+1,256)</f>
        <v>sri-ipb2-27b-h2-dc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7" t="s">
        <v>21</v>
      </c>
      <c r="Z1" s="1" t="s">
        <v>23</v>
      </c>
      <c r="AA1" s="1" t="s">
        <v>34</v>
      </c>
      <c r="AB1" s="1" t="s">
        <v>29</v>
      </c>
    </row>
    <row r="2" spans="1:28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719</v>
      </c>
      <c r="T2" s="6">
        <v>42658.555960648147</v>
      </c>
      <c r="X2"/>
      <c r="Y2"/>
    </row>
    <row r="3" spans="1:28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42658.597638888888</v>
      </c>
      <c r="U3" s="1">
        <f>$F$6-F3</f>
        <v>1.6570357241379403</v>
      </c>
      <c r="V3" s="1">
        <f>INDEX(LINEST(U3:U5,K3:K5),1)</f>
        <v>0.41138558720471802</v>
      </c>
      <c r="W3" s="1">
        <f>INDEX(LINEST(U3:U5,K3:K5),2)</f>
        <v>-5.7981067811558873E-3</v>
      </c>
      <c r="X3" s="7">
        <f>INDEX(LINEST(Z3:Z5,K3:K5),1)</f>
        <v>0.13054746169389861</v>
      </c>
      <c r="Y3" s="7">
        <f>INDEX(LINEST(Z3:Z5,K3:K5),2)</f>
        <v>-4.7603599978139233E-2</v>
      </c>
      <c r="Z3" s="1">
        <f>L3^2</f>
        <v>0.49064097499706122</v>
      </c>
      <c r="AA3" s="7">
        <f>INDEX(LINEST(U3:U5,Z3:Z5),1)</f>
        <v>3.1497467975423681</v>
      </c>
      <c r="AB3" s="1">
        <f>B3/A3</f>
        <v>0.93852708685932207</v>
      </c>
    </row>
    <row r="4" spans="1:28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42658.639317129629</v>
      </c>
      <c r="U4" s="1">
        <f t="shared" ref="U4:U5" si="0">$F$6-F4</f>
        <v>3.3487463448275907</v>
      </c>
      <c r="X4"/>
      <c r="Y4"/>
      <c r="Z4" s="1">
        <f t="shared" ref="Z4:Z5" si="1">L4^2</f>
        <v>0.99721366775850262</v>
      </c>
      <c r="AB4" s="1">
        <f t="shared" ref="AB4:AB5" si="2">B4/A4</f>
        <v>0.94126077179664891</v>
      </c>
    </row>
    <row r="5" spans="1:28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42658.680995370371</v>
      </c>
      <c r="U5" s="1">
        <f t="shared" si="0"/>
        <v>5.2084389655172503</v>
      </c>
      <c r="X5"/>
      <c r="Y5"/>
      <c r="Z5" s="1">
        <f t="shared" si="1"/>
        <v>1.6161945717231969</v>
      </c>
      <c r="AB5" s="1">
        <f t="shared" si="2"/>
        <v>0.9446528614240669</v>
      </c>
    </row>
    <row r="6" spans="1:28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358</v>
      </c>
      <c r="T6" s="6">
        <v>42658.722546296296</v>
      </c>
      <c r="X6"/>
      <c r="Y6"/>
    </row>
    <row r="7" spans="1:28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42658.805902777778</v>
      </c>
      <c r="X7"/>
      <c r="Y7"/>
    </row>
    <row r="8" spans="1:28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42658.847581018519</v>
      </c>
      <c r="U8" s="1">
        <f>$F$7-F8</f>
        <v>1.7315192758621016</v>
      </c>
      <c r="V8" s="1">
        <f>INDEX(LINEST(U8:U10,K8:K10),1)</f>
        <v>0.44089951712918979</v>
      </c>
      <c r="W8" s="1">
        <f>INDEX(LINEST(U8:U10,K8:K10),2)</f>
        <v>9.9358682995157821E-2</v>
      </c>
      <c r="X8" s="7">
        <f>INDEX(LINEST(Z8:Z10,K8:K10),1)</f>
        <v>0.14114544199544229</v>
      </c>
      <c r="Y8" s="7">
        <f>INDEX(LINEST(Z8:Z10,K8:K10),2)</f>
        <v>-4.0929625371472156E-2</v>
      </c>
      <c r="Z8" s="1">
        <f>L8^2</f>
        <v>0.49049384160705017</v>
      </c>
      <c r="AA8" s="7">
        <f>INDEX(LINEST(U8:U10,Z8:Z10),1)</f>
        <v>3.1227849904414846</v>
      </c>
      <c r="AB8" s="1">
        <f>B8/A8</f>
        <v>0.93534707208742829</v>
      </c>
    </row>
    <row r="9" spans="1:28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359</v>
      </c>
      <c r="T9" s="6">
        <v>42658.88925925926</v>
      </c>
      <c r="U9" s="1">
        <f t="shared" ref="U9:U10" si="3">$F$7-F9</f>
        <v>3.3911212758621012</v>
      </c>
      <c r="X9"/>
      <c r="Y9"/>
      <c r="Z9" s="1">
        <f t="shared" ref="Z9:Z10" si="4">L9^2</f>
        <v>0.99709253021607791</v>
      </c>
      <c r="AB9" s="1">
        <f t="shared" ref="AB9:AB10" si="5">B9/A9</f>
        <v>0.93671138334007176</v>
      </c>
    </row>
    <row r="10" spans="1:28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42658.930925925924</v>
      </c>
      <c r="U10" s="1">
        <f t="shared" si="3"/>
        <v>5.47908541379309</v>
      </c>
      <c r="X10"/>
      <c r="Y10"/>
      <c r="Z10" s="1">
        <f t="shared" si="4"/>
        <v>1.6881387334444111</v>
      </c>
      <c r="AB10" s="1">
        <f t="shared" si="5"/>
        <v>0.93859705311039576</v>
      </c>
    </row>
    <row r="11" spans="1:28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42658.972604166665</v>
      </c>
      <c r="X11"/>
      <c r="Y11"/>
    </row>
    <row r="12" spans="1:28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42659.055960648147</v>
      </c>
      <c r="X12"/>
      <c r="Y12"/>
    </row>
    <row r="13" spans="1:28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42659.097638888888</v>
      </c>
      <c r="U13" s="1">
        <f>$F$12-F13</f>
        <v>1.6925251034483004</v>
      </c>
      <c r="V13" s="1">
        <f>INDEX(LINEST(U13:U15,K13:K15),1)</f>
        <v>0.47868697589510584</v>
      </c>
      <c r="W13" s="1">
        <f>INDEX(LINEST(U13:U15,K13:K15),2)</f>
        <v>7.0101523819701583E-2</v>
      </c>
      <c r="X13" s="7">
        <f>INDEX(LINEST(Z13:Z15,K13:K15),1)</f>
        <v>0.15267183467718981</v>
      </c>
      <c r="Y13" s="7">
        <f>INDEX(LINEST(Z13:Z15,K13:K15),2)</f>
        <v>-3.3097786340162028E-2</v>
      </c>
      <c r="Z13" s="1">
        <f>L13^2</f>
        <v>0.49076909465591495</v>
      </c>
      <c r="AA13" s="7">
        <f>INDEX(LINEST(U13:U15,Z13:Z15),1)</f>
        <v>3.1348511233503324</v>
      </c>
      <c r="AB13" s="1">
        <f>B13/A13</f>
        <v>0.93250856094513146</v>
      </c>
    </row>
    <row r="14" spans="1:28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42659.139305555553</v>
      </c>
      <c r="U14" s="1">
        <f t="shared" ref="U14:U15" si="6">$F$12-F14</f>
        <v>3.3361758620690001</v>
      </c>
      <c r="X14"/>
      <c r="Y14"/>
      <c r="Z14" s="1">
        <f t="shared" ref="Z14:Z15" si="7">L14^2</f>
        <v>0.99727992119265718</v>
      </c>
      <c r="AB14" s="1">
        <f t="shared" ref="AB14:AB15" si="8">B14/A14</f>
        <v>0.93318789849165273</v>
      </c>
    </row>
    <row r="15" spans="1:28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42659.180983796294</v>
      </c>
      <c r="U15" s="1">
        <f t="shared" si="6"/>
        <v>5.4503127931034996</v>
      </c>
      <c r="X15"/>
      <c r="Y15"/>
      <c r="Z15" s="1">
        <f t="shared" si="7"/>
        <v>1.6877470892613142</v>
      </c>
      <c r="AB15" s="1">
        <f t="shared" si="8"/>
        <v>0.93416025788970036</v>
      </c>
    </row>
    <row r="16" spans="1:28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42659.222662037035</v>
      </c>
      <c r="X16"/>
      <c r="Y16"/>
    </row>
    <row r="17" spans="1:28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718</v>
      </c>
      <c r="T17" s="6">
        <v>42659.305902777778</v>
      </c>
      <c r="X17"/>
      <c r="Y17"/>
    </row>
    <row r="18" spans="1:28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42659.347581018519</v>
      </c>
      <c r="U18" s="1">
        <f>$F$17-F18</f>
        <v>2.1048925517241024</v>
      </c>
      <c r="V18" s="1">
        <f>INDEX(LINEST(U18:U20,K18:K20),1)</f>
        <v>0.50984459979769869</v>
      </c>
      <c r="W18" s="1">
        <f>INDEX(LINEST(U18:U20,K18:K20),2)</f>
        <v>6.0992591264808382E-2</v>
      </c>
      <c r="X18" s="7">
        <f>INDEX(LINEST(Z18:Z20,K18:K20),1)</f>
        <v>0.16791943840655574</v>
      </c>
      <c r="Y18" s="7">
        <f>INDEX(LINEST(Z18:Z20,K18:K20),2)</f>
        <v>-3.8267180743608797E-2</v>
      </c>
      <c r="Z18" s="1">
        <f>L18^2</f>
        <v>0.64101861187517872</v>
      </c>
      <c r="AA18" s="7">
        <f>INDEX(LINEST(U18:U20,Z18:Z20),1)</f>
        <v>3.0358305845820124</v>
      </c>
      <c r="AB18" s="1">
        <f>B18/A18</f>
        <v>0.93062198471028601</v>
      </c>
    </row>
    <row r="19" spans="1:28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42659.389247685183</v>
      </c>
      <c r="U19" s="1">
        <f t="shared" ref="U19:U20" si="9">$F$17-F19</f>
        <v>3.8882887241379009</v>
      </c>
      <c r="X19"/>
      <c r="Y19"/>
      <c r="Z19" s="1">
        <f t="shared" ref="Z19:Z20" si="10">L19^2</f>
        <v>1.2113026745611017</v>
      </c>
      <c r="AB19" s="1">
        <f t="shared" ref="AB19:AB20" si="11">B19/A19</f>
        <v>0.93096286205329104</v>
      </c>
    </row>
    <row r="20" spans="1:28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42659.430925925924</v>
      </c>
      <c r="U20" s="1">
        <f t="shared" si="9"/>
        <v>6.1004233103448016</v>
      </c>
      <c r="X20"/>
      <c r="Y20"/>
      <c r="Z20" s="1">
        <f t="shared" si="10"/>
        <v>1.9556916253919194</v>
      </c>
      <c r="AB20" s="1">
        <f t="shared" si="11"/>
        <v>0.93145210078657048</v>
      </c>
    </row>
    <row r="21" spans="1:28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359</v>
      </c>
      <c r="T21" s="6">
        <v>42659.472604166665</v>
      </c>
      <c r="X21"/>
      <c r="Y21"/>
    </row>
    <row r="22" spans="1:28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42659.555960648147</v>
      </c>
      <c r="X22"/>
      <c r="Y22"/>
    </row>
    <row r="23" spans="1:28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42659.597627314812</v>
      </c>
      <c r="U23" s="1">
        <f>$F$22-F23</f>
        <v>2.0038314827585992</v>
      </c>
      <c r="V23" s="1">
        <f>INDEX(LINEST(U23:U25,K23:K25),1)</f>
        <v>0.54963086862545396</v>
      </c>
      <c r="W23" s="1">
        <f>INDEX(LINEST(U23:U25,K23:K25),2)</f>
        <v>1.6807077853681296E-2</v>
      </c>
      <c r="X23" s="7">
        <f>INDEX(LINEST(Z23:Z25,K23:K25),1)</f>
        <v>0.18416738667054744</v>
      </c>
      <c r="Y23" s="7">
        <f>INDEX(LINEST(Z23:Z25,K23:K25),2)</f>
        <v>-2.9944515018208051E-2</v>
      </c>
      <c r="Z23" s="1">
        <f>L23^2</f>
        <v>0.64124253353162952</v>
      </c>
      <c r="AA23" s="7">
        <f>INDEX(LINEST(U23:U25,Z23:Z25),1)</f>
        <v>2.9841252314746822</v>
      </c>
      <c r="AB23" s="1">
        <f>B23/A23</f>
        <v>0.92855131402146318</v>
      </c>
    </row>
    <row r="24" spans="1:28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42659.639305555553</v>
      </c>
      <c r="U24" s="1">
        <f t="shared" ref="U24:U25" si="12">$F$22-F24</f>
        <v>3.7511675862069005</v>
      </c>
      <c r="X24"/>
      <c r="Y24"/>
      <c r="Z24" s="1">
        <f t="shared" ref="Z24:Z25" si="13">L24^2</f>
        <v>1.2117192654566249</v>
      </c>
      <c r="AB24" s="1">
        <f t="shared" ref="AB24:AB25" si="14">B24/A24</f>
        <v>0.92858693519814028</v>
      </c>
    </row>
    <row r="25" spans="1:28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42659.680983796294</v>
      </c>
      <c r="U25" s="1">
        <f t="shared" si="12"/>
        <v>5.9303091724138</v>
      </c>
      <c r="X25"/>
      <c r="Y25"/>
      <c r="Z25" s="1">
        <f t="shared" si="13"/>
        <v>1.9557606810139718</v>
      </c>
      <c r="AB25" s="1">
        <f t="shared" si="14"/>
        <v>0.92869444794408518</v>
      </c>
    </row>
    <row r="26" spans="1:28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42659.722662037035</v>
      </c>
      <c r="X26"/>
      <c r="Y26"/>
    </row>
    <row r="27" spans="1:28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42659.806006944447</v>
      </c>
      <c r="X27"/>
      <c r="Y27"/>
    </row>
    <row r="28" spans="1:28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358</v>
      </c>
      <c r="T28" s="6">
        <v>42659.847569444442</v>
      </c>
      <c r="U28" s="1">
        <f>$F$27-F28</f>
        <v>2.4292346551724009</v>
      </c>
      <c r="V28" s="1">
        <f>INDEX(LINEST(U28:U30,K28:K30),1)</f>
        <v>0.564137885693062</v>
      </c>
      <c r="W28" s="1">
        <f>INDEX(LINEST(U28:U30,K28:K30),2)</f>
        <v>3.3539119184982091E-2</v>
      </c>
      <c r="X28" s="7">
        <f>INDEX(LINEST(Z28:Z30,K28:K30),1)</f>
        <v>0.19864272200270552</v>
      </c>
      <c r="Y28" s="7">
        <f>INDEX(LINEST(Z28:Z30,K28:K30),2)</f>
        <v>-3.705072462007819E-2</v>
      </c>
      <c r="Z28" s="1">
        <f>L28^2</f>
        <v>0.80888351603333775</v>
      </c>
      <c r="AA28" s="7">
        <f>INDEX(LINEST(U28:U30,Z28:Z30),1)</f>
        <v>2.8398574671818286</v>
      </c>
      <c r="AB28" s="1">
        <f>B28/A28</f>
        <v>0.92635067829360895</v>
      </c>
    </row>
    <row r="29" spans="1:28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42659.889247685183</v>
      </c>
      <c r="U29" s="1">
        <f t="shared" ref="U29:U30" si="15">$F$27-F29</f>
        <v>4.2350274482759005</v>
      </c>
      <c r="X29"/>
      <c r="Y29"/>
      <c r="Z29" s="1">
        <f t="shared" ref="Z29:Z30" si="16">L29^2</f>
        <v>1.4380994964480296</v>
      </c>
      <c r="AB29" s="1">
        <f t="shared" ref="AB29:AB30" si="17">B29/A29</f>
        <v>0.92635840787312906</v>
      </c>
    </row>
    <row r="30" spans="1:28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42659.930925925924</v>
      </c>
      <c r="U30" s="1">
        <f t="shared" si="15"/>
        <v>6.5042073793102979</v>
      </c>
      <c r="X30"/>
      <c r="Y30"/>
      <c r="Z30" s="1">
        <f t="shared" si="16"/>
        <v>2.243281918787273</v>
      </c>
      <c r="AB30" s="1">
        <f t="shared" si="17"/>
        <v>0.92640584124412451</v>
      </c>
    </row>
    <row r="31" spans="1:28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42659.972604166665</v>
      </c>
      <c r="X31"/>
      <c r="Y31"/>
    </row>
    <row r="32" spans="1:28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719</v>
      </c>
      <c r="T32" s="6">
        <v>42660.055949074071</v>
      </c>
      <c r="X32"/>
      <c r="Y32"/>
    </row>
    <row r="33" spans="1:28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42660.097627314812</v>
      </c>
      <c r="U33" s="1">
        <f>$F$32-F33</f>
        <v>2.3157362413792981</v>
      </c>
      <c r="V33" s="1">
        <f>INDEX(LINEST(U33:U35,K33:K35),1)</f>
        <v>0.57317610824162468</v>
      </c>
      <c r="W33" s="1">
        <f>INDEX(LINEST(U33:U35,K33:K35),2)</f>
        <v>2.5744028298318788E-2</v>
      </c>
      <c r="X33" s="7">
        <f>INDEX(LINEST(Z33:Z35,K33:K35),1)</f>
        <v>0.20932402447358689</v>
      </c>
      <c r="Y33" s="7">
        <f>INDEX(LINEST(Z33:Z35,K33:K35),2)</f>
        <v>-3.2601733509656006E-2</v>
      </c>
      <c r="Z33" s="1">
        <f>L33^2</f>
        <v>0.80895887958958601</v>
      </c>
      <c r="AA33" s="7">
        <f>INDEX(LINEST(U33:U35,Z33:Z35),1)</f>
        <v>2.7380287924753932</v>
      </c>
      <c r="AB33" s="1">
        <f>B33/A33</f>
        <v>0.92460585595392208</v>
      </c>
    </row>
    <row r="34" spans="1:28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42660.139305555553</v>
      </c>
      <c r="U34" s="1">
        <f t="shared" ref="U34:U35" si="18">$F$32-F34</f>
        <v>4.0786932758621006</v>
      </c>
      <c r="X34" s="1"/>
      <c r="Y34" s="1"/>
      <c r="Z34" s="1">
        <f t="shared" ref="Z34:Z35" si="19">L34^2</f>
        <v>1.43808411354692</v>
      </c>
      <c r="AB34" s="1">
        <f t="shared" ref="AB34:AB35" si="20">B34/A34</f>
        <v>0.92459229446858604</v>
      </c>
    </row>
    <row r="35" spans="1:28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42660.180983796294</v>
      </c>
      <c r="U35" s="1">
        <f t="shared" si="18"/>
        <v>6.2464275862068988</v>
      </c>
      <c r="X35" s="1"/>
      <c r="Y35" s="1"/>
      <c r="Z35" s="1">
        <f t="shared" si="19"/>
        <v>2.2433900686174266</v>
      </c>
      <c r="AB35" s="1">
        <f t="shared" si="20"/>
        <v>0.92461130246221612</v>
      </c>
    </row>
    <row r="36" spans="1:28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42660.222650462965</v>
      </c>
      <c r="X36" s="1"/>
      <c r="Y36" s="1"/>
    </row>
    <row r="37" spans="1:28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42660.306006944447</v>
      </c>
      <c r="X37"/>
      <c r="Y37"/>
    </row>
    <row r="38" spans="1:28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42660.347685185188</v>
      </c>
      <c r="U38" s="1">
        <f>$F$37-F38</f>
        <v>2.2369820344827005</v>
      </c>
      <c r="V38" s="1">
        <f>INDEX(LINEST(U38:U40,K38:K40),1)</f>
        <v>0.57515277882286187</v>
      </c>
      <c r="W38" s="1">
        <f>INDEX(LINEST(U38:U40,K38:K40),2)</f>
        <v>5.3986400675834822E-2</v>
      </c>
      <c r="X38" s="7">
        <f>INDEX(LINEST(Z38:Z40,K38:K40),1)</f>
        <v>0.21942093738947127</v>
      </c>
      <c r="Y38" s="7">
        <f>INDEX(LINEST(Z38:Z40,K38:K40),2)</f>
        <v>-2.9534194157305071E-2</v>
      </c>
      <c r="Z38" s="1">
        <f>L38^2</f>
        <v>0.80905409700301512</v>
      </c>
      <c r="AA38" s="7">
        <f>INDEX(LINEST(U38:U40,Z38:Z40),1)</f>
        <v>2.6210419692951126</v>
      </c>
      <c r="AB38" s="1">
        <f>B38/A38</f>
        <v>0.92343643071828008</v>
      </c>
    </row>
    <row r="39" spans="1:28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358</v>
      </c>
      <c r="T39" s="6">
        <v>42660.389247685183</v>
      </c>
      <c r="U39" s="1">
        <f t="shared" ref="U39:U40" si="21">$F$37-F39</f>
        <v>3.9289756896550969</v>
      </c>
      <c r="X39" s="1"/>
      <c r="Y39" s="1"/>
      <c r="Z39" s="1">
        <f t="shared" ref="Z39:Z40" si="22">L39^2</f>
        <v>1.4383932760242661</v>
      </c>
      <c r="AB39" s="1">
        <f t="shared" ref="AB39:AB40" si="23">B39/A39</f>
        <v>0.92340569852888665</v>
      </c>
    </row>
    <row r="40" spans="1:28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42660.430925925924</v>
      </c>
      <c r="U40" s="1">
        <f t="shared" si="21"/>
        <v>5.9997014482758004</v>
      </c>
      <c r="X40" s="1"/>
      <c r="Y40" s="1"/>
      <c r="Z40" s="1">
        <f t="shared" si="22"/>
        <v>2.2433647611169514</v>
      </c>
      <c r="AB40" s="1">
        <f t="shared" si="23"/>
        <v>0.92340680837229006</v>
      </c>
    </row>
    <row r="41" spans="1:28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42660.472592592596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D1" workbookViewId="0">
      <selection activeCell="R3" sqref="R3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7" bestFit="1" customWidth="1"/>
    <col min="22" max="22" width="6.42578125" style="1" bestFit="1" customWidth="1"/>
  </cols>
  <sheetData>
    <row r="1" spans="1:27" x14ac:dyDescent="0.25">
      <c r="A1" s="3" t="str">
        <f ca="1">MID(CELL("filename",A1),FIND("]",CELL("filename",A1))+1,256)</f>
        <v>sri-ipb2-he-123116</v>
      </c>
      <c r="B1" s="1" t="s">
        <v>8</v>
      </c>
      <c r="C1" s="1" t="s">
        <v>9</v>
      </c>
      <c r="D1" t="s">
        <v>10</v>
      </c>
      <c r="E1" t="s">
        <v>11</v>
      </c>
      <c r="F1" s="1" t="s">
        <v>1</v>
      </c>
      <c r="G1" t="s">
        <v>4</v>
      </c>
      <c r="H1" t="s">
        <v>12</v>
      </c>
      <c r="I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</v>
      </c>
      <c r="P1" t="s">
        <v>18</v>
      </c>
      <c r="Q1" t="s">
        <v>6</v>
      </c>
      <c r="R1" s="1" t="s">
        <v>19</v>
      </c>
      <c r="S1" s="1" t="s">
        <v>24</v>
      </c>
      <c r="T1" s="1" t="s">
        <v>21</v>
      </c>
      <c r="U1" s="1" t="s">
        <v>19</v>
      </c>
      <c r="V1" s="1" t="s">
        <v>33</v>
      </c>
      <c r="W1" s="1" t="s">
        <v>21</v>
      </c>
      <c r="X1" s="7" t="s">
        <v>22</v>
      </c>
      <c r="Y1" s="1" t="s">
        <v>23</v>
      </c>
      <c r="Z1" s="1" t="s">
        <v>34</v>
      </c>
      <c r="AA1" s="1" t="s">
        <v>29</v>
      </c>
    </row>
    <row r="2" spans="1:27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7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7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7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7">
        <f>INDEX(LINEST(R3:R5,K3:K5),1)</f>
        <v>0.41462752246082857</v>
      </c>
      <c r="T3" s="7">
        <f>INDEX(LINEST(R3:R5,K3:K5),2)</f>
        <v>-2.2669770660140198E-2</v>
      </c>
      <c r="U3" s="7">
        <f t="shared" ref="U3:U30" si="0">L3^2/K3</f>
        <v>0.11857357184563605</v>
      </c>
      <c r="V3" s="1">
        <f>L3^2</f>
        <v>0.48876404932452289</v>
      </c>
      <c r="W3" s="7">
        <f>INDEX(LINEST(V4:V5,R4:R5),1)</f>
        <v>0.3241668003277734</v>
      </c>
      <c r="X3" s="1">
        <f>B3/A3</f>
        <v>0.92379422478148154</v>
      </c>
    </row>
    <row r="4" spans="1:27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7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7"/>
      <c r="T4" s="7"/>
      <c r="U4" s="7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7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7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7"/>
      <c r="T5" s="7"/>
      <c r="U5" s="7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7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7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7"/>
      <c r="T6" s="7"/>
      <c r="X6" s="1"/>
    </row>
    <row r="7" spans="1:27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7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7"/>
      <c r="T7" s="7"/>
      <c r="X7" s="1"/>
    </row>
    <row r="8" spans="1:27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7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7">
        <f>INDEX(LINEST(R8:R10,K8:K10),1)</f>
        <v>0.44633316183059091</v>
      </c>
      <c r="T8" s="7">
        <f>INDEX(LINEST(R8:R10,K8:K10),2)</f>
        <v>7.0794108198982908E-2</v>
      </c>
      <c r="U8" s="7">
        <f t="shared" si="0"/>
        <v>0.12979646802630462</v>
      </c>
      <c r="V8" s="1">
        <f>L8^2</f>
        <v>0.4885737152774749</v>
      </c>
      <c r="W8" s="7">
        <f>INDEX(LINEST(V8:V10,R8:R10),1)</f>
        <v>0.31332407758271141</v>
      </c>
      <c r="X8" s="1">
        <f>B8/A8</f>
        <v>0.92003166434029249</v>
      </c>
    </row>
    <row r="9" spans="1:27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7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7"/>
      <c r="T9" s="7"/>
      <c r="U9" s="7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7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7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7"/>
      <c r="T10" s="7"/>
      <c r="U10" s="7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7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7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7"/>
      <c r="T11" s="7"/>
      <c r="X11" s="1"/>
    </row>
    <row r="12" spans="1:27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7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7"/>
      <c r="T12" s="7"/>
      <c r="X12" s="1"/>
    </row>
    <row r="13" spans="1:27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7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7">
        <f>INDEX(LINEST(R13:R15,K13:K15),1)</f>
        <v>0.48622472393412042</v>
      </c>
      <c r="T13" s="7">
        <f>INDEX(LINEST(R13:R15,K13:K15),2)</f>
        <v>4.3693568811475014E-2</v>
      </c>
      <c r="U13" s="7">
        <f t="shared" si="0"/>
        <v>0.14225277942547235</v>
      </c>
      <c r="V13" s="1">
        <f>L13^2</f>
        <v>0.48874997066361492</v>
      </c>
      <c r="W13" s="7">
        <f>INDEX(LINEST(V13:V15,R13:R15),1)</f>
        <v>0.31094401265173577</v>
      </c>
      <c r="X13" s="1">
        <f>B13/A13</f>
        <v>0.91727681090176372</v>
      </c>
    </row>
    <row r="14" spans="1:27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7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7"/>
      <c r="T14" s="7"/>
      <c r="U14" s="7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7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7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7"/>
      <c r="T15" s="7"/>
      <c r="U15" s="7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7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7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7"/>
      <c r="T16" s="7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7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7"/>
      <c r="T17" s="7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7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7">
        <f>INDEX(LINEST(R18:R20,K18:K20),1)</f>
        <v>0.51459545414595143</v>
      </c>
      <c r="T18" s="7">
        <f>INDEX(LINEST(R18:R20,K18:K20),2)</f>
        <v>5.2223277952798242E-2</v>
      </c>
      <c r="U18" s="7">
        <f t="shared" si="0"/>
        <v>0.15724615066173778</v>
      </c>
      <c r="V18" s="1">
        <f>L18^2</f>
        <v>0.63888798690475079</v>
      </c>
      <c r="W18" s="7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7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7"/>
      <c r="T19" s="7"/>
      <c r="U19" s="7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7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7"/>
      <c r="T20" s="7"/>
      <c r="U20" s="7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7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7"/>
      <c r="T21" s="7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7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7"/>
      <c r="T22" s="7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7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7">
        <f>INDEX(LINEST(R23:R25,K23:K25),1)</f>
        <v>0.55250355838357734</v>
      </c>
      <c r="T23" s="7">
        <f>INDEX(LINEST(R23:R25,K23:K25),2)</f>
        <v>2.4142793412988528E-2</v>
      </c>
      <c r="U23" s="7">
        <f t="shared" si="0"/>
        <v>0.17426760390224144</v>
      </c>
      <c r="V23" s="1">
        <f>L23^2</f>
        <v>0.63898186731096374</v>
      </c>
      <c r="W23" s="7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7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7"/>
      <c r="T24" s="7"/>
      <c r="U24" s="7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7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7"/>
      <c r="T25" s="7"/>
      <c r="U25" s="7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7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7"/>
      <c r="T26" s="7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7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7"/>
      <c r="T27" s="7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7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7">
        <f>INDEX(LINEST(R28:R30,K28:K30),1)</f>
        <v>0.56209418799534838</v>
      </c>
      <c r="T28" s="7">
        <f>INDEX(LINEST(R28:R30,K28:K30),2)</f>
        <v>0.10222705259798204</v>
      </c>
      <c r="U28" s="7">
        <f t="shared" si="0"/>
        <v>0.18848054283130039</v>
      </c>
      <c r="V28" s="1">
        <f>L28^2</f>
        <v>0.80685077041542086</v>
      </c>
      <c r="W28" s="7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7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7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7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7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7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7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7"/>
      <c r="X38" s="1"/>
    </row>
    <row r="39" spans="23:24" x14ac:dyDescent="0.25">
      <c r="X39" s="1"/>
    </row>
    <row r="40" spans="23:24" x14ac:dyDescent="0.25">
      <c r="X4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opLeftCell="B1" zoomScaleNormal="100" workbookViewId="0">
      <selection activeCell="W24" sqref="W24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2" width="9.140625" style="1"/>
    <col min="23" max="23" width="11.7109375" style="1" bestFit="1" customWidth="1"/>
    <col min="24" max="24" width="14.42578125" style="1" bestFit="1" customWidth="1"/>
    <col min="25" max="25" width="5.28515625" style="1" bestFit="1" customWidth="1"/>
    <col min="26" max="26" width="10.85546875" bestFit="1" customWidth="1"/>
    <col min="28" max="28" width="4.5703125" bestFit="1" customWidth="1"/>
    <col min="29" max="29" width="11.85546875" style="1" bestFit="1" customWidth="1"/>
    <col min="30" max="30" width="9.140625" style="1"/>
    <col min="33" max="33" width="9.140625" style="1"/>
  </cols>
  <sheetData>
    <row r="1" spans="1:35" x14ac:dyDescent="0.25">
      <c r="A1" s="3" t="str">
        <f ca="1">MID(CELL("filename",A1),FIND("]",CELL("filename",A1))+1,256)</f>
        <v>sri-ipb2-27b-h2-100ns</v>
      </c>
      <c r="B1" s="1" t="s">
        <v>8</v>
      </c>
      <c r="C1" s="1" t="s">
        <v>9</v>
      </c>
      <c r="D1" t="s">
        <v>10</v>
      </c>
      <c r="E1" s="1" t="s">
        <v>11</v>
      </c>
      <c r="F1" s="1" t="s">
        <v>1</v>
      </c>
      <c r="G1" s="1" t="s">
        <v>4</v>
      </c>
      <c r="H1" s="1" t="s">
        <v>12</v>
      </c>
      <c r="I1" s="1" t="s">
        <v>13</v>
      </c>
      <c r="J1" s="1" t="s">
        <v>5</v>
      </c>
      <c r="K1" s="1" t="s">
        <v>14</v>
      </c>
      <c r="L1" s="1" t="s">
        <v>15</v>
      </c>
      <c r="M1" s="1" t="s">
        <v>16</v>
      </c>
      <c r="N1" t="s">
        <v>17</v>
      </c>
      <c r="O1" t="s">
        <v>25</v>
      </c>
      <c r="P1" s="1" t="s">
        <v>26</v>
      </c>
      <c r="Q1" s="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23</v>
      </c>
      <c r="W1" s="1" t="s">
        <v>36</v>
      </c>
      <c r="X1" s="1" t="s">
        <v>33</v>
      </c>
      <c r="Y1" s="1" t="s">
        <v>21</v>
      </c>
      <c r="Z1" s="7" t="s">
        <v>22</v>
      </c>
      <c r="AA1" s="1" t="s">
        <v>23</v>
      </c>
      <c r="AB1" s="1" t="s">
        <v>34</v>
      </c>
      <c r="AC1" s="1" t="s">
        <v>29</v>
      </c>
      <c r="AD1" s="1" t="s">
        <v>22</v>
      </c>
      <c r="AE1" s="1" t="s">
        <v>29</v>
      </c>
      <c r="AG1" s="1" t="s">
        <v>22</v>
      </c>
      <c r="AH1" s="1" t="s">
        <v>30</v>
      </c>
    </row>
    <row r="2" spans="1:35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Z2" s="1">
        <v>0.93</v>
      </c>
      <c r="AA2" s="23">
        <f>(H2-I2)^2</f>
        <v>0</v>
      </c>
      <c r="AB2" s="1"/>
      <c r="AE2" s="1"/>
      <c r="AH2" s="1">
        <f>H2-I2</f>
        <v>0</v>
      </c>
    </row>
    <row r="3" spans="1:35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(H3-I3)^2</f>
        <v>1.8011947734046518</v>
      </c>
      <c r="W3" s="1">
        <f>INDEX(LINEST(U3:U7,V3:V7),1)</f>
        <v>0.76620135780671805</v>
      </c>
      <c r="X3" s="1">
        <f>INDEX(LINEST(U3:U7,G3:G7),1)</f>
        <v>0.31660137724348869</v>
      </c>
      <c r="Y3" s="1">
        <f>INDEX(LINEST(U3:U7,G3:G7),2)</f>
        <v>-2.6617999279210824E-2</v>
      </c>
      <c r="Z3" s="1" t="e">
        <f>(J3-$J$2)-((P3-$P$2)/$Z$2+(Q3-$Q$2)/$AA$2)</f>
        <v>#DIV/0!</v>
      </c>
      <c r="AA3" s="1" t="e">
        <f>(J3-$J$2)-(P3-$P$2)/$AA$2</f>
        <v>#DIV/0!</v>
      </c>
      <c r="AB3" s="1">
        <f>(H3-I3)^2</f>
        <v>1.8011947734046518</v>
      </c>
      <c r="AC3" s="7">
        <f>INDEX(LINEST(U3:U7,AB3:AB7),1)</f>
        <v>0.76620135780671805</v>
      </c>
      <c r="AD3" s="1" t="e">
        <f>AB3/Z3</f>
        <v>#DIV/0!</v>
      </c>
      <c r="AE3" s="1">
        <f t="shared" ref="AE3:AE42" si="0">B3/A3</f>
        <v>0.93505052057295235</v>
      </c>
      <c r="AF3" s="7" t="e">
        <f>INDEX(LINEST(U3:U7,Z3:Z7),1)</f>
        <v>#VALUE!</v>
      </c>
      <c r="AG3" s="1" t="e">
        <f>AB3/Z3</f>
        <v>#DIV/0!</v>
      </c>
      <c r="AH3" s="1">
        <f t="shared" ref="AH3:AH42" si="1">H3-I3</f>
        <v>1.3420859783950698</v>
      </c>
      <c r="AI3" t="e">
        <f>AB3/AG3</f>
        <v>#DIV/0!</v>
      </c>
    </row>
    <row r="4" spans="1:35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2">$F$2-F4</f>
        <v>1.6566150000000004</v>
      </c>
      <c r="V4" s="1">
        <f t="shared" ref="V4:V42" si="3">(H4-I4)^2</f>
        <v>2.1471440512686546</v>
      </c>
      <c r="Z4" s="1" t="e">
        <f t="shared" ref="Z4:Z7" si="4">(J4-$J$2)-((P4-$P$2)/$Z$2+(Q4-$Q$2)/$AA$2)</f>
        <v>#DIV/0!</v>
      </c>
      <c r="AA4" s="1" t="e">
        <f t="shared" ref="AA4:AA7" si="5">(J4-$J$2)-(P4-$P$2)/$AA$2</f>
        <v>#DIV/0!</v>
      </c>
      <c r="AB4" s="1">
        <f>(H4-I4)^2</f>
        <v>2.1471440512686546</v>
      </c>
      <c r="AD4" s="1" t="e">
        <f t="shared" ref="AD4:AD7" si="6">AB4/Z4</f>
        <v>#DIV/0!</v>
      </c>
      <c r="AE4" s="1">
        <f t="shared" si="0"/>
        <v>0.93522381230766827</v>
      </c>
      <c r="AG4" s="1" t="e">
        <f t="shared" ref="AG4:AG7" si="7">AB4/Z4</f>
        <v>#DIV/0!</v>
      </c>
      <c r="AH4" s="1">
        <f t="shared" si="1"/>
        <v>1.4653136358024703</v>
      </c>
    </row>
    <row r="5" spans="1:35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2"/>
        <v>1.9266891724138011</v>
      </c>
      <c r="V5" s="1">
        <f t="shared" si="3"/>
        <v>2.4550523680910499</v>
      </c>
      <c r="Z5" s="1" t="e">
        <f t="shared" si="4"/>
        <v>#DIV/0!</v>
      </c>
      <c r="AA5" s="1" t="e">
        <f t="shared" si="5"/>
        <v>#DIV/0!</v>
      </c>
      <c r="AB5" s="1">
        <f>(H5-I5)^2</f>
        <v>2.4550523680910499</v>
      </c>
      <c r="AD5" s="1" t="e">
        <f t="shared" si="6"/>
        <v>#DIV/0!</v>
      </c>
      <c r="AE5" s="1">
        <f t="shared" si="0"/>
        <v>0.93538241934198063</v>
      </c>
      <c r="AG5" s="1" t="e">
        <f t="shared" si="7"/>
        <v>#DIV/0!</v>
      </c>
      <c r="AH5" s="1">
        <f t="shared" si="1"/>
        <v>1.5668606728394998</v>
      </c>
    </row>
    <row r="6" spans="1:35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2"/>
        <v>2.192077310344831</v>
      </c>
      <c r="V6" s="1">
        <f t="shared" si="3"/>
        <v>2.8266469668104235</v>
      </c>
      <c r="Z6" s="1" t="e">
        <f t="shared" si="4"/>
        <v>#DIV/0!</v>
      </c>
      <c r="AA6" s="1" t="e">
        <f t="shared" si="5"/>
        <v>#DIV/0!</v>
      </c>
      <c r="AB6" s="1">
        <f>(H6-I6)^2</f>
        <v>2.8266469668104235</v>
      </c>
      <c r="AD6" s="1" t="e">
        <f t="shared" si="6"/>
        <v>#DIV/0!</v>
      </c>
      <c r="AE6" s="1">
        <f t="shared" si="0"/>
        <v>0.93552809467430509</v>
      </c>
      <c r="AG6" s="1" t="e">
        <f t="shared" si="7"/>
        <v>#DIV/0!</v>
      </c>
      <c r="AH6" s="1">
        <f t="shared" si="1"/>
        <v>1.6812635030864209</v>
      </c>
    </row>
    <row r="7" spans="1:35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2"/>
        <v>2.430976586206901</v>
      </c>
      <c r="V7" s="1">
        <f t="shared" si="3"/>
        <v>3.1646785530289976</v>
      </c>
      <c r="Z7" s="1" t="e">
        <f t="shared" si="4"/>
        <v>#DIV/0!</v>
      </c>
      <c r="AA7" s="1" t="e">
        <f t="shared" si="5"/>
        <v>#DIV/0!</v>
      </c>
      <c r="AB7" s="1">
        <f>(H7-I7)^2</f>
        <v>3.1646785530289976</v>
      </c>
      <c r="AD7" s="1" t="e">
        <f t="shared" si="6"/>
        <v>#DIV/0!</v>
      </c>
      <c r="AE7" s="1">
        <f t="shared" si="0"/>
        <v>0.93567878594777043</v>
      </c>
      <c r="AG7" s="1" t="e">
        <f t="shared" si="7"/>
        <v>#DIV/0!</v>
      </c>
      <c r="AH7" s="1">
        <f t="shared" si="1"/>
        <v>1.7789543425925798</v>
      </c>
    </row>
    <row r="8" spans="1:35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Z8" s="1"/>
      <c r="AA8" s="1"/>
      <c r="AB8" s="1"/>
      <c r="AE8" s="1"/>
      <c r="AH8" s="1">
        <f t="shared" si="1"/>
        <v>0</v>
      </c>
    </row>
    <row r="9" spans="1:35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Z9" s="1"/>
      <c r="AA9" s="1"/>
      <c r="AB9" s="1"/>
      <c r="AE9" s="1"/>
      <c r="AH9" s="1">
        <f t="shared" si="1"/>
        <v>0</v>
      </c>
    </row>
    <row r="10" spans="1:35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 t="shared" si="3"/>
        <v>1.8234545916332288</v>
      </c>
      <c r="W10" s="1">
        <f>INDEX(LINEST(U10:U14,V10:V14),1)</f>
        <v>0.98333307948114501</v>
      </c>
      <c r="X10" s="1">
        <f>INDEX(LINEST(U10:U14,G10:G14),1)</f>
        <v>0.41362211116651193</v>
      </c>
      <c r="Y10" s="1">
        <f>INDEX(LINEST(U10:U14,G10:G14),2)</f>
        <v>-3.1068587167936812E-2</v>
      </c>
      <c r="Z10" s="1" t="e">
        <f>(J10-$J$2)-((P10-$P$2)/$Z$2+(Q10-$Q$2)/$AA$2)</f>
        <v>#DIV/0!</v>
      </c>
      <c r="AA10" s="1" t="e">
        <f>(J10-$J$2)-(P10-$P$9)/$AA$2</f>
        <v>#DIV/0!</v>
      </c>
      <c r="AB10" s="1">
        <f>(H10-I10)^2</f>
        <v>1.8234545916332288</v>
      </c>
      <c r="AC10" s="7">
        <f>INDEX(LINEST(U10:U14,AB10:AB14),1)</f>
        <v>0.98333307948114501</v>
      </c>
      <c r="AD10" s="1" t="e">
        <f>AB10/Z10</f>
        <v>#DIV/0!</v>
      </c>
      <c r="AE10" s="1">
        <f t="shared" si="0"/>
        <v>0.9321958592423788</v>
      </c>
      <c r="AF10" s="7" t="e">
        <f>INDEX(LINEST(U10:U14,Z10:Z14),1)</f>
        <v>#VALUE!</v>
      </c>
      <c r="AG10" s="1" t="e">
        <f>AB10/Z10</f>
        <v>#DIV/0!</v>
      </c>
      <c r="AH10" s="1">
        <f t="shared" si="1"/>
        <v>1.3503535061728202</v>
      </c>
    </row>
    <row r="11" spans="1:35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8">$F$9-F11</f>
        <v>2.2273108620688991</v>
      </c>
      <c r="V11" s="1">
        <f t="shared" si="3"/>
        <v>2.1893880983758178</v>
      </c>
      <c r="Z11" s="1" t="e">
        <f t="shared" ref="Z11:Z14" si="9">(J11-$J$2)-((P11-$P$2)/$Z$2+(Q11-$Q$2)/$AA$2)</f>
        <v>#DIV/0!</v>
      </c>
      <c r="AA11" s="1" t="e">
        <f t="shared" ref="AA11:AA14" si="10">(J11-$J$2)-(P11-$P$9)/$AA$2</f>
        <v>#DIV/0!</v>
      </c>
      <c r="AB11" s="1">
        <f>(H11-I11)^2</f>
        <v>2.1893880983758178</v>
      </c>
      <c r="AD11" s="1" t="e">
        <f t="shared" ref="AD11:AD14" si="11">AB11/Z11</f>
        <v>#DIV/0!</v>
      </c>
      <c r="AE11" s="1">
        <f t="shared" si="0"/>
        <v>0.93214941436744725</v>
      </c>
      <c r="AG11" s="1" t="e">
        <f t="shared" ref="AG11:AG14" si="12">AB11/Z11</f>
        <v>#DIV/0!</v>
      </c>
      <c r="AH11" s="1">
        <f t="shared" si="1"/>
        <v>1.4796581018518493</v>
      </c>
    </row>
    <row r="12" spans="1:35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8"/>
        <v>2.5794046206895995</v>
      </c>
      <c r="V12" s="1">
        <f t="shared" si="3"/>
        <v>2.5646554874760863</v>
      </c>
      <c r="Z12" s="1" t="e">
        <f t="shared" si="9"/>
        <v>#DIV/0!</v>
      </c>
      <c r="AA12" s="1" t="e">
        <f t="shared" si="10"/>
        <v>#DIV/0!</v>
      </c>
      <c r="AB12" s="1">
        <f>(H12-I12)^2</f>
        <v>2.5646554874760863</v>
      </c>
      <c r="AD12" s="1" t="e">
        <f t="shared" si="11"/>
        <v>#DIV/0!</v>
      </c>
      <c r="AE12" s="1">
        <f t="shared" si="0"/>
        <v>0.93212483092845766</v>
      </c>
      <c r="AG12" s="1" t="e">
        <f t="shared" si="12"/>
        <v>#DIV/0!</v>
      </c>
      <c r="AH12" s="1">
        <f t="shared" si="1"/>
        <v>1.6014541790123396</v>
      </c>
    </row>
    <row r="13" spans="1:35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8"/>
        <v>2.9090902413792996</v>
      </c>
      <c r="V13" s="1">
        <f t="shared" si="3"/>
        <v>2.9163940286470544</v>
      </c>
      <c r="Z13" s="1" t="e">
        <f t="shared" si="9"/>
        <v>#DIV/0!</v>
      </c>
      <c r="AA13" s="1" t="e">
        <f t="shared" si="10"/>
        <v>#DIV/0!</v>
      </c>
      <c r="AB13" s="1">
        <f>(H13-I13)^2</f>
        <v>2.9163940286470544</v>
      </c>
      <c r="AD13" s="1" t="e">
        <f t="shared" si="11"/>
        <v>#DIV/0!</v>
      </c>
      <c r="AE13" s="1">
        <f t="shared" si="0"/>
        <v>0.93208645272184698</v>
      </c>
      <c r="AG13" s="1" t="e">
        <f t="shared" si="12"/>
        <v>#DIV/0!</v>
      </c>
      <c r="AH13" s="1">
        <f t="shared" si="1"/>
        <v>1.7077453055555605</v>
      </c>
    </row>
    <row r="14" spans="1:35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8"/>
        <v>3.2780191379309986</v>
      </c>
      <c r="V14" s="1">
        <f t="shared" si="3"/>
        <v>3.2462728554529483</v>
      </c>
      <c r="Z14" s="1" t="e">
        <f t="shared" si="9"/>
        <v>#DIV/0!</v>
      </c>
      <c r="AA14" s="1" t="e">
        <f t="shared" si="10"/>
        <v>#DIV/0!</v>
      </c>
      <c r="AB14" s="1">
        <f>(H14-I14)^2</f>
        <v>3.2462728554529483</v>
      </c>
      <c r="AD14" s="1" t="e">
        <f t="shared" si="11"/>
        <v>#DIV/0!</v>
      </c>
      <c r="AE14" s="1">
        <f t="shared" si="0"/>
        <v>0.93200481662915691</v>
      </c>
      <c r="AG14" s="1" t="e">
        <f t="shared" si="12"/>
        <v>#DIV/0!</v>
      </c>
      <c r="AH14" s="1">
        <f t="shared" si="1"/>
        <v>1.8017416172839402</v>
      </c>
    </row>
    <row r="15" spans="1:35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Z15" s="1"/>
      <c r="AA15" s="1"/>
      <c r="AB15" s="1"/>
      <c r="AE15" s="1"/>
      <c r="AH15" s="1">
        <f t="shared" si="1"/>
        <v>0</v>
      </c>
    </row>
    <row r="16" spans="1:35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Z16" s="1"/>
      <c r="AA16" s="1"/>
      <c r="AB16" s="1"/>
      <c r="AE16" s="1"/>
      <c r="AH16" s="1">
        <f t="shared" si="1"/>
        <v>0</v>
      </c>
    </row>
    <row r="17" spans="1:34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 t="shared" si="3"/>
        <v>2.1185301236299519</v>
      </c>
      <c r="W17" s="1">
        <f>INDEX(LINEST(U17:U21,V17:V21),1)</f>
        <v>1.0494792965782085</v>
      </c>
      <c r="X17" s="1">
        <f>INDEX(LINEST(U17:U21,G17:G21),1)</f>
        <v>0.47976826795010635</v>
      </c>
      <c r="Y17" s="1">
        <f>INDEX(LINEST(U17:U21,G17:G21),2)</f>
        <v>7.3205527925319203E-2</v>
      </c>
      <c r="Z17" s="1" t="e">
        <f>(J17-$J$2)-((P17-$P$2)/$Z$2+(Q17-$Q$2)/$AA$2)</f>
        <v>#DIV/0!</v>
      </c>
      <c r="AA17" s="1" t="e">
        <f>(J17-$J$2)-(P17-$P$16)/$AA$2</f>
        <v>#DIV/0!</v>
      </c>
      <c r="AB17" s="1">
        <f>(H17-I17)^2</f>
        <v>2.1185301236299519</v>
      </c>
      <c r="AC17" s="7">
        <f>INDEX(LINEST(U17:U21,AB17:AB21),1)</f>
        <v>1.0494792965782085</v>
      </c>
      <c r="AD17" s="1" t="e">
        <f>AB17/Z17</f>
        <v>#DIV/0!</v>
      </c>
      <c r="AE17" s="1">
        <f t="shared" si="0"/>
        <v>0.92947218564509215</v>
      </c>
      <c r="AF17" s="7" t="e">
        <f>INDEX(LINEST(U17:U21,Z17:Z21),1)</f>
        <v>#VALUE!</v>
      </c>
      <c r="AG17" s="1" t="e">
        <f>AB17/Z17</f>
        <v>#DIV/0!</v>
      </c>
      <c r="AH17" s="1">
        <f t="shared" si="1"/>
        <v>1.4555171327160501</v>
      </c>
    </row>
    <row r="18" spans="1:34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13">$F$16-F18</f>
        <v>2.8713261724137986</v>
      </c>
      <c r="V18" s="1">
        <f t="shared" si="3"/>
        <v>2.5325538617654875</v>
      </c>
      <c r="Z18" s="1" t="e">
        <f t="shared" ref="Z18:Z21" si="14">(J18-$J$2)-((P18-$P$2)/$Z$2+(Q18-$Q$2)/$AA$2)</f>
        <v>#DIV/0!</v>
      </c>
      <c r="AA18" s="1" t="e">
        <f t="shared" ref="AA18:AA21" si="15">(J18-$J$2)-(P18-$P$16)/$AA$2</f>
        <v>#DIV/0!</v>
      </c>
      <c r="AB18" s="1">
        <f>(H18-I18)^2</f>
        <v>2.5325538617654875</v>
      </c>
      <c r="AD18" s="1" t="e">
        <f t="shared" ref="AD18:AD21" si="16">AB18/Z18</f>
        <v>#DIV/0!</v>
      </c>
      <c r="AE18" s="1">
        <f t="shared" si="0"/>
        <v>0.92932929995869806</v>
      </c>
      <c r="AG18" s="1" t="e">
        <f t="shared" ref="AG18:AG21" si="17">AB18/Z18</f>
        <v>#DIV/0!</v>
      </c>
      <c r="AH18" s="1">
        <f t="shared" si="1"/>
        <v>1.5913999691358196</v>
      </c>
    </row>
    <row r="19" spans="1:34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13"/>
        <v>3.3016749310344977</v>
      </c>
      <c r="V19" s="1">
        <f t="shared" si="3"/>
        <v>2.9438418990165935</v>
      </c>
      <c r="Z19" s="1" t="e">
        <f t="shared" si="14"/>
        <v>#DIV/0!</v>
      </c>
      <c r="AA19" s="1" t="e">
        <f t="shared" si="15"/>
        <v>#DIV/0!</v>
      </c>
      <c r="AB19" s="1">
        <f>(H19-I19)^2</f>
        <v>2.9438418990165935</v>
      </c>
      <c r="AD19" s="1" t="e">
        <f t="shared" si="16"/>
        <v>#DIV/0!</v>
      </c>
      <c r="AE19" s="1">
        <f t="shared" si="0"/>
        <v>0.92918515135597324</v>
      </c>
      <c r="AG19" s="1" t="e">
        <f t="shared" si="17"/>
        <v>#DIV/0!</v>
      </c>
      <c r="AH19" s="1">
        <f t="shared" si="1"/>
        <v>1.7157627746913597</v>
      </c>
    </row>
    <row r="20" spans="1:34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13"/>
        <v>3.7548905172413978</v>
      </c>
      <c r="V20" s="1">
        <f t="shared" si="3"/>
        <v>3.380717424843398</v>
      </c>
      <c r="Z20" s="1" t="e">
        <f t="shared" si="14"/>
        <v>#DIV/0!</v>
      </c>
      <c r="AA20" s="1" t="e">
        <f t="shared" si="15"/>
        <v>#DIV/0!</v>
      </c>
      <c r="AB20" s="1">
        <f>(H20-I20)^2</f>
        <v>3.380717424843398</v>
      </c>
      <c r="AD20" s="1" t="e">
        <f t="shared" si="16"/>
        <v>#DIV/0!</v>
      </c>
      <c r="AE20" s="1">
        <f t="shared" si="0"/>
        <v>0.9290125677040435</v>
      </c>
      <c r="AG20" s="1" t="e">
        <f t="shared" si="17"/>
        <v>#DIV/0!</v>
      </c>
      <c r="AH20" s="1">
        <f t="shared" si="1"/>
        <v>1.8386727345678997</v>
      </c>
    </row>
    <row r="21" spans="1:34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13"/>
        <v>4.1928654827585987</v>
      </c>
      <c r="V21" s="1">
        <f t="shared" si="3"/>
        <v>3.7899346190747139</v>
      </c>
      <c r="Z21" s="1" t="e">
        <f t="shared" si="14"/>
        <v>#DIV/0!</v>
      </c>
      <c r="AA21" s="1" t="e">
        <f t="shared" si="15"/>
        <v>#DIV/0!</v>
      </c>
      <c r="AB21" s="1">
        <f>(H21-I21)^2</f>
        <v>3.7899346190747139</v>
      </c>
      <c r="AD21" s="1" t="e">
        <f t="shared" si="16"/>
        <v>#DIV/0!</v>
      </c>
      <c r="AE21" s="1">
        <f t="shared" si="0"/>
        <v>0.92890307439125752</v>
      </c>
      <c r="AG21" s="1" t="e">
        <f t="shared" si="17"/>
        <v>#DIV/0!</v>
      </c>
      <c r="AH21" s="1">
        <f t="shared" si="1"/>
        <v>1.9467754413580201</v>
      </c>
    </row>
    <row r="22" spans="1:34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Z22" s="1"/>
      <c r="AA22" s="1"/>
      <c r="AB22" s="1"/>
      <c r="AE22" s="1"/>
      <c r="AH22" s="1">
        <f t="shared" si="1"/>
        <v>0</v>
      </c>
    </row>
    <row r="23" spans="1:34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Z23" s="1"/>
      <c r="AA23" s="1"/>
      <c r="AB23" s="1"/>
      <c r="AE23" s="1"/>
      <c r="AH23" s="1">
        <f t="shared" si="1"/>
        <v>0</v>
      </c>
    </row>
    <row r="24" spans="1:34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 t="shared" si="3"/>
        <v>2.4274648094170366</v>
      </c>
      <c r="W24" s="1">
        <f>INDEX(LINEST(U24:U28,V24:V28),1)</f>
        <v>1.1089535731565885</v>
      </c>
      <c r="X24" s="1">
        <f>INDEX(LINEST(U24:U28,G24:G28),1)</f>
        <v>0.54232711898540698</v>
      </c>
      <c r="Y24" s="1">
        <f>INDEX(LINEST(U24:U28,G24:G28),2)</f>
        <v>1.1643329271872283E-2</v>
      </c>
      <c r="Z24" s="1" t="e">
        <f>(J24-$J$2)-((P24-$P$2)/$Z$2+(Q24-$Q$2)/$AA$2)</f>
        <v>#DIV/0!</v>
      </c>
      <c r="AA24" s="1" t="e">
        <f>(J24-$J$2)-(P24-$P$23)/$AA$2</f>
        <v>#DIV/0!</v>
      </c>
      <c r="AB24" s="1">
        <f>(H24-I24)^2</f>
        <v>2.4274648094170366</v>
      </c>
      <c r="AC24" s="7">
        <f>INDEX(LINEST(U24:U28,AB24:AB28),1)</f>
        <v>1.1089535731565885</v>
      </c>
      <c r="AD24" s="1" t="e">
        <f>AB24/Z24</f>
        <v>#DIV/0!</v>
      </c>
      <c r="AE24" s="1">
        <f t="shared" si="0"/>
        <v>0.92778118108544461</v>
      </c>
      <c r="AF24" s="7" t="e">
        <f>INDEX(LINEST(U24:U28,Z24:Z28),1)</f>
        <v>#VALUE!</v>
      </c>
      <c r="AG24" s="1" t="e">
        <f>AB24/Z24</f>
        <v>#DIV/0!</v>
      </c>
      <c r="AH24" s="1">
        <f t="shared" si="1"/>
        <v>1.5580323518518595</v>
      </c>
    </row>
    <row r="25" spans="1:34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18">$F$23-F25</f>
        <v>3.3843991724138007</v>
      </c>
      <c r="V25" s="1">
        <f t="shared" si="3"/>
        <v>2.894003878401175</v>
      </c>
      <c r="Z25" s="1" t="e">
        <f t="shared" ref="Z25:Z28" si="19">(J25-$J$2)-((P25-$P$2)/$Z$2+(Q25-$Q$2)/$AA$2)</f>
        <v>#DIV/0!</v>
      </c>
      <c r="AA25" s="1" t="e">
        <f t="shared" ref="AA25:AA28" si="20">(J25-$J$2)-(P25-$P$23)/$AA$2</f>
        <v>#DIV/0!</v>
      </c>
      <c r="AB25" s="1">
        <f>(H25-I25)^2</f>
        <v>2.894003878401175</v>
      </c>
      <c r="AD25" s="1" t="e">
        <f t="shared" ref="AD25:AD28" si="21">AB25/Z25</f>
        <v>#DIV/0!</v>
      </c>
      <c r="AE25" s="1">
        <f t="shared" si="0"/>
        <v>0.9275916837555529</v>
      </c>
      <c r="AG25" s="1" t="e">
        <f t="shared" ref="AG25:AG28" si="22">AB25/Z25</f>
        <v>#DIV/0!</v>
      </c>
      <c r="AH25" s="1">
        <f t="shared" si="1"/>
        <v>1.7011772037037103</v>
      </c>
    </row>
    <row r="26" spans="1:34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18"/>
        <v>3.9255523793103997</v>
      </c>
      <c r="V26" s="1">
        <f t="shared" si="3"/>
        <v>3.3921197570414821</v>
      </c>
      <c r="Z26" s="1" t="e">
        <f t="shared" si="19"/>
        <v>#DIV/0!</v>
      </c>
      <c r="AA26" s="1" t="e">
        <f t="shared" si="20"/>
        <v>#DIV/0!</v>
      </c>
      <c r="AB26" s="1">
        <f>(H26-I26)^2</f>
        <v>3.3921197570414821</v>
      </c>
      <c r="AD26" s="1" t="e">
        <f t="shared" si="21"/>
        <v>#DIV/0!</v>
      </c>
      <c r="AE26" s="1">
        <f t="shared" si="0"/>
        <v>0.92742548889665466</v>
      </c>
      <c r="AG26" s="1" t="e">
        <f t="shared" si="22"/>
        <v>#DIV/0!</v>
      </c>
      <c r="AH26" s="1">
        <f t="shared" si="1"/>
        <v>1.8417708209876391</v>
      </c>
    </row>
    <row r="27" spans="1:34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18"/>
        <v>4.4393337931035006</v>
      </c>
      <c r="V27" s="1">
        <f t="shared" si="3"/>
        <v>3.8636013052208953</v>
      </c>
      <c r="Z27" s="1" t="e">
        <f t="shared" si="19"/>
        <v>#DIV/0!</v>
      </c>
      <c r="AA27" s="1" t="e">
        <f t="shared" si="20"/>
        <v>#DIV/0!</v>
      </c>
      <c r="AB27" s="1">
        <f>(H27-I27)^2</f>
        <v>3.8636013052208953</v>
      </c>
      <c r="AD27" s="1" t="e">
        <f t="shared" si="21"/>
        <v>#DIV/0!</v>
      </c>
      <c r="AE27" s="1">
        <f t="shared" si="0"/>
        <v>0.92729581336762146</v>
      </c>
      <c r="AG27" s="1" t="e">
        <f t="shared" si="22"/>
        <v>#DIV/0!</v>
      </c>
      <c r="AH27" s="1">
        <f t="shared" si="1"/>
        <v>1.9656045648148295</v>
      </c>
    </row>
    <row r="28" spans="1:34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18"/>
        <v>4.9437829310345016</v>
      </c>
      <c r="V28" s="1">
        <f t="shared" si="3"/>
        <v>4.3176538775388114</v>
      </c>
      <c r="Z28" s="1" t="e">
        <f t="shared" si="19"/>
        <v>#DIV/0!</v>
      </c>
      <c r="AA28" s="1" t="e">
        <f t="shared" si="20"/>
        <v>#DIV/0!</v>
      </c>
      <c r="AB28" s="1">
        <f>(H28-I28)^2</f>
        <v>4.3176538775388114</v>
      </c>
      <c r="AD28" s="1" t="e">
        <f t="shared" si="21"/>
        <v>#DIV/0!</v>
      </c>
      <c r="AE28" s="1">
        <f t="shared" si="0"/>
        <v>0.92714790331344443</v>
      </c>
      <c r="AG28" s="1" t="e">
        <f t="shared" si="22"/>
        <v>#DIV/0!</v>
      </c>
      <c r="AH28" s="1">
        <f t="shared" si="1"/>
        <v>2.0778965030864294</v>
      </c>
    </row>
    <row r="29" spans="1:34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Z29" s="1"/>
      <c r="AA29" s="1"/>
      <c r="AB29" s="1"/>
      <c r="AE29" s="1"/>
      <c r="AH29" s="1">
        <f t="shared" si="1"/>
        <v>0</v>
      </c>
    </row>
    <row r="30" spans="1:34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Z30" s="1"/>
      <c r="AA30" s="1"/>
      <c r="AB30" s="1"/>
      <c r="AE30" s="1"/>
      <c r="AH30" s="1">
        <f t="shared" si="1"/>
        <v>0</v>
      </c>
    </row>
    <row r="31" spans="1:34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 t="shared" si="3"/>
        <v>2.0289680719349596</v>
      </c>
      <c r="W31" s="1">
        <f>INDEX(LINEST(U31:U35,V31:V35),1)</f>
        <v>0.95998599185430078</v>
      </c>
      <c r="X31" s="1">
        <f>INDEX(LINEST(U31:U35,G31:G35),1)</f>
        <v>0.42959869498833597</v>
      </c>
      <c r="Y31" s="1">
        <f>INDEX(LINEST(U31:U35,G31:G35),2)</f>
        <v>4.9203301591556947E-2</v>
      </c>
      <c r="Z31" s="1" t="e">
        <f>(J31-$J$2)-((P31-$P$2)/$Z$2+(Q31-$Q$2)/$AA$2)</f>
        <v>#DIV/0!</v>
      </c>
      <c r="AA31" s="1" t="e">
        <f>(J31-$J$2)-(P31-$P$30)/$AA$2</f>
        <v>#DIV/0!</v>
      </c>
      <c r="AB31" s="1">
        <f>(H31-I31)^2</f>
        <v>2.0289680719349596</v>
      </c>
      <c r="AC31" s="7">
        <f>INDEX(LINEST(U31:U35,AB31:AB35),1)</f>
        <v>0.95998599185430078</v>
      </c>
      <c r="AD31" s="1" t="e">
        <f>AB31/Z31</f>
        <v>#DIV/0!</v>
      </c>
      <c r="AE31" s="1">
        <f t="shared" si="0"/>
        <v>0.92734104348121871</v>
      </c>
      <c r="AF31" s="7" t="e">
        <f>INDEX(LINEST(U31:U35,Z31:Z35),1)</f>
        <v>#VALUE!</v>
      </c>
      <c r="AG31" s="1" t="e">
        <f>AB31/Z31</f>
        <v>#DIV/0!</v>
      </c>
      <c r="AH31" s="1">
        <f t="shared" si="1"/>
        <v>1.4244185030864207</v>
      </c>
    </row>
    <row r="32" spans="1:34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23">$F$30-F32</f>
        <v>2.5134294137930979</v>
      </c>
      <c r="V32" s="1">
        <f t="shared" si="3"/>
        <v>2.4414813084472331</v>
      </c>
      <c r="Z32" s="1" t="e">
        <f t="shared" ref="Z32:Z35" si="24">(J32-$J$2)-((P32-$P$2)/$Z$2+(Q32-$Q$2)/$AA$2)</f>
        <v>#DIV/0!</v>
      </c>
      <c r="AA32" s="1" t="e">
        <f t="shared" ref="AA32:AA35" si="25">(J32-$J$2)-(P32-$P$30)/$AA$2</f>
        <v>#DIV/0!</v>
      </c>
      <c r="AB32" s="1">
        <f>(H32-I32)^2</f>
        <v>2.4414813084472331</v>
      </c>
      <c r="AD32" s="1" t="e">
        <f t="shared" ref="AD32:AD35" si="26">AB32/Z32</f>
        <v>#DIV/0!</v>
      </c>
      <c r="AE32" s="1">
        <f t="shared" si="0"/>
        <v>0.92743545668362171</v>
      </c>
      <c r="AG32" s="1" t="e">
        <f t="shared" ref="AG32:AG35" si="27">AB32/Z32</f>
        <v>#DIV/0!</v>
      </c>
      <c r="AH32" s="1">
        <f t="shared" si="1"/>
        <v>1.5625240185185101</v>
      </c>
    </row>
    <row r="33" spans="1:34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23"/>
        <v>2.9032362758620991</v>
      </c>
      <c r="V33" s="1">
        <f t="shared" si="3"/>
        <v>2.827112145894767</v>
      </c>
      <c r="Z33" s="1" t="e">
        <f t="shared" si="24"/>
        <v>#DIV/0!</v>
      </c>
      <c r="AA33" s="1" t="e">
        <f t="shared" si="25"/>
        <v>#DIV/0!</v>
      </c>
      <c r="AB33" s="1">
        <f>(H33-I33)^2</f>
        <v>2.827112145894767</v>
      </c>
      <c r="AD33" s="1" t="e">
        <f t="shared" si="26"/>
        <v>#DIV/0!</v>
      </c>
      <c r="AE33" s="1">
        <f t="shared" si="0"/>
        <v>0.92752977637427669</v>
      </c>
      <c r="AG33" s="1" t="e">
        <f t="shared" si="27"/>
        <v>#DIV/0!</v>
      </c>
      <c r="AH33" s="1">
        <f t="shared" si="1"/>
        <v>1.6814018395061803</v>
      </c>
    </row>
    <row r="34" spans="1:34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23"/>
        <v>3.2805095172413985</v>
      </c>
      <c r="V34" s="1">
        <f t="shared" si="3"/>
        <v>3.2322287543821946</v>
      </c>
      <c r="Z34" s="1" t="e">
        <f t="shared" si="24"/>
        <v>#DIV/0!</v>
      </c>
      <c r="AA34" s="1" t="e">
        <f t="shared" si="25"/>
        <v>#DIV/0!</v>
      </c>
      <c r="AB34" s="1">
        <f>(H34-I34)^2</f>
        <v>3.2322287543821946</v>
      </c>
      <c r="AD34" s="1" t="e">
        <f t="shared" si="26"/>
        <v>#DIV/0!</v>
      </c>
      <c r="AE34" s="1">
        <f t="shared" si="0"/>
        <v>0.9276088959823594</v>
      </c>
      <c r="AG34" s="1" t="e">
        <f t="shared" si="27"/>
        <v>#DIV/0!</v>
      </c>
      <c r="AH34" s="1">
        <f t="shared" si="1"/>
        <v>1.7978400246913502</v>
      </c>
    </row>
    <row r="35" spans="1:34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23"/>
        <v>3.6474953793103992</v>
      </c>
      <c r="V35" s="1">
        <f t="shared" si="3"/>
        <v>3.6493729727572819</v>
      </c>
      <c r="Z35" s="1" t="e">
        <f t="shared" si="24"/>
        <v>#DIV/0!</v>
      </c>
      <c r="AA35" s="1" t="e">
        <f t="shared" si="25"/>
        <v>#DIV/0!</v>
      </c>
      <c r="AB35" s="1">
        <f>(H35-I35)^2</f>
        <v>3.6493729727572819</v>
      </c>
      <c r="AD35" s="1" t="e">
        <f t="shared" si="26"/>
        <v>#DIV/0!</v>
      </c>
      <c r="AE35" s="1">
        <f t="shared" si="0"/>
        <v>0.92769961112437138</v>
      </c>
      <c r="AG35" s="1" t="e">
        <f t="shared" si="27"/>
        <v>#DIV/0!</v>
      </c>
      <c r="AH35" s="1">
        <f t="shared" si="1"/>
        <v>1.9103332098765602</v>
      </c>
    </row>
    <row r="36" spans="1:34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Z36" s="1"/>
      <c r="AA36" s="1"/>
      <c r="AE36" s="1"/>
      <c r="AH36" s="1">
        <f t="shared" si="1"/>
        <v>0</v>
      </c>
    </row>
    <row r="37" spans="1:34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Z37" s="1"/>
      <c r="AA37" s="1"/>
      <c r="AE37" s="1"/>
      <c r="AH37" s="1">
        <f t="shared" si="1"/>
        <v>0</v>
      </c>
    </row>
    <row r="38" spans="1:34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 t="shared" si="3"/>
        <v>1.9060313984928254</v>
      </c>
      <c r="W38" s="1">
        <f>INDEX(LINEST(U38:U42,V38:V42),1)</f>
        <v>0.83803693521867639</v>
      </c>
      <c r="X38" s="1">
        <f>INDEX(LINEST(U38:U42,G38:G42),1)</f>
        <v>0.35850910404524527</v>
      </c>
      <c r="Y38" s="1">
        <f>INDEX(LINEST(U38:U42,G38:G42),2)</f>
        <v>3.1421420656937649E-2</v>
      </c>
      <c r="Z38" s="1" t="e">
        <f>(J38-$J$2)-((P38-$P$2)/$Z$2+(Q38-$Q$2)/$AA$2)</f>
        <v>#DIV/0!</v>
      </c>
      <c r="AA38" s="1" t="e">
        <f>(J38-$J$2)-(P38-$P$37)/$AA$2</f>
        <v>#DIV/0!</v>
      </c>
      <c r="AB38" s="1">
        <f>(H38-I38)^2</f>
        <v>1.9060313984928254</v>
      </c>
      <c r="AC38" s="7">
        <f>INDEX(LINEST(U38:U42,AB38:AB42),1)</f>
        <v>0.83803693521867639</v>
      </c>
      <c r="AD38" s="1" t="e">
        <f>AB38/Z38</f>
        <v>#DIV/0!</v>
      </c>
      <c r="AE38" s="1">
        <f t="shared" si="0"/>
        <v>0.92593244770104655</v>
      </c>
      <c r="AF38" s="7" t="e">
        <f>INDEX(LINEST(U38:U42,Z38:Z42),1)</f>
        <v>#VALUE!</v>
      </c>
      <c r="AG38" s="1" t="e">
        <f>AB38/Z38</f>
        <v>#DIV/0!</v>
      </c>
      <c r="AH38" s="1">
        <f t="shared" si="1"/>
        <v>1.3805909598765398</v>
      </c>
    </row>
    <row r="39" spans="1:34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28">$F$37-F39</f>
        <v>1.9906614137930987</v>
      </c>
      <c r="V39" s="1">
        <f t="shared" si="3"/>
        <v>2.2734165183419872</v>
      </c>
      <c r="Z39" s="1" t="e">
        <f t="shared" ref="Z39:Z42" si="29">(J39-$J$2)-((P39-$P$2)/$Z$2+(Q39-$Q$2)/$AA$2)</f>
        <v>#DIV/0!</v>
      </c>
      <c r="AA39" s="1" t="e">
        <f t="shared" ref="AA39:AA42" si="30">(J39-$J$2)-(P39-$P$37)/$AA$2</f>
        <v>#DIV/0!</v>
      </c>
      <c r="AB39" s="1">
        <f>(H39-I39)^2</f>
        <v>2.2734165183419872</v>
      </c>
      <c r="AD39" s="1" t="e">
        <f t="shared" ref="AD39:AD42" si="31">AB39/Z39</f>
        <v>#DIV/0!</v>
      </c>
      <c r="AE39" s="1">
        <f t="shared" si="0"/>
        <v>0.92607861218322529</v>
      </c>
      <c r="AG39" s="1" t="e">
        <f t="shared" ref="AG39:AG42" si="32">AB39/Z39</f>
        <v>#DIV/0!</v>
      </c>
      <c r="AH39" s="1">
        <f t="shared" si="1"/>
        <v>1.5077853024691503</v>
      </c>
    </row>
    <row r="40" spans="1:34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28"/>
        <v>2.3341375517240976</v>
      </c>
      <c r="V40" s="1">
        <f t="shared" si="3"/>
        <v>2.6684979953103554</v>
      </c>
      <c r="Z40" s="1" t="e">
        <f t="shared" si="29"/>
        <v>#DIV/0!</v>
      </c>
      <c r="AA40" s="1" t="e">
        <f t="shared" si="30"/>
        <v>#DIV/0!</v>
      </c>
      <c r="AB40" s="1">
        <f>(H40-I40)^2</f>
        <v>2.6684979953103554</v>
      </c>
      <c r="AD40" s="1" t="e">
        <f t="shared" si="31"/>
        <v>#DIV/0!</v>
      </c>
      <c r="AE40" s="1">
        <f t="shared" si="0"/>
        <v>0.92621307621822524</v>
      </c>
      <c r="AG40" s="1" t="e">
        <f t="shared" si="32"/>
        <v>#DIV/0!</v>
      </c>
      <c r="AH40" s="1">
        <f t="shared" si="1"/>
        <v>1.6335537932098703</v>
      </c>
    </row>
    <row r="41" spans="1:34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28"/>
        <v>2.6039786896551007</v>
      </c>
      <c r="V41" s="1">
        <f t="shared" si="3"/>
        <v>3.0334375144512675</v>
      </c>
      <c r="Z41" s="1" t="e">
        <f t="shared" si="29"/>
        <v>#DIV/0!</v>
      </c>
      <c r="AA41" s="1" t="e">
        <f t="shared" si="30"/>
        <v>#DIV/0!</v>
      </c>
      <c r="AB41" s="1">
        <f>(H41-I41)^2</f>
        <v>3.0334375144512675</v>
      </c>
      <c r="AD41" s="1" t="e">
        <f t="shared" si="31"/>
        <v>#DIV/0!</v>
      </c>
      <c r="AE41" s="1">
        <f t="shared" si="0"/>
        <v>0.9263572078489799</v>
      </c>
      <c r="AG41" s="1" t="e">
        <f t="shared" si="32"/>
        <v>#DIV/0!</v>
      </c>
      <c r="AH41" s="1">
        <f t="shared" si="1"/>
        <v>1.7416766388888805</v>
      </c>
    </row>
    <row r="42" spans="1:34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28"/>
        <v>2.9145648965517026</v>
      </c>
      <c r="V42" s="1">
        <f t="shared" si="3"/>
        <v>3.3435047140467358</v>
      </c>
      <c r="Z42" s="1" t="e">
        <f t="shared" si="29"/>
        <v>#DIV/0!</v>
      </c>
      <c r="AA42" s="1" t="e">
        <f t="shared" si="30"/>
        <v>#DIV/0!</v>
      </c>
      <c r="AB42" s="1">
        <f>(H42-I42)^2</f>
        <v>3.3435047140467358</v>
      </c>
      <c r="AD42" s="1" t="e">
        <f t="shared" si="31"/>
        <v>#DIV/0!</v>
      </c>
      <c r="AE42" s="1">
        <f t="shared" si="0"/>
        <v>0.92648878129113943</v>
      </c>
      <c r="AG42" s="1" t="e">
        <f t="shared" si="32"/>
        <v>#DIV/0!</v>
      </c>
      <c r="AH42" s="1">
        <f t="shared" si="1"/>
        <v>1.828525283950631</v>
      </c>
    </row>
    <row r="43" spans="1:34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D1" workbookViewId="0">
      <selection activeCell="U1" sqref="U1:AA1"/>
    </sheetView>
  </sheetViews>
  <sheetFormatPr defaultRowHeight="15" x14ac:dyDescent="0.25"/>
  <cols>
    <col min="20" max="20" width="14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sri-ipb2-27-91ns</v>
      </c>
      <c r="B1" t="s">
        <v>8</v>
      </c>
      <c r="C1" t="s">
        <v>9</v>
      </c>
      <c r="D1" t="s">
        <v>10</v>
      </c>
      <c r="E1" t="s">
        <v>11</v>
      </c>
      <c r="F1" t="s">
        <v>1</v>
      </c>
      <c r="G1" t="s">
        <v>4</v>
      </c>
      <c r="H1" t="s">
        <v>12</v>
      </c>
      <c r="I1" t="s">
        <v>13</v>
      </c>
      <c r="J1" t="s">
        <v>5</v>
      </c>
      <c r="K1" t="s">
        <v>14</v>
      </c>
      <c r="L1" t="s">
        <v>15</v>
      </c>
      <c r="M1" t="s">
        <v>16</v>
      </c>
      <c r="N1" t="s">
        <v>17</v>
      </c>
      <c r="O1" t="s">
        <v>25</v>
      </c>
      <c r="P1" t="s">
        <v>26</v>
      </c>
      <c r="Q1" t="s">
        <v>27</v>
      </c>
      <c r="R1" t="s">
        <v>2</v>
      </c>
      <c r="S1" t="s">
        <v>18</v>
      </c>
      <c r="T1" t="s">
        <v>6</v>
      </c>
      <c r="U1" s="1" t="s">
        <v>19</v>
      </c>
      <c r="V1" s="1" t="s">
        <v>33</v>
      </c>
      <c r="W1" s="1" t="s">
        <v>21</v>
      </c>
      <c r="X1" s="7" t="s">
        <v>22</v>
      </c>
      <c r="Y1" s="1" t="s">
        <v>23</v>
      </c>
      <c r="Z1" s="1" t="s">
        <v>34</v>
      </c>
      <c r="AA1" s="1" t="s">
        <v>29</v>
      </c>
      <c r="AB1" s="1" t="s">
        <v>22</v>
      </c>
      <c r="AC1" s="1" t="s">
        <v>29</v>
      </c>
      <c r="AE1" s="1" t="s">
        <v>22</v>
      </c>
      <c r="AF1" s="1" t="s">
        <v>30</v>
      </c>
    </row>
    <row r="2" spans="1:32" x14ac:dyDescent="0.25">
      <c r="A2">
        <v>149.99557548275899</v>
      </c>
      <c r="B2">
        <v>140.35784437931</v>
      </c>
      <c r="C2">
        <v>25.344790275862099</v>
      </c>
      <c r="D2">
        <v>91.67</v>
      </c>
      <c r="E2">
        <v>10</v>
      </c>
      <c r="F2">
        <v>9.2970345862068999</v>
      </c>
      <c r="G2">
        <v>0</v>
      </c>
      <c r="H2">
        <v>0</v>
      </c>
      <c r="I2">
        <v>0</v>
      </c>
      <c r="J2">
        <v>2.2808520975359299</v>
      </c>
      <c r="K2">
        <v>3.4066851427104701</v>
      </c>
      <c r="L2">
        <v>300.01132874743303</v>
      </c>
      <c r="M2">
        <v>8.0580263991552395E-3</v>
      </c>
      <c r="N2">
        <v>300</v>
      </c>
      <c r="O2">
        <v>1</v>
      </c>
      <c r="P2">
        <v>-2.3939532176591398</v>
      </c>
      <c r="Q2">
        <v>-2.6336966293634498</v>
      </c>
      <c r="R2">
        <v>1</v>
      </c>
      <c r="S2">
        <v>1081</v>
      </c>
      <c r="T2" s="6">
        <v>42744.527280092596</v>
      </c>
      <c r="X2" s="1">
        <v>0.93</v>
      </c>
      <c r="Y2" s="23">
        <v>0.75</v>
      </c>
      <c r="Z2" s="1"/>
      <c r="AC2" s="1"/>
      <c r="AF2" s="1">
        <f>H2-I2</f>
        <v>0</v>
      </c>
    </row>
    <row r="3" spans="1:32" x14ac:dyDescent="0.25">
      <c r="A3">
        <v>149.99993686206901</v>
      </c>
      <c r="B3">
        <v>140.28874844827601</v>
      </c>
      <c r="C3">
        <v>25.352372137930999</v>
      </c>
      <c r="D3">
        <v>91.67</v>
      </c>
      <c r="E3">
        <v>19.031508035405199</v>
      </c>
      <c r="F3">
        <v>8.2171207241379296</v>
      </c>
      <c r="G3">
        <v>4.6368396419753104</v>
      </c>
      <c r="H3">
        <v>6.8917239506172798</v>
      </c>
      <c r="I3">
        <v>5.4969129259259297</v>
      </c>
      <c r="J3">
        <v>28.875010854938299</v>
      </c>
      <c r="K3">
        <v>33.735194533950597</v>
      </c>
      <c r="L3">
        <v>300.082334567901</v>
      </c>
      <c r="M3">
        <v>2.8583017309205299E-2</v>
      </c>
      <c r="N3">
        <v>300</v>
      </c>
      <c r="O3">
        <v>1</v>
      </c>
      <c r="P3">
        <v>16.2553943858025</v>
      </c>
      <c r="Q3">
        <v>0.11615604320987601</v>
      </c>
      <c r="R3">
        <v>2</v>
      </c>
      <c r="S3">
        <v>359</v>
      </c>
      <c r="T3" s="6">
        <v>42744.56894675926</v>
      </c>
      <c r="U3" s="1">
        <f>$F$2-F3</f>
        <v>1.0799138620689703</v>
      </c>
      <c r="V3" s="1">
        <f>INDEX(LINEST(U3:U7,G3:G7),1)</f>
        <v>0.27248383250905245</v>
      </c>
      <c r="W3" s="1">
        <f>INDEX(LINEST(U3:U7,G3:G7),2)</f>
        <v>-0.17914170019358155</v>
      </c>
      <c r="X3" s="1">
        <f>(J3-$J$2)-((P3-$P$2)+(Q3-$Q$2))/$X$2</f>
        <v>3.5842659874722997</v>
      </c>
      <c r="Y3" s="1">
        <f>(J3-$J$2)-(P3-$P$2)/$Y$2</f>
        <v>1.7283619527868517</v>
      </c>
      <c r="Z3" s="1">
        <f>(H3-I3)^2</f>
        <v>1.9454977946005341</v>
      </c>
      <c r="AA3" s="7">
        <f>INDEX(LINEST(U3:U7,Z3:Z7),1)</f>
        <v>0.61780972069709916</v>
      </c>
      <c r="AB3" s="1">
        <f>Z3/X3</f>
        <v>0.54278834255058739</v>
      </c>
      <c r="AC3" s="1">
        <f t="shared" ref="AC3:AC42" si="0">B3/A3</f>
        <v>0.93525871665717553</v>
      </c>
      <c r="AD3" s="7">
        <f>INDEX(LINEST(U3:U7,X3:X7),1)</f>
        <v>0.60871698972399235</v>
      </c>
      <c r="AE3" s="1">
        <f>Z3/X3</f>
        <v>0.54278834255058739</v>
      </c>
      <c r="AF3" s="1">
        <f t="shared" ref="AF3:AF42" si="1">H3-I3</f>
        <v>1.3948110246913501</v>
      </c>
    </row>
    <row r="4" spans="1:32" x14ac:dyDescent="0.25">
      <c r="A4">
        <v>150.000017862069</v>
      </c>
      <c r="B4">
        <v>140.32859434482799</v>
      </c>
      <c r="C4">
        <v>25.360882551724099</v>
      </c>
      <c r="D4">
        <v>91.67</v>
      </c>
      <c r="E4">
        <v>27.2361453285267</v>
      </c>
      <c r="F4">
        <v>7.9791793448275898</v>
      </c>
      <c r="G4">
        <v>5.4787635987654397</v>
      </c>
      <c r="H4">
        <v>7.4743642962962902</v>
      </c>
      <c r="I4">
        <v>5.9518816728395096</v>
      </c>
      <c r="J4">
        <v>33.546413688271599</v>
      </c>
      <c r="K4">
        <v>38.936951453703699</v>
      </c>
      <c r="L4">
        <v>300.09509506172799</v>
      </c>
      <c r="M4">
        <v>4.6377513479623801E-2</v>
      </c>
      <c r="N4">
        <v>300</v>
      </c>
      <c r="O4">
        <v>1</v>
      </c>
      <c r="P4">
        <v>19.807707929012299</v>
      </c>
      <c r="Q4">
        <v>0.63863706790123498</v>
      </c>
      <c r="R4">
        <v>3</v>
      </c>
      <c r="S4">
        <v>359</v>
      </c>
      <c r="T4" s="6">
        <v>42744.610613425924</v>
      </c>
      <c r="U4" s="1">
        <f t="shared" ref="U4:U7" si="2">$F$2-F4</f>
        <v>1.3178552413793101</v>
      </c>
      <c r="X4" s="1">
        <f t="shared" ref="X4:X7" si="3">(J4-$J$2)-((P4-$P$2)+(Q4-$Q$2))/$X$2</f>
        <v>3.8741692854280103</v>
      </c>
      <c r="Y4" s="1">
        <f t="shared" ref="Y4:Y7" si="4">(J4-$J$2)-(P4-$P$2)/$Y$2</f>
        <v>1.6633467285070864</v>
      </c>
      <c r="Z4" s="1">
        <f>(H4-I4)^2</f>
        <v>2.317953338727841</v>
      </c>
      <c r="AB4" s="1">
        <f t="shared" ref="AB4:AB7" si="5">Z4/X4</f>
        <v>0.59830977119311868</v>
      </c>
      <c r="AC4" s="1">
        <f t="shared" si="0"/>
        <v>0.93552385089624279</v>
      </c>
      <c r="AE4" s="1">
        <f t="shared" ref="AE4:AE7" si="6">Z4/X4</f>
        <v>0.59830977119311868</v>
      </c>
      <c r="AF4" s="1">
        <f t="shared" si="1"/>
        <v>1.5224826234567805</v>
      </c>
    </row>
    <row r="5" spans="1:32" x14ac:dyDescent="0.25">
      <c r="A5">
        <v>150.00019631034499</v>
      </c>
      <c r="B5">
        <v>140.360648793103</v>
      </c>
      <c r="C5">
        <v>25.360905655172399</v>
      </c>
      <c r="D5">
        <v>91.67</v>
      </c>
      <c r="E5">
        <v>34.176887782699403</v>
      </c>
      <c r="F5">
        <v>7.7433125862069003</v>
      </c>
      <c r="G5">
        <v>6.3511523950617201</v>
      </c>
      <c r="H5">
        <v>8.0306987222222208</v>
      </c>
      <c r="I5">
        <v>6.3847847962962998</v>
      </c>
      <c r="J5">
        <v>38.347336728395099</v>
      </c>
      <c r="K5">
        <v>43.995569299382701</v>
      </c>
      <c r="L5">
        <v>300.19623518518603</v>
      </c>
      <c r="M5">
        <v>6.0594880667014003E-2</v>
      </c>
      <c r="N5">
        <v>300</v>
      </c>
      <c r="O5">
        <v>1</v>
      </c>
      <c r="P5">
        <v>23.3221566203704</v>
      </c>
      <c r="Q5">
        <v>1.2775183827160499</v>
      </c>
      <c r="R5">
        <v>4</v>
      </c>
      <c r="S5">
        <v>359</v>
      </c>
      <c r="T5" s="6">
        <v>42744.652280092596</v>
      </c>
      <c r="U5" s="1">
        <f t="shared" si="2"/>
        <v>1.5537219999999996</v>
      </c>
      <c r="X5" s="1">
        <f t="shared" si="3"/>
        <v>4.209146082354831</v>
      </c>
      <c r="Y5" s="1">
        <f t="shared" si="4"/>
        <v>1.7783381801531206</v>
      </c>
      <c r="Z5" s="1">
        <f>(H5-I5)^2</f>
        <v>2.7090326515568783</v>
      </c>
      <c r="AB5" s="1">
        <f t="shared" si="5"/>
        <v>0.6436062323694155</v>
      </c>
      <c r="AC5" s="1">
        <f t="shared" si="0"/>
        <v>0.93573643398907214</v>
      </c>
      <c r="AE5" s="1">
        <f t="shared" si="6"/>
        <v>0.6436062323694155</v>
      </c>
      <c r="AF5" s="1">
        <f t="shared" si="1"/>
        <v>1.645913925925921</v>
      </c>
    </row>
    <row r="6" spans="1:32" x14ac:dyDescent="0.25">
      <c r="A6">
        <v>150.00085231034501</v>
      </c>
      <c r="B6">
        <v>140.39561365517201</v>
      </c>
      <c r="C6">
        <v>25.3656522758621</v>
      </c>
      <c r="D6">
        <v>91.67</v>
      </c>
      <c r="E6">
        <v>40.477373444494098</v>
      </c>
      <c r="F6">
        <v>7.5049484137931</v>
      </c>
      <c r="G6">
        <v>7.2317633024691297</v>
      </c>
      <c r="H6">
        <v>8.5560762037037001</v>
      </c>
      <c r="I6">
        <v>6.7963038765432104</v>
      </c>
      <c r="J6">
        <v>43.143973092592603</v>
      </c>
      <c r="K6">
        <v>49.952142694444497</v>
      </c>
      <c r="L6">
        <v>300.24584938271698</v>
      </c>
      <c r="M6">
        <v>7.2674731163620096E-2</v>
      </c>
      <c r="N6">
        <v>300</v>
      </c>
      <c r="O6">
        <v>1</v>
      </c>
      <c r="P6">
        <v>26.7949783271605</v>
      </c>
      <c r="Q6">
        <v>1.86016877160494</v>
      </c>
      <c r="R6">
        <v>5</v>
      </c>
      <c r="S6">
        <v>359</v>
      </c>
      <c r="T6" s="6">
        <v>42744.69394675926</v>
      </c>
      <c r="U6" s="1">
        <f t="shared" si="2"/>
        <v>1.7920861724138</v>
      </c>
      <c r="X6" s="1">
        <f t="shared" si="3"/>
        <v>4.6450597630265378</v>
      </c>
      <c r="Y6" s="1">
        <f t="shared" si="4"/>
        <v>1.9445456019638243</v>
      </c>
      <c r="Z6" s="1">
        <f>(H6-I6)^2</f>
        <v>3.0967986434398456</v>
      </c>
      <c r="AB6" s="1">
        <f t="shared" si="5"/>
        <v>0.66668650166560905</v>
      </c>
      <c r="AC6" s="1">
        <f t="shared" si="0"/>
        <v>0.93596543948096911</v>
      </c>
      <c r="AE6" s="1">
        <f t="shared" si="6"/>
        <v>0.66668650166560905</v>
      </c>
      <c r="AF6" s="1">
        <f t="shared" si="1"/>
        <v>1.7597723271604897</v>
      </c>
    </row>
    <row r="7" spans="1:32" x14ac:dyDescent="0.25">
      <c r="A7">
        <v>150.00027568965501</v>
      </c>
      <c r="B7">
        <v>140.430981896552</v>
      </c>
      <c r="C7">
        <v>25.369843310344798</v>
      </c>
      <c r="D7">
        <v>91.67</v>
      </c>
      <c r="E7">
        <v>46.295377680171597</v>
      </c>
      <c r="F7">
        <v>7.2839901724137999</v>
      </c>
      <c r="G7">
        <v>8.0550354320987605</v>
      </c>
      <c r="H7">
        <v>9.0307430370370199</v>
      </c>
      <c r="I7">
        <v>7.1732974506172802</v>
      </c>
      <c r="J7">
        <v>47.763777669753097</v>
      </c>
      <c r="K7">
        <v>55.197093209876599</v>
      </c>
      <c r="L7">
        <v>300.15509104938297</v>
      </c>
      <c r="M7">
        <v>8.3327944292948999E-2</v>
      </c>
      <c r="N7">
        <v>300</v>
      </c>
      <c r="O7">
        <v>1</v>
      </c>
      <c r="P7">
        <v>30.187065354938301</v>
      </c>
      <c r="Q7">
        <v>2.3401939506172802</v>
      </c>
      <c r="R7">
        <v>6</v>
      </c>
      <c r="S7">
        <v>359</v>
      </c>
      <c r="T7" s="6">
        <v>42744.735613425924</v>
      </c>
      <c r="U7" s="1">
        <f t="shared" si="2"/>
        <v>2.0130444137931001</v>
      </c>
      <c r="X7" s="1">
        <f t="shared" si="3"/>
        <v>5.101302827509457</v>
      </c>
      <c r="Y7" s="1">
        <f t="shared" si="4"/>
        <v>2.0415674754205781</v>
      </c>
      <c r="Z7" s="1">
        <f>(H7-I7)^2</f>
        <v>3.4501041065101705</v>
      </c>
      <c r="AB7" s="1">
        <f t="shared" si="5"/>
        <v>0.67631823147314907</v>
      </c>
      <c r="AC7" s="1">
        <f t="shared" si="0"/>
        <v>0.93620482529711124</v>
      </c>
      <c r="AE7" s="1">
        <f t="shared" si="6"/>
        <v>0.67631823147314907</v>
      </c>
      <c r="AF7" s="1">
        <f t="shared" si="1"/>
        <v>1.8574455864197397</v>
      </c>
    </row>
    <row r="8" spans="1:32" x14ac:dyDescent="0.25">
      <c r="A8">
        <v>149.99982900000001</v>
      </c>
      <c r="B8">
        <v>140.12354562069001</v>
      </c>
      <c r="C8">
        <v>25.3528842413793</v>
      </c>
      <c r="D8">
        <v>91.67</v>
      </c>
      <c r="E8">
        <v>41.061405983402601</v>
      </c>
      <c r="F8">
        <v>9.4408714137931007</v>
      </c>
      <c r="G8">
        <v>0</v>
      </c>
      <c r="H8">
        <v>0</v>
      </c>
      <c r="I8">
        <v>0</v>
      </c>
      <c r="J8">
        <v>1.1401848984615399</v>
      </c>
      <c r="K8">
        <v>3.3872930000000001</v>
      </c>
      <c r="L8">
        <v>300.01053661538401</v>
      </c>
      <c r="M8">
        <v>7.4010676694329106E-2</v>
      </c>
      <c r="N8">
        <v>300</v>
      </c>
      <c r="O8">
        <v>1</v>
      </c>
      <c r="P8">
        <v>-2.1355564615384601</v>
      </c>
      <c r="Q8">
        <v>-2.31163014461539</v>
      </c>
      <c r="R8">
        <v>7</v>
      </c>
      <c r="S8">
        <v>360</v>
      </c>
      <c r="T8" s="6">
        <v>42744.777395833335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200.000804448276</v>
      </c>
      <c r="B9">
        <v>186.43391944827599</v>
      </c>
      <c r="C9">
        <v>25.402942827586202</v>
      </c>
      <c r="D9">
        <v>91.67</v>
      </c>
      <c r="E9">
        <v>34.702836003672502</v>
      </c>
      <c r="F9">
        <v>14.0847019310345</v>
      </c>
      <c r="G9">
        <v>0</v>
      </c>
      <c r="H9">
        <v>0</v>
      </c>
      <c r="I9">
        <v>0</v>
      </c>
      <c r="J9">
        <v>1.13764508796296</v>
      </c>
      <c r="K9">
        <v>3.4235304444444501</v>
      </c>
      <c r="L9">
        <v>300.01148703704001</v>
      </c>
      <c r="M9">
        <v>6.0450593502824897E-2</v>
      </c>
      <c r="N9">
        <v>300</v>
      </c>
      <c r="O9">
        <v>1</v>
      </c>
      <c r="P9">
        <v>-2.3887274675925898</v>
      </c>
      <c r="Q9">
        <v>-2.5931883256172901</v>
      </c>
      <c r="R9">
        <v>8</v>
      </c>
      <c r="S9">
        <v>719</v>
      </c>
      <c r="T9" s="6">
        <v>42744.860729166663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200.000519827586</v>
      </c>
      <c r="B10">
        <v>186.506480172414</v>
      </c>
      <c r="C10">
        <v>25.400972862069001</v>
      </c>
      <c r="D10">
        <v>91.67</v>
      </c>
      <c r="E10">
        <v>36.032734605590001</v>
      </c>
      <c r="F10">
        <v>12.4816080689655</v>
      </c>
      <c r="G10">
        <v>4.6018301296296302</v>
      </c>
      <c r="H10">
        <v>6.94120016358025</v>
      </c>
      <c r="I10">
        <v>5.5758410493827197</v>
      </c>
      <c r="J10">
        <v>29.002145530864201</v>
      </c>
      <c r="K10">
        <v>33.581876398148196</v>
      </c>
      <c r="L10">
        <v>300.08065216049403</v>
      </c>
      <c r="M10">
        <v>6.4480443581780594E-2</v>
      </c>
      <c r="N10">
        <v>300</v>
      </c>
      <c r="O10">
        <v>1</v>
      </c>
      <c r="P10">
        <v>15.901478101851801</v>
      </c>
      <c r="Q10">
        <v>1.6133006172839501E-2</v>
      </c>
      <c r="R10">
        <v>9</v>
      </c>
      <c r="S10">
        <v>359</v>
      </c>
      <c r="T10" s="6">
        <v>42744.902395833335</v>
      </c>
      <c r="U10" s="1">
        <f>$F$9-F10</f>
        <v>1.6030938620690005</v>
      </c>
      <c r="V10" s="1">
        <f>INDEX(LINEST(U10:U14,G10:G14),1)</f>
        <v>0.34470766378654571</v>
      </c>
      <c r="W10" s="1">
        <f>INDEX(LINEST(U10:U14,G10:G14),2)</f>
        <v>1.8703305866584863E-2</v>
      </c>
      <c r="X10" s="1">
        <f>(J10-$J$9)-((P10-$P$9)+(Q10-$Q$9))/$X$2</f>
        <v>5.3918908716813299</v>
      </c>
      <c r="Y10" s="1">
        <f>(J10-$J$2)-(P10-$P$9)/$Y$2</f>
        <v>2.3343526740690841</v>
      </c>
      <c r="Z10" s="1">
        <f>(H10-I10)^2</f>
        <v>1.8642055107222646</v>
      </c>
      <c r="AA10" s="7">
        <f>INDEX(LINEST(U10:U14,Z10:Z14),1)</f>
        <v>0.80947235610950219</v>
      </c>
      <c r="AB10" s="1">
        <f>Z10/X10</f>
        <v>0.34574244084078753</v>
      </c>
      <c r="AC10" s="1">
        <f t="shared" si="0"/>
        <v>0.93252997708803564</v>
      </c>
      <c r="AD10" s="7">
        <f>INDEX(LINEST(U10:U14,X10:X14),1)</f>
        <v>0.4216984155741601</v>
      </c>
      <c r="AE10" s="1">
        <f>Z10/X10</f>
        <v>0.34574244084078753</v>
      </c>
      <c r="AF10" s="1">
        <f t="shared" si="1"/>
        <v>1.3653591141975303</v>
      </c>
    </row>
    <row r="11" spans="1:32" x14ac:dyDescent="0.25">
      <c r="A11">
        <v>200.00120962068999</v>
      </c>
      <c r="B11">
        <v>186.539566586207</v>
      </c>
      <c r="C11">
        <v>25.402176724137899</v>
      </c>
      <c r="D11">
        <v>91.67</v>
      </c>
      <c r="E11">
        <v>37.9497848944604</v>
      </c>
      <c r="F11">
        <v>12.170937034482799</v>
      </c>
      <c r="G11">
        <v>5.4915183950617301</v>
      </c>
      <c r="H11">
        <v>7.5631006975308601</v>
      </c>
      <c r="I11">
        <v>6.0657205493827098</v>
      </c>
      <c r="J11">
        <v>33.985219830246898</v>
      </c>
      <c r="K11">
        <v>39.7069557160494</v>
      </c>
      <c r="L11">
        <v>300.10254351851898</v>
      </c>
      <c r="M11">
        <v>6.9415287726838706E-2</v>
      </c>
      <c r="N11">
        <v>300</v>
      </c>
      <c r="O11">
        <v>1</v>
      </c>
      <c r="P11">
        <v>19.4257071234568</v>
      </c>
      <c r="Q11">
        <v>0.44617680864197501</v>
      </c>
      <c r="R11">
        <v>10</v>
      </c>
      <c r="S11">
        <v>359</v>
      </c>
      <c r="T11" s="6">
        <v>42744.944062499999</v>
      </c>
      <c r="U11" s="1">
        <f t="shared" ref="U11:U14" si="7">$F$9-F11</f>
        <v>1.9137648965517009</v>
      </c>
      <c r="X11" s="1">
        <f>(J11-$J$9)-((P11-$P$9)+(Q11-$Q$9))/$X$2</f>
        <v>6.1230589086187202</v>
      </c>
      <c r="Y11" s="1">
        <f t="shared" ref="Y11:Y14" si="8">(J11-$J$2)-(P11-$P$9)/$Y$2</f>
        <v>2.6184549446451122</v>
      </c>
      <c r="Z11" s="1">
        <f>(H11-I11)^2</f>
        <v>2.2421473080681769</v>
      </c>
      <c r="AB11" s="1">
        <f t="shared" ref="AB11:AB14" si="9">Z11/X11</f>
        <v>0.36618091407093373</v>
      </c>
      <c r="AC11" s="1">
        <f t="shared" si="0"/>
        <v>0.93269219191217134</v>
      </c>
      <c r="AE11" s="1">
        <f t="shared" ref="AE11:AE14" si="10">Z11/X11</f>
        <v>0.36618091407093373</v>
      </c>
      <c r="AF11" s="1">
        <f t="shared" si="1"/>
        <v>1.4973801481481503</v>
      </c>
    </row>
    <row r="12" spans="1:32" x14ac:dyDescent="0.25">
      <c r="A12">
        <v>200.00070562069001</v>
      </c>
      <c r="B12">
        <v>186.56322306896601</v>
      </c>
      <c r="C12">
        <v>25.408514241379301</v>
      </c>
      <c r="D12">
        <v>91.67</v>
      </c>
      <c r="E12">
        <v>40.295328505762399</v>
      </c>
      <c r="F12">
        <v>11.8864503793103</v>
      </c>
      <c r="G12">
        <v>6.3305465092592597</v>
      </c>
      <c r="H12">
        <v>8.1027842654320992</v>
      </c>
      <c r="I12">
        <v>6.4886814320987698</v>
      </c>
      <c r="J12">
        <v>38.660301759259198</v>
      </c>
      <c r="K12">
        <v>46.644131166666703</v>
      </c>
      <c r="L12">
        <v>300.170607407408</v>
      </c>
      <c r="M12">
        <v>7.4974893395390096E-2</v>
      </c>
      <c r="N12">
        <v>300</v>
      </c>
      <c r="O12">
        <v>1</v>
      </c>
      <c r="P12">
        <v>22.596235487654301</v>
      </c>
      <c r="Q12">
        <v>0.93833596604938296</v>
      </c>
      <c r="R12">
        <v>11</v>
      </c>
      <c r="S12">
        <v>359</v>
      </c>
      <c r="T12" s="6">
        <v>42744.985729166663</v>
      </c>
      <c r="U12" s="1">
        <f t="shared" si="7"/>
        <v>2.1982515517241996</v>
      </c>
      <c r="X12" s="1">
        <f t="shared" ref="X12:X14" si="11">(J12-$J$9)-((P12-$P$9)+(Q12-$Q$9))/$X$2</f>
        <v>6.8597671584859548</v>
      </c>
      <c r="Y12" s="1">
        <f t="shared" si="8"/>
        <v>3.0661657213940785</v>
      </c>
      <c r="Z12" s="1">
        <f>(H12-I12)^2</f>
        <v>2.6053279565746816</v>
      </c>
      <c r="AB12" s="1">
        <f t="shared" si="9"/>
        <v>0.37979830749090809</v>
      </c>
      <c r="AC12" s="1">
        <f t="shared" si="0"/>
        <v>0.93281282428468648</v>
      </c>
      <c r="AE12" s="1">
        <f t="shared" si="10"/>
        <v>0.37979830749090809</v>
      </c>
      <c r="AF12" s="1">
        <f t="shared" si="1"/>
        <v>1.6141028333333294</v>
      </c>
    </row>
    <row r="13" spans="1:32" x14ac:dyDescent="0.25">
      <c r="A13">
        <v>200.00114075862101</v>
      </c>
      <c r="B13">
        <v>186.578268586207</v>
      </c>
      <c r="C13">
        <v>25.405420517241399</v>
      </c>
      <c r="D13">
        <v>91.67</v>
      </c>
      <c r="E13">
        <v>42.989816945822703</v>
      </c>
      <c r="F13">
        <v>11.5913195172414</v>
      </c>
      <c r="G13">
        <v>7.1608650617284004</v>
      </c>
      <c r="H13">
        <v>8.6116368827160503</v>
      </c>
      <c r="I13">
        <v>6.8940163487654296</v>
      </c>
      <c r="J13">
        <v>43.315880089506202</v>
      </c>
      <c r="K13">
        <v>5.5649258487654301</v>
      </c>
      <c r="L13">
        <v>300.01010586419699</v>
      </c>
      <c r="M13">
        <v>8.0870991108353996E-2</v>
      </c>
      <c r="N13">
        <v>300</v>
      </c>
      <c r="O13">
        <v>1</v>
      </c>
      <c r="P13">
        <v>25.899955817901201</v>
      </c>
      <c r="Q13">
        <v>1.3642851111111101</v>
      </c>
      <c r="R13">
        <v>12</v>
      </c>
      <c r="S13">
        <v>359</v>
      </c>
      <c r="T13" s="6">
        <v>42745.027395833335</v>
      </c>
      <c r="U13" s="1">
        <f t="shared" si="7"/>
        <v>2.4933824137930998</v>
      </c>
      <c r="X13" s="1">
        <f t="shared" si="11"/>
        <v>7.5049482034548731</v>
      </c>
      <c r="Y13" s="1">
        <f t="shared" si="8"/>
        <v>3.3167836113118909</v>
      </c>
      <c r="Z13" s="1">
        <f>(H13-I13)^2</f>
        <v>2.9502202986488157</v>
      </c>
      <c r="AB13" s="1">
        <f t="shared" si="9"/>
        <v>0.39310335243762157</v>
      </c>
      <c r="AC13" s="1">
        <f t="shared" si="0"/>
        <v>0.93288602194217529</v>
      </c>
      <c r="AE13" s="1">
        <f t="shared" si="10"/>
        <v>0.39310335243762157</v>
      </c>
      <c r="AF13" s="1">
        <f t="shared" si="1"/>
        <v>1.7176205339506208</v>
      </c>
    </row>
    <row r="14" spans="1:32" x14ac:dyDescent="0.25">
      <c r="A14">
        <v>199.99985637930999</v>
      </c>
      <c r="B14">
        <v>186.595583172414</v>
      </c>
      <c r="C14">
        <v>25.4067512413793</v>
      </c>
      <c r="D14">
        <v>91.67</v>
      </c>
      <c r="E14">
        <v>46.001159381782799</v>
      </c>
      <c r="F14">
        <v>11.282223310344801</v>
      </c>
      <c r="G14">
        <v>8.0868734722222193</v>
      </c>
      <c r="H14">
        <v>9.1396601358024707</v>
      </c>
      <c r="I14">
        <v>7.3095003765432098</v>
      </c>
      <c r="J14">
        <v>48.456300083333304</v>
      </c>
      <c r="K14">
        <v>10.975015993827199</v>
      </c>
      <c r="L14">
        <v>300.07564012345699</v>
      </c>
      <c r="M14">
        <v>8.6413941472868294E-2</v>
      </c>
      <c r="N14">
        <v>300</v>
      </c>
      <c r="O14">
        <v>1</v>
      </c>
      <c r="P14">
        <v>29.419036496913598</v>
      </c>
      <c r="Q14">
        <v>1.95065722222222</v>
      </c>
      <c r="R14">
        <v>13</v>
      </c>
      <c r="S14">
        <v>359</v>
      </c>
      <c r="T14" s="6">
        <v>42745.069062499999</v>
      </c>
      <c r="U14" s="1">
        <f t="shared" si="7"/>
        <v>2.8024786206896994</v>
      </c>
      <c r="X14" s="1">
        <f t="shared" si="11"/>
        <v>8.2309028315577706</v>
      </c>
      <c r="Y14" s="1">
        <f t="shared" si="8"/>
        <v>3.765096033122461</v>
      </c>
      <c r="Z14" s="1">
        <f>(H14-I14)^2</f>
        <v>3.3494847444119156</v>
      </c>
      <c r="AB14" s="1">
        <f t="shared" si="9"/>
        <v>0.40694013924812622</v>
      </c>
      <c r="AC14" s="1">
        <f t="shared" si="0"/>
        <v>0.93297858583721127</v>
      </c>
      <c r="AE14" s="1">
        <f t="shared" si="10"/>
        <v>0.40694013924812622</v>
      </c>
      <c r="AF14" s="1">
        <f t="shared" si="1"/>
        <v>1.8301597592592609</v>
      </c>
    </row>
    <row r="15" spans="1:32" x14ac:dyDescent="0.25">
      <c r="A15">
        <v>199.998573517241</v>
      </c>
      <c r="B15">
        <v>186.46397289655201</v>
      </c>
      <c r="C15">
        <v>25.391467379310299</v>
      </c>
      <c r="D15">
        <v>91.67</v>
      </c>
      <c r="E15">
        <v>43.005923484317897</v>
      </c>
      <c r="F15">
        <v>14.0730798275862</v>
      </c>
      <c r="G15">
        <v>0</v>
      </c>
      <c r="H15">
        <v>0</v>
      </c>
      <c r="I15">
        <v>0</v>
      </c>
      <c r="J15">
        <v>2.2243351234567901</v>
      </c>
      <c r="K15">
        <v>3.3848544104938298</v>
      </c>
      <c r="L15">
        <v>300.00801944444498</v>
      </c>
      <c r="M15">
        <v>8.1240633661560896E-2</v>
      </c>
      <c r="N15">
        <v>300</v>
      </c>
      <c r="O15">
        <v>1</v>
      </c>
      <c r="P15">
        <v>-2.3594294413580301</v>
      </c>
      <c r="Q15">
        <v>-2.6946431358024698</v>
      </c>
      <c r="R15">
        <v>14</v>
      </c>
      <c r="S15">
        <v>359</v>
      </c>
      <c r="T15" s="6">
        <v>42745.110729166663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250.00029627586201</v>
      </c>
      <c r="B16">
        <v>232.53078710344801</v>
      </c>
      <c r="C16">
        <v>25.456449793103399</v>
      </c>
      <c r="D16">
        <v>91.67</v>
      </c>
      <c r="E16">
        <v>39.127657426288302</v>
      </c>
      <c r="F16">
        <v>19.227602448275899</v>
      </c>
      <c r="G16">
        <v>0</v>
      </c>
      <c r="H16">
        <v>0</v>
      </c>
      <c r="I16">
        <v>0</v>
      </c>
      <c r="J16">
        <v>2.2213534737654301</v>
      </c>
      <c r="K16">
        <v>3.4012393626543198</v>
      </c>
      <c r="L16">
        <v>300.00909567901402</v>
      </c>
      <c r="M16">
        <v>7.2531333985649094E-2</v>
      </c>
      <c r="N16">
        <v>300</v>
      </c>
      <c r="O16">
        <v>1</v>
      </c>
      <c r="P16">
        <v>-2.5266998827160498</v>
      </c>
      <c r="Q16">
        <v>-2.78677026388889</v>
      </c>
      <c r="R16">
        <v>15</v>
      </c>
      <c r="S16">
        <v>719</v>
      </c>
      <c r="T16" s="6">
        <v>42745.194062499999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249.99937189655199</v>
      </c>
      <c r="B17">
        <v>232.44586179310301</v>
      </c>
      <c r="C17">
        <v>25.4604866206897</v>
      </c>
      <c r="D17">
        <v>91.67</v>
      </c>
      <c r="E17">
        <v>39.762570690055497</v>
      </c>
      <c r="F17">
        <v>17.055888344827601</v>
      </c>
      <c r="G17">
        <v>4.84522225925926</v>
      </c>
      <c r="H17">
        <v>7.0464445061728496</v>
      </c>
      <c r="I17">
        <v>5.6208958271604903</v>
      </c>
      <c r="J17">
        <v>28.886409453703699</v>
      </c>
      <c r="K17">
        <v>33.608442385802498</v>
      </c>
      <c r="L17">
        <v>300.08479537036999</v>
      </c>
      <c r="M17">
        <v>7.3947844330854995E-2</v>
      </c>
      <c r="N17">
        <v>300</v>
      </c>
      <c r="O17">
        <v>1</v>
      </c>
      <c r="P17">
        <v>15.4317378672839</v>
      </c>
      <c r="Q17">
        <v>-0.17557224691358</v>
      </c>
      <c r="R17">
        <v>16</v>
      </c>
      <c r="S17">
        <v>359</v>
      </c>
      <c r="T17" s="6">
        <v>42745.235729166663</v>
      </c>
      <c r="U17" s="1">
        <f>$F$16-F17</f>
        <v>2.1717141034482985</v>
      </c>
      <c r="V17" s="1">
        <f>INDEX(LINEST(U17:U21,G17:G21),1)</f>
        <v>0.44963711202912482</v>
      </c>
      <c r="W17" s="1">
        <f>INDEX(LINEST(U17:U21,G17:G21),2)</f>
        <v>2.7304987930603097E-3</v>
      </c>
      <c r="X17" s="1">
        <f>(J17-$J$16)-((P17-$P$16)+(Q17-$Q$16))/$X$2</f>
        <v>4.5471680584594978</v>
      </c>
      <c r="Y17" s="1">
        <f>(J17-$J$2)-(P17-$P$16)/$Y$2</f>
        <v>2.6609736895011693</v>
      </c>
      <c r="Z17" s="1">
        <f>(H17-I17)^2</f>
        <v>2.0321890362338824</v>
      </c>
      <c r="AA17" s="7">
        <f>INDEX(LINEST(U17:U21,Z17:Z21),1)</f>
        <v>1.0250702745535663</v>
      </c>
      <c r="AB17" s="1">
        <f>Z17/X17</f>
        <v>0.44691311385626531</v>
      </c>
      <c r="AC17" s="1">
        <f t="shared" si="0"/>
        <v>0.92978578317903737</v>
      </c>
      <c r="AD17" s="7">
        <f>INDEX(LINEST(U17:U21,X17:X21),1)</f>
        <v>0.67985816321960113</v>
      </c>
      <c r="AE17" s="1">
        <f>Z17/X17</f>
        <v>0.44691311385626531</v>
      </c>
      <c r="AF17" s="1">
        <f t="shared" si="1"/>
        <v>1.4255486790123593</v>
      </c>
    </row>
    <row r="18" spans="1:32" x14ac:dyDescent="0.25">
      <c r="A18">
        <v>250.00003100000001</v>
      </c>
      <c r="B18">
        <v>232.438549103448</v>
      </c>
      <c r="C18">
        <v>25.4636187931034</v>
      </c>
      <c r="D18">
        <v>91.67</v>
      </c>
      <c r="E18">
        <v>40.808436346607103</v>
      </c>
      <c r="F18">
        <v>16.641258310344799</v>
      </c>
      <c r="G18">
        <v>5.7254784629629603</v>
      </c>
      <c r="H18">
        <v>7.6401647006172801</v>
      </c>
      <c r="I18">
        <v>6.0837221080246904</v>
      </c>
      <c r="J18">
        <v>33.563371018518502</v>
      </c>
      <c r="K18">
        <v>38.875203799382703</v>
      </c>
      <c r="L18">
        <v>300.104012345679</v>
      </c>
      <c r="M18">
        <v>7.60530278761061E-2</v>
      </c>
      <c r="N18">
        <v>300</v>
      </c>
      <c r="O18">
        <v>1</v>
      </c>
      <c r="P18">
        <v>18.7353073240741</v>
      </c>
      <c r="Q18">
        <v>0.45648951543209898</v>
      </c>
      <c r="R18">
        <v>17</v>
      </c>
      <c r="S18">
        <v>359</v>
      </c>
      <c r="T18" s="6">
        <v>42745.277395833335</v>
      </c>
      <c r="U18" s="1">
        <f t="shared" ref="U18:U21" si="12">$F$16-F18</f>
        <v>2.5863441379310999</v>
      </c>
      <c r="X18" s="1">
        <f t="shared" ref="X18:X21" si="13">(J18-$J$16)-((P18-$P$16)+(Q18-$Q$16))/$X$2</f>
        <v>4.9922680973217446</v>
      </c>
      <c r="Y18" s="1">
        <f t="shared" ref="Y18:Y21" si="14">(J18-$J$2)-(P18-$P$16)/$Y$2</f>
        <v>2.9331759785957061</v>
      </c>
      <c r="Z18" s="1">
        <f>(H18-I18)^2</f>
        <v>2.4225135440363426</v>
      </c>
      <c r="AB18" s="1">
        <f t="shared" ref="AB18:AB21" si="15">Z18/X18</f>
        <v>0.48525309474785105</v>
      </c>
      <c r="AC18" s="1">
        <f t="shared" si="0"/>
        <v>0.92975408112428592</v>
      </c>
      <c r="AE18" s="1">
        <f t="shared" ref="AE18:AE21" si="16">Z18/X18</f>
        <v>0.48525309474785105</v>
      </c>
      <c r="AF18" s="1">
        <f t="shared" si="1"/>
        <v>1.5564425925925898</v>
      </c>
    </row>
    <row r="19" spans="1:32" x14ac:dyDescent="0.25">
      <c r="A19">
        <v>250.00056186206899</v>
      </c>
      <c r="B19">
        <v>232.42091520689701</v>
      </c>
      <c r="C19">
        <v>25.468129068965499</v>
      </c>
      <c r="D19">
        <v>91.67</v>
      </c>
      <c r="E19">
        <v>42.231376898507399</v>
      </c>
      <c r="F19">
        <v>16.236693448275901</v>
      </c>
      <c r="G19">
        <v>6.6262801388888803</v>
      </c>
      <c r="H19">
        <v>8.2096821882715894</v>
      </c>
      <c r="I19">
        <v>6.5316781759259301</v>
      </c>
      <c r="J19">
        <v>38.361259824073997</v>
      </c>
      <c r="K19">
        <v>44.335111030864198</v>
      </c>
      <c r="L19">
        <v>300.21267037037001</v>
      </c>
      <c r="M19">
        <v>7.8716344172297406E-2</v>
      </c>
      <c r="N19">
        <v>300</v>
      </c>
      <c r="O19">
        <v>1</v>
      </c>
      <c r="P19">
        <v>21.974096024691399</v>
      </c>
      <c r="Q19">
        <v>0.92164412962963005</v>
      </c>
      <c r="R19">
        <v>18</v>
      </c>
      <c r="S19">
        <v>359</v>
      </c>
      <c r="T19" s="6">
        <v>42745.319062499999</v>
      </c>
      <c r="U19" s="1">
        <f t="shared" si="12"/>
        <v>2.9909089999999985</v>
      </c>
      <c r="X19" s="1">
        <f t="shared" si="13"/>
        <v>5.8074221557645131</v>
      </c>
      <c r="Y19" s="1">
        <f t="shared" si="14"/>
        <v>3.4126798499948094</v>
      </c>
      <c r="Z19" s="1">
        <f>(H19-I19)^2</f>
        <v>2.8156974654481313</v>
      </c>
      <c r="AB19" s="1">
        <f t="shared" si="15"/>
        <v>0.48484463328591293</v>
      </c>
      <c r="AC19" s="1">
        <f t="shared" si="0"/>
        <v>0.92968157141634311</v>
      </c>
      <c r="AE19" s="1">
        <f t="shared" si="16"/>
        <v>0.48484463328591293</v>
      </c>
      <c r="AF19" s="1">
        <f t="shared" si="1"/>
        <v>1.6780040123456592</v>
      </c>
    </row>
    <row r="20" spans="1:32" x14ac:dyDescent="0.25">
      <c r="A20">
        <v>250.00139755172401</v>
      </c>
      <c r="B20">
        <v>232.407085034483</v>
      </c>
      <c r="C20">
        <v>25.469756310344799</v>
      </c>
      <c r="D20">
        <v>91.67</v>
      </c>
      <c r="E20">
        <v>43.998058267904803</v>
      </c>
      <c r="F20">
        <v>15.839883103448299</v>
      </c>
      <c r="G20">
        <v>7.5440475277777796</v>
      </c>
      <c r="H20">
        <v>8.7507131728395002</v>
      </c>
      <c r="I20">
        <v>6.9568844722222201</v>
      </c>
      <c r="J20">
        <v>43.174725521604898</v>
      </c>
      <c r="K20">
        <v>49.775425956790102</v>
      </c>
      <c r="L20">
        <v>300.20886111111099</v>
      </c>
      <c r="M20">
        <v>8.1826317178244706E-2</v>
      </c>
      <c r="N20">
        <v>300</v>
      </c>
      <c r="O20">
        <v>1</v>
      </c>
      <c r="P20">
        <v>25.487281330246901</v>
      </c>
      <c r="Q20">
        <v>1.4894855925925901</v>
      </c>
      <c r="R20">
        <v>19</v>
      </c>
      <c r="S20">
        <v>359</v>
      </c>
      <c r="T20" s="6">
        <v>42745.360729166663</v>
      </c>
      <c r="U20" s="1">
        <f t="shared" si="12"/>
        <v>3.3877193448276</v>
      </c>
      <c r="X20" s="1">
        <f t="shared" si="13"/>
        <v>6.2326870269314796</v>
      </c>
      <c r="Y20" s="1">
        <f t="shared" si="14"/>
        <v>3.5418984734517025</v>
      </c>
      <c r="Z20" s="1">
        <f>(H20-I20)^2</f>
        <v>3.2178214071582798</v>
      </c>
      <c r="AB20" s="1">
        <f t="shared" si="15"/>
        <v>0.51628156415588544</v>
      </c>
      <c r="AC20" s="1">
        <f t="shared" si="0"/>
        <v>0.92962314335222529</v>
      </c>
      <c r="AE20" s="1">
        <f t="shared" si="16"/>
        <v>0.51628156415588544</v>
      </c>
      <c r="AF20" s="1">
        <f t="shared" si="1"/>
        <v>1.7938287006172802</v>
      </c>
    </row>
    <row r="21" spans="1:32" x14ac:dyDescent="0.25">
      <c r="A21">
        <v>250.001033965517</v>
      </c>
      <c r="B21">
        <v>232.38983948275899</v>
      </c>
      <c r="C21">
        <v>25.477047517241399</v>
      </c>
      <c r="D21">
        <v>91.67</v>
      </c>
      <c r="E21">
        <v>45.975723377450201</v>
      </c>
      <c r="F21">
        <v>15.4422002413793</v>
      </c>
      <c r="G21">
        <v>8.4155681203703807</v>
      </c>
      <c r="H21">
        <v>9.2333564043209897</v>
      </c>
      <c r="I21">
        <v>7.3361104845678904</v>
      </c>
      <c r="J21">
        <v>47.798371648148198</v>
      </c>
      <c r="K21">
        <v>54.9931948765432</v>
      </c>
      <c r="L21">
        <v>300.14493024691302</v>
      </c>
      <c r="M21">
        <v>8.5271605392157099E-2</v>
      </c>
      <c r="N21">
        <v>300</v>
      </c>
      <c r="O21">
        <v>1</v>
      </c>
      <c r="P21">
        <v>28.643221796296299</v>
      </c>
      <c r="Q21">
        <v>2.0452749166666702</v>
      </c>
      <c r="R21">
        <v>20</v>
      </c>
      <c r="S21">
        <v>359</v>
      </c>
      <c r="T21" s="6">
        <v>42745.402395833335</v>
      </c>
      <c r="U21" s="1">
        <f t="shared" si="12"/>
        <v>3.7854022068965989</v>
      </c>
      <c r="X21" s="1">
        <f t="shared" si="13"/>
        <v>6.8652258522667395</v>
      </c>
      <c r="Y21" s="1">
        <f t="shared" si="14"/>
        <v>3.9576239785958052</v>
      </c>
      <c r="Z21" s="1">
        <f>(H21-I21)^2</f>
        <v>3.5995420800197837</v>
      </c>
      <c r="AB21" s="1">
        <f t="shared" si="15"/>
        <v>0.52431517294238728</v>
      </c>
      <c r="AC21" s="1">
        <f t="shared" si="0"/>
        <v>0.92955551341764797</v>
      </c>
      <c r="AE21" s="1">
        <f t="shared" si="16"/>
        <v>0.52431517294238728</v>
      </c>
      <c r="AF21" s="1">
        <f t="shared" si="1"/>
        <v>1.8972459197530993</v>
      </c>
    </row>
    <row r="22" spans="1:32" x14ac:dyDescent="0.25">
      <c r="A22">
        <v>249.99963006896601</v>
      </c>
      <c r="B22">
        <v>232.553413172414</v>
      </c>
      <c r="C22">
        <v>25.480375758620699</v>
      </c>
      <c r="D22">
        <v>91.67</v>
      </c>
      <c r="E22">
        <v>43.941949102277597</v>
      </c>
      <c r="F22">
        <v>19.196037689655199</v>
      </c>
      <c r="G22">
        <v>0</v>
      </c>
      <c r="H22">
        <v>0</v>
      </c>
      <c r="I22">
        <v>0</v>
      </c>
      <c r="J22">
        <v>1.9720489537037</v>
      </c>
      <c r="K22">
        <v>3.3058128518518499</v>
      </c>
      <c r="L22">
        <v>300.00935586419803</v>
      </c>
      <c r="M22">
        <v>8.1842344105993295E-2</v>
      </c>
      <c r="N22">
        <v>300</v>
      </c>
      <c r="O22">
        <v>1</v>
      </c>
      <c r="P22">
        <v>-2.2102170061728401</v>
      </c>
      <c r="Q22">
        <v>-2.43489790123457</v>
      </c>
      <c r="R22">
        <v>21</v>
      </c>
      <c r="S22">
        <v>359</v>
      </c>
      <c r="T22" s="6">
        <v>42745.444062499999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300.00065358620702</v>
      </c>
      <c r="B23">
        <v>278.57808713793099</v>
      </c>
      <c r="C23">
        <v>25.560518620689699</v>
      </c>
      <c r="D23">
        <v>91.67</v>
      </c>
      <c r="E23">
        <v>41.144966646262397</v>
      </c>
      <c r="F23">
        <v>24.9250528275862</v>
      </c>
      <c r="G23">
        <v>0</v>
      </c>
      <c r="H23">
        <v>0</v>
      </c>
      <c r="I23">
        <v>0</v>
      </c>
      <c r="J23">
        <v>1.9678557870370399</v>
      </c>
      <c r="K23">
        <v>3.4086769552469098</v>
      </c>
      <c r="L23">
        <v>300.01043472222398</v>
      </c>
      <c r="M23">
        <v>7.5744675149014395E-2</v>
      </c>
      <c r="N23">
        <v>300</v>
      </c>
      <c r="O23">
        <v>1</v>
      </c>
      <c r="P23">
        <v>-2.2498597037037</v>
      </c>
      <c r="Q23">
        <v>-2.3494947824074099</v>
      </c>
      <c r="R23">
        <v>22</v>
      </c>
      <c r="S23">
        <v>719</v>
      </c>
      <c r="T23" s="6">
        <v>42745.527395833335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300.000445172414</v>
      </c>
      <c r="B24">
        <v>278.316884034483</v>
      </c>
      <c r="C24">
        <v>25.563650586206901</v>
      </c>
      <c r="D24">
        <v>91.67</v>
      </c>
      <c r="E24">
        <v>41.547714260388098</v>
      </c>
      <c r="F24">
        <v>22.125203793103399</v>
      </c>
      <c r="G24">
        <v>5.2585435648148202</v>
      </c>
      <c r="H24">
        <v>7.1307966018518503</v>
      </c>
      <c r="I24">
        <v>5.5692882314814796</v>
      </c>
      <c r="J24">
        <v>29.019554864197499</v>
      </c>
      <c r="K24">
        <v>33.658388493827204</v>
      </c>
      <c r="L24">
        <v>300.076803395063</v>
      </c>
      <c r="M24">
        <v>7.6927166998231697E-2</v>
      </c>
      <c r="N24">
        <v>300</v>
      </c>
      <c r="O24">
        <v>1</v>
      </c>
      <c r="P24">
        <v>15.247042092592601</v>
      </c>
      <c r="Q24">
        <v>0.32488083333333301</v>
      </c>
      <c r="R24">
        <v>23</v>
      </c>
      <c r="S24">
        <v>359</v>
      </c>
      <c r="T24" s="6">
        <v>42745.569062499999</v>
      </c>
      <c r="U24" s="1">
        <f>$F$23-F24</f>
        <v>2.7998490344828006</v>
      </c>
      <c r="V24" s="1">
        <f>INDEX(LINEST(U24:U28,G24:G28),1)</f>
        <v>0.52695478259478301</v>
      </c>
      <c r="W24" s="1">
        <f>INDEX(LINEST(U24:U28,G24:G28),2)</f>
        <v>9.3889050040858457E-3</v>
      </c>
      <c r="X24" s="1">
        <f>(J24-$J$23)-((P24-$P$23)+(Q24-$Q$23))/$X$2</f>
        <v>5.362153472819557</v>
      </c>
      <c r="Y24" s="1">
        <f>(J24-$J$2)-(P24-$P$23)/$Y$2</f>
        <v>3.4095003715998367</v>
      </c>
      <c r="Z24" s="1">
        <f>(H24-I24)^2</f>
        <v>2.4383083907367307</v>
      </c>
      <c r="AA24" s="7">
        <f>INDEX(LINEST(U24:U28,Z24:Z28),1)</f>
        <v>1.0617251340265357</v>
      </c>
      <c r="AB24" s="1">
        <f>Z24/X24</f>
        <v>0.4547255879743789</v>
      </c>
      <c r="AC24" s="1">
        <f t="shared" si="0"/>
        <v>0.92772157012810696</v>
      </c>
      <c r="AD24" s="7">
        <f>INDEX(LINEST(U24:U28,X24:X28),1)</f>
        <v>0.63906854329624363</v>
      </c>
      <c r="AE24" s="1">
        <f>Z24/X24</f>
        <v>0.4547255879743789</v>
      </c>
      <c r="AF24" s="1">
        <f t="shared" si="1"/>
        <v>1.5615083703703707</v>
      </c>
    </row>
    <row r="25" spans="1:32" x14ac:dyDescent="0.25">
      <c r="A25">
        <v>300.00025355172397</v>
      </c>
      <c r="B25">
        <v>278.27497486206897</v>
      </c>
      <c r="C25">
        <v>25.574565482758601</v>
      </c>
      <c r="D25">
        <v>91.67</v>
      </c>
      <c r="E25">
        <v>42.283588427335999</v>
      </c>
      <c r="F25">
        <v>21.606278344827601</v>
      </c>
      <c r="G25">
        <v>6.2987171172839602</v>
      </c>
      <c r="H25">
        <v>7.7711319845678997</v>
      </c>
      <c r="I25">
        <v>6.0490999753086401</v>
      </c>
      <c r="J25">
        <v>34.004372904321002</v>
      </c>
      <c r="K25">
        <v>39.293409688271602</v>
      </c>
      <c r="L25">
        <v>300.11550493827298</v>
      </c>
      <c r="M25">
        <v>7.8703073623559605E-2</v>
      </c>
      <c r="N25">
        <v>300</v>
      </c>
      <c r="O25">
        <v>1</v>
      </c>
      <c r="P25">
        <v>18.592752580246898</v>
      </c>
      <c r="Q25">
        <v>0.91231316975308696</v>
      </c>
      <c r="R25">
        <v>24</v>
      </c>
      <c r="S25">
        <v>359</v>
      </c>
      <c r="T25" s="6">
        <v>42745.610729166663</v>
      </c>
      <c r="U25" s="1">
        <f t="shared" ref="U25:U28" si="17">$F$23-F25</f>
        <v>3.3187744827585988</v>
      </c>
      <c r="X25" s="1">
        <f t="shared" ref="X25:X28" si="18">(J25-$J$23)-((P25-$P$23)+(Q25-$Q$23))/$X$2</f>
        <v>6.1177856806053725</v>
      </c>
      <c r="Y25" s="1">
        <f t="shared" ref="Y25:Y28" si="19">(J25-$J$2)-(P25-$P$23)/$Y$2</f>
        <v>3.9333710948509406</v>
      </c>
      <c r="Z25" s="1">
        <f>(H25-I25)^2</f>
        <v>2.9653942409134828</v>
      </c>
      <c r="AB25" s="1">
        <f t="shared" ref="AB25:AB28" si="20">Z25/X25</f>
        <v>0.48471692140415884</v>
      </c>
      <c r="AC25" s="1">
        <f t="shared" si="0"/>
        <v>0.92758246557311896</v>
      </c>
      <c r="AE25" s="1">
        <f t="shared" ref="AE25:AE28" si="21">Z25/X25</f>
        <v>0.48471692140415884</v>
      </c>
      <c r="AF25" s="1">
        <f t="shared" si="1"/>
        <v>1.7220320092592596</v>
      </c>
    </row>
    <row r="26" spans="1:32" x14ac:dyDescent="0.25">
      <c r="A26">
        <v>299.99993999999998</v>
      </c>
      <c r="B26">
        <v>278.22672448275898</v>
      </c>
      <c r="C26">
        <v>25.5719333103448</v>
      </c>
      <c r="D26">
        <v>91.67</v>
      </c>
      <c r="E26">
        <v>43.307396282899298</v>
      </c>
      <c r="F26">
        <v>21.1225343103448</v>
      </c>
      <c r="G26">
        <v>7.2434855493827097</v>
      </c>
      <c r="H26">
        <v>8.3255301296296196</v>
      </c>
      <c r="I26">
        <v>6.4751380401234497</v>
      </c>
      <c r="J26">
        <v>38.675129009259301</v>
      </c>
      <c r="K26">
        <v>44.575583435185202</v>
      </c>
      <c r="L26">
        <v>300.24360555555597</v>
      </c>
      <c r="M26">
        <v>8.0981272586633707E-2</v>
      </c>
      <c r="N26">
        <v>300</v>
      </c>
      <c r="O26">
        <v>1</v>
      </c>
      <c r="P26">
        <v>21.657194006172801</v>
      </c>
      <c r="Q26">
        <v>1.4312064351851801</v>
      </c>
      <c r="R26">
        <v>25</v>
      </c>
      <c r="S26">
        <v>359</v>
      </c>
      <c r="T26" s="6">
        <v>42745.652395833335</v>
      </c>
      <c r="U26" s="1">
        <f t="shared" si="17"/>
        <v>3.8025185172413991</v>
      </c>
      <c r="X26" s="1">
        <f t="shared" si="18"/>
        <v>6.9354937303200153</v>
      </c>
      <c r="Y26" s="1">
        <f t="shared" si="19"/>
        <v>4.5182052985547081</v>
      </c>
      <c r="Z26" s="1">
        <f>(H26-I26)^2</f>
        <v>3.4239508849070095</v>
      </c>
      <c r="AB26" s="1">
        <f t="shared" si="20"/>
        <v>0.49368523973116224</v>
      </c>
      <c r="AC26" s="1">
        <f t="shared" si="0"/>
        <v>0.92742260042705005</v>
      </c>
      <c r="AE26" s="1">
        <f t="shared" si="21"/>
        <v>0.49368523973116224</v>
      </c>
      <c r="AF26" s="1">
        <f t="shared" si="1"/>
        <v>1.8503920895061698</v>
      </c>
    </row>
    <row r="27" spans="1:32" x14ac:dyDescent="0.25">
      <c r="A27">
        <v>299.997504931035</v>
      </c>
      <c r="B27">
        <v>278.18596672413798</v>
      </c>
      <c r="C27">
        <v>25.577351379310301</v>
      </c>
      <c r="D27">
        <v>91.67</v>
      </c>
      <c r="E27">
        <v>44.603193111575898</v>
      </c>
      <c r="F27">
        <v>20.585413448275901</v>
      </c>
      <c r="G27">
        <v>8.2183059907407401</v>
      </c>
      <c r="H27">
        <v>8.8541021697530802</v>
      </c>
      <c r="I27">
        <v>6.8774404320987701</v>
      </c>
      <c r="J27">
        <v>43.3557623549383</v>
      </c>
      <c r="K27">
        <v>49.808185635802502</v>
      </c>
      <c r="L27">
        <v>300.17078518518503</v>
      </c>
      <c r="M27">
        <v>8.3709014371257495E-2</v>
      </c>
      <c r="N27">
        <v>300</v>
      </c>
      <c r="O27">
        <v>1</v>
      </c>
      <c r="P27">
        <v>24.8035806604938</v>
      </c>
      <c r="Q27">
        <v>1.9305307160493801</v>
      </c>
      <c r="R27">
        <v>26</v>
      </c>
      <c r="S27">
        <v>359</v>
      </c>
      <c r="T27" s="6">
        <v>42745.694062499999</v>
      </c>
      <c r="U27" s="1">
        <f t="shared" si="17"/>
        <v>4.3396393793102988</v>
      </c>
      <c r="X27" s="1">
        <f t="shared" si="18"/>
        <v>7.6960077908536419</v>
      </c>
      <c r="Y27" s="1">
        <f t="shared" si="19"/>
        <v>5.0036564384723761</v>
      </c>
      <c r="Z27" s="1">
        <f>(H27-I27)^2</f>
        <v>3.9071916251065564</v>
      </c>
      <c r="AB27" s="1">
        <f t="shared" si="20"/>
        <v>0.50769070553048001</v>
      </c>
      <c r="AC27" s="1">
        <f t="shared" si="0"/>
        <v>0.9272942679576246</v>
      </c>
      <c r="AE27" s="1">
        <f t="shared" si="21"/>
        <v>0.50769070553048001</v>
      </c>
      <c r="AF27" s="1">
        <f t="shared" si="1"/>
        <v>1.9766617376543101</v>
      </c>
    </row>
    <row r="28" spans="1:32" x14ac:dyDescent="0.25">
      <c r="A28">
        <v>299.99829834482802</v>
      </c>
      <c r="B28">
        <v>278.14077444827598</v>
      </c>
      <c r="C28">
        <v>25.580986965517202</v>
      </c>
      <c r="D28">
        <v>91.67</v>
      </c>
      <c r="E28">
        <v>46.085877215003002</v>
      </c>
      <c r="F28">
        <v>20.008082241379299</v>
      </c>
      <c r="G28">
        <v>9.2854052129629707</v>
      </c>
      <c r="H28">
        <v>9.3952863209876494</v>
      </c>
      <c r="I28">
        <v>7.2876840802469198</v>
      </c>
      <c r="J28">
        <v>48.485449780864201</v>
      </c>
      <c r="K28">
        <v>55.654658929012399</v>
      </c>
      <c r="L28">
        <v>300.125100308642</v>
      </c>
      <c r="M28">
        <v>8.6521319508893996E-2</v>
      </c>
      <c r="N28">
        <v>300</v>
      </c>
      <c r="O28">
        <v>1</v>
      </c>
      <c r="P28">
        <v>28.111241253086401</v>
      </c>
      <c r="Q28">
        <v>2.4784591604938302</v>
      </c>
      <c r="R28">
        <v>27</v>
      </c>
      <c r="S28">
        <v>359</v>
      </c>
      <c r="T28" s="6">
        <v>42745.735729166663</v>
      </c>
      <c r="U28" s="1">
        <f t="shared" si="17"/>
        <v>4.9169705862069009</v>
      </c>
      <c r="X28" s="1">
        <f t="shared" si="18"/>
        <v>8.679900553298836</v>
      </c>
      <c r="Y28" s="1">
        <f t="shared" si="19"/>
        <v>5.7231297409414736</v>
      </c>
      <c r="Z28" s="1">
        <f>(H28-I28)^2</f>
        <v>4.4419872051753444</v>
      </c>
      <c r="AB28" s="1">
        <f t="shared" si="20"/>
        <v>0.51175554119535926</v>
      </c>
      <c r="AC28" s="1">
        <f t="shared" si="0"/>
        <v>0.92714117374283145</v>
      </c>
      <c r="AE28" s="1">
        <f t="shared" si="21"/>
        <v>0.51175554119535926</v>
      </c>
      <c r="AF28" s="1">
        <f t="shared" si="1"/>
        <v>2.1076022407407295</v>
      </c>
    </row>
    <row r="29" spans="1:32" x14ac:dyDescent="0.25">
      <c r="A29">
        <v>300.000618793103</v>
      </c>
      <c r="B29">
        <v>278.58359820689702</v>
      </c>
      <c r="C29">
        <v>25.556473137931</v>
      </c>
      <c r="D29">
        <v>91.67</v>
      </c>
      <c r="E29">
        <v>44.875474929507803</v>
      </c>
      <c r="F29">
        <v>24.910299103448299</v>
      </c>
      <c r="G29">
        <v>0</v>
      </c>
      <c r="H29">
        <v>0</v>
      </c>
      <c r="I29">
        <v>0</v>
      </c>
      <c r="J29">
        <v>2.25968874074074</v>
      </c>
      <c r="K29">
        <v>3.3760609074074099</v>
      </c>
      <c r="L29">
        <v>300.01041234567901</v>
      </c>
      <c r="M29">
        <v>8.3858409823772004E-2</v>
      </c>
      <c r="N29">
        <v>300</v>
      </c>
      <c r="O29">
        <v>1</v>
      </c>
      <c r="P29">
        <v>-1.98431410185185</v>
      </c>
      <c r="Q29">
        <v>-2.0992832191358</v>
      </c>
      <c r="R29">
        <v>28</v>
      </c>
      <c r="S29">
        <v>359</v>
      </c>
      <c r="T29" s="6">
        <v>42745.777395833335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350.00059555172402</v>
      </c>
      <c r="B30">
        <v>324.41433296551702</v>
      </c>
      <c r="C30">
        <v>25.635748275862099</v>
      </c>
      <c r="D30">
        <v>91.67</v>
      </c>
      <c r="E30">
        <v>42.662902282784501</v>
      </c>
      <c r="F30">
        <v>31.276053137931001</v>
      </c>
      <c r="G30">
        <v>0</v>
      </c>
      <c r="H30">
        <v>0</v>
      </c>
      <c r="I30">
        <v>0</v>
      </c>
      <c r="J30">
        <v>2.2578036975308602</v>
      </c>
      <c r="K30">
        <v>3.3999450679012302</v>
      </c>
      <c r="L30">
        <v>300.01053456790402</v>
      </c>
      <c r="M30">
        <v>7.8987167992223398E-2</v>
      </c>
      <c r="N30">
        <v>300</v>
      </c>
      <c r="O30">
        <v>1</v>
      </c>
      <c r="P30">
        <v>-2.2044773024691402</v>
      </c>
      <c r="Q30">
        <v>-2.3795725308642002</v>
      </c>
      <c r="R30">
        <v>29</v>
      </c>
      <c r="S30">
        <v>719</v>
      </c>
      <c r="T30" s="6">
        <v>42745.860729166663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350.001344862069</v>
      </c>
      <c r="B31">
        <v>324.55197562068997</v>
      </c>
      <c r="C31">
        <v>25.6258737241379</v>
      </c>
      <c r="D31">
        <v>91.67</v>
      </c>
      <c r="E31">
        <v>42.9134878281779</v>
      </c>
      <c r="F31">
        <v>29.155914724137901</v>
      </c>
      <c r="G31">
        <v>4.9025170277777796</v>
      </c>
      <c r="H31">
        <v>7.0420587839506101</v>
      </c>
      <c r="I31">
        <v>5.5923646851851796</v>
      </c>
      <c r="J31">
        <v>28.889568654321</v>
      </c>
      <c r="K31">
        <v>33.552073188271599</v>
      </c>
      <c r="L31">
        <v>300.08342376543197</v>
      </c>
      <c r="M31">
        <v>7.9613998539518893E-2</v>
      </c>
      <c r="N31">
        <v>300</v>
      </c>
      <c r="O31">
        <v>1</v>
      </c>
      <c r="P31">
        <v>15.5455233796296</v>
      </c>
      <c r="Q31">
        <v>0.14415456790123499</v>
      </c>
      <c r="R31">
        <v>30</v>
      </c>
      <c r="S31">
        <v>359</v>
      </c>
      <c r="T31" s="6">
        <v>42745.902395833335</v>
      </c>
      <c r="U31" s="1">
        <f>$F$30-F31</f>
        <v>2.1201384137931001</v>
      </c>
      <c r="V31" s="1">
        <f>INDEX(LINEST(U31:U35,G31:G35),1)</f>
        <v>0.42203911819056589</v>
      </c>
      <c r="W31" s="1">
        <f>INDEX(LINEST(U31:U35,G31:G35),2)</f>
        <v>6.9234750515259957E-2</v>
      </c>
      <c r="X31" s="1">
        <f>(J31-$J$30)-((P31-$P$30)+(Q31-$Q$30))/$X$2</f>
        <v>4.8320576655383398</v>
      </c>
      <c r="Y31" s="1">
        <f>(J31-$J$2)-(P31-$P$30)/$Y$2</f>
        <v>2.9420489806534142</v>
      </c>
      <c r="Z31" s="1">
        <f>(H31-I31)^2</f>
        <v>2.101612979995314</v>
      </c>
      <c r="AA31" s="7">
        <f>INDEX(LINEST(U31:U35,Z31:Z35),1)</f>
        <v>0.92555257218932374</v>
      </c>
      <c r="AB31" s="1">
        <f>Z31/X31</f>
        <v>0.434931270581427</v>
      </c>
      <c r="AC31" s="1">
        <f t="shared" si="0"/>
        <v>0.92728779584716081</v>
      </c>
      <c r="AD31" s="7">
        <f>INDEX(LINEST(U31:U35,X31:X35),1)</f>
        <v>0.46626759893250669</v>
      </c>
      <c r="AE31" s="1">
        <f>Z31/X31</f>
        <v>0.434931270581427</v>
      </c>
      <c r="AF31" s="1">
        <f t="shared" si="1"/>
        <v>1.4496940987654305</v>
      </c>
    </row>
    <row r="32" spans="1:32" x14ac:dyDescent="0.25">
      <c r="A32">
        <v>350.00030941379299</v>
      </c>
      <c r="B32">
        <v>324.585135655172</v>
      </c>
      <c r="C32">
        <v>25.621487551724101</v>
      </c>
      <c r="D32">
        <v>91.67</v>
      </c>
      <c r="E32">
        <v>43.417102733198902</v>
      </c>
      <c r="F32">
        <v>28.747448965517201</v>
      </c>
      <c r="G32">
        <v>5.7848154382716102</v>
      </c>
      <c r="H32">
        <v>7.6362834259259298</v>
      </c>
      <c r="I32">
        <v>6.0563281913580198</v>
      </c>
      <c r="J32">
        <v>33.557707000000001</v>
      </c>
      <c r="K32">
        <v>38.869701703703697</v>
      </c>
      <c r="L32">
        <v>300.10174691357997</v>
      </c>
      <c r="M32">
        <v>8.06584969909728E-2</v>
      </c>
      <c r="N32">
        <v>300</v>
      </c>
      <c r="O32">
        <v>1</v>
      </c>
      <c r="P32">
        <v>18.723643570987701</v>
      </c>
      <c r="Q32">
        <v>0.58364199382715998</v>
      </c>
      <c r="R32">
        <v>31</v>
      </c>
      <c r="S32">
        <v>359</v>
      </c>
      <c r="T32" s="6">
        <v>42745.944062499999</v>
      </c>
      <c r="U32" s="1">
        <f t="shared" ref="U32:U35" si="22">$F$30-F32</f>
        <v>2.5286041724138002</v>
      </c>
      <c r="X32" s="1">
        <f t="shared" ref="X32:X35" si="23">(J32-$J$30)-((P32-$P$30)+(Q32-$Q$30))/$X$2</f>
        <v>5.6102953474710766</v>
      </c>
      <c r="Y32" s="1">
        <f t="shared" ref="Y32:Y35" si="24">(J32-$J$2)-(P32-$P$30)/$Y$2</f>
        <v>3.3726937378549486</v>
      </c>
      <c r="Z32" s="1">
        <f>(H32-I32)^2</f>
        <v>2.4962585432385396</v>
      </c>
      <c r="AB32" s="1">
        <f t="shared" ref="AB32:AB35" si="25">Z32/X32</f>
        <v>0.44494244752440082</v>
      </c>
      <c r="AC32" s="1">
        <f t="shared" si="0"/>
        <v>0.92738528202678372</v>
      </c>
      <c r="AE32" s="1">
        <f t="shared" ref="AE32:AE35" si="26">Z32/X32</f>
        <v>0.44494244752440082</v>
      </c>
      <c r="AF32" s="1">
        <f t="shared" si="1"/>
        <v>1.57995523456791</v>
      </c>
    </row>
    <row r="33" spans="1:32" x14ac:dyDescent="0.25">
      <c r="A33">
        <v>349.99968110344798</v>
      </c>
      <c r="B33">
        <v>324.62020141379298</v>
      </c>
      <c r="C33">
        <v>25.6240926896552</v>
      </c>
      <c r="D33">
        <v>91.67</v>
      </c>
      <c r="E33">
        <v>44.172149330321403</v>
      </c>
      <c r="F33">
        <v>28.350082172413799</v>
      </c>
      <c r="G33">
        <v>6.7410304845678999</v>
      </c>
      <c r="H33">
        <v>8.2195609629629605</v>
      </c>
      <c r="I33">
        <v>6.50554781790124</v>
      </c>
      <c r="J33">
        <v>38.454672194444399</v>
      </c>
      <c r="K33">
        <v>44.370791712962998</v>
      </c>
      <c r="L33">
        <v>300.21080030864198</v>
      </c>
      <c r="M33">
        <v>8.2095074055989495E-2</v>
      </c>
      <c r="N33">
        <v>300</v>
      </c>
      <c r="O33">
        <v>1</v>
      </c>
      <c r="P33">
        <v>21.9286783518519</v>
      </c>
      <c r="Q33">
        <v>1.0547196080246899</v>
      </c>
      <c r="R33">
        <v>32</v>
      </c>
      <c r="S33">
        <v>359</v>
      </c>
      <c r="T33" s="6">
        <v>42745.985729166663</v>
      </c>
      <c r="U33" s="1">
        <f t="shared" si="22"/>
        <v>2.9259709655172017</v>
      </c>
      <c r="X33" s="1">
        <f t="shared" si="23"/>
        <v>6.5544515149673792</v>
      </c>
      <c r="Y33" s="1">
        <f t="shared" si="24"/>
        <v>3.9962792244804177</v>
      </c>
      <c r="Z33" s="1">
        <f>(H33-I33)^2</f>
        <v>2.9378410614443702</v>
      </c>
      <c r="AB33" s="1">
        <f t="shared" si="25"/>
        <v>0.44822073284632291</v>
      </c>
      <c r="AC33" s="1">
        <f t="shared" si="0"/>
        <v>0.92748713481783518</v>
      </c>
      <c r="AE33" s="1">
        <f t="shared" si="26"/>
        <v>0.44822073284632291</v>
      </c>
      <c r="AF33" s="1">
        <f t="shared" si="1"/>
        <v>1.7140131450617204</v>
      </c>
    </row>
    <row r="34" spans="1:32" x14ac:dyDescent="0.25">
      <c r="A34">
        <v>349.99956741379299</v>
      </c>
      <c r="B34">
        <v>324.648924724138</v>
      </c>
      <c r="C34">
        <v>25.624226137931</v>
      </c>
      <c r="D34">
        <v>91.67</v>
      </c>
      <c r="E34">
        <v>45.156358499999698</v>
      </c>
      <c r="F34">
        <v>27.976293931034501</v>
      </c>
      <c r="G34">
        <v>7.6673671080246901</v>
      </c>
      <c r="H34">
        <v>8.7501035246913599</v>
      </c>
      <c r="I34">
        <v>6.9168151820987598</v>
      </c>
      <c r="J34">
        <v>43.164511623456796</v>
      </c>
      <c r="K34">
        <v>49.664281731481502</v>
      </c>
      <c r="L34">
        <v>300.21554351851802</v>
      </c>
      <c r="M34">
        <v>8.3863014668569602E-2</v>
      </c>
      <c r="N34">
        <v>300</v>
      </c>
      <c r="O34">
        <v>1</v>
      </c>
      <c r="P34">
        <v>25.173503003086399</v>
      </c>
      <c r="Q34">
        <v>1.4522172530864199</v>
      </c>
      <c r="R34">
        <v>33</v>
      </c>
      <c r="S34">
        <v>359</v>
      </c>
      <c r="T34" s="6">
        <v>42746.027395833335</v>
      </c>
      <c r="U34" s="1">
        <f t="shared" si="22"/>
        <v>3.2997592068964998</v>
      </c>
      <c r="X34" s="1">
        <f t="shared" si="23"/>
        <v>7.3478153565644746</v>
      </c>
      <c r="Y34" s="1">
        <f t="shared" si="24"/>
        <v>4.3796857851801505</v>
      </c>
      <c r="Z34" s="1">
        <f>(H34-I34)^2</f>
        <v>3.3609461470859228</v>
      </c>
      <c r="AB34" s="1">
        <f t="shared" si="25"/>
        <v>0.4574075400633581</v>
      </c>
      <c r="AC34" s="1">
        <f t="shared" si="0"/>
        <v>0.92756950279403128</v>
      </c>
      <c r="AE34" s="1">
        <f t="shared" si="26"/>
        <v>0.4574075400633581</v>
      </c>
      <c r="AF34" s="1">
        <f t="shared" si="1"/>
        <v>1.8332883425926001</v>
      </c>
    </row>
    <row r="35" spans="1:32" x14ac:dyDescent="0.25">
      <c r="A35">
        <v>349.99975479310302</v>
      </c>
      <c r="B35">
        <v>324.67269893103401</v>
      </c>
      <c r="C35">
        <v>25.619326896551701</v>
      </c>
      <c r="D35">
        <v>91.67</v>
      </c>
      <c r="E35">
        <v>46.338505515846897</v>
      </c>
      <c r="F35">
        <v>27.600018413793102</v>
      </c>
      <c r="G35">
        <v>8.5607086882715997</v>
      </c>
      <c r="H35">
        <v>9.2364890771605008</v>
      </c>
      <c r="I35">
        <v>7.2958081111111097</v>
      </c>
      <c r="J35">
        <v>47.7862392839506</v>
      </c>
      <c r="K35">
        <v>54.960014024691397</v>
      </c>
      <c r="L35">
        <v>300.14685277777699</v>
      </c>
      <c r="M35">
        <v>8.5911953153988904E-2</v>
      </c>
      <c r="N35">
        <v>300</v>
      </c>
      <c r="O35">
        <v>1</v>
      </c>
      <c r="P35">
        <v>28.2802156882716</v>
      </c>
      <c r="Q35">
        <v>1.9222158333333299</v>
      </c>
      <c r="R35">
        <v>34</v>
      </c>
      <c r="S35">
        <v>359</v>
      </c>
      <c r="T35" s="6">
        <v>42746.069062499999</v>
      </c>
      <c r="U35" s="1">
        <f t="shared" si="22"/>
        <v>3.6760347241378994</v>
      </c>
      <c r="X35" s="1">
        <f t="shared" si="23"/>
        <v>8.1236169251957975</v>
      </c>
      <c r="Y35" s="1">
        <f t="shared" si="24"/>
        <v>4.8591298654270219</v>
      </c>
      <c r="Z35" s="1">
        <f>(H35-I35)^2</f>
        <v>3.7662426119863981</v>
      </c>
      <c r="AB35" s="1">
        <f t="shared" si="25"/>
        <v>0.46361647116879817</v>
      </c>
      <c r="AC35" s="1">
        <f t="shared" si="0"/>
        <v>0.9276369325543079</v>
      </c>
      <c r="AE35" s="1">
        <f t="shared" si="26"/>
        <v>0.46361647116879817</v>
      </c>
      <c r="AF35" s="1">
        <f t="shared" si="1"/>
        <v>1.9406809660493911</v>
      </c>
    </row>
    <row r="36" spans="1:32" x14ac:dyDescent="0.25">
      <c r="A36">
        <v>349.99938327586199</v>
      </c>
      <c r="B36">
        <v>324.432362551724</v>
      </c>
      <c r="C36">
        <v>25.616440241379301</v>
      </c>
      <c r="D36">
        <v>91.67</v>
      </c>
      <c r="E36">
        <v>45.089755655278701</v>
      </c>
      <c r="F36">
        <v>31.268018137931001</v>
      </c>
      <c r="G36">
        <v>0</v>
      </c>
      <c r="H36">
        <v>0</v>
      </c>
      <c r="I36">
        <v>0</v>
      </c>
      <c r="J36">
        <v>2.12614178395062</v>
      </c>
      <c r="K36">
        <v>3.40063172839506</v>
      </c>
      <c r="L36">
        <v>300.01089999999999</v>
      </c>
      <c r="M36">
        <v>8.3804287556561094E-2</v>
      </c>
      <c r="N36">
        <v>300</v>
      </c>
      <c r="O36">
        <v>1</v>
      </c>
      <c r="P36">
        <v>-2.3449611419753098</v>
      </c>
      <c r="Q36">
        <v>-2.6190293858024698</v>
      </c>
      <c r="R36">
        <v>35</v>
      </c>
      <c r="S36">
        <v>359</v>
      </c>
      <c r="T36" s="6">
        <v>42746.110729166663</v>
      </c>
      <c r="X36" s="1"/>
      <c r="Y36" s="1"/>
      <c r="AC36" s="1"/>
      <c r="AF36" s="1">
        <f t="shared" si="1"/>
        <v>0</v>
      </c>
    </row>
    <row r="37" spans="1:32" x14ac:dyDescent="0.25">
      <c r="A37">
        <v>400.00001679310401</v>
      </c>
      <c r="B37">
        <v>370.07459437930999</v>
      </c>
      <c r="C37">
        <v>25.708972931034499</v>
      </c>
      <c r="D37">
        <v>91.67</v>
      </c>
      <c r="E37">
        <v>43.279426742593799</v>
      </c>
      <c r="F37">
        <v>38.331174517241401</v>
      </c>
      <c r="G37">
        <v>0</v>
      </c>
      <c r="H37">
        <v>0</v>
      </c>
      <c r="I37">
        <v>0</v>
      </c>
      <c r="J37">
        <v>2.1243483256172802</v>
      </c>
      <c r="K37">
        <v>3.3944045787036998</v>
      </c>
      <c r="L37">
        <v>300.01058225308998</v>
      </c>
      <c r="M37">
        <v>7.9883185145240093E-2</v>
      </c>
      <c r="N37">
        <v>300</v>
      </c>
      <c r="O37">
        <v>1</v>
      </c>
      <c r="P37">
        <v>-2.5085853950617301</v>
      </c>
      <c r="Q37">
        <v>-2.7502991049382701</v>
      </c>
      <c r="R37">
        <v>36</v>
      </c>
      <c r="S37">
        <v>719</v>
      </c>
      <c r="T37" s="6">
        <v>42746.194062499999</v>
      </c>
      <c r="X37" s="1"/>
      <c r="Y37" s="1"/>
      <c r="AC37" s="1"/>
      <c r="AF37" s="1">
        <f t="shared" si="1"/>
        <v>0</v>
      </c>
    </row>
    <row r="38" spans="1:32" x14ac:dyDescent="0.25">
      <c r="A38">
        <v>399.99967062068998</v>
      </c>
      <c r="B38">
        <v>370.40504193103402</v>
      </c>
      <c r="C38">
        <v>25.716809724137899</v>
      </c>
      <c r="D38">
        <v>91.67</v>
      </c>
      <c r="E38">
        <v>43.444480120432502</v>
      </c>
      <c r="F38">
        <v>36.632574620689603</v>
      </c>
      <c r="G38">
        <v>4.7148784876543202</v>
      </c>
      <c r="H38">
        <v>6.9609867222222199</v>
      </c>
      <c r="I38">
        <v>5.5576875740740803</v>
      </c>
      <c r="J38">
        <v>29.085174006172799</v>
      </c>
      <c r="K38">
        <v>33.606819435185201</v>
      </c>
      <c r="L38">
        <v>300.083962654321</v>
      </c>
      <c r="M38">
        <v>8.05443610174255E-2</v>
      </c>
      <c r="N38">
        <v>300</v>
      </c>
      <c r="O38">
        <v>1</v>
      </c>
      <c r="P38">
        <v>15.6078325648148</v>
      </c>
      <c r="Q38">
        <v>-7.4660407407407495E-2</v>
      </c>
      <c r="R38">
        <v>37</v>
      </c>
      <c r="S38">
        <v>359</v>
      </c>
      <c r="T38" s="6">
        <v>42746.235729166663</v>
      </c>
      <c r="U38" s="1">
        <f>$F$37-F38</f>
        <v>1.6985998965517979</v>
      </c>
      <c r="V38" s="1">
        <f>INDEX(LINEST(U38:U42,G38:G42),1)</f>
        <v>0.35015282484442206</v>
      </c>
      <c r="W38" s="1">
        <f>INDEX(LINEST(U38:U42,G38:G42),2)</f>
        <v>3.5746407387174717E-2</v>
      </c>
      <c r="X38" s="1">
        <f>(J38-$J$37)-((P38-$P$37)+(Q38-$Q$37))/$X$2</f>
        <v>4.6037755113002596</v>
      </c>
      <c r="Y38" s="1">
        <f>(J38-$J$2)-(P38-$P$37)/$Y$2</f>
        <v>2.6490979621348316</v>
      </c>
      <c r="Z38" s="1">
        <f>(H38-I38)^2</f>
        <v>1.9692484991932944</v>
      </c>
      <c r="AA38" s="7">
        <f>INDEX(LINEST(U38:U42,Z38:Z42),1)</f>
        <v>0.8029904680164639</v>
      </c>
      <c r="AB38" s="1">
        <f>Z38/X38</f>
        <v>0.42774642124917878</v>
      </c>
      <c r="AC38" s="1">
        <f t="shared" si="0"/>
        <v>0.92601336735169504</v>
      </c>
      <c r="AD38" s="7">
        <f>INDEX(LINEST(U38:U42,X38:X42),1)</f>
        <v>0.46821100723218795</v>
      </c>
      <c r="AE38" s="1">
        <f>Z38/X38</f>
        <v>0.42774642124917878</v>
      </c>
      <c r="AF38" s="1">
        <f t="shared" si="1"/>
        <v>1.4032991481481396</v>
      </c>
    </row>
    <row r="39" spans="1:32" x14ac:dyDescent="0.25">
      <c r="A39">
        <v>399.99959799999999</v>
      </c>
      <c r="B39">
        <v>370.46646013793099</v>
      </c>
      <c r="C39">
        <v>25.718027793103399</v>
      </c>
      <c r="D39">
        <v>91.67</v>
      </c>
      <c r="E39">
        <v>43.823888959123103</v>
      </c>
      <c r="F39">
        <v>36.343104931034503</v>
      </c>
      <c r="G39">
        <v>5.61267511419753</v>
      </c>
      <c r="H39">
        <v>7.5728673024691302</v>
      </c>
      <c r="I39">
        <v>6.0344722592592497</v>
      </c>
      <c r="J39">
        <v>33.998892083333303</v>
      </c>
      <c r="K39">
        <v>39.153588358024699</v>
      </c>
      <c r="L39">
        <v>300.101486728395</v>
      </c>
      <c r="M39">
        <v>8.1607431368507899E-2</v>
      </c>
      <c r="N39">
        <v>300</v>
      </c>
      <c r="O39">
        <v>1</v>
      </c>
      <c r="P39">
        <v>19.013700734567902</v>
      </c>
      <c r="Q39">
        <v>0.44437240432098801</v>
      </c>
      <c r="R39">
        <v>38</v>
      </c>
      <c r="S39">
        <v>359</v>
      </c>
      <c r="T39" s="6">
        <v>42746.277395833335</v>
      </c>
      <c r="U39" s="1">
        <f t="shared" ref="U39:U42" si="27">$F$37-F39</f>
        <v>1.9880695862068976</v>
      </c>
      <c r="X39" s="1">
        <f t="shared" ref="X39:X42" si="28">(J39-$J$37)-((P39-$P$37)+(Q39-$Q$37))/$X$2</f>
        <v>5.2971699524591536</v>
      </c>
      <c r="Y39" s="1">
        <f t="shared" ref="Y39:Y42" si="29">(J39-$J$2)-(P39-$P$37)/$Y$2</f>
        <v>3.0216584796245307</v>
      </c>
      <c r="Z39" s="1">
        <f>(H39-I39)^2</f>
        <v>2.3666593089727304</v>
      </c>
      <c r="AB39" s="1">
        <f t="shared" ref="AB39:AB42" si="30">Z39/X39</f>
        <v>0.4467780588904901</v>
      </c>
      <c r="AC39" s="1">
        <f t="shared" si="0"/>
        <v>0.92616708114274404</v>
      </c>
      <c r="AE39" s="1">
        <f t="shared" ref="AE39:AE42" si="31">Z39/X39</f>
        <v>0.4467780588904901</v>
      </c>
      <c r="AF39" s="1">
        <f t="shared" si="1"/>
        <v>1.5383950432098805</v>
      </c>
    </row>
    <row r="40" spans="1:32" x14ac:dyDescent="0.25">
      <c r="A40">
        <v>400.00022517241399</v>
      </c>
      <c r="B40">
        <v>370.51757700000002</v>
      </c>
      <c r="C40">
        <v>25.7233712758621</v>
      </c>
      <c r="D40">
        <v>91.67</v>
      </c>
      <c r="E40">
        <v>44.400272710013297</v>
      </c>
      <c r="F40">
        <v>36.040034827586197</v>
      </c>
      <c r="G40">
        <v>6.4645176296296301</v>
      </c>
      <c r="H40">
        <v>8.1160497067901307</v>
      </c>
      <c r="I40">
        <v>6.4599306512345596</v>
      </c>
      <c r="J40">
        <v>38.676216700617303</v>
      </c>
      <c r="K40">
        <v>44.249574595679</v>
      </c>
      <c r="L40">
        <v>300.20514290123498</v>
      </c>
      <c r="M40">
        <v>8.3032262029569801E-2</v>
      </c>
      <c r="N40">
        <v>300</v>
      </c>
      <c r="O40">
        <v>1</v>
      </c>
      <c r="P40">
        <v>22.245794033950599</v>
      </c>
      <c r="Q40">
        <v>0.99939454629629598</v>
      </c>
      <c r="R40">
        <v>39</v>
      </c>
      <c r="S40">
        <v>359</v>
      </c>
      <c r="T40" s="6">
        <v>42746.319062499999</v>
      </c>
      <c r="U40" s="1">
        <f t="shared" si="27"/>
        <v>2.2911396896552034</v>
      </c>
      <c r="X40" s="1">
        <f t="shared" si="28"/>
        <v>5.9023274284979905</v>
      </c>
      <c r="Y40" s="1">
        <f t="shared" si="29"/>
        <v>3.3895253643982741</v>
      </c>
      <c r="Z40" s="1">
        <f>(H40-I40)^2</f>
        <v>2.7427303261742768</v>
      </c>
      <c r="AB40" s="1">
        <f t="shared" si="30"/>
        <v>0.46468623765798772</v>
      </c>
      <c r="AC40" s="1">
        <f t="shared" si="0"/>
        <v>0.9262934210606858</v>
      </c>
      <c r="AE40" s="1">
        <f t="shared" si="31"/>
        <v>0.46468623765798772</v>
      </c>
      <c r="AF40" s="1">
        <f t="shared" si="1"/>
        <v>1.6561190555555712</v>
      </c>
    </row>
    <row r="41" spans="1:32" x14ac:dyDescent="0.25">
      <c r="A41">
        <v>400.00051562069001</v>
      </c>
      <c r="B41">
        <v>370.57276334482799</v>
      </c>
      <c r="C41">
        <v>25.735170689655199</v>
      </c>
      <c r="D41">
        <v>91.67</v>
      </c>
      <c r="E41">
        <v>45.167548934819898</v>
      </c>
      <c r="F41">
        <v>35.723786448275902</v>
      </c>
      <c r="G41">
        <v>7.3238953055555598</v>
      </c>
      <c r="H41">
        <v>8.6310644660493807</v>
      </c>
      <c r="I41">
        <v>6.86775174691358</v>
      </c>
      <c r="J41">
        <v>43.420140901234603</v>
      </c>
      <c r="K41">
        <v>49.840185067901302</v>
      </c>
      <c r="L41">
        <v>300.24141635802602</v>
      </c>
      <c r="M41">
        <v>8.47991737042883E-2</v>
      </c>
      <c r="N41">
        <v>300</v>
      </c>
      <c r="O41">
        <v>1</v>
      </c>
      <c r="P41">
        <v>25.553586361111101</v>
      </c>
      <c r="Q41">
        <v>1.5920561481481501</v>
      </c>
      <c r="R41">
        <v>40</v>
      </c>
      <c r="S41">
        <v>359</v>
      </c>
      <c r="T41" s="6">
        <v>42746.360729166663</v>
      </c>
      <c r="U41" s="1">
        <f t="shared" si="27"/>
        <v>2.6073880689654985</v>
      </c>
      <c r="X41" s="1">
        <f t="shared" si="28"/>
        <v>6.4522151463063011</v>
      </c>
      <c r="Y41" s="1">
        <f t="shared" si="29"/>
        <v>3.7230597954682381</v>
      </c>
      <c r="Z41" s="1">
        <f>(H41-I41)^2</f>
        <v>3.1092717454660912</v>
      </c>
      <c r="AB41" s="1">
        <f t="shared" si="30"/>
        <v>0.48189213703545758</v>
      </c>
      <c r="AC41" s="1">
        <f t="shared" si="0"/>
        <v>0.92643071414495981</v>
      </c>
      <c r="AE41" s="1">
        <f t="shared" si="31"/>
        <v>0.48189213703545758</v>
      </c>
      <c r="AF41" s="1">
        <f t="shared" si="1"/>
        <v>1.7633127191358007</v>
      </c>
    </row>
    <row r="42" spans="1:32" x14ac:dyDescent="0.25">
      <c r="A42">
        <v>400.00044506896597</v>
      </c>
      <c r="B42">
        <v>370.63039217241402</v>
      </c>
      <c r="C42">
        <v>25.7368942413793</v>
      </c>
      <c r="D42">
        <v>91.67</v>
      </c>
      <c r="E42">
        <v>46.125329980615902</v>
      </c>
      <c r="F42">
        <v>35.407694620689703</v>
      </c>
      <c r="G42">
        <v>8.2411766790123497</v>
      </c>
      <c r="H42">
        <v>9.1488078456790003</v>
      </c>
      <c r="I42">
        <v>7.2757369938271497</v>
      </c>
      <c r="J42">
        <v>48.4764145401234</v>
      </c>
      <c r="K42">
        <v>55.6603243950617</v>
      </c>
      <c r="L42">
        <v>300.14889537036998</v>
      </c>
      <c r="M42">
        <v>8.6739674201442601E-2</v>
      </c>
      <c r="N42">
        <v>300</v>
      </c>
      <c r="O42">
        <v>1</v>
      </c>
      <c r="P42">
        <v>29.025285648148198</v>
      </c>
      <c r="Q42">
        <v>2.0438019197530899</v>
      </c>
      <c r="R42">
        <v>41</v>
      </c>
      <c r="S42">
        <v>359</v>
      </c>
      <c r="T42" s="6">
        <v>42746.402395833335</v>
      </c>
      <c r="U42" s="1">
        <f t="shared" si="27"/>
        <v>2.9234798965516973</v>
      </c>
      <c r="X42" s="1">
        <f t="shared" si="28"/>
        <v>7.289730657623025</v>
      </c>
      <c r="Y42" s="1">
        <f t="shared" si="29"/>
        <v>4.1504010516409053</v>
      </c>
      <c r="Z42" s="1">
        <f>(H42-I42)^2</f>
        <v>3.5083944160570173</v>
      </c>
      <c r="AB42" s="1">
        <f t="shared" si="30"/>
        <v>0.48127901850368304</v>
      </c>
      <c r="AC42" s="1">
        <f t="shared" si="0"/>
        <v>0.92657494945664842</v>
      </c>
      <c r="AE42" s="1">
        <f t="shared" si="31"/>
        <v>0.48127901850368304</v>
      </c>
      <c r="AF42" s="1">
        <f t="shared" si="1"/>
        <v>1.8730708518518506</v>
      </c>
    </row>
    <row r="43" spans="1:32" x14ac:dyDescent="0.25">
      <c r="A43">
        <v>399.99915817241401</v>
      </c>
      <c r="B43">
        <v>370.06986003448299</v>
      </c>
      <c r="C43">
        <v>25.7233165517241</v>
      </c>
      <c r="D43">
        <v>91.67</v>
      </c>
      <c r="E43">
        <v>45.310171057469397</v>
      </c>
      <c r="F43">
        <v>38.328982137931</v>
      </c>
      <c r="G43">
        <v>0</v>
      </c>
      <c r="H43">
        <v>0</v>
      </c>
      <c r="I43">
        <v>0</v>
      </c>
      <c r="J43">
        <v>0.26373069135802402</v>
      </c>
      <c r="K43">
        <v>3.3535540493827201</v>
      </c>
      <c r="L43">
        <v>300.009347222222</v>
      </c>
      <c r="M43">
        <v>8.4943396858440601E-2</v>
      </c>
      <c r="N43">
        <v>300</v>
      </c>
      <c r="O43">
        <v>1</v>
      </c>
      <c r="P43">
        <v>-2.25948621604938</v>
      </c>
      <c r="Q43">
        <v>-2.4734756697530802</v>
      </c>
      <c r="R43">
        <v>42</v>
      </c>
      <c r="S43">
        <v>359</v>
      </c>
      <c r="T43" s="6">
        <v>42746.444062499999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(2)</vt:lpstr>
      <vt:lpstr>summary</vt:lpstr>
      <vt:lpstr>ipb1-30b-he-dc</vt:lpstr>
      <vt:lpstr>ipb1-30b-he-122016</vt:lpstr>
      <vt:lpstr>sri-ipb2-27b-h2-dc</vt:lpstr>
      <vt:lpstr>sri-ipb2-he-123116</vt:lpstr>
      <vt:lpstr>sri-ipb2-27b-h2-100ns</vt:lpstr>
      <vt:lpstr>sri-ipb2-27-91ns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2017-01-17T00:30:26Z</dcterms:modified>
</cp:coreProperties>
</file>